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ords A" sheetId="1" r:id="rId3"/>
    <sheet state="visible" name="Coords B-C" sheetId="2" r:id="rId4"/>
    <sheet state="visible" name="Coords D-G" sheetId="3" r:id="rId5"/>
    <sheet state="visible" name="Coords H-K" sheetId="4" r:id="rId6"/>
    <sheet state="visible" name="Coords L-O" sheetId="5" r:id="rId7"/>
    <sheet state="visible" name="Coords P-S" sheetId="6" r:id="rId8"/>
    <sheet state="visible" name="Coords T-W" sheetId="7" r:id="rId9"/>
    <sheet state="visible" name="Coords X-Z" sheetId="8" r:id="rId10"/>
    <sheet state="visible" name="Testing Space" sheetId="9" r:id="rId11"/>
    <sheet state="visible" name="NameHazards" sheetId="10" r:id="rId12"/>
    <sheet state="visible" name="Planet Info Archive 4262017" sheetId="11" r:id="rId13"/>
    <sheet state="visible" name="Coordinates to test" sheetId="12" r:id="rId14"/>
    <sheet state="visible" name="Sheet9" sheetId="13" r:id="rId15"/>
    <sheet state="hidden" name="Obsolete Planet Info" sheetId="14" r:id="rId16"/>
    <sheet state="hidden" name="Obsolete Planet Info Pt. 2" sheetId="15" r:id="rId17"/>
  </sheets>
  <definedNames>
    <definedName name="NewPlanet">NameHazards!$N$2:$P$177</definedName>
    <definedName name="Coordinate">NameHazards!$D$1:$L$27</definedName>
    <definedName name="Weights">NameHazards!$A$19:$A$25</definedName>
    <definedName name="Planet">NameHazards!$N$1:$O$177</definedName>
    <definedName name="Level">NameHazards!$A$1:$B$8</definedName>
    <definedName name="Intelligents">NameHazards!$A$10:$B$13</definedName>
    <definedName hidden="1" localSheetId="8" name="_xlnm._FilterDatabase">'Testing Space'!$J$1:$AC$320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+1 Adv cost without exoskeleton?</t>
      </text>
    </comment>
    <comment authorId="0" ref="R1">
      <text>
        <t xml:space="preserve">Mitigate penalty by equipping specific gear piece</t>
      </text>
    </comment>
    <comment authorId="0" ref="X1">
      <text>
        <t xml:space="preserve">Occasional elemental damage during combat or after non-combat, scales with difficulty (first letter of coordinate)</t>
      </text>
    </comment>
    <comment authorId="0" ref="Y1">
      <text>
        <t xml:space="preserve">First Character-
A-E  1  F-I 2  J-O 3  P-S 4  T-Y 5  and Z 6</t>
      </text>
    </comment>
    <comment authorId="0" ref="Z1">
      <text>
        <t xml:space="preserve">Sum of Environmental and Elemental Hazards</t>
      </text>
    </comment>
    <comment authorId="0" ref="AA1">
      <text>
        <t xml:space="preserve">Sum of all Characters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Z2">
      <text>
        <t xml:space="preserve">Option for rock samples or rocks samples + chance at gemstone w/geology kit equipped.</t>
      </text>
    </comment>
    <comment authorId="0" ref="AA2">
      <text>
        <t xml:space="preserve">Option for rocks OR rocks + chance for gemstone w/geology kit equipped. </t>
      </text>
    </comment>
    <comment authorId="0" ref="AB2">
      <text>
        <t xml:space="preserve">Option for rocks OR rocks + chance for gemstone w/geology kit equipped. </t>
      </text>
    </comment>
    <comment authorId="0" ref="AD2">
      <text>
        <t xml:space="preserve">With Procrastinator Locker Key, get Non-Euclidean Finance skill book</t>
      </text>
    </comment>
    <comment authorId="0" ref="AE2">
      <text>
        <t xml:space="preserve">That's No Moonlith, it's a Monolith!
(+20% Procrastinator Fluency, if you have a murderbot data core)</t>
      </text>
    </comment>
    <comment authorId="0" ref="AF2">
      <text>
        <t xml:space="preserve">I'm Afraid It's Terminal
(With sufficient Procrastinator fluency, gain Procrastinator Locker Key)</t>
      </text>
    </comment>
    <comment authorId="0" ref="AH2">
      <text>
        <t xml:space="preserve">(Gives Space Baby children's book, an item which grants +10% Space Baby language fluency)</t>
      </text>
    </comment>
    <comment authorId="0" ref="AI2">
      <text>
        <t xml:space="preserve">(With sufficient Space Baby fluency, gives Space Baby bawbaw)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
(Gives moxie, or Space Pirate Astrogation Handbook with treasure map)</t>
      </text>
    </comment>
    <comment authorId="0" ref="AM2">
      <text>
        <t xml:space="preserve">Half the Ship it Used to Be
(Gives treasure map with sufficient Space Pirate fluency, +5% fluency otherwise)</t>
      </text>
    </comment>
    <comment authorId="0" ref="AN2">
      <text>
        <t xml:space="preserve">(+10% Space Pirate fluency)</t>
      </text>
    </comment>
    <comment authorId="0" ref="AO2">
      <text>
        <t xml:space="preserve">Options for edibile plant bits and plant fiber, or alien plant sample w/botanical sample kit equipped</t>
      </text>
    </comment>
    <comment authorId="0" ref="AP2">
      <text>
        <t xml:space="preserve">Options for edible plant bits and plant fiber, or complex alien plant sample w/botanical sample kit equipped</t>
      </text>
    </comment>
    <comment authorId="0" ref="AQ2">
      <text>
        <t xml:space="preserve">Options for edible plant bit and plant fiber, or fascinating alien plant sample w/botanical sample
 kit equipped</t>
      </text>
    </comment>
    <comment authorId="0" ref="AR2">
      <text>
        <t xml:space="preserve">The Animals, The Animals - Options for alien toenail or alien meat, and an alien zoological sample (w/zoological kit equipped)</t>
      </text>
    </comment>
    <comment authorId="0" ref="AS2">
      <text>
        <t xml:space="preserve">Options for multiple alien toenails and multiple alien meat, or complex alien zoological sample w/zoology kit equipped</t>
      </text>
    </comment>
    <comment authorId="0" ref="AT2">
      <text>
        <t xml:space="preserve">Options for multiple alien toenails and multiple meat, or fascinating alien zoological sample with zoology kit equipped</t>
      </text>
    </comment>
    <comment authorId="0" ref="AU2">
      <text>
        <t xml:space="preserve">(Option to buy a primitive alien item for meat)</t>
      </text>
    </comment>
    <comment authorId="0" ref="AW2">
      <text>
        <t xml:space="preserve">(Gives Spant egg casing, worth 25 pages of research)</t>
      </text>
    </comment>
    <comment authorId="0" ref="AX2">
      <text>
        <t xml:space="preserve">(Gives murderbot data core, quest item)</t>
      </text>
    </comment>
    <comment authorId="0" ref="BO2">
      <text>
        <t xml:space="preserve">First Character-
A-E  1  F-I 2  J-O 3  P-S 4  T-Y 5  and Z 6</t>
      </text>
    </comment>
    <comment authorId="0" ref="BP2">
      <text>
        <t xml:space="preserve">Sum of Environmental and Elemental Hazards</t>
      </text>
    </comment>
    <comment authorId="0" ref="BQ2">
      <text>
        <t xml:space="preserve">Sum of all Characters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73">
      <text>
        <t xml:space="preserve">+1 Adv cost without exoskeleton?</t>
      </text>
    </comment>
    <comment authorId="0" ref="I73">
      <text>
        <t xml:space="preserve">Mitigate penalty by equipping specific gear piece</t>
      </text>
    </comment>
    <comment authorId="0" ref="O73">
      <text>
        <t xml:space="preserve">Occasional elemental damage during combat or after non-combat, scales with difficulty (first letter of coordinate)</t>
      </text>
    </comment>
    <comment authorId="0" ref="Z73">
      <text>
        <t xml:space="preserve">First Character-
A-E  1  F-I 2  J-O 3  P-S 4  T-Y 5  and Z 6</t>
      </text>
    </comment>
    <comment authorId="0" ref="AA73">
      <text>
        <t xml:space="preserve">Sum of Environmental and Elemental Hazards</t>
      </text>
    </comment>
    <comment authorId="0" ref="AB73">
      <text>
        <t xml:space="preserve">Plant(1or0)
+Animal(1or0)
+Intelligent life(1or0)
</t>
      </text>
    </comment>
    <comment authorId="0" ref="AC73">
      <text>
        <t xml:space="preserve">Sum of all Characters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+1 Adv cost without exoskeleton?</t>
      </text>
    </comment>
    <comment authorId="0" ref="I2">
      <text>
        <t xml:space="preserve">Mitigate penalty by equipping specific gear piece</t>
      </text>
    </comment>
    <comment authorId="0" ref="O2">
      <text>
        <t xml:space="preserve">Occasional elemental damage during combat or after non-combat, scales with difficulty (first letter of coordinate)</t>
      </text>
    </comment>
    <comment authorId="0" ref="AE2">
      <text>
        <t xml:space="preserve">That's No Moonlith, it's a Monolith!</t>
      </text>
    </comment>
    <comment authorId="0" ref="AF2">
      <text>
        <t xml:space="preserve">I'm Afraid It's Terminal</t>
      </text>
    </comment>
    <comment authorId="0" ref="AJ2">
      <text>
        <t xml:space="preserve">Please Baby Baby Please</t>
      </text>
    </comment>
    <comment authorId="0" ref="AL2">
      <text>
        <t xml:space="preserve">Paradise Under a Strange Sun</t>
      </text>
    </comment>
    <comment authorId="0" ref="AM2">
      <text>
        <t xml:space="preserve">Half the Ship it Used to Be</t>
      </text>
    </comment>
    <comment authorId="0" ref="AQ2">
      <text>
        <t xml:space="preserve">The Animals, The Animals</t>
      </text>
    </comment>
    <comment authorId="0" ref="BJ2">
      <text>
        <t xml:space="preserve">First Character-
A-E  1  F-I 2  J-O 3  P-S 4  T-Y 5  and Z 6</t>
      </text>
    </comment>
    <comment authorId="0" ref="BK2">
      <text>
        <t xml:space="preserve">Sum of Environmental and Elemental Hazards</t>
      </text>
    </comment>
    <comment authorId="0" ref="BL2">
      <text>
        <t xml:space="preserve">Sum of all Characters</t>
      </text>
    </comment>
  </commentList>
</comments>
</file>

<file path=xl/sharedStrings.xml><?xml version="1.0" encoding="utf-8"?>
<sst xmlns="http://schemas.openxmlformats.org/spreadsheetml/2006/main" count="17486" uniqueCount="2231">
  <si>
    <t>Coordinates</t>
  </si>
  <si>
    <t>Predicted Name?</t>
  </si>
  <si>
    <t>Actual Name</t>
  </si>
  <si>
    <t>Magnetic Storm</t>
  </si>
  <si>
    <t>High Winds</t>
  </si>
  <si>
    <t>Irradiated</t>
  </si>
  <si>
    <t>Toxic Atmosphere</t>
  </si>
  <si>
    <t>High Gravity</t>
  </si>
  <si>
    <t>Environmental</t>
  </si>
  <si>
    <t>Hot Solar Flares</t>
  </si>
  <si>
    <t>Frigid Zones</t>
  </si>
  <si>
    <t>ScarY Noises</t>
  </si>
  <si>
    <t>NastY Gasses</t>
  </si>
  <si>
    <t>Lewd Rock Formations</t>
  </si>
  <si>
    <t>Elemental</t>
  </si>
  <si>
    <t>Plant</t>
  </si>
  <si>
    <t>(Hostile)</t>
  </si>
  <si>
    <t>Animal</t>
  </si>
  <si>
    <t>Intelligent</t>
  </si>
  <si>
    <t>Spants</t>
  </si>
  <si>
    <t>Murderbots</t>
  </si>
  <si>
    <t>Ruins</t>
  </si>
  <si>
    <r>
      <t xml:space="preserve">Space </t>
    </r>
    <r>
      <rPr>
        <b/>
        <u/>
      </rPr>
      <t>Cave</t>
    </r>
  </si>
  <si>
    <r>
      <t xml:space="preserve">Space </t>
    </r>
    <r>
      <rPr>
        <b/>
        <u/>
      </rPr>
      <t>Cave</t>
    </r>
  </si>
  <si>
    <r>
      <t xml:space="preserve">Space </t>
    </r>
    <r>
      <rPr>
        <b/>
        <u/>
      </rPr>
      <t>Cave</t>
    </r>
  </si>
  <si>
    <r>
      <rPr>
        <b/>
        <u/>
      </rPr>
      <t xml:space="preserve">Cool </t>
    </r>
    <r>
      <t>Space Rocks</t>
    </r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</si>
  <si>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</si>
  <si>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</si>
  <si>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</si>
  <si>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  <u/>
      </rPr>
      <t xml:space="preserve">Cool </t>
    </r>
    <r>
      <t>Space Rocks</t>
    </r>
  </si>
  <si>
    <r>
      <rPr>
        <b/>
      </rPr>
      <t>Curses</t>
    </r>
    <r>
      <t>, a hex!</t>
    </r>
  </si>
  <si>
    <r>
      <rPr>
        <b/>
      </rPr>
      <t>Curses</t>
    </r>
    <r>
      <t>, a hex!</t>
    </r>
  </si>
  <si>
    <r>
      <t xml:space="preserve">Wide </t>
    </r>
    <r>
      <rPr>
        <b/>
        <u/>
      </rPr>
      <t xml:space="preserve">Open </t>
    </r>
    <r>
      <t>Spaces</t>
    </r>
  </si>
  <si>
    <t>Monolith</t>
  </si>
  <si>
    <r>
      <rPr>
        <b/>
      </rPr>
      <t>Curses</t>
    </r>
    <r>
      <t>, a hex!</t>
    </r>
  </si>
  <si>
    <t>Terminal</t>
  </si>
  <si>
    <r>
      <rPr>
        <b/>
      </rPr>
      <t xml:space="preserve">Time </t>
    </r>
    <r>
      <t>Enough at Last</t>
    </r>
  </si>
  <si>
    <r>
      <rPr>
        <b/>
      </rPr>
      <t xml:space="preserve">Time </t>
    </r>
    <r>
      <t>Enough at Last</t>
    </r>
  </si>
  <si>
    <r>
      <rPr>
        <b/>
      </rPr>
      <t xml:space="preserve">Time </t>
    </r>
    <r>
      <t>Enough at Last</t>
    </r>
  </si>
  <si>
    <r>
      <rPr/>
      <t xml:space="preserve">Mother </t>
    </r>
    <r>
      <t>May I</t>
    </r>
  </si>
  <si>
    <r>
      <rPr/>
      <t xml:space="preserve">Mother </t>
    </r>
    <r>
      <t>May I</t>
    </r>
  </si>
  <si>
    <r>
      <rPr/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</si>
  <si>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</si>
  <si>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>Please Baby</t>
    </r>
    <r>
      <t>...</t>
    </r>
  </si>
  <si>
    <r>
      <rPr>
        <b/>
      </rPr>
      <t>Please Baby</t>
    </r>
    <r>
      <t>...</t>
    </r>
  </si>
  <si>
    <t>Paradise...</t>
  </si>
  <si>
    <t>Half the Ship...</t>
  </si>
  <si>
    <r>
      <rPr>
        <b/>
      </rPr>
      <t xml:space="preserve">Land </t>
    </r>
    <r>
      <t>Ho!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</si>
  <si>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</si>
  <si>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</si>
  <si>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</si>
  <si>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</si>
  <si>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</si>
  <si>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rPr>
        <b/>
        <u/>
      </rPr>
      <t xml:space="preserve">Simple </t>
    </r>
    <r>
      <t>Plant</t>
    </r>
  </si>
  <si>
    <t>What a Plant!</t>
  </si>
  <si>
    <r>
      <rPr>
        <b/>
        <u/>
      </rPr>
      <t xml:space="preserve">Complicated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</si>
  <si>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</si>
  <si>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</si>
  <si>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t xml:space="preserve">The </t>
    </r>
    <r>
      <rPr>
        <b/>
        <u/>
      </rPr>
      <t>Animals...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</si>
  <si>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</si>
  <si>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</si>
  <si>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rPr>
        <b/>
        <u/>
      </rPr>
      <t>Buffalo</t>
    </r>
    <r>
      <t>-Like Animal...</t>
    </r>
  </si>
  <si>
    <r>
      <rPr>
        <b/>
        <u/>
      </rPr>
      <t>Buffalo</t>
    </r>
    <r>
      <t>-Like Animal...</t>
    </r>
  </si>
  <si>
    <r>
      <rPr>
        <b/>
      </rPr>
      <t>House-Sized</t>
    </r>
    <r>
      <t xml:space="preserve"> Animal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</si>
  <si>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</si>
  <si>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</si>
  <si>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</si>
  <si>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</si>
  <si>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</si>
  <si>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Trade </t>
    </r>
    <r>
      <rPr>
        <b/>
        <u/>
      </rPr>
      <t>Item</t>
    </r>
  </si>
  <si>
    <r>
      <t xml:space="preserve">Interstellar </t>
    </r>
    <r>
      <rPr>
        <b/>
        <u/>
      </rPr>
      <t>Trade</t>
    </r>
  </si>
  <si>
    <r>
      <t xml:space="preserve">Here There Be </t>
    </r>
    <r>
      <rPr>
        <b/>
        <u/>
      </rPr>
      <t>No Spants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</si>
  <si>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</si>
  <si>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</si>
  <si>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</si>
  <si>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</si>
  <si>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</si>
  <si>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t>Total NC Advs</t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</si>
  <si>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</si>
  <si>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</si>
  <si>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t xml:space="preserve">Hostile </t>
    </r>
    <r>
      <rPr>
        <b/>
      </rPr>
      <t>Plant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</si>
  <si>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</si>
  <si>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</si>
  <si>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 xml:space="preserve">Large </t>
    </r>
    <r>
      <t>Hostile Plant</t>
    </r>
  </si>
  <si>
    <t>Exotic Hostile Plant</t>
  </si>
  <si>
    <r>
      <rPr>
        <b/>
      </rPr>
      <t>Small</t>
    </r>
    <r>
      <t xml:space="preserve"> Hostile Animal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</si>
  <si>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</si>
  <si>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</si>
  <si>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</si>
  <si>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t>Exotic Hostile Animal</t>
  </si>
  <si>
    <r>
      <rPr>
        <b/>
      </rPr>
      <t xml:space="preserve">Large Hostile </t>
    </r>
    <r>
      <t>Animal</t>
    </r>
  </si>
  <si>
    <r>
      <t xml:space="preserve">Hostile Intelligent </t>
    </r>
    <r>
      <rPr>
        <b/>
      </rPr>
      <t>Alien</t>
    </r>
  </si>
  <si>
    <r>
      <rPr>
        <b/>
      </rPr>
      <t>Small</t>
    </r>
    <r>
      <t xml:space="preserve"> Hostile Animal</t>
    </r>
  </si>
  <si>
    <t>Spant Drone</t>
  </si>
  <si>
    <t>Spant Soldier</t>
  </si>
  <si>
    <t>Murderbot Drone</t>
  </si>
  <si>
    <r>
      <t xml:space="preserve">Hostile Intelligent </t>
    </r>
    <r>
      <rPr>
        <b/>
      </rPr>
      <t>Alien</t>
    </r>
  </si>
  <si>
    <r>
      <rPr>
        <b/>
      </rPr>
      <t xml:space="preserve">Large Hostile </t>
    </r>
    <r>
      <t>Animal</t>
    </r>
  </si>
  <si>
    <t>Murderbot Soldier</t>
  </si>
  <si>
    <t>Total C Advs</t>
  </si>
  <si>
    <t>Total Advs</t>
  </si>
  <si>
    <t>Notes</t>
  </si>
  <si>
    <r>
      <t xml:space="preserve">Hostile Intelligent </t>
    </r>
    <r>
      <rPr>
        <b/>
      </rPr>
      <t>Alien</t>
    </r>
  </si>
  <si>
    <t>C1 Predicted</t>
  </si>
  <si>
    <t>C1 Actual</t>
  </si>
  <si>
    <t>CSum</t>
  </si>
  <si>
    <t>C1</t>
  </si>
  <si>
    <t>C2</t>
  </si>
  <si>
    <t>C3</t>
  </si>
  <si>
    <t>C4</t>
  </si>
  <si>
    <t>C5</t>
  </si>
  <si>
    <t>C6</t>
  </si>
  <si>
    <t>C7</t>
  </si>
  <si>
    <t>Weighted Sum (WSum)</t>
  </si>
  <si>
    <t>AAAAAAA</t>
  </si>
  <si>
    <t>DALLYAA</t>
  </si>
  <si>
    <t>BAAAAAA</t>
  </si>
  <si>
    <t>Blivebarkerus Nipperus X</t>
  </si>
  <si>
    <t>Dudebaddus Haggard III</t>
  </si>
  <si>
    <t>Y</t>
  </si>
  <si>
    <t>Tau Bananaramus XI</t>
  </si>
  <si>
    <t>y</t>
  </si>
  <si>
    <t>anomalous</t>
  </si>
  <si>
    <t>primitive</t>
  </si>
  <si>
    <t>none</t>
  </si>
  <si>
    <t>detected</t>
  </si>
  <si>
    <t>BAAAAAB</t>
  </si>
  <si>
    <t>AAAAAAB</t>
  </si>
  <si>
    <t>Iota Moore IX</t>
  </si>
  <si>
    <t>Psi Clinton IV</t>
  </si>
  <si>
    <t>DBEBFJC</t>
  </si>
  <si>
    <t>advanced</t>
  </si>
  <si>
    <t>Phi Adams X</t>
  </si>
  <si>
    <t>Spant noncom gave broken remains only</t>
  </si>
  <si>
    <t>primitve</t>
  </si>
  <si>
    <t>1 gemstone, Please Baby Baby Please</t>
  </si>
  <si>
    <t>BABALOO</t>
  </si>
  <si>
    <t>Kappa McMahon VI</t>
  </si>
  <si>
    <t>AAAAAAC</t>
  </si>
  <si>
    <t>Sigma Diverticulus XI</t>
  </si>
  <si>
    <t>DCBABCD</t>
  </si>
  <si>
    <t>Fritus Thomas VI</t>
  </si>
  <si>
    <t>1 gemstone</t>
  </si>
  <si>
    <t>AAAAAAD</t>
  </si>
  <si>
    <t>Chi Perambulus XI</t>
  </si>
  <si>
    <t>2 gemstones</t>
  </si>
  <si>
    <t>BAGHDAD</t>
  </si>
  <si>
    <t>Kappa Clinton I</t>
  </si>
  <si>
    <t>DINGBAT</t>
  </si>
  <si>
    <t>Xi Molotov VII</t>
  </si>
  <si>
    <t>AAAAAAE</t>
  </si>
  <si>
    <t>No gemstones. Only rocks and primitive life.</t>
  </si>
  <si>
    <t>Rho Clinton V</t>
  </si>
  <si>
    <t>BALOGNA</t>
  </si>
  <si>
    <t>Nu Cartwright I</t>
  </si>
  <si>
    <t>DISGUST</t>
  </si>
  <si>
    <t>2 gemstones, mostly geology kit adventures and a few large animals</t>
  </si>
  <si>
    <t>AAAAAAF</t>
  </si>
  <si>
    <t>Pi Hathaway X</t>
  </si>
  <si>
    <t>Theta Dyxichix IV</t>
  </si>
  <si>
    <t>BANANAS</t>
  </si>
  <si>
    <t>Omicron Abbrevianus II</t>
  </si>
  <si>
    <t>Lots of non-combats.</t>
  </si>
  <si>
    <t>AAAAAAG</t>
  </si>
  <si>
    <t>DOCTORW</t>
  </si>
  <si>
    <t>Yodeli Taylor VI</t>
  </si>
  <si>
    <t>Iota Linoleus VI</t>
  </si>
  <si>
    <t>409 pages of Spacegate Research, Gemstone x2 (w/geo kit)</t>
  </si>
  <si>
    <t>BARARDO</t>
  </si>
  <si>
    <t>Iota Humptydumptus III</t>
  </si>
  <si>
    <t>AAAAAAH</t>
  </si>
  <si>
    <t>2 Gemstones. 417 Research. Will get actual name soon. Tested with +25% NC.</t>
  </si>
  <si>
    <t>Eta Molotov VI</t>
  </si>
  <si>
    <t>No gemstones</t>
  </si>
  <si>
    <t>DPQRJNP</t>
  </si>
  <si>
    <t>Lepidopterus McNichols X</t>
  </si>
  <si>
    <t>BBBBBBA</t>
  </si>
  <si>
    <t>Zeta Waldorfus X</t>
  </si>
  <si>
    <t>AAAAAAI</t>
  </si>
  <si>
    <t>Lambda Waldorf VII</t>
  </si>
  <si>
    <t>n</t>
  </si>
  <si>
    <t>DRIZZLY</t>
  </si>
  <si>
    <t>N</t>
  </si>
  <si>
    <t>Pacmanicus Smith I</t>
  </si>
  <si>
    <t>BBBBBBB</t>
  </si>
  <si>
    <t>328 pages of Spacegate Research w/geo kit - gemstone (x1)</t>
  </si>
  <si>
    <t>Sigma Cartwright I</t>
  </si>
  <si>
    <t>AAAAAAJ</t>
  </si>
  <si>
    <t>Waldorfus Zevon II</t>
  </si>
  <si>
    <t>space baby language</t>
  </si>
  <si>
    <t>EJJJFIE</t>
  </si>
  <si>
    <t>BBBBBBC</t>
  </si>
  <si>
    <t>Pi Nelson II</t>
  </si>
  <si>
    <t>Nu Crunkuli XI</t>
  </si>
  <si>
    <t>Primitive</t>
  </si>
  <si>
    <t>AAAAAAK</t>
  </si>
  <si>
    <t>3 gemstones</t>
  </si>
  <si>
    <t>Corpulus Nicholson VIII</t>
  </si>
  <si>
    <t>ELDRICH</t>
  </si>
  <si>
    <t>BBBBBBD</t>
  </si>
  <si>
    <t>Nu Abbrevianus X</t>
  </si>
  <si>
    <t>AAAAAAL</t>
  </si>
  <si>
    <t>Cancerus Romero II</t>
  </si>
  <si>
    <t>Epsilon Blivebarkerus VII</t>
  </si>
  <si>
    <t>379 pages of Spacegate Research</t>
  </si>
  <si>
    <t>salad (13.4k)</t>
  </si>
  <si>
    <t>BDRAGON</t>
  </si>
  <si>
    <t>ELNINHO</t>
  </si>
  <si>
    <t>AAAAAAM</t>
  </si>
  <si>
    <t>Pi Perambulus XI</t>
  </si>
  <si>
    <t>Fustulus Berry X</t>
  </si>
  <si>
    <t>Bananaramus Noriega III</t>
  </si>
  <si>
    <t>BEARSEX</t>
  </si>
  <si>
    <t>ELYSIUM</t>
  </si>
  <si>
    <t>AAAAAAN</t>
  </si>
  <si>
    <t>Bellegrandus McDonald II</t>
  </si>
  <si>
    <t>Delta Sanford I</t>
  </si>
  <si>
    <t>Bubblicius Smith IV</t>
  </si>
  <si>
    <t>74 pages of Spacegate Research</t>
  </si>
  <si>
    <t>BEAVERS</t>
  </si>
  <si>
    <t>EXYZIPS</t>
  </si>
  <si>
    <t>Rho Rudd VIII</t>
  </si>
  <si>
    <t>Bob Thomas I</t>
  </si>
  <si>
    <t>BEFORUS</t>
  </si>
  <si>
    <t>Iota Stemple VI</t>
  </si>
  <si>
    <t>FABEQAA</t>
  </si>
  <si>
    <t>Omicron Garcia VI</t>
  </si>
  <si>
    <t>BELEVEN</t>
  </si>
  <si>
    <t>FAGGOTS</t>
  </si>
  <si>
    <t>Alpha Dominatrix XI</t>
  </si>
  <si>
    <t>AAAAAAO</t>
  </si>
  <si>
    <t>bring geo kit and murderbot core if you need procrastinator language</t>
  </si>
  <si>
    <t>Perfunctus Wilson VI</t>
  </si>
  <si>
    <t>Upsilon Martinez IV</t>
  </si>
  <si>
    <t>BESTONE</t>
  </si>
  <si>
    <t>Phlebitis Brown IV</t>
  </si>
  <si>
    <t>AAAAAAP</t>
  </si>
  <si>
    <t>Omicron Perfunctus XI</t>
  </si>
  <si>
    <t>AAAAAAQ</t>
  </si>
  <si>
    <t>Gamma Corpulus X</t>
  </si>
  <si>
    <t>booze (11.9k)</t>
  </si>
  <si>
    <t>FAIREST</t>
  </si>
  <si>
    <t>BLOWJOB</t>
  </si>
  <si>
    <t>Delta Draper II</t>
  </si>
  <si>
    <t>Diggusduggus Smith V</t>
  </si>
  <si>
    <t>medicine (13k)</t>
  </si>
  <si>
    <t>306 pages of Spacegate Research gemstone x1  with geo kit</t>
  </si>
  <si>
    <t>AAAAAAR</t>
  </si>
  <si>
    <t>Mu Mack X</t>
  </si>
  <si>
    <t>BLUBELL</t>
  </si>
  <si>
    <t>FARQUAR</t>
  </si>
  <si>
    <t>booze (19.9k)</t>
  </si>
  <si>
    <t>Omicron Stemple VII</t>
  </si>
  <si>
    <t>Eta Molotov X</t>
  </si>
  <si>
    <t>salad (15.2k)</t>
  </si>
  <si>
    <t>156 pages of research without a geological kit</t>
  </si>
  <si>
    <t>BLXCGYJ</t>
  </si>
  <si>
    <t>FARTMAN</t>
  </si>
  <si>
    <t>AAAAAAS</t>
  </si>
  <si>
    <t>Psi Mott X</t>
  </si>
  <si>
    <t>Sigma Cheetus X</t>
  </si>
  <si>
    <t>Nu Mexicanus XI</t>
  </si>
  <si>
    <t>BOOBIES</t>
  </si>
  <si>
    <t>AAAAAAT</t>
  </si>
  <si>
    <t>FBRORUW</t>
  </si>
  <si>
    <t>Omega Paulson X</t>
  </si>
  <si>
    <t>Zeta Hall II</t>
  </si>
  <si>
    <t>Epsilon Fredfordus I</t>
  </si>
  <si>
    <t>AAAAABA</t>
  </si>
  <si>
    <t>Corpulus King X</t>
  </si>
  <si>
    <t>BONKERS</t>
  </si>
  <si>
    <t>Blivebarkerus Sullivan XI</t>
  </si>
  <si>
    <t>FELEVEN</t>
  </si>
  <si>
    <t>Kappa Crematorius VIII</t>
  </si>
  <si>
    <t>Last visit-geo kit produced 25 rock and 1 gem</t>
  </si>
  <si>
    <t>AAAAABB</t>
  </si>
  <si>
    <t>Lambda Clinton VIII</t>
  </si>
  <si>
    <t>BPHNGJY</t>
  </si>
  <si>
    <t>Rho Cromulus VI</t>
  </si>
  <si>
    <t>FFFFFFF</t>
  </si>
  <si>
    <t>AAAAABC</t>
  </si>
  <si>
    <t>Pi Leprus X</t>
  </si>
  <si>
    <t>Dyxichix Jones IV</t>
  </si>
  <si>
    <t>3 Gemstones / 558 Pages; 2nd person: 3 gem/549 pages</t>
  </si>
  <si>
    <t>BREASTS</t>
  </si>
  <si>
    <t>Nu Draper I</t>
  </si>
  <si>
    <t xml:space="preserve"> </t>
  </si>
  <si>
    <t>AAAAABD</t>
  </si>
  <si>
    <t>FINLAND</t>
  </si>
  <si>
    <t>Sigma Adams VI</t>
  </si>
  <si>
    <t>Saladus Capulet XI</t>
  </si>
  <si>
    <t>did 20 turns, not counting shit because I'm lazy.</t>
  </si>
  <si>
    <t>BTXWVWV</t>
  </si>
  <si>
    <t>Omicron Bush I</t>
  </si>
  <si>
    <t>PRIMitive</t>
  </si>
  <si>
    <t>AAAAABE</t>
  </si>
  <si>
    <t>BUNNIES</t>
  </si>
  <si>
    <t>FIREFLY</t>
  </si>
  <si>
    <t>Mu Des Moines V</t>
  </si>
  <si>
    <t>Eta Moore XI</t>
  </si>
  <si>
    <t>Kappa Smith X</t>
  </si>
  <si>
    <t>FLAMING</t>
  </si>
  <si>
    <t>Chi Molotov XI</t>
  </si>
  <si>
    <t>BUTTSEX</t>
  </si>
  <si>
    <t>Beta Microscopius VI</t>
  </si>
  <si>
    <t>AAAAABF</t>
  </si>
  <si>
    <t>Diggusduggus Madison I</t>
  </si>
  <si>
    <t>CACBCDC</t>
  </si>
  <si>
    <t>Gamma Conjunctivitus V</t>
  </si>
  <si>
    <t>medicine (24.7k)</t>
  </si>
  <si>
    <t>FLATGEO</t>
  </si>
  <si>
    <t>did 20 turns, exotic plants are cool and stuff.</t>
  </si>
  <si>
    <t>132 pages of Spacegate Research</t>
  </si>
  <si>
    <t>Gronulus Paulson VII</t>
  </si>
  <si>
    <t>medicine (20.3k)</t>
  </si>
  <si>
    <t>CADAVRA</t>
  </si>
  <si>
    <t>Alpha Jones VII</t>
  </si>
  <si>
    <t>AAAAABG</t>
  </si>
  <si>
    <t>Omega Discothecus II</t>
  </si>
  <si>
    <t>FLATRTH</t>
  </si>
  <si>
    <t>Kappa Miller X</t>
  </si>
  <si>
    <t>CAMERON</t>
  </si>
  <si>
    <t>ran +40% combat, got 7 combats.</t>
  </si>
  <si>
    <t>best one, also good amount of spants</t>
  </si>
  <si>
    <t>Chi Symington IV</t>
  </si>
  <si>
    <t>AAAAABH</t>
  </si>
  <si>
    <t>FLEEING</t>
  </si>
  <si>
    <t>Eta McMahon V</t>
  </si>
  <si>
    <t>Alpha Bearthurus V</t>
  </si>
  <si>
    <t>ran -15% combat, got 7 combats.</t>
  </si>
  <si>
    <t>CARCOSA</t>
  </si>
  <si>
    <t>Iota Tyler IX</t>
  </si>
  <si>
    <t>AAAAABI</t>
  </si>
  <si>
    <t>Perambulus Salisbury VI</t>
  </si>
  <si>
    <t>FRIDAYZ</t>
  </si>
  <si>
    <t>Kappa Saladus IX</t>
  </si>
  <si>
    <t>1 alien gemstone</t>
  </si>
  <si>
    <t>CASHEWS</t>
  </si>
  <si>
    <t>Zeta Lepidopterus XI</t>
  </si>
  <si>
    <t>This was replaced with CXLEZNU, but it's CASHEWS from a previous revision.</t>
  </si>
  <si>
    <t>AAAAABJ</t>
  </si>
  <si>
    <t>Alpha Paulson XI</t>
  </si>
  <si>
    <t>FUCKYOU</t>
  </si>
  <si>
    <t>Delta Crustulus IV</t>
  </si>
  <si>
    <t>CATFISH</t>
  </si>
  <si>
    <t>Phi Bob XI</t>
  </si>
  <si>
    <t>AAAAABK</t>
  </si>
  <si>
    <t>Omega McMahon III</t>
  </si>
  <si>
    <t>didn't adventure</t>
  </si>
  <si>
    <t>GAYPWND</t>
  </si>
  <si>
    <t>Alpha Dyxichix VII</t>
  </si>
  <si>
    <t>364 research (2 gem), 20% procrastinator with murdebot core; 2nd person: 2 gems, no skill increase despite 4 murderbot cores in inventory</t>
  </si>
  <si>
    <t>AAAABAA</t>
  </si>
  <si>
    <t>Eta Paulreichus IV</t>
  </si>
  <si>
    <t>CDMOYER</t>
  </si>
  <si>
    <t>Mu Slobulus XI</t>
  </si>
  <si>
    <t>mask (196k)</t>
  </si>
  <si>
    <t>Space Baby noncom "Please baby Baby Please"</t>
  </si>
  <si>
    <t>GGGGGGG</t>
  </si>
  <si>
    <t>Psi Nichols III</t>
  </si>
  <si>
    <t>AAAABAB</t>
  </si>
  <si>
    <t>Epsilon Jones VI</t>
  </si>
  <si>
    <t>CELEVEN</t>
  </si>
  <si>
    <t>Theta Wallace III</t>
  </si>
  <si>
    <t>AAAABAC</t>
  </si>
  <si>
    <t>Beta Waldorfus VIII</t>
  </si>
  <si>
    <t>bring geo kit</t>
  </si>
  <si>
    <t>GLITTER</t>
  </si>
  <si>
    <t>Xi King III</t>
  </si>
  <si>
    <t>murderbot drones and rocks.</t>
  </si>
  <si>
    <t>AAAABBA</t>
  </si>
  <si>
    <t>Dyxichix Meadows III</t>
  </si>
  <si>
    <t>CGINASA</t>
  </si>
  <si>
    <t>Theta Benedict VII</t>
  </si>
  <si>
    <t>GNWNTEI</t>
  </si>
  <si>
    <t>Nu Anderson III</t>
  </si>
  <si>
    <t>AAAABBB</t>
  </si>
  <si>
    <t>Discothecus Lennon II</t>
  </si>
  <si>
    <t>Good one</t>
  </si>
  <si>
    <t>CHEVRON</t>
  </si>
  <si>
    <t>Lambda Fustulus X</t>
  </si>
  <si>
    <t>GREYCAT</t>
  </si>
  <si>
    <t>AAAABBC</t>
  </si>
  <si>
    <t>Beta Jones XI</t>
  </si>
  <si>
    <t>Zeta Crustulus III</t>
  </si>
  <si>
    <t>CONDOMS</t>
  </si>
  <si>
    <t>Zeta Belletaco III</t>
  </si>
  <si>
    <t>GRIFFIN</t>
  </si>
  <si>
    <t>AAAABCA</t>
  </si>
  <si>
    <t>Allopecius Brown II</t>
  </si>
  <si>
    <t>Paulreichus Haggard VII</t>
  </si>
  <si>
    <t>medicine (21.1k)</t>
  </si>
  <si>
    <t>medicine (17.4k)</t>
  </si>
  <si>
    <t>COOKIES</t>
  </si>
  <si>
    <t>None</t>
  </si>
  <si>
    <t>AAAABCB</t>
  </si>
  <si>
    <t>Eta Milkius I</t>
  </si>
  <si>
    <t>GRLCRYA</t>
  </si>
  <si>
    <t>Omega Nipperus VIII</t>
  </si>
  <si>
    <t>COORONG</t>
  </si>
  <si>
    <t>Omicron Spitzner IV</t>
  </si>
  <si>
    <t>booze @ 22.5k</t>
  </si>
  <si>
    <t>AAAABCC</t>
  </si>
  <si>
    <t>Psi Bearthurus I</t>
  </si>
  <si>
    <t>GTHWAIT</t>
  </si>
  <si>
    <t>Kappa Bananaramus IV</t>
  </si>
  <si>
    <t>COUNCIL</t>
  </si>
  <si>
    <t>Pi Martinez V</t>
  </si>
  <si>
    <t>CROCSTA</t>
  </si>
  <si>
    <t>Rho Mott IX</t>
  </si>
  <si>
    <t>FOEODCX</t>
  </si>
  <si>
    <t>Tau Bush I</t>
  </si>
  <si>
    <t>CTHULHU</t>
  </si>
  <si>
    <t>all rocks, all the time</t>
  </si>
  <si>
    <t>Pelicanus Dunn XI</t>
  </si>
  <si>
    <t>AAAACAA</t>
  </si>
  <si>
    <t>Still no tentacles :(</t>
  </si>
  <si>
    <t>Gamma Yodeli V</t>
  </si>
  <si>
    <t>CTOGHFL</t>
  </si>
  <si>
    <t>EPSILON</t>
  </si>
  <si>
    <t>Beta Durden V</t>
  </si>
  <si>
    <t>Delta Belletaco VI</t>
  </si>
  <si>
    <t>AAAACAB</t>
  </si>
  <si>
    <t>CUCKOLD</t>
  </si>
  <si>
    <t>Epsilon Cartwright X</t>
  </si>
  <si>
    <t>Repeat of AAAABCA?</t>
  </si>
  <si>
    <t>CUMMIES</t>
  </si>
  <si>
    <t>Xi Thomas IX</t>
  </si>
  <si>
    <t>booze (21.6k)</t>
  </si>
  <si>
    <t>purchasable thing and a gemstone nice planet</t>
  </si>
  <si>
    <t>AAAACAC</t>
  </si>
  <si>
    <t>CXLEZNU</t>
  </si>
  <si>
    <t>Eta Buck II</t>
  </si>
  <si>
    <t>Repeat of AAAABCB</t>
  </si>
  <si>
    <t>COMRADE</t>
  </si>
  <si>
    <t>Theta Fritus VII</t>
  </si>
  <si>
    <t>AAAACBA</t>
  </si>
  <si>
    <t>Mu Nelson X</t>
  </si>
  <si>
    <t>AAAACBB</t>
  </si>
  <si>
    <t>Tau Allen V</t>
  </si>
  <si>
    <t>AAAACBC</t>
  </si>
  <si>
    <t>Chi Cattusdoggus IX</t>
  </si>
  <si>
    <t>AAAACCA</t>
  </si>
  <si>
    <t>Delta King IV</t>
  </si>
  <si>
    <t>AAAACCB</t>
  </si>
  <si>
    <t>Corpulus Reagan X</t>
  </si>
  <si>
    <t>AAABAAA</t>
  </si>
  <si>
    <t>Rho Cheetus II</t>
  </si>
  <si>
    <t>mask (235k)</t>
  </si>
  <si>
    <t>AAABAAB</t>
  </si>
  <si>
    <t>Already drunk, so couldn't explore</t>
  </si>
  <si>
    <t>AABAAAA</t>
  </si>
  <si>
    <t>Zeta Belvedere IV</t>
  </si>
  <si>
    <t>AABAAAB</t>
  </si>
  <si>
    <t>salad (14.4k)</t>
  </si>
  <si>
    <t>AALOAAJ</t>
  </si>
  <si>
    <t>Phi Pacmanicus VII</t>
  </si>
  <si>
    <t>no gemstones</t>
  </si>
  <si>
    <t>ABAAAAA</t>
  </si>
  <si>
    <t>Pi Belletaco XI</t>
  </si>
  <si>
    <t>ABACADA</t>
  </si>
  <si>
    <t>Psi Clinton IX</t>
  </si>
  <si>
    <t>GeoKit 293 pages of Spacegate Research, gemstone (x2)</t>
  </si>
  <si>
    <t>ABBAFAN</t>
  </si>
  <si>
    <t>Rho Shatner XI</t>
  </si>
  <si>
    <t>ABIGTIT</t>
  </si>
  <si>
    <t>Lambda Fustulus I</t>
  </si>
  <si>
    <t>ACAKAIM</t>
  </si>
  <si>
    <t>Blivebarkerus Paulson V</t>
  </si>
  <si>
    <t>ADCBACA</t>
  </si>
  <si>
    <t>Tau Zevon VIII</t>
  </si>
  <si>
    <t>AELEVEN</t>
  </si>
  <si>
    <t>Gamma Anderson X</t>
  </si>
  <si>
    <t>AENIMUS</t>
  </si>
  <si>
    <t>Omicron Allopecius VII</t>
  </si>
  <si>
    <t>AFAIRYS</t>
  </si>
  <si>
    <t>Chi Paulreichus I</t>
  </si>
  <si>
    <t xml:space="preserve"> 249 pages gemstone (x2) Murder Bot Core (x4) </t>
  </si>
  <si>
    <t>ALACEHO</t>
  </si>
  <si>
    <t>Alpha Trixrabbitus VIII</t>
  </si>
  <si>
    <t>Miscounted something! 1 Gemstone</t>
  </si>
  <si>
    <t>ALADDIN</t>
  </si>
  <si>
    <t>Epsilon Humptydumptus VIII</t>
  </si>
  <si>
    <t>mask (134K)</t>
  </si>
  <si>
    <t>ALAMIDA</t>
  </si>
  <si>
    <t>Lambda Humptydumptus V</t>
  </si>
  <si>
    <t>ALIBABA</t>
  </si>
  <si>
    <t>Zeta Taylor VIII</t>
  </si>
  <si>
    <t>ALTRINA</t>
  </si>
  <si>
    <t>Cancerus Garfield I</t>
  </si>
  <si>
    <t>ALTRNIA</t>
  </si>
  <si>
    <t>Zeta McDurkee III</t>
  </si>
  <si>
    <t>One gemstone.  Got key from Terminal w/60% skill</t>
  </si>
  <si>
    <t>ANALPAL</t>
  </si>
  <si>
    <t>Upsilon Milkius XI</t>
  </si>
  <si>
    <t>ANOTHER</t>
  </si>
  <si>
    <t>Sigma Pelicanus X</t>
  </si>
  <si>
    <t>AQQQQQQ</t>
  </si>
  <si>
    <t>Beta Leprus VII</t>
  </si>
  <si>
    <t>same planet name as ZABIYOY; 2 gemstones</t>
  </si>
  <si>
    <t>ARABEST</t>
  </si>
  <si>
    <t>Nu Khan XI</t>
  </si>
  <si>
    <t>ARAMADA</t>
  </si>
  <si>
    <t>Gronulus Wallace I</t>
  </si>
  <si>
    <t>ARCANUM</t>
  </si>
  <si>
    <t>Eta Bananaramus X</t>
  </si>
  <si>
    <t>ARKHAMS</t>
  </si>
  <si>
    <t>Lambda Peterson XI</t>
  </si>
  <si>
    <t>ARRAKIS</t>
  </si>
  <si>
    <t>Sigma Allopecius XI</t>
  </si>
  <si>
    <t>ASSBUTT</t>
  </si>
  <si>
    <t>Lambda Nelson VI</t>
  </si>
  <si>
    <t>ASSWIPE</t>
  </si>
  <si>
    <t>Tau McNichols XI</t>
  </si>
  <si>
    <t>ATOYOTA</t>
  </si>
  <si>
    <t>Omicron Bearthurus XI</t>
  </si>
  <si>
    <t>AZZZZZZ</t>
  </si>
  <si>
    <t>Doritus Huxtable XI</t>
  </si>
  <si>
    <t>AXBXCXD</t>
  </si>
  <si>
    <t>Pi Pelicanus VII</t>
  </si>
  <si>
    <t>nine</t>
  </si>
  <si>
    <t>225 pages of research</t>
  </si>
  <si>
    <r>
      <t xml:space="preserve">Space </t>
    </r>
    <r>
      <rPr>
        <b/>
        <u/>
      </rPr>
      <t>Cave</t>
    </r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</si>
  <si>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</si>
  <si>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</si>
  <si>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</rPr>
      <t>Curses</t>
    </r>
    <r>
      <t>, a hex!</t>
    </r>
  </si>
  <si>
    <r>
      <rPr>
        <b/>
      </rPr>
      <t xml:space="preserve">Time </t>
    </r>
    <r>
      <t>Enough at Last</t>
    </r>
  </si>
  <si>
    <r>
      <rPr/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</si>
  <si>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</si>
  <si>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</si>
  <si>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</si>
  <si>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</si>
  <si>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</si>
  <si>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</si>
  <si>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</si>
  <si>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</si>
  <si>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</si>
  <si>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</si>
  <si>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</si>
  <si>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</si>
  <si>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</si>
  <si>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</si>
  <si>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</si>
  <si>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r>
      <t xml:space="preserve">Hostile Intelligent </t>
    </r>
    <r>
      <rPr>
        <b/>
      </rPr>
      <t>Alien</t>
    </r>
  </si>
  <si>
    <t>HARAMBE</t>
  </si>
  <si>
    <t>Omega Adams II</t>
  </si>
  <si>
    <r>
      <t xml:space="preserve">Space </t>
    </r>
    <r>
      <rPr>
        <b/>
        <u/>
      </rPr>
      <t>Cave</t>
    </r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</si>
  <si>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</si>
  <si>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</si>
  <si>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</rPr>
      <t>Curses</t>
    </r>
    <r>
      <t>, a hex!</t>
    </r>
  </si>
  <si>
    <r>
      <rPr>
        <b/>
      </rPr>
      <t xml:space="preserve">Time </t>
    </r>
    <r>
      <t>Enough at Last</t>
    </r>
  </si>
  <si>
    <r>
      <rPr/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</si>
  <si>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</si>
  <si>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</si>
  <si>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</si>
  <si>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</si>
  <si>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</si>
  <si>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</si>
  <si>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</si>
  <si>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</si>
  <si>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</si>
  <si>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</si>
  <si>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t>HATSUNE</t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</si>
  <si>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</si>
  <si>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</si>
  <si>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</si>
  <si>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</si>
  <si>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</si>
  <si>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r>
      <t xml:space="preserve">Hostile Intelligent </t>
    </r>
    <r>
      <rPr>
        <b/>
      </rPr>
      <t>Alien</t>
    </r>
  </si>
  <si>
    <t>Zeta Smith III</t>
  </si>
  <si>
    <t>LABIATZ</t>
  </si>
  <si>
    <t>Pannus Jackson III</t>
  </si>
  <si>
    <t>LEOPOLD</t>
  </si>
  <si>
    <t>Mu Misogynus I</t>
  </si>
  <si>
    <t>booze (19.8k)</t>
  </si>
  <si>
    <t>4/19/2017 Sky is bleached orange, 1 sun, 0 moons, clay pottery around stargate</t>
  </si>
  <si>
    <t>HBMRGMA</t>
  </si>
  <si>
    <t>Psi Stemple XI</t>
  </si>
  <si>
    <t>LOBSTER</t>
  </si>
  <si>
    <t>Theta Bob VI</t>
  </si>
  <si>
    <t>I got 10% space pirate language</t>
  </si>
  <si>
    <t>HBZWJQL</t>
  </si>
  <si>
    <t>Hippidipsus Mills VI</t>
  </si>
  <si>
    <t>LOVEKOL</t>
  </si>
  <si>
    <t>Trixrabbitus Waldorf V</t>
  </si>
  <si>
    <t>HKZQDFC</t>
  </si>
  <si>
    <t>Upsilon Cardboardius III</t>
  </si>
  <si>
    <t>LQZQEJS</t>
  </si>
  <si>
    <t>Upsilon Symington XI</t>
  </si>
  <si>
    <t>419 pages of research w/ geo kit, 2 gemstones</t>
  </si>
  <si>
    <t>retesting name coordinates.  all rock NC</t>
  </si>
  <si>
    <t>LRXREJS</t>
  </si>
  <si>
    <t>HLUMDHT</t>
  </si>
  <si>
    <t>matches LQZQEJS in name, environment, &amp; element, but *not* plant/animal life</t>
  </si>
  <si>
    <t>Sigma Bearthurus XI</t>
  </si>
  <si>
    <t>LUCIFER</t>
  </si>
  <si>
    <t>Lambda Lepidopterus X</t>
  </si>
  <si>
    <t>HOBBITS</t>
  </si>
  <si>
    <t>Bearthurus Young VII</t>
  </si>
  <si>
    <t>MACHINE</t>
  </si>
  <si>
    <t>Rho Franklin XI</t>
  </si>
  <si>
    <t>HORIZON</t>
  </si>
  <si>
    <t>Eta Bubblewrapium II</t>
  </si>
  <si>
    <t>IJKLMNO</t>
  </si>
  <si>
    <t>4/21/2017 (I'm duplicating someone else's visit) : Sky is maroon fading to pink, blazing blue sun, 1 massive moon. There are tree sized plants and buffaloes butting heads</t>
  </si>
  <si>
    <t>Upsilon Cartwright VII</t>
  </si>
  <si>
    <t>space baby language, murderbots</t>
  </si>
  <si>
    <t>MANANAZ</t>
  </si>
  <si>
    <t>Phi Mott V</t>
  </si>
  <si>
    <t>IRONMAN</t>
  </si>
  <si>
    <t>Allopecius Khan VI</t>
  </si>
  <si>
    <t>4/20/2017: Sky is yellow fading to green, some clouds, Dim red sun, 0 moons</t>
  </si>
  <si>
    <t>ITSFLAT</t>
  </si>
  <si>
    <t>Sigma Young II</t>
  </si>
  <si>
    <t>MANGOES</t>
  </si>
  <si>
    <t>Polepositioni McDonald X</t>
  </si>
  <si>
    <t>2 gemstones, also 10% Space Pirate Language.</t>
  </si>
  <si>
    <t>IUEIASY</t>
  </si>
  <si>
    <t>Rho Cromulus IX</t>
  </si>
  <si>
    <t>MANHDNT</t>
  </si>
  <si>
    <t>Psi Humptydumpus I</t>
  </si>
  <si>
    <t>JACDEFG</t>
  </si>
  <si>
    <t>Mu Reagan IV</t>
  </si>
  <si>
    <t>salad (19.2k)</t>
  </si>
  <si>
    <t>MCSTUMP</t>
  </si>
  <si>
    <t>Xi Berry X</t>
  </si>
  <si>
    <t>JAIVLGR</t>
  </si>
  <si>
    <t>METROID</t>
  </si>
  <si>
    <t>Gamma Lee VII</t>
  </si>
  <si>
    <t>Theta Misogynus II</t>
  </si>
  <si>
    <t>A disappointing lack of metroids.</t>
  </si>
  <si>
    <t>JERERRY</t>
  </si>
  <si>
    <t>MICHAEL</t>
  </si>
  <si>
    <t>Dudebaddus Capulet IV</t>
  </si>
  <si>
    <t>Zeta Wilson XI</t>
  </si>
  <si>
    <t>2 gemstones...not worth a return trip (psst: gemstones are RNG)</t>
  </si>
  <si>
    <t>Jererry has murderbot data cores!</t>
  </si>
  <si>
    <t>MINSTER</t>
  </si>
  <si>
    <t>Eta Fustulus II</t>
  </si>
  <si>
    <t>JICKPEE</t>
  </si>
  <si>
    <t>Kappa Fredfordus IX</t>
  </si>
  <si>
    <t>MMMMMMO</t>
  </si>
  <si>
    <t>Equipajus Johnson I</t>
  </si>
  <si>
    <t>JOHNSON</t>
  </si>
  <si>
    <t>Pacmanicus Hall XI</t>
  </si>
  <si>
    <t>MMORPGS</t>
  </si>
  <si>
    <t>Lambda Woodward V</t>
  </si>
  <si>
    <t>292 pages or research.  Boring world</t>
  </si>
  <si>
    <t>JVRVJES</t>
  </si>
  <si>
    <t>Crunkuli Reagan X</t>
  </si>
  <si>
    <t>Haven't adventured here yet; overdrunk</t>
  </si>
  <si>
    <t>MONSTER</t>
  </si>
  <si>
    <t>Pi Washington II</t>
  </si>
  <si>
    <t>KALALEQ</t>
  </si>
  <si>
    <t>Phi Easthouse VII</t>
  </si>
  <si>
    <t>MOONIES</t>
  </si>
  <si>
    <t>Mexicanus Jones IV</t>
  </si>
  <si>
    <t>KELEVEN</t>
  </si>
  <si>
    <t>Dyxichix Martinez X</t>
  </si>
  <si>
    <t>MYBITCH</t>
  </si>
  <si>
    <t>Bubblewrapium McNichols VII</t>
  </si>
  <si>
    <t>KELPIES</t>
  </si>
  <si>
    <t>Paulreiserus Dunn XI</t>
  </si>
  <si>
    <t>medicine (17.7k)</t>
  </si>
  <si>
    <t>NAAAAAA</t>
  </si>
  <si>
    <t>Omicron Des Moines XI</t>
  </si>
  <si>
    <t>KICKASS</t>
  </si>
  <si>
    <t>Alpha Pacmanicus IV</t>
  </si>
  <si>
    <t>NASALIE</t>
  </si>
  <si>
    <t>Kappa Isaacson VI</t>
  </si>
  <si>
    <t>KIMJONG</t>
  </si>
  <si>
    <t>Hippidipsus Draper VIII</t>
  </si>
  <si>
    <t>NIPPLES</t>
  </si>
  <si>
    <t>Eta Crustulus III</t>
  </si>
  <si>
    <t>KINMOZA</t>
  </si>
  <si>
    <t>Pannus Lennon XI</t>
  </si>
  <si>
    <t>NOGOCOR</t>
  </si>
  <si>
    <t>Goldthwait Garfunkel XI</t>
  </si>
  <si>
    <t>KOBOLDS</t>
  </si>
  <si>
    <t>Xi Anderson XI</t>
  </si>
  <si>
    <t>NOMBIES</t>
  </si>
  <si>
    <t>Tau Bob VII</t>
  </si>
  <si>
    <t>Botanical sample kit may help on getting more research. Rock NC's are few</t>
  </si>
  <si>
    <t>NONBIER</t>
  </si>
  <si>
    <t>Eta Fustulus VI</t>
  </si>
  <si>
    <t>Salad</t>
  </si>
  <si>
    <t>NOOOOOO</t>
  </si>
  <si>
    <t>Tau Dyxichix VII</t>
  </si>
  <si>
    <t>mask @ 254k</t>
  </si>
  <si>
    <t>NYANCAT</t>
  </si>
  <si>
    <t>Iota Harrison V</t>
  </si>
  <si>
    <t>3 gemstones. only one non-rock NC</t>
  </si>
  <si>
    <t>OCTOPUS</t>
  </si>
  <si>
    <t>Iota Dudebaddus III</t>
  </si>
  <si>
    <t>SYSYCNH</t>
  </si>
  <si>
    <t>OLDCWSA</t>
  </si>
  <si>
    <t>OLDCWSB</t>
  </si>
  <si>
    <r>
      <t xml:space="preserve">Space </t>
    </r>
    <r>
      <rPr>
        <b/>
        <u/>
      </rPr>
      <t>Cave</t>
    </r>
  </si>
  <si>
    <t>Iota Allopecius VI</t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</si>
  <si>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</si>
  <si>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</si>
  <si>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</rPr>
      <t>Curses</t>
    </r>
    <r>
      <t>, a hex!</t>
    </r>
  </si>
  <si>
    <r>
      <rPr>
        <b/>
      </rPr>
      <t xml:space="preserve">Time </t>
    </r>
    <r>
      <t>Enough at Last</t>
    </r>
  </si>
  <si>
    <r>
      <rPr/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</si>
  <si>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</si>
  <si>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</si>
  <si>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</si>
  <si>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</si>
  <si>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</si>
  <si>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</si>
  <si>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</si>
  <si>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</si>
  <si>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</si>
  <si>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</si>
  <si>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</si>
  <si>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</si>
  <si>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</si>
  <si>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</si>
  <si>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</si>
  <si>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r>
      <t xml:space="preserve">Hostile Intelligent </t>
    </r>
    <r>
      <rPr>
        <b/>
      </rPr>
      <t>Alien</t>
    </r>
  </si>
  <si>
    <t>PENGUIN</t>
  </si>
  <si>
    <t>Iota Diverticulus III</t>
  </si>
  <si>
    <t>OLDCWSC</t>
  </si>
  <si>
    <t>Lambda Saladus IX</t>
  </si>
  <si>
    <t>OLDCWSD</t>
  </si>
  <si>
    <t>Lambda Gromulus VI</t>
  </si>
  <si>
    <t>PIRATES</t>
  </si>
  <si>
    <t>Beta Cooper XI</t>
  </si>
  <si>
    <t>100% noncombat. bring geology kit.</t>
  </si>
  <si>
    <t>OLDCWSE</t>
  </si>
  <si>
    <t>Yodeli Draper VI</t>
  </si>
  <si>
    <t>PISTOLS</t>
  </si>
  <si>
    <t>medicine 23.8k</t>
  </si>
  <si>
    <t>Pi Thompson VI</t>
  </si>
  <si>
    <t>OLDCWSF</t>
  </si>
  <si>
    <t>Discothecus Shafer X</t>
  </si>
  <si>
    <t>PLACEBO</t>
  </si>
  <si>
    <t>Theta Equipajus II</t>
  </si>
  <si>
    <t>OLDCWSG</t>
  </si>
  <si>
    <t>Eta Crustulus IV</t>
  </si>
  <si>
    <t>PLANETX</t>
  </si>
  <si>
    <t>Gamma Slobulus X</t>
  </si>
  <si>
    <t>100% noncombat</t>
  </si>
  <si>
    <t>OLDCWSH</t>
  </si>
  <si>
    <t>Iota Walker X</t>
  </si>
  <si>
    <t>PNSFYHO</t>
  </si>
  <si>
    <t>Waldorfus Romero IV</t>
  </si>
  <si>
    <t>OLDCWSI</t>
  </si>
  <si>
    <t>POBCQXG</t>
  </si>
  <si>
    <t>Phi Scabrus X</t>
  </si>
  <si>
    <t>Theta Nite II</t>
  </si>
  <si>
    <t>salad 27.3k</t>
  </si>
  <si>
    <t>PORNHUB</t>
  </si>
  <si>
    <t>Eta Bellegrandus IV</t>
  </si>
  <si>
    <t>OLDCWSJ</t>
  </si>
  <si>
    <t>Epsilon Dominatrix XI</t>
  </si>
  <si>
    <t>PQRTSUV</t>
  </si>
  <si>
    <t>Chi Huxtable IV</t>
  </si>
  <si>
    <t>PROBLEM</t>
  </si>
  <si>
    <t>Pi Isaacson X</t>
  </si>
  <si>
    <t>OLDCWSK</t>
  </si>
  <si>
    <t>Mu Taylor X</t>
  </si>
  <si>
    <t>PWMFFJA</t>
  </si>
  <si>
    <t>Leprus Jones IX</t>
  </si>
  <si>
    <t>OLDCWSL</t>
  </si>
  <si>
    <t>Lambda White II</t>
  </si>
  <si>
    <t>booze 18.8k</t>
  </si>
  <si>
    <t>QICHEDR</t>
  </si>
  <si>
    <t>Xi Waldorf X</t>
  </si>
  <si>
    <t>gemstone</t>
  </si>
  <si>
    <t>OLDCWSM</t>
  </si>
  <si>
    <t>Lambda Madison VI</t>
  </si>
  <si>
    <t>QJYYPXQ</t>
  </si>
  <si>
    <t>Beta Bellegrandus XI</t>
  </si>
  <si>
    <t>OLDCWSN</t>
  </si>
  <si>
    <t>Iota Perambulus V</t>
  </si>
  <si>
    <t>OLDPUSS</t>
  </si>
  <si>
    <t>QYYYBBY</t>
  </si>
  <si>
    <t>Psi Shafer III</t>
  </si>
  <si>
    <t>Iota Saladus XI</t>
  </si>
  <si>
    <t>718 research (w 4 gemstones)</t>
  </si>
  <si>
    <t>OLYMPIC</t>
  </si>
  <si>
    <t>Rho Benedict VI</t>
  </si>
  <si>
    <t>RACKIST</t>
  </si>
  <si>
    <t>Alpha Robinson IX</t>
  </si>
  <si>
    <t>Will get actual name soon.</t>
  </si>
  <si>
    <t>ONEMORE</t>
  </si>
  <si>
    <t>Gamma Sanford III</t>
  </si>
  <si>
    <t>RATFINK</t>
  </si>
  <si>
    <t>Cheetus Belvedere XI</t>
  </si>
  <si>
    <t>OOOOOOH</t>
  </si>
  <si>
    <t>in a world where plants out-evolved animals, several aliens want to kick your ass</t>
  </si>
  <si>
    <t>Gamma Leprus I</t>
  </si>
  <si>
    <t>space pirate fluency, murderbot soldiers and drones</t>
  </si>
  <si>
    <t>ROFLMAO</t>
  </si>
  <si>
    <t>Zeta Thomas II</t>
  </si>
  <si>
    <t>ORGASMS</t>
  </si>
  <si>
    <t>Pi Pacmanicus VII</t>
  </si>
  <si>
    <t>salad 23.3k</t>
  </si>
  <si>
    <t>RSTBVWX</t>
  </si>
  <si>
    <t>Theta Blivebarkerus IV</t>
  </si>
  <si>
    <t>LEATHER</t>
  </si>
  <si>
    <t>muderbot cores, no actual murderbot combats</t>
  </si>
  <si>
    <t>Psi Nichols IV</t>
  </si>
  <si>
    <t>SAMUELH</t>
  </si>
  <si>
    <t>Gamma Hall I</t>
  </si>
  <si>
    <t>Mostly Rocks and Spants with a few animals to shake things up</t>
  </si>
  <si>
    <t>SARUKEN</t>
  </si>
  <si>
    <t>Pi Stemple XI</t>
  </si>
  <si>
    <t>SAYYOHO</t>
  </si>
  <si>
    <t>Psi Noriega X</t>
  </si>
  <si>
    <t>SEATTLE</t>
  </si>
  <si>
    <t>Sigma Pacmanicus VIII</t>
  </si>
  <si>
    <t>SEXIEST</t>
  </si>
  <si>
    <t>Sigma Meadows VIII</t>
  </si>
  <si>
    <t>SLTEXVI</t>
  </si>
  <si>
    <t>Gromulus McNichols VII</t>
  </si>
  <si>
    <t>medicine (22.3k)</t>
  </si>
  <si>
    <t>SPOODER</t>
  </si>
  <si>
    <t>Iota Mack III</t>
  </si>
  <si>
    <t>all-rock station, do not pass go, do not collect any gemstones</t>
  </si>
  <si>
    <t>SUWOZMO</t>
  </si>
  <si>
    <t>Upsilon Jones IX</t>
  </si>
  <si>
    <t>Sorry, looks like I missed one adventure here, proabably another small hostile animal??</t>
  </si>
  <si>
    <t>SZCZCWA</t>
  </si>
  <si>
    <t>Upsilon Paulson XI</t>
  </si>
  <si>
    <t>medicine (26.6k)</t>
  </si>
  <si>
    <r>
      <t xml:space="preserve">Space </t>
    </r>
    <r>
      <rPr>
        <b/>
        <u/>
      </rPr>
      <t>Cave</t>
    </r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</si>
  <si>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</si>
  <si>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</si>
  <si>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</rPr>
      <t>Curses</t>
    </r>
    <r>
      <t>, a hex!</t>
    </r>
  </si>
  <si>
    <r>
      <rPr>
        <b/>
      </rPr>
      <t xml:space="preserve">Time </t>
    </r>
    <r>
      <t>Enough at Last</t>
    </r>
  </si>
  <si>
    <r>
      <rPr/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</si>
  <si>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</si>
  <si>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</si>
  <si>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</si>
  <si>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</si>
  <si>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</si>
  <si>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</si>
  <si>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</si>
  <si>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</si>
  <si>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</si>
  <si>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</si>
  <si>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</si>
  <si>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</si>
  <si>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</si>
  <si>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</si>
  <si>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</si>
  <si>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r>
      <t xml:space="preserve">Hostile Intelligent </t>
    </r>
    <r>
      <rPr>
        <b/>
      </rPr>
      <t>Alien</t>
    </r>
  </si>
  <si>
    <t>TDJMFWR</t>
  </si>
  <si>
    <t>Crematorius Garcia V</t>
  </si>
  <si>
    <t>TGKXOEU</t>
  </si>
  <si>
    <t>Blivebarkerus Westinghouse III</t>
  </si>
  <si>
    <t>Mother May I, a mix of rock/plant/animal NCs and murderbot drones</t>
  </si>
  <si>
    <t>TQUPOCO</t>
  </si>
  <si>
    <t>Omicron Johnson III</t>
  </si>
  <si>
    <t>TTVARBZ</t>
  </si>
  <si>
    <t>Phi Brown V</t>
  </si>
  <si>
    <t>TUJBQTK</t>
  </si>
  <si>
    <t>Unicornius Reynolds VII</t>
  </si>
  <si>
    <t>TUMBLER</t>
  </si>
  <si>
    <t>Alpha Fustulus XI</t>
  </si>
  <si>
    <t>TUXTUXT</t>
  </si>
  <si>
    <t>Omicron Cooper IV</t>
  </si>
  <si>
    <t>287 research (w/ 1 gemstone)</t>
  </si>
  <si>
    <t>TUXTUXU</t>
  </si>
  <si>
    <t>Zeta Sullivan XI</t>
  </si>
  <si>
    <t>169 research (w/ 0 gemstones)</t>
  </si>
  <si>
    <t>TUXUUXT</t>
  </si>
  <si>
    <t>Upsilon Shafer XI</t>
  </si>
  <si>
    <t>booze (26.1k)</t>
  </si>
  <si>
    <t>225 research (w/ 0 gemstones)</t>
  </si>
  <si>
    <t>TUXVUXT</t>
  </si>
  <si>
    <t>Rho Cattusdoggus I</t>
  </si>
  <si>
    <t>423 research (w/ 2 gemstones)</t>
  </si>
  <si>
    <t>TUXWUXT</t>
  </si>
  <si>
    <t>Upsilon Dudebaddus III</t>
  </si>
  <si>
    <t>215 research (w/ botany kit)</t>
  </si>
  <si>
    <t>TUXXUUT</t>
  </si>
  <si>
    <t>Dyxichix Zevon IV</t>
  </si>
  <si>
    <t>111 research (w/ 0 gemstones)</t>
  </si>
  <si>
    <t>TUXXUVT</t>
  </si>
  <si>
    <t>Chi Waldorf VI</t>
  </si>
  <si>
    <t>389 research (w/ 2 gemstones)</t>
  </si>
  <si>
    <t>TUXXUWT</t>
  </si>
  <si>
    <t>Chi Anderson V</t>
  </si>
  <si>
    <t>salad (28.2k)</t>
  </si>
  <si>
    <t>309 research (w/ 2 gemstones)</t>
  </si>
  <si>
    <t>TUXXUXT</t>
  </si>
  <si>
    <t>Phi Misogynus I</t>
  </si>
  <si>
    <t>202 research (w/ 1 gemstone)</t>
  </si>
  <si>
    <t>TUXYUXT</t>
  </si>
  <si>
    <t>Rho Reaganus XI</t>
  </si>
  <si>
    <t>123 research (w/ zoo kit)</t>
  </si>
  <si>
    <t>TWIRLYR</t>
  </si>
  <si>
    <t>Alpha Perambulus VI</t>
  </si>
  <si>
    <t>Procrastinator fluency with a murderbot cube, plus murderbot drones and rocks (1 gem).</t>
  </si>
  <si>
    <t>UBWYUZQ</t>
  </si>
  <si>
    <t>Lambda Noriega VIII</t>
  </si>
  <si>
    <t>UNICORN</t>
  </si>
  <si>
    <t>Mu Conjunctivitus VIII</t>
  </si>
  <si>
    <t>URETHRA</t>
  </si>
  <si>
    <t>Omicron Clinton V</t>
  </si>
  <si>
    <t>URINOUS</t>
  </si>
  <si>
    <t>Delta Pelicanus VII</t>
  </si>
  <si>
    <t>2 gemstones with geology kit</t>
  </si>
  <si>
    <t>UUUUUUU</t>
  </si>
  <si>
    <t>Iota Humptydumptus XI</t>
  </si>
  <si>
    <t>UXNNVPG</t>
  </si>
  <si>
    <t>Pacmanicus Smith VIII</t>
  </si>
  <si>
    <t>VANESSA</t>
  </si>
  <si>
    <t>Xi Goldthwait XI</t>
  </si>
  <si>
    <t>VAVBVCV</t>
  </si>
  <si>
    <t>Rho Shafer XI</t>
  </si>
  <si>
    <t>1 gemstone, lots of tendon, chitin, also spear on last adventure. running +230% item</t>
  </si>
  <si>
    <t>VICIOUS</t>
  </si>
  <si>
    <t>Pi Isaacson IV</t>
  </si>
  <si>
    <t>Lots of drones</t>
  </si>
  <si>
    <t>VOYAGER</t>
  </si>
  <si>
    <t>Theta Thompson IV</t>
  </si>
  <si>
    <t>VQFQOEJ</t>
  </si>
  <si>
    <t>Gamma Dunn XI</t>
  </si>
  <si>
    <t>VQFQOJS</t>
  </si>
  <si>
    <t>VVVVVVV</t>
  </si>
  <si>
    <t>Tau Bellegrandus V</t>
  </si>
  <si>
    <t>VWXYZAB</t>
  </si>
  <si>
    <t>Omega Dominatrix III</t>
  </si>
  <si>
    <t>Procrastinator Language Fluency +20%, 1 gemstone</t>
  </si>
  <si>
    <t>VZDWTHF</t>
  </si>
  <si>
    <t>Zeta Taylor V</t>
  </si>
  <si>
    <t>booze (14.7k)</t>
  </si>
  <si>
    <t>WALDORF</t>
  </si>
  <si>
    <t>Eta Goldthwait VI</t>
  </si>
  <si>
    <t>Has both the spant and murderbot NCs, only combats are large hostile plants</t>
  </si>
  <si>
    <t>WEEABOO</t>
  </si>
  <si>
    <t>Nu Robinson II</t>
  </si>
  <si>
    <t>booze (20.3k)</t>
  </si>
  <si>
    <t>WETTEST</t>
  </si>
  <si>
    <t>Omicron Wilson IV</t>
  </si>
  <si>
    <t>WRAITHS</t>
  </si>
  <si>
    <t>Kappa Bearthurus X</t>
  </si>
  <si>
    <t>WYVERNS</t>
  </si>
  <si>
    <t>Pi Taylor IV</t>
  </si>
  <si>
    <t>241 pages of Spacegate Research</t>
  </si>
  <si>
    <t>TUXXUYT</t>
  </si>
  <si>
    <t>Iota Unicornius IV</t>
  </si>
  <si>
    <t>mask (167k)</t>
  </si>
  <si>
    <t>159 research (w/ 0 gemstones)</t>
  </si>
  <si>
    <r>
      <t xml:space="preserve">Space </t>
    </r>
    <r>
      <rPr>
        <b/>
        <u/>
      </rPr>
      <t>Cave</t>
    </r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</si>
  <si>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</si>
  <si>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</si>
  <si>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</rPr>
      <t>Curses</t>
    </r>
    <r>
      <t>, a hex!</t>
    </r>
  </si>
  <si>
    <r>
      <rPr>
        <b/>
      </rPr>
      <t xml:space="preserve">Time </t>
    </r>
    <r>
      <t>Enough at Last</t>
    </r>
  </si>
  <si>
    <r>
      <rPr/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</si>
  <si>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</si>
  <si>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</si>
  <si>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</si>
  <si>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</si>
  <si>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</si>
  <si>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</si>
  <si>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</si>
  <si>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</si>
  <si>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</si>
  <si>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</si>
  <si>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</si>
  <si>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</si>
  <si>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</si>
  <si>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</si>
  <si>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</si>
  <si>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r>
      <t xml:space="preserve">Hostile Intelligent </t>
    </r>
    <r>
      <rPr>
        <b/>
      </rPr>
      <t>Alien</t>
    </r>
  </si>
  <si>
    <t>XGCBHEC</t>
  </si>
  <si>
    <t>Delta McMahon X</t>
  </si>
  <si>
    <t>XNLIKUK</t>
  </si>
  <si>
    <t>Lambda Mott V</t>
  </si>
  <si>
    <t>XOXOXOX</t>
  </si>
  <si>
    <t>Iota Unicornius I</t>
  </si>
  <si>
    <t>mask 168k</t>
  </si>
  <si>
    <t>procrastinator language, trade-mask, spant egg casing, 216 pages research</t>
  </si>
  <si>
    <t>XQGUWNL</t>
  </si>
  <si>
    <t>Nu Bearthurus IV</t>
  </si>
  <si>
    <t>XXXPRON</t>
  </si>
  <si>
    <t>Bellegrandus Garfunkel XI</t>
  </si>
  <si>
    <t>YAYJICK</t>
  </si>
  <si>
    <t>Tau Unicornius III</t>
  </si>
  <si>
    <t>12 rock NCs, got 1 gemstone</t>
  </si>
  <si>
    <t>YESSSSS</t>
  </si>
  <si>
    <t>Alpha Polepositioni IX</t>
  </si>
  <si>
    <t>Good planet if you like rocks, I guess?</t>
  </si>
  <si>
    <t>YHKJOJI</t>
  </si>
  <si>
    <t>Omega Des Moines V</t>
  </si>
  <si>
    <t>YOGHURT</t>
  </si>
  <si>
    <t>Kappa Clark VI</t>
  </si>
  <si>
    <t>YOYOYOS</t>
  </si>
  <si>
    <t>Omega Cardboardius IX</t>
  </si>
  <si>
    <t>YTTRIUM</t>
  </si>
  <si>
    <t>Beta Equipajus XI</t>
  </si>
  <si>
    <t>YYXAAAB</t>
  </si>
  <si>
    <t>Upsilon Cromulus IV</t>
  </si>
  <si>
    <t>YZZZZZZ</t>
  </si>
  <si>
    <t>Chi Brown VI</t>
  </si>
  <si>
    <t>salad @ 27.7k</t>
  </si>
  <si>
    <t>ZAAAAAA</t>
  </si>
  <si>
    <t>Psi Harris V</t>
  </si>
  <si>
    <t>booze @ 28.6k</t>
  </si>
  <si>
    <t>-15% cr</t>
  </si>
  <si>
    <t>ZAAAAAZ</t>
  </si>
  <si>
    <t>Belletaco O'Kelly X</t>
  </si>
  <si>
    <t>ZAAAMMN</t>
  </si>
  <si>
    <t>ZAAANLN</t>
  </si>
  <si>
    <t>Mousketeerus Nichols V</t>
  </si>
  <si>
    <t>ZAAAUEN</t>
  </si>
  <si>
    <t>Scabrus Allen VI</t>
  </si>
  <si>
    <t>Oh look! Rocks!</t>
  </si>
  <si>
    <t>ZABCDEF</t>
  </si>
  <si>
    <t>Delta Berry VI</t>
  </si>
  <si>
    <t>ZABIYOY</t>
  </si>
  <si>
    <t>ZARQUON</t>
  </si>
  <si>
    <t>Iota Thompson III</t>
  </si>
  <si>
    <t>ZATHRAS</t>
  </si>
  <si>
    <t>Nu Sullivan I</t>
  </si>
  <si>
    <t>ZBAAMMM</t>
  </si>
  <si>
    <t>Waldorfus White V</t>
  </si>
  <si>
    <t>Space baby language source</t>
  </si>
  <si>
    <t>ZBETNYA</t>
  </si>
  <si>
    <t>Tau Nichols V</t>
  </si>
  <si>
    <t>This was errornously listed as ZPZLMNF. Restored.</t>
  </si>
  <si>
    <t>ZEBLUES</t>
  </si>
  <si>
    <t>Phi Nichols XI</t>
  </si>
  <si>
    <t>ZEPHYRS</t>
  </si>
  <si>
    <t>Pi O'Mally X</t>
  </si>
  <si>
    <t>ZEQLMNZ</t>
  </si>
  <si>
    <t>Saladus Madison VIII</t>
  </si>
  <si>
    <t>ZESTFUL</t>
  </si>
  <si>
    <t>Lambda Roosevelt XI</t>
  </si>
  <si>
    <t>ZEWFAKS</t>
  </si>
  <si>
    <t>Theta Dudebaddus II</t>
  </si>
  <si>
    <t>ZFAAIQI</t>
  </si>
  <si>
    <t>Scabrus Taylor II</t>
  </si>
  <si>
    <t>No combats monolith planet.</t>
  </si>
  <si>
    <t>ZFQLMNY</t>
  </si>
  <si>
    <t>Beta Allopecius XI</t>
  </si>
  <si>
    <t>ZIGBZAG</t>
  </si>
  <si>
    <t>Lambda Walker IX</t>
  </si>
  <si>
    <t>ZIGGLER</t>
  </si>
  <si>
    <t>Zeta Noriega I</t>
  </si>
  <si>
    <t>salad (14.3k)</t>
  </si>
  <si>
    <t>ZIGZAGS</t>
  </si>
  <si>
    <t>Belletaco Spitzner VII</t>
  </si>
  <si>
    <t>ZILLION</t>
  </si>
  <si>
    <t>Bubblicius Disraeli V</t>
  </si>
  <si>
    <t>ZINNIAS</t>
  </si>
  <si>
    <t>Upsilon McDurkee IV</t>
  </si>
  <si>
    <t>ZIPPERS</t>
  </si>
  <si>
    <t>Theta Pennington XI</t>
  </si>
  <si>
    <t>ZKQLMSO</t>
  </si>
  <si>
    <t>Mu Goldthwait IV</t>
  </si>
  <si>
    <t>ZLQLMNS</t>
  </si>
  <si>
    <t>ZLSVLJL</t>
  </si>
  <si>
    <t>Gamma Bob VIII</t>
  </si>
  <si>
    <t>mask (123k)</t>
  </si>
  <si>
    <t>ZOMBIES</t>
  </si>
  <si>
    <t>Crematorius Jones IV</t>
  </si>
  <si>
    <t>Delta Franklin VIII</t>
  </si>
  <si>
    <t>ZOOLOGY</t>
  </si>
  <si>
    <t>Diggusduggus Cooper X</t>
  </si>
  <si>
    <t>Psi Tyler VIII</t>
  </si>
  <si>
    <t>ZPESPQA</t>
  </si>
  <si>
    <t>ZPFLMNZ</t>
  </si>
  <si>
    <t>Iota Allen VIII</t>
  </si>
  <si>
    <t>Gamma McCartney X</t>
  </si>
  <si>
    <t>ZPLANET</t>
  </si>
  <si>
    <t>Iota Bubblicius XI</t>
  </si>
  <si>
    <t>salad (12.8k)</t>
  </si>
  <si>
    <t>no gems</t>
  </si>
  <si>
    <t>ZPZPAAA</t>
  </si>
  <si>
    <t>Crematorius Johnson II</t>
  </si>
  <si>
    <t>ZPQLMNO</t>
  </si>
  <si>
    <t>Omicron Harrison IV</t>
  </si>
  <si>
    <t>ZZWDORA</t>
  </si>
  <si>
    <t xml:space="preserve">Best planet for geological exploration found so far. </t>
  </si>
  <si>
    <t>Delta Blivebarkerus VI</t>
  </si>
  <si>
    <t>ZYZZYVA</t>
  </si>
  <si>
    <t>Delta Bubblicius I</t>
  </si>
  <si>
    <t>ZPZLMNF</t>
  </si>
  <si>
    <t>Ancient ruins, four different things that want to kill you.</t>
  </si>
  <si>
    <t>MU Conjunctivitus VIII</t>
  </si>
  <si>
    <t>ZRSJMNM</t>
  </si>
  <si>
    <t>123k meat for me, too (not the original discoverer)</t>
  </si>
  <si>
    <t>Omicron Bob X</t>
  </si>
  <si>
    <t>ZSQLMKO</t>
  </si>
  <si>
    <t>ZTQLMJO</t>
  </si>
  <si>
    <t>Sigma Davis XI</t>
  </si>
  <si>
    <t>Omnicron Waldorf XI</t>
  </si>
  <si>
    <t>ZUNAAEA</t>
  </si>
  <si>
    <t>Pi Dyxichix I</t>
  </si>
  <si>
    <t>ZVQFMNO</t>
  </si>
  <si>
    <t>Polepositioni Nicholson VII</t>
  </si>
  <si>
    <t>ZWZDORA</t>
  </si>
  <si>
    <t>Xi Bellegrandus X</t>
  </si>
  <si>
    <t>booze (21.5k)</t>
  </si>
  <si>
    <t>Psi Nelson VI</t>
  </si>
  <si>
    <t>Psi Pannus II</t>
  </si>
  <si>
    <t>ZYGMUNT</t>
  </si>
  <si>
    <t>Theta Doritus VI</t>
  </si>
  <si>
    <t>ZZPANKS</t>
  </si>
  <si>
    <t>ZYGOTES</t>
  </si>
  <si>
    <t>Slobulus Thompson IV</t>
  </si>
  <si>
    <t>with 5 - 7 res take 3 - 5 thousand elemental damage after every adventure</t>
  </si>
  <si>
    <t>ZZZZZZY</t>
  </si>
  <si>
    <t>ZYMURGY</t>
  </si>
  <si>
    <t>Sigma Unicornius VI</t>
  </si>
  <si>
    <t>ZYSKCNO</t>
  </si>
  <si>
    <t>medicine (26k)</t>
  </si>
  <si>
    <t>Tau Hippidipsus XI</t>
  </si>
  <si>
    <t>ZYXAAAA</t>
  </si>
  <si>
    <t>booze (28.5k)</t>
  </si>
  <si>
    <t>Theta BobVI</t>
  </si>
  <si>
    <t>ZZQLCNO</t>
  </si>
  <si>
    <t>Rechecked, still the same</t>
  </si>
  <si>
    <t>ZZZYZZZ</t>
  </si>
  <si>
    <t>ZZZZZZV</t>
  </si>
  <si>
    <t>Mu Hippidipsus II</t>
  </si>
  <si>
    <t>space baby book</t>
  </si>
  <si>
    <t>ZZZZZZW</t>
  </si>
  <si>
    <t>ZZZZZZX</t>
  </si>
  <si>
    <t>ZZZZZZZ</t>
  </si>
  <si>
    <t>Level</t>
  </si>
  <si>
    <t>#</t>
  </si>
  <si>
    <t>Letter</t>
  </si>
  <si>
    <t>Times Tested</t>
  </si>
  <si>
    <t>LetterSum</t>
  </si>
  <si>
    <t>Planet Name (old)</t>
  </si>
  <si>
    <t>Planet Name (old 2)</t>
  </si>
  <si>
    <t>Planet Name (newest)</t>
  </si>
  <si>
    <t>Hazard</t>
  </si>
  <si>
    <t>A</t>
  </si>
  <si>
    <t>Chi Nite IX</t>
  </si>
  <si>
    <t>Iota Harrison XI</t>
  </si>
  <si>
    <t>N/A</t>
  </si>
  <si>
    <t>B</t>
  </si>
  <si>
    <t>Omicron Mott XI</t>
  </si>
  <si>
    <t>Rho Fustulus V</t>
  </si>
  <si>
    <t>Advanced</t>
  </si>
  <si>
    <t>C</t>
  </si>
  <si>
    <t>Sigma Romero IX</t>
  </si>
  <si>
    <t>Epsilon Bubblewrapium I</t>
  </si>
  <si>
    <t>Anomalous</t>
  </si>
  <si>
    <t>D</t>
  </si>
  <si>
    <t>Delta Lepidopterus I</t>
  </si>
  <si>
    <t>Pi Clinton V</t>
  </si>
  <si>
    <t>E</t>
  </si>
  <si>
    <t>Phi Fritus V</t>
  </si>
  <si>
    <t>Chi Lepidopterus VII</t>
  </si>
  <si>
    <t>F</t>
  </si>
  <si>
    <t>Beta Fredfordus IV</t>
  </si>
  <si>
    <t>Theta Abbrevianus II</t>
  </si>
  <si>
    <t>G</t>
  </si>
  <si>
    <t>Psi Perfunctus X</t>
  </si>
  <si>
    <t>Lambda Thompson V</t>
  </si>
  <si>
    <t>Sleaze</t>
  </si>
  <si>
    <t>H</t>
  </si>
  <si>
    <t>Upsilon Shatner IV</t>
  </si>
  <si>
    <t>Phlebitis Washington VIII</t>
  </si>
  <si>
    <t>I</t>
  </si>
  <si>
    <t>Sigma Spitzner VI</t>
  </si>
  <si>
    <t>Mu Garfunkel V</t>
  </si>
  <si>
    <t>J</t>
  </si>
  <si>
    <t>Delta Waldorf IX</t>
  </si>
  <si>
    <t>HW</t>
  </si>
  <si>
    <t>Detected</t>
  </si>
  <si>
    <t>K</t>
  </si>
  <si>
    <t>Rho Mexicanus I</t>
  </si>
  <si>
    <t>Sigma Smith V</t>
  </si>
  <si>
    <t>hw</t>
  </si>
  <si>
    <t>spooky</t>
  </si>
  <si>
    <t>Detected (Hostile)</t>
  </si>
  <si>
    <t>L</t>
  </si>
  <si>
    <t>Humptydumptus Durden I</t>
  </si>
  <si>
    <t>I/HG</t>
  </si>
  <si>
    <t>COLD</t>
  </si>
  <si>
    <t>M</t>
  </si>
  <si>
    <t>Chi Sanford VIII</t>
  </si>
  <si>
    <t>Saladus Jackson II</t>
  </si>
  <si>
    <t>Alpha Blivebarkerus VI</t>
  </si>
  <si>
    <t>O</t>
  </si>
  <si>
    <t>Polepositioni Cartwright VI</t>
  </si>
  <si>
    <t>Lewd rock formations</t>
  </si>
  <si>
    <t>P</t>
  </si>
  <si>
    <t>Kappa Bubblicius II</t>
  </si>
  <si>
    <t>Omega Young V</t>
  </si>
  <si>
    <t>Weighted Sum Weights</t>
  </si>
  <si>
    <t>Q</t>
  </si>
  <si>
    <t>Psi Mack VI</t>
  </si>
  <si>
    <t>Toxic</t>
  </si>
  <si>
    <t>R</t>
  </si>
  <si>
    <t>S</t>
  </si>
  <si>
    <t>Theta Diverticulus VIII</t>
  </si>
  <si>
    <t>T</t>
  </si>
  <si>
    <t>U</t>
  </si>
  <si>
    <t>V</t>
  </si>
  <si>
    <t>Sigma Nipperus III</t>
  </si>
  <si>
    <t>Beta Leprus III</t>
  </si>
  <si>
    <t>W</t>
  </si>
  <si>
    <t>X</t>
  </si>
  <si>
    <t>Eta Woodward XI</t>
  </si>
  <si>
    <t>Humptydumptus Young I</t>
  </si>
  <si>
    <t>Pacmanicus Jones XI</t>
  </si>
  <si>
    <t>Z</t>
  </si>
  <si>
    <t>Upsilon Benedict XI</t>
  </si>
  <si>
    <t>Cromulus Johnson II</t>
  </si>
  <si>
    <t>Fredfordus Jackson XI</t>
  </si>
  <si>
    <t>Doritus Young I</t>
  </si>
  <si>
    <t>Waldorfus Sanford III</t>
  </si>
  <si>
    <t>Cardboardius Mills VIII</t>
  </si>
  <si>
    <t>ta/hw/i</t>
  </si>
  <si>
    <t>spooky,stench,sleaze</t>
  </si>
  <si>
    <t>Molotov Paulson I</t>
  </si>
  <si>
    <t>ms/ta/hg</t>
  </si>
  <si>
    <t>hot,cold,sleaze</t>
  </si>
  <si>
    <t>Nu Gronulus II</t>
  </si>
  <si>
    <t>Eta Spitzner VIII</t>
  </si>
  <si>
    <t>Nu Roosevelt III</t>
  </si>
  <si>
    <t>Omega Tyler VIII</t>
  </si>
  <si>
    <t>Gamma Paulreichus VIII</t>
  </si>
  <si>
    <t>Gamma Fredfordus I</t>
  </si>
  <si>
    <t>Corpulus Moore VI</t>
  </si>
  <si>
    <t>Pi Taylor III</t>
  </si>
  <si>
    <t>Magnetic Storms</t>
  </si>
  <si>
    <t>Psi Bubblicius VI</t>
  </si>
  <si>
    <t>Chi Reagan V</t>
  </si>
  <si>
    <t>Belletaco Clinton XI</t>
  </si>
  <si>
    <t>Xi Moore IX</t>
  </si>
  <si>
    <t>Psi Lepidopterus VIII</t>
  </si>
  <si>
    <t>Scary Noises</t>
  </si>
  <si>
    <t>Phi Perambulus II</t>
  </si>
  <si>
    <t>Gamma Brown II</t>
  </si>
  <si>
    <t>Theta Easthouse IV</t>
  </si>
  <si>
    <t>Omicron Cardboardius VII</t>
  </si>
  <si>
    <t>Phi Harris XI</t>
  </si>
  <si>
    <t>Lambda Berry II</t>
  </si>
  <si>
    <t>Omicron Bearthurus IV</t>
  </si>
  <si>
    <t>Bellegrandus Clinton V</t>
  </si>
  <si>
    <t>Molotov Nelson VII</t>
  </si>
  <si>
    <t>Eta Equipajus VII</t>
  </si>
  <si>
    <t>Phi Perambulus X</t>
  </si>
  <si>
    <t>hot solar flares</t>
  </si>
  <si>
    <t>Iota Johnson VI</t>
  </si>
  <si>
    <t>Beta Dyxichix III</t>
  </si>
  <si>
    <t>Theta Haggard VIII</t>
  </si>
  <si>
    <t>HumptYdumptus Harris VI</t>
  </si>
  <si>
    <t>Sigma Allopecius VII</t>
  </si>
  <si>
    <t>Lambda Bearthurus II</t>
  </si>
  <si>
    <t>Pi Johnson XI</t>
  </si>
  <si>
    <t>Alpha Thompson XI</t>
  </si>
  <si>
    <t>Dickbutkus Paulson VI</t>
  </si>
  <si>
    <t>Mexicanus Black IV</t>
  </si>
  <si>
    <t>Rho Billclintonus XI</t>
  </si>
  <si>
    <t>Milkius O'Kelly X</t>
  </si>
  <si>
    <t>Bubblewrapium Cooper XI</t>
  </si>
  <si>
    <t>Omega Cartwright III</t>
  </si>
  <si>
    <t>Gamma Reaganus V</t>
  </si>
  <si>
    <t>Mu Cancerus X</t>
  </si>
  <si>
    <t>Tau Harrison VIII</t>
  </si>
  <si>
    <t>Epsilon Fritus X</t>
  </si>
  <si>
    <t>Alpha Paulreiserus X</t>
  </si>
  <si>
    <t>Psi Shatner IV</t>
  </si>
  <si>
    <t>toxic atmosphere</t>
  </si>
  <si>
    <t>Omicron Allen XI</t>
  </si>
  <si>
    <t>Zeta Conjunctivitus X</t>
  </si>
  <si>
    <t>Microscopius Stemple VIII</t>
  </si>
  <si>
    <t>Gronulus Nelson IV</t>
  </si>
  <si>
    <t>Zeta Rudd III</t>
  </si>
  <si>
    <t>Theta Misogynous X</t>
  </si>
  <si>
    <t>Tau Moore I</t>
  </si>
  <si>
    <t>Theta Cattusdoggus V</t>
  </si>
  <si>
    <t>Reaganus Easthouse VII</t>
  </si>
  <si>
    <t>Beta Belletaco IV</t>
  </si>
  <si>
    <t>Belletaco Spitzner III</t>
  </si>
  <si>
    <t>Kappa Stemple II</t>
  </si>
  <si>
    <t>Alpha Diverticulus XI</t>
  </si>
  <si>
    <t>Rho Mexicanus III</t>
  </si>
  <si>
    <t>Mu Jackson VIII</t>
  </si>
  <si>
    <t>Lambda Perambulus XI</t>
  </si>
  <si>
    <t>Upsilon Thompson VI</t>
  </si>
  <si>
    <t>Delta Humptydumptus XI</t>
  </si>
  <si>
    <t>Theta Pacmanicus VI</t>
  </si>
  <si>
    <t>Diverticulus Adams VIII</t>
  </si>
  <si>
    <t>Pi Pannus XI</t>
  </si>
  <si>
    <t>Lambda Diggusduggus IV</t>
  </si>
  <si>
    <t>Allopecius Mott II</t>
  </si>
  <si>
    <t>Sigma Bubblewrapium VII</t>
  </si>
  <si>
    <t>Theta Perambulus II</t>
  </si>
  <si>
    <t>scary noises</t>
  </si>
  <si>
    <t>magnetic storms</t>
  </si>
  <si>
    <t>Iota Martin I</t>
  </si>
  <si>
    <t>Slobulus Goldthwait X</t>
  </si>
  <si>
    <t>high gravity</t>
  </si>
  <si>
    <t>lewd rocks</t>
  </si>
  <si>
    <t>irradiated</t>
  </si>
  <si>
    <t>Allopecius Khan VII</t>
  </si>
  <si>
    <t>Psi Bubblewrapium VIII</t>
  </si>
  <si>
    <t>Tau Harris XI</t>
  </si>
  <si>
    <t>Mu Yodeli VIII</t>
  </si>
  <si>
    <t>high winds</t>
  </si>
  <si>
    <t>Beta Brooks V</t>
  </si>
  <si>
    <t>Molotov Berry VIII</t>
  </si>
  <si>
    <t>nasty gasses</t>
  </si>
  <si>
    <t>Sigma Gronulus VI</t>
  </si>
  <si>
    <t>Gamma Hall VIII</t>
  </si>
  <si>
    <t>Nasty gasses</t>
  </si>
  <si>
    <t>Scary noises</t>
  </si>
  <si>
    <t>Gamma O'Mally I</t>
  </si>
  <si>
    <t>Omicron Waldorfus XI</t>
  </si>
  <si>
    <t>Pi Waldorf XI</t>
  </si>
  <si>
    <t>Chi Linoleus IV</t>
  </si>
  <si>
    <t>Hamburguesus Taylor X</t>
  </si>
  <si>
    <t>Alpha Conjunctivitus VIII</t>
  </si>
  <si>
    <t>Chi Zevon III</t>
  </si>
  <si>
    <t>Cromulus Hernandez VIII</t>
  </si>
  <si>
    <t>Kappa Brooks III</t>
  </si>
  <si>
    <t>Hippidipsus Johnson X</t>
  </si>
  <si>
    <t>Gamma Adams VII</t>
  </si>
  <si>
    <t>Omicron Symington IX</t>
  </si>
  <si>
    <t>Sigma Miller IV</t>
  </si>
  <si>
    <t>Iota Noriega X</t>
  </si>
  <si>
    <t>Dudebaddus Nelson II</t>
  </si>
  <si>
    <t>Omega Cheetus VI</t>
  </si>
  <si>
    <t>Omicron Bubblicius X</t>
  </si>
  <si>
    <t>Epsilon Pelicanus VII</t>
  </si>
  <si>
    <t>Allopecius Brown V</t>
  </si>
  <si>
    <t>Dickbutkus Goldthwait XI</t>
  </si>
  <si>
    <t>Bellegrandus Shafer II</t>
  </si>
  <si>
    <t>Iota Hippidipsus V</t>
  </si>
  <si>
    <t>Gronulus DuPree V</t>
  </si>
  <si>
    <t>Waldorfus McCartney XI</t>
  </si>
  <si>
    <t>Theta Yodeli I</t>
  </si>
  <si>
    <t>Gamma Mott XI</t>
  </si>
  <si>
    <t>Cancerus Garfield VIII</t>
  </si>
  <si>
    <t>Molotov Garcia VIII</t>
  </si>
  <si>
    <t>Milkius Mack X</t>
  </si>
  <si>
    <t>Zeta Johnson XI</t>
  </si>
  <si>
    <t>Psi O'Reilly II</t>
  </si>
  <si>
    <t>Zeta Huxtable VI</t>
  </si>
  <si>
    <t>Xi McNichols I</t>
  </si>
  <si>
    <t>Allopecius Williams VII</t>
  </si>
  <si>
    <t>Phi Robinson VIII</t>
  </si>
  <si>
    <t>Nu Mack VI</t>
  </si>
  <si>
    <t>Theta Gromulus IV</t>
  </si>
  <si>
    <t>Eta Hathaway VI</t>
  </si>
  <si>
    <t>Bubblewrapium Nipperus XI</t>
  </si>
  <si>
    <t>Gamma Crunkuli IX</t>
  </si>
  <si>
    <t>Rho Crustulus III</t>
  </si>
  <si>
    <t>Abbrevianus Johnson V</t>
  </si>
  <si>
    <t>Nu O'Kelly I</t>
  </si>
  <si>
    <t>Xi Nichols II</t>
  </si>
  <si>
    <t>Reaganus Sanford XI</t>
  </si>
  <si>
    <t>Crustulus Garfunkel VII</t>
  </si>
  <si>
    <t>Nu Bob IV</t>
  </si>
  <si>
    <t>Delta Roosevelt VIII</t>
  </si>
  <si>
    <t>Delta Hippidipsus XI</t>
  </si>
  <si>
    <t>Equipajus Haggard X</t>
  </si>
  <si>
    <t>Theta Haskell VIII</t>
  </si>
  <si>
    <t>Omega Misogynus II</t>
  </si>
  <si>
    <t>Iota Corpulus VIII</t>
  </si>
  <si>
    <t>Epsilon Cattusdoggus VII</t>
  </si>
  <si>
    <t>Corpulus O'Mally VII</t>
  </si>
  <si>
    <t>Psi Linoleus III</t>
  </si>
  <si>
    <t>Psi Fredfordus XI</t>
  </si>
  <si>
    <t>Phi Trixrabbitus VIII</t>
  </si>
  <si>
    <t>Omicron Abbrevianus I</t>
  </si>
  <si>
    <t>Phi Garfield V</t>
  </si>
  <si>
    <t>Unicornius Stemple X</t>
  </si>
  <si>
    <t>Mu Capulet III</t>
  </si>
  <si>
    <t>Lambda Bearthurus XI</t>
  </si>
  <si>
    <t>Omega Pelicanus IV</t>
  </si>
  <si>
    <t>Omicron Sullivan XI</t>
  </si>
  <si>
    <t>Omega Dickbutkus X</t>
  </si>
  <si>
    <t>Crematorius Zevon X</t>
  </si>
  <si>
    <t>Lambda Hall III</t>
  </si>
  <si>
    <t>Theta Misogynus IV</t>
  </si>
  <si>
    <t>Pi Cardboardius IV</t>
  </si>
  <si>
    <t>Rho Thompson VIII</t>
  </si>
  <si>
    <t>Epsilon Goldthwait IV</t>
  </si>
  <si>
    <t>Delta Williams V</t>
  </si>
  <si>
    <t>Upsilon Allen XI</t>
  </si>
  <si>
    <t>Hippidipsus Martinez VIII</t>
  </si>
  <si>
    <t>Fredfordus Garfunkel X</t>
  </si>
  <si>
    <t>Zeta Perambulus XI</t>
  </si>
  <si>
    <t>Zeta Phlebitis XI</t>
  </si>
  <si>
    <t>Mu Jones XI</t>
  </si>
  <si>
    <t>Omega Pennington IV</t>
  </si>
  <si>
    <t>Reaganus Smith IV</t>
  </si>
  <si>
    <t>Lambda Robinson VIII</t>
  </si>
  <si>
    <t>Omicron Phlebitis VIII</t>
  </si>
  <si>
    <t>Beta Gronulus IV</t>
  </si>
  <si>
    <t>Tau Noriega XI</t>
  </si>
  <si>
    <t>Phi Jones III</t>
  </si>
  <si>
    <t>Nu Lepidopterus V</t>
  </si>
  <si>
    <t>Kappa Cardboardius II</t>
  </si>
  <si>
    <t>Milkius Young IX</t>
  </si>
  <si>
    <t>Hippidipsus Harris X</t>
  </si>
  <si>
    <t>Chi Belletaco VII</t>
  </si>
  <si>
    <t>Theta Bearthurus V</t>
  </si>
  <si>
    <t>Kappa Thompson I</t>
  </si>
  <si>
    <t>Beta Bob I</t>
  </si>
  <si>
    <t>Alpha Smith VIII</t>
  </si>
  <si>
    <t>Kappa Fredfordus II</t>
  </si>
  <si>
    <t>Lambda Dominatrix IV</t>
  </si>
  <si>
    <t>Tau Young I</t>
  </si>
  <si>
    <r>
      <t xml:space="preserve">Space </t>
    </r>
    <r>
      <rPr>
        <b/>
        <u/>
      </rPr>
      <t>Cave</t>
    </r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</si>
  <si>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</si>
  <si>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</si>
  <si>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</rPr>
      <t>Curses</t>
    </r>
    <r>
      <t>, a hex!</t>
    </r>
  </si>
  <si>
    <r>
      <rPr>
        <b/>
      </rPr>
      <t xml:space="preserve">Time </t>
    </r>
    <r>
      <t>Enough at Last</t>
    </r>
  </si>
  <si>
    <r>
      <rPr/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</si>
  <si>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</si>
  <si>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</si>
  <si>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</si>
  <si>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</si>
  <si>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</si>
  <si>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</si>
  <si>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rPr>
        <b/>
      </rPr>
      <t>House-Sized</t>
    </r>
    <r>
      <t xml:space="preserve"> Animal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</si>
  <si>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</si>
  <si>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</si>
  <si>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</si>
  <si>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</si>
  <si>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</si>
  <si>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</si>
  <si>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</si>
  <si>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</si>
  <si>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r>
      <t xml:space="preserve">Hostile Intelligent </t>
    </r>
    <r>
      <rPr>
        <b/>
      </rPr>
      <t>Alien</t>
    </r>
  </si>
  <si>
    <t>Please test these coordinates. Delete the row when you test it and add it to the main sheet.</t>
  </si>
  <si>
    <t>amollya</t>
  </si>
  <si>
    <t>I got +10% baby language fluency but for got to fill out the sheet.</t>
  </si>
  <si>
    <t>CLANNIE</t>
  </si>
  <si>
    <t xml:space="preserve">This should have +5% pirate fluency, didnt track the rest. </t>
  </si>
  <si>
    <t>need its environmental hazard</t>
  </si>
  <si>
    <t>need its environmental and elemental hazards</t>
  </si>
  <si>
    <t>1st time: No gemstones 2nd time: 5 gemstones</t>
  </si>
  <si>
    <t>locker</t>
  </si>
  <si>
    <t>Advanced (Hostile)</t>
  </si>
  <si>
    <t>murderbot data core (multiple).  Spacy Baby.</t>
  </si>
  <si>
    <t>lots of rocks</t>
  </si>
  <si>
    <t>Space Baby Language Fluency +10%, Interstellar Trade</t>
  </si>
  <si>
    <t>AAAAAAU</t>
  </si>
  <si>
    <t>Iota Hamburguesus V</t>
  </si>
  <si>
    <t>Mostly rocks, a few plants</t>
  </si>
  <si>
    <t>AAAAAAV</t>
  </si>
  <si>
    <t>Upsilon O'Kelly IV</t>
  </si>
  <si>
    <t>AAAFAAT</t>
  </si>
  <si>
    <t>AABABAA</t>
  </si>
  <si>
    <t>Murderbot Datacore (Quest Item)</t>
  </si>
  <si>
    <t>Primitive (Hostile)</t>
  </si>
  <si>
    <t>ABABABA</t>
  </si>
  <si>
    <t>ABACABA</t>
  </si>
  <si>
    <t>ABANANA</t>
  </si>
  <si>
    <t>ABRAHAM</t>
  </si>
  <si>
    <t>ACCACAC</t>
  </si>
  <si>
    <t>ACCCSEE</t>
  </si>
  <si>
    <t>Encountered 'Mother May I' adventure</t>
  </si>
  <si>
    <t>ADAMANT</t>
  </si>
  <si>
    <t>So I traveled to ADAMANT and found neither a rock star nor a cartoon character:</t>
  </si>
  <si>
    <t>AELROID</t>
  </si>
  <si>
    <t>AGXUSQF</t>
  </si>
  <si>
    <t>AHAAAAA</t>
  </si>
  <si>
    <t>murderbot data core x3</t>
  </si>
  <si>
    <t>AINKIWY</t>
  </si>
  <si>
    <t>Anomalous (Hostile)</t>
  </si>
  <si>
    <t>AKUQJEN</t>
  </si>
  <si>
    <t>ALDERAA</t>
  </si>
  <si>
    <t>AMBIENT</t>
  </si>
  <si>
    <t>AMERICA</t>
  </si>
  <si>
    <t>Rocks, rocks, and more rocks. Also a possibly broken NC where you can opt to work on your tan. Gave me 0 Moxie substats when I did it (Paradise Under a Strange Sun)</t>
  </si>
  <si>
    <t>ANCIENT</t>
  </si>
  <si>
    <t>Alien Gemstone worth 100 research</t>
  </si>
  <si>
    <t>ANTARES</t>
  </si>
  <si>
    <t>APKUUUZ</t>
  </si>
  <si>
    <t>Rock caves x13, hologram that needs space baby language</t>
  </si>
  <si>
    <t>APLANET</t>
  </si>
  <si>
    <t>ASECRET</t>
  </si>
  <si>
    <t>ASSFART</t>
  </si>
  <si>
    <t>ATEMPLE</t>
  </si>
  <si>
    <t>ATLANTA</t>
  </si>
  <si>
    <t>ATROPHY</t>
  </si>
  <si>
    <t>D3:Just a couple generic meatsmithing components and rocks.</t>
  </si>
  <si>
    <t>AUNTBET</t>
  </si>
  <si>
    <t>AVOZROZ</t>
  </si>
  <si>
    <t>14 rocks, 6 hostile plant fights, 2 alien gemstones from geo kit</t>
  </si>
  <si>
    <t>AYTDNVN</t>
  </si>
  <si>
    <t>AYYLMAO</t>
  </si>
  <si>
    <t>Space Pirate Language Fluency +10%</t>
  </si>
  <si>
    <t>GeoKit 293 pages of Spacegate Research, gemstone (x2) Miscounted something!</t>
  </si>
  <si>
    <t>BABYLON</t>
  </si>
  <si>
    <t>Space Pirate Language Fluency +5%</t>
  </si>
  <si>
    <t>BADABBA</t>
  </si>
  <si>
    <t>Spants only in NCs</t>
  </si>
  <si>
    <t>Sells potion Prememptive Medicine for 14,300 meat, mostly NC, only one monster</t>
  </si>
  <si>
    <t>BANHAMA</t>
  </si>
  <si>
    <t>BARGAIN</t>
  </si>
  <si>
    <t>BARSOOM</t>
  </si>
  <si>
    <t>Advanced (hostile)</t>
  </si>
  <si>
    <t>A Complicated Plant (with botany kit, get complex alien plant sample worth 10 research)</t>
  </si>
  <si>
    <t>BCSJDFT</t>
  </si>
  <si>
    <t>Primitive (hostile)</t>
  </si>
  <si>
    <t>BEASTLY</t>
  </si>
  <si>
    <t>BELEREN</t>
  </si>
  <si>
    <t>Gives Radiation Cloak. Rocks, Edible alien plant bits, Spant combats</t>
  </si>
  <si>
    <t>BEWITCH</t>
  </si>
  <si>
    <t>NC sells alien salad for 11,000 meat</t>
  </si>
  <si>
    <t>BGDIJTU</t>
  </si>
  <si>
    <t>BOMBCHU</t>
  </si>
  <si>
    <t>Curses, A Hex (Door needs key)</t>
  </si>
  <si>
    <t>BONANZA</t>
  </si>
  <si>
    <t>I'm Afraid It's Terminal</t>
  </si>
  <si>
    <t>BOOGERS</t>
  </si>
  <si>
    <t>Space Baby Childrens' Book here - grants 10% Space Baby Language</t>
  </si>
  <si>
    <t>BQFGOOX</t>
  </si>
  <si>
    <t>BRIDGES</t>
  </si>
  <si>
    <t>BROCOLI</t>
  </si>
  <si>
    <t>BUMRAPE</t>
  </si>
  <si>
    <t>BUTTLOL</t>
  </si>
  <si>
    <t>Space Baby Children's Book</t>
  </si>
  <si>
    <t>BUZZING</t>
  </si>
  <si>
    <t>CAAAAAA</t>
  </si>
  <si>
    <t>Murderbot Datacore (Quest Item) x2</t>
  </si>
  <si>
    <t>CANADIA</t>
  </si>
  <si>
    <t>CCDEFMT</t>
  </si>
  <si>
    <t>Too drunk to adventure - replace this text if you make it there</t>
  </si>
  <si>
    <t>CHANDRA</t>
  </si>
  <si>
    <t>procrastinator locker</t>
  </si>
  <si>
    <t>AZAONIA</t>
  </si>
  <si>
    <t>Beta Fredfordus VII</t>
  </si>
  <si>
    <t xml:space="preserve">Diminishing returns on spading per visit. </t>
  </si>
  <si>
    <t>CHRISTS</t>
  </si>
  <si>
    <t>Lots of rocks, bring a geology kit</t>
  </si>
  <si>
    <t>Predicted Name</t>
  </si>
  <si>
    <t>Toxix Atmosphere</t>
  </si>
  <si>
    <t>Nasty Gasses</t>
  </si>
  <si>
    <t>Element</t>
  </si>
  <si>
    <t>Plant Life</t>
  </si>
  <si>
    <t>Animal Life</t>
  </si>
  <si>
    <t>Intelligent Life</t>
  </si>
  <si>
    <t>Life</t>
  </si>
  <si>
    <t>COWBOYS</t>
  </si>
  <si>
    <t>There were v. many rocks and no cowboys at all</t>
  </si>
  <si>
    <t>CRASHED</t>
  </si>
  <si>
    <t>Not good for research</t>
  </si>
  <si>
    <t>CREEPYP</t>
  </si>
  <si>
    <t>Rock noncoms, aliens, animals</t>
  </si>
  <si>
    <t>CROCKER</t>
  </si>
  <si>
    <t>All noncombat; mostly rocks.  Either bring a geology or a botany kit.</t>
  </si>
  <si>
    <t>High GravitY</t>
  </si>
  <si>
    <t>DAGOBAH</t>
  </si>
  <si>
    <r>
      <t xml:space="preserve">Space </t>
    </r>
    <r>
      <rPr>
        <b/>
        <u/>
      </rPr>
      <t>Cave</t>
    </r>
  </si>
  <si>
    <r>
      <rPr>
        <b/>
        <u/>
      </rPr>
      <t xml:space="preserve">Cool </t>
    </r>
    <r>
      <t>Space Rocks</t>
    </r>
  </si>
  <si>
    <r>
      <t xml:space="preserve">Wide </t>
    </r>
    <r>
      <rPr>
        <b/>
        <u/>
      </rPr>
      <t xml:space="preserve">Open </t>
    </r>
    <r>
      <t>Spaces</t>
    </r>
  </si>
  <si>
    <r>
      <rPr>
        <b/>
      </rPr>
      <t>Curses</t>
    </r>
    <r>
      <t>, a hex!</t>
    </r>
  </si>
  <si>
    <r>
      <rPr>
        <b/>
      </rPr>
      <t xml:space="preserve">Time </t>
    </r>
    <r>
      <t>Enough at Last</t>
    </r>
  </si>
  <si>
    <r>
      <rPr>
        <b/>
      </rPr>
      <t xml:space="preserve">Mother </t>
    </r>
    <r>
      <t>May I</t>
    </r>
  </si>
  <si>
    <r>
      <rPr>
        <b/>
      </rPr>
      <t>Please Baby</t>
    </r>
    <r>
      <t>...</t>
    </r>
  </si>
  <si>
    <r>
      <rPr>
        <b/>
      </rPr>
      <t xml:space="preserve">Land </t>
    </r>
    <r>
      <t>Ho!</t>
    </r>
  </si>
  <si>
    <r>
      <rPr>
        <b/>
        <u/>
      </rPr>
      <t xml:space="preserve">Simple </t>
    </r>
    <r>
      <t>Plant</t>
    </r>
  </si>
  <si>
    <r>
      <rPr>
        <b/>
        <u/>
      </rPr>
      <t xml:space="preserve">Complicated </t>
    </r>
    <r>
      <t>Plant</t>
    </r>
  </si>
  <si>
    <r>
      <t xml:space="preserve">The </t>
    </r>
    <r>
      <rPr>
        <b/>
        <u/>
      </rPr>
      <t>Animals...</t>
    </r>
  </si>
  <si>
    <r>
      <rPr>
        <b/>
        <u/>
      </rPr>
      <t>Buffalo</t>
    </r>
    <r>
      <t>-Like Animal...</t>
    </r>
  </si>
  <si>
    <r>
      <t xml:space="preserve">Interstellar </t>
    </r>
    <r>
      <rPr>
        <b/>
        <u/>
      </rPr>
      <t>Trade</t>
    </r>
  </si>
  <si>
    <r>
      <t xml:space="preserve">Trade </t>
    </r>
    <r>
      <rPr>
        <b/>
        <u/>
      </rPr>
      <t>Item</t>
    </r>
  </si>
  <si>
    <r>
      <t xml:space="preserve">Here There Be </t>
    </r>
    <r>
      <rPr>
        <b/>
        <u/>
      </rPr>
      <t>No Spants</t>
    </r>
  </si>
  <si>
    <r>
      <rPr/>
      <t xml:space="preserve">Recovering the </t>
    </r>
    <r>
      <rPr>
        <u/>
      </rPr>
      <t>Satellite</t>
    </r>
  </si>
  <si>
    <r>
      <t xml:space="preserve">Hostile </t>
    </r>
    <r>
      <rPr>
        <b/>
      </rPr>
      <t>Plant</t>
    </r>
  </si>
  <si>
    <r>
      <rPr>
        <b/>
      </rPr>
      <t xml:space="preserve">Large </t>
    </r>
    <r>
      <t>Hostile Plant</t>
    </r>
  </si>
  <si>
    <r>
      <rPr>
        <b/>
      </rPr>
      <t>Small</t>
    </r>
    <r>
      <t xml:space="preserve"> Hostile Animal</t>
    </r>
  </si>
  <si>
    <r>
      <rPr>
        <b/>
      </rPr>
      <t xml:space="preserve">Large Hostile </t>
    </r>
    <r>
      <t>Animal</t>
    </r>
  </si>
  <si>
    <t>Good research from spant egg casings.  http://forums.kingdomofloathing.com/vb/showpost.php?p=4913819&amp;postcount=5</t>
  </si>
  <si>
    <r>
      <t xml:space="preserve">Hostile Intelligent </t>
    </r>
    <r>
      <rPr>
        <b/>
      </rPr>
      <t>Alien</t>
    </r>
  </si>
  <si>
    <t>a</t>
  </si>
  <si>
    <t>Hex shaped door in need of key, lots of rocks and murderbot datacores, only 1 combat</t>
  </si>
  <si>
    <t>DETOXAB</t>
  </si>
  <si>
    <t>DEVJOEX</t>
  </si>
  <si>
    <t>alien medicine, monolith, otherwise all rocks</t>
  </si>
  <si>
    <t>DIKSTAB</t>
  </si>
  <si>
    <t>DJTRUMP</t>
  </si>
  <si>
    <t>6 animal coms, 4 plant coms</t>
  </si>
  <si>
    <t>DNDBABE</t>
  </si>
  <si>
    <t>Unlike 'Fibbage' with the same letter sum, had actual combats with murderbots.</t>
  </si>
  <si>
    <t>EFCURCQ</t>
  </si>
  <si>
    <t>"A whole new world"</t>
  </si>
  <si>
    <t>EFXCKOZ</t>
  </si>
  <si>
    <t>Mother May I (Language Test)</t>
  </si>
  <si>
    <t>ELEANOR</t>
  </si>
  <si>
    <t>ELTRUBY</t>
  </si>
  <si>
    <t>ENGLISH</t>
  </si>
  <si>
    <t>About half the adventures were rock noncombats, so maybe bring a geology kit</t>
  </si>
  <si>
    <t>EPISODE</t>
  </si>
  <si>
    <t>AAAAAAZ</t>
  </si>
  <si>
    <t>Space Baby Language Fluency +10%</t>
  </si>
  <si>
    <t>EROSION</t>
  </si>
  <si>
    <t>ETERNIA</t>
  </si>
  <si>
    <t>hazard, life, name exactly as you would expect and I'm to lazy to add them.</t>
  </si>
  <si>
    <t>AAAAACA</t>
  </si>
  <si>
    <t>Didn't adventure.</t>
  </si>
  <si>
    <t>EXCITED</t>
  </si>
  <si>
    <t>AAAAACB</t>
  </si>
  <si>
    <t>EXTNTY</t>
  </si>
  <si>
    <t>AAAAADN</t>
  </si>
  <si>
    <t>FALLOUT</t>
  </si>
  <si>
    <t>FARQUAD</t>
  </si>
  <si>
    <t>Theta Misogynus X</t>
  </si>
  <si>
    <t>Extremely similar to AAAAABB, AAAAAAC, AAAAACA, etc...</t>
  </si>
  <si>
    <t>FELUDJW</t>
  </si>
  <si>
    <t>FENETDJ</t>
  </si>
  <si>
    <t>4d cube thing</t>
  </si>
  <si>
    <t>AAAANNN</t>
  </si>
  <si>
    <t>FIBBAGE</t>
  </si>
  <si>
    <t>AAAAONM</t>
  </si>
  <si>
    <t>Murderbots only in NCs</t>
  </si>
  <si>
    <t>All NC forgot to log them.  Few advanced animal NC and datacores all else rocks</t>
  </si>
  <si>
    <t>FORWARD</t>
  </si>
  <si>
    <t>100% rock NCs (bring geology kit), alien gemstone</t>
  </si>
  <si>
    <t>CBGBAAA</t>
  </si>
  <si>
    <t>Kappa Wilson I</t>
  </si>
  <si>
    <t>all noncombats, after update</t>
  </si>
  <si>
    <t>FRACTAL</t>
  </si>
  <si>
    <t>AAABACA</t>
  </si>
  <si>
    <t>FROBOZZ</t>
  </si>
  <si>
    <t>AAACAAA</t>
  </si>
  <si>
    <t>FUZZIER</t>
  </si>
  <si>
    <t>Empty spant hives, no live spants</t>
  </si>
  <si>
    <t>Had -5% combat</t>
  </si>
  <si>
    <t>GANDALF</t>
  </si>
  <si>
    <t xml:space="preserve">alien gems, use geolgy kit.  Small hostile animal. </t>
  </si>
  <si>
    <t>GFEDCBA</t>
  </si>
  <si>
    <t>ABAAACA</t>
  </si>
  <si>
    <t>murderbot combats, geology kit useful noncombats, and beating up on the native lifeforms</t>
  </si>
  <si>
    <t>GIANKJK</t>
  </si>
  <si>
    <t>GOINGXX</t>
  </si>
  <si>
    <t>After update</t>
  </si>
  <si>
    <t>ABABACA</t>
  </si>
  <si>
    <t>after update, this is from memory. Revisiting tomorrow.</t>
  </si>
  <si>
    <t>GRIMACE</t>
  </si>
  <si>
    <t>Wide Open Spaces - collect (3/4/5) rock samples.</t>
  </si>
  <si>
    <t>ABACABB</t>
  </si>
  <si>
    <t>GYCTARE</t>
  </si>
  <si>
    <t>primitive alien medicine</t>
  </si>
  <si>
    <t>ABBBAAA</t>
  </si>
  <si>
    <t>HAMBURG</t>
  </si>
  <si>
    <t>wide open spaces, caves, and cool space rocks</t>
  </si>
  <si>
    <t>ABBBAAW</t>
  </si>
  <si>
    <t>HAMMOND</t>
  </si>
  <si>
    <t>ABCDEFG</t>
  </si>
  <si>
    <t>HAMTOOT</t>
  </si>
  <si>
    <t>Mask</t>
  </si>
  <si>
    <t>dialed after update</t>
  </si>
  <si>
    <t>ABCEDFG</t>
  </si>
  <si>
    <t>ABRACAD</t>
  </si>
  <si>
    <t>HBEPIII</t>
  </si>
  <si>
    <t>Procrastinator Monolith.</t>
  </si>
  <si>
    <t>ACAAAAA</t>
  </si>
  <si>
    <t>primitive alien booze(21.6k)</t>
  </si>
  <si>
    <t>HBNKCCX</t>
  </si>
  <si>
    <t>ADAAAAA</t>
  </si>
  <si>
    <t>HEPCATS</t>
  </si>
  <si>
    <t>AGGLETT</t>
  </si>
  <si>
    <t>HNGKONG</t>
  </si>
  <si>
    <t>CZAONIA</t>
  </si>
  <si>
    <t>Did not record- oops.</t>
  </si>
  <si>
    <t>ALOMGXB</t>
  </si>
  <si>
    <t>Murderbot Data Cores</t>
  </si>
  <si>
    <t>Mostly rocks.  Some hostile animals.</t>
  </si>
  <si>
    <t>HODGMAN</t>
  </si>
  <si>
    <t xml:space="preserve">All noncombats, moonlith . This beats TWIRLYR-- suggest updating guide on kolwiki! </t>
  </si>
  <si>
    <t>Kinda lame, unless you're looking for Spant Drones</t>
  </si>
  <si>
    <t>HOOPLAH</t>
  </si>
  <si>
    <t>ANANATS</t>
  </si>
  <si>
    <t>HOTDOGS</t>
  </si>
  <si>
    <t>HOTFUZZ</t>
  </si>
  <si>
    <t xml:space="preserve"> Microscopius Reynolds X</t>
  </si>
  <si>
    <t>7 x same hostile plant, 5 x SC, 4 x CSR, 4 x WOS</t>
  </si>
  <si>
    <t>APOLOGY</t>
  </si>
  <si>
    <t>HOTMESS</t>
  </si>
  <si>
    <t>4 crashed murderbot satellites and 3 spant hives. Another player: Did this again, got 4 satellites, 2 hives. Lots of combats with hostile aliens who didn't drop any loot</t>
  </si>
  <si>
    <t>IFUMBLE</t>
  </si>
  <si>
    <t>APOTATO</t>
  </si>
  <si>
    <t>Omicron SYmington IX</t>
  </si>
  <si>
    <t>(Not yet explored)</t>
  </si>
  <si>
    <t>IMDRUNK</t>
  </si>
  <si>
    <t>ARCHIVE</t>
  </si>
  <si>
    <t>got 3 crashed murderbot satellites. bunch of rocks</t>
  </si>
  <si>
    <t>IMPERIL</t>
  </si>
  <si>
    <t>After update, pretty much equal amount of plants, rocks, and animals.</t>
  </si>
  <si>
    <t>3 murderbot data cores</t>
  </si>
  <si>
    <t>ARRRRRR</t>
  </si>
  <si>
    <t>ISHMAEL</t>
  </si>
  <si>
    <t>ASHLEYC</t>
  </si>
  <si>
    <t>ISOEREN</t>
  </si>
  <si>
    <t>advanced (hostile)</t>
  </si>
  <si>
    <t>detected (hostile)</t>
  </si>
  <si>
    <t>Curses, a Hex</t>
  </si>
  <si>
    <t>ATBXLAG</t>
  </si>
  <si>
    <t>(Not yet explored) [I forgot to track, but heavy on the murderbots here.]</t>
  </si>
  <si>
    <t>IWPLEOU</t>
  </si>
  <si>
    <t>JAMAICA</t>
  </si>
  <si>
    <t>JICKBUT</t>
  </si>
  <si>
    <t>ATTACKS</t>
  </si>
  <si>
    <t>Crashed satellite gives cores (quest item), no murderbots; lots of rock samples</t>
  </si>
  <si>
    <t>AURORAS</t>
  </si>
  <si>
    <t>JICKSUX</t>
  </si>
  <si>
    <t>Zeta Bubblicius IV</t>
  </si>
  <si>
    <t>2 gemstones w/ geology kit</t>
  </si>
  <si>
    <t>Rocks, weird plants that gave me "interesting alien plant sample" with botanical kit, fights</t>
  </si>
  <si>
    <t>JIMJAMS</t>
  </si>
  <si>
    <t>5 hostile intelligent aliens, 6 murderbots, 4 complicated plants, 4 cool space rocks, a space cave</t>
  </si>
  <si>
    <t xml:space="preserve"> 6 rocks, 5 nc animal, use machine (did nothing, prob needs lang)</t>
  </si>
  <si>
    <t>plenty of empty spant hives -&gt; egg casings (25 pages each)</t>
  </si>
  <si>
    <t>JOURNEY</t>
  </si>
  <si>
    <t>BAAABAB</t>
  </si>
  <si>
    <t>JUMPOFF</t>
  </si>
  <si>
    <t>BABOONS</t>
  </si>
  <si>
    <t>Library with Space Baby childrens' book (Space Baby Language Fluency +10%); mostly NC geology adv, a couple of NC plant adv &amp; some spants</t>
  </si>
  <si>
    <t>2 plants, 6 spants; 2nd Time: 3 plants, 9 spants</t>
  </si>
  <si>
    <t>JUPITER</t>
  </si>
  <si>
    <t>3x hostile plant, 5x spant, 3x murderbot</t>
  </si>
  <si>
    <t>JZBWGJJ</t>
  </si>
  <si>
    <t>x</t>
  </si>
  <si>
    <t>BADGERS</t>
  </si>
  <si>
    <t>2 gemstone</t>
  </si>
  <si>
    <t>KAAAAAA</t>
  </si>
  <si>
    <t>100% NC got 3 gemstones</t>
  </si>
  <si>
    <t>medicine</t>
  </si>
  <si>
    <t>27300 meat for medicine</t>
  </si>
  <si>
    <t>KINGDOM</t>
  </si>
  <si>
    <t>BEALIEN</t>
  </si>
  <si>
    <t>12800 for medicine, 4/18 update</t>
  </si>
  <si>
    <t>KKKKKKK</t>
  </si>
  <si>
    <t>BITCHIN</t>
  </si>
  <si>
    <t>Chi Hamburguesus II</t>
  </si>
  <si>
    <t>KUPJCVC</t>
  </si>
  <si>
    <t>All non-combats</t>
  </si>
  <si>
    <t>LANGARA</t>
  </si>
  <si>
    <t>BUGBEAR</t>
  </si>
  <si>
    <t>Diggusduggus Shafer</t>
  </si>
  <si>
    <t>LASAGNA</t>
  </si>
  <si>
    <t>Excellent for taking core samples (geological sample kit)... 0 Combats</t>
  </si>
  <si>
    <t>BURGERS</t>
  </si>
  <si>
    <t>LDRITCH</t>
  </si>
  <si>
    <t>BURRSIR</t>
  </si>
  <si>
    <t>BUTTDAD</t>
  </si>
  <si>
    <t>LEACHIM</t>
  </si>
  <si>
    <t>BVOZROZ</t>
  </si>
  <si>
    <t>CAAAAAB</t>
  </si>
  <si>
    <t>LGBTBBQ</t>
  </si>
  <si>
    <t>anomalous (hostile)</t>
  </si>
  <si>
    <t>primitive (Hostile)</t>
  </si>
  <si>
    <t>got two Muderbot Data Core (quest item)</t>
  </si>
  <si>
    <t>CACACAR</t>
  </si>
  <si>
    <t>LIETUVA</t>
  </si>
  <si>
    <t>LOISLEE</t>
  </si>
  <si>
    <t>CACTUAR</t>
  </si>
  <si>
    <t>4 murderbot cores, 3 space caves, 3 cool space rocks</t>
  </si>
  <si>
    <t>LOLOLOL</t>
  </si>
  <si>
    <t>Wide Open Spaces - collect rock samples and Spooky resistance test</t>
  </si>
  <si>
    <t>CADAVER</t>
  </si>
  <si>
    <t>Beta DYxichix III</t>
  </si>
  <si>
    <t>LTJMBSN</t>
  </si>
  <si>
    <t>Dialed after update</t>
  </si>
  <si>
    <t>LXAYQSS</t>
  </si>
  <si>
    <t>Baby-shaped field of energy</t>
  </si>
  <si>
    <t>Dialed after 2nd update 2017.04.20</t>
  </si>
  <si>
    <t>MAGICAL</t>
  </si>
  <si>
    <t>MANDALA</t>
  </si>
  <si>
    <t>CDEFGHI</t>
  </si>
  <si>
    <t>Pi TaYlor III</t>
  </si>
  <si>
    <t>MANSSKY</t>
  </si>
  <si>
    <t>17 rock adv, 3 exotic hostile plant combats</t>
  </si>
  <si>
    <t>MARKET</t>
  </si>
  <si>
    <t>primitive (hostile)</t>
  </si>
  <si>
    <t>detected (Hostile)</t>
  </si>
  <si>
    <t>CLINTON</t>
  </si>
  <si>
    <t>MARTIAN</t>
  </si>
  <si>
    <t>Found a terminal here in one NC, need language fluency to use</t>
  </si>
  <si>
    <t>COCACOL</t>
  </si>
  <si>
    <t>MMMMMMM</t>
  </si>
  <si>
    <t>Procrastinator Monolith. Release the Boots: Greasy paste.</t>
  </si>
  <si>
    <t>MRTOOTH</t>
  </si>
  <si>
    <t>Haha, high winds and nasty gasses.</t>
  </si>
  <si>
    <t>CROOKED</t>
  </si>
  <si>
    <t>MZSKVDR</t>
  </si>
  <si>
    <t>All noncombats, just rocks. Got some gems. Used geology kit.</t>
  </si>
  <si>
    <t>CRUNCHY</t>
  </si>
  <si>
    <t>NAUGHTY</t>
  </si>
  <si>
    <t>CRYBABY</t>
  </si>
  <si>
    <t>NEMESIS</t>
  </si>
  <si>
    <t>No tentacles :(</t>
  </si>
  <si>
    <t>NEPTUNE</t>
  </si>
  <si>
    <t>CUTEBUM</t>
  </si>
  <si>
    <t>NOWHERE</t>
  </si>
  <si>
    <t>CUTEDOG</t>
  </si>
  <si>
    <t>CVOZROZ</t>
  </si>
  <si>
    <t>NUBOBIV</t>
  </si>
  <si>
    <t>DAAAAAA</t>
  </si>
  <si>
    <t>Booze</t>
  </si>
  <si>
    <t>Also got 5 gemstones, but then got 2</t>
  </si>
  <si>
    <t>NXSQRCL</t>
  </si>
  <si>
    <t>DAAAAAB</t>
  </si>
  <si>
    <t>Booze (28.1k)</t>
  </si>
  <si>
    <t>+10% fluency</t>
  </si>
  <si>
    <t>Space Pirate Language Fluency +10%; rock NCs; Interstellar trade (12.9k-&gt;primitive alien salad</t>
  </si>
  <si>
    <t>Omega TYler VIII</t>
  </si>
  <si>
    <t>After update, fought many large hostile animals &amp; hostile intelligent aliens</t>
  </si>
  <si>
    <t>OBELISK</t>
  </si>
  <si>
    <t>OCELOTU</t>
  </si>
  <si>
    <t>DAQUIRI</t>
  </si>
  <si>
    <t>Procrastinator Language Fluency +20% (with Murderbot Data Core). Also lots of rock NCs</t>
  </si>
  <si>
    <t>DDRIVOO</t>
  </si>
  <si>
    <t>Chi Sanford V</t>
  </si>
  <si>
    <t>DELILAH</t>
  </si>
  <si>
    <t>OOOOAAA</t>
  </si>
  <si>
    <t>OPTIMAL</t>
  </si>
  <si>
    <t>all rocks, take geology kit</t>
  </si>
  <si>
    <t>OUTPOST</t>
  </si>
  <si>
    <t xml:space="preserve"> Hippidipsus Martinez VIII</t>
  </si>
  <si>
    <t>Open spaces</t>
  </si>
  <si>
    <t>DGPDOGS</t>
  </si>
  <si>
    <t>P2: 1 Gemstone 6 murderbots, 6 hostile aliens 8 NC</t>
  </si>
  <si>
    <t>PAAAAAA</t>
  </si>
  <si>
    <t>Kappa Bubblicius III</t>
  </si>
  <si>
    <t>PAABYJD</t>
  </si>
  <si>
    <t>DHQTEQH</t>
  </si>
  <si>
    <t>Sold potion preemptive medicine 26,000</t>
  </si>
  <si>
    <t>PANDORA</t>
  </si>
  <si>
    <t>DICKBUT</t>
  </si>
  <si>
    <t>PGJTAZK</t>
  </si>
  <si>
    <t>Meds</t>
  </si>
  <si>
    <t>5,900 (same price for 2nd player, and 3rd player)</t>
  </si>
  <si>
    <t>PHONEME</t>
  </si>
  <si>
    <t>PIEPIES</t>
  </si>
  <si>
    <t>Primitive Alien Mask</t>
  </si>
  <si>
    <t>Trader: 120K. +10 Myst, +20 MP, +2 adv on rollover, Reveals your inner alien (makes char. avatar look alien)</t>
  </si>
  <si>
    <t>PIKACHU</t>
  </si>
  <si>
    <t>DOGBARF</t>
  </si>
  <si>
    <t>DRUNKEN</t>
  </si>
  <si>
    <t>Lots of gems?</t>
  </si>
  <si>
    <t>DTVJFFP</t>
  </si>
  <si>
    <t>PISSING</t>
  </si>
  <si>
    <t>Murderbot datacores</t>
  </si>
  <si>
    <t>DVOZROZ</t>
  </si>
  <si>
    <t>DYNAMAN</t>
  </si>
  <si>
    <t>Overall lots of satellites and plants</t>
  </si>
  <si>
    <t>EAAAAAA</t>
  </si>
  <si>
    <t>Trade was first adv</t>
  </si>
  <si>
    <t>PLANETY</t>
  </si>
  <si>
    <t>Baby Language Test / Interstellar Trade (prim. med) / 100% NCs &gt;&gt; take geokit</t>
  </si>
  <si>
    <t>EAAAEEE</t>
  </si>
  <si>
    <t>PLANETZ</t>
  </si>
  <si>
    <t>EDHOTEP</t>
  </si>
  <si>
    <t>4 mBot data cores / 3 Cave NCs / 58 Research earned</t>
  </si>
  <si>
    <t>PMLDPMH</t>
  </si>
  <si>
    <t>primitive alien booze (19.8k)</t>
  </si>
  <si>
    <t>POKATUA</t>
  </si>
  <si>
    <t>ELEMENT</t>
  </si>
  <si>
    <t>Just Rocks, and a Terminal</t>
  </si>
  <si>
    <t>POKEMON</t>
  </si>
  <si>
    <t>ELEVENS</t>
  </si>
  <si>
    <t>PPPPPPP</t>
  </si>
  <si>
    <t>PSHRIMP</t>
  </si>
  <si>
    <t>EVGOIIC</t>
  </si>
  <si>
    <t>Eta Cattusdoggus VI</t>
  </si>
  <si>
    <t>EYYBOSS</t>
  </si>
  <si>
    <t>Corpulus O'MallY VII</t>
  </si>
  <si>
    <t>PUZZLER</t>
  </si>
  <si>
    <t>just dialed, no adv to explore</t>
  </si>
  <si>
    <t>PVNQPEC</t>
  </si>
  <si>
    <t>FAAAAAA</t>
  </si>
  <si>
    <t>FAAAAAF</t>
  </si>
  <si>
    <t>Rollover happened on turn 16; Lots of murderbots + a gemstone</t>
  </si>
  <si>
    <t>QQQQQQQ</t>
  </si>
  <si>
    <t>FAAAAAH</t>
  </si>
  <si>
    <t>Found a gemstone, wasn't able to do anything with "Please baby"</t>
  </si>
  <si>
    <t>QWERTYU</t>
  </si>
  <si>
    <t>FAAAAAI</t>
  </si>
  <si>
    <t>QXYFWFH</t>
  </si>
  <si>
    <t>FAAAAAJ</t>
  </si>
  <si>
    <t>FAAAAAK</t>
  </si>
  <si>
    <t>14 rocks, 2 samples, 48 pages of research</t>
  </si>
  <si>
    <t>QZVMEVY</t>
  </si>
  <si>
    <t>Murderbot Datacore</t>
  </si>
  <si>
    <t>FALAFEL</t>
  </si>
  <si>
    <t>RAVANNA</t>
  </si>
  <si>
    <t>Space Pirate Treasure Map (&gt;=20%?) or Space Pirate fluency +5%. http://forums.kingdomofloathing.com/vb/showpost.php?p=4913819&amp;postcount=5</t>
  </si>
  <si>
    <t>RAVNICA</t>
  </si>
  <si>
    <t>FERRETS</t>
  </si>
  <si>
    <t>RCORMAN</t>
  </si>
  <si>
    <t>FIUEPMC</t>
  </si>
  <si>
    <t>ROSEBUD</t>
  </si>
  <si>
    <t>RUSSELL</t>
  </si>
  <si>
    <t>SAMATRA</t>
  </si>
  <si>
    <t>Rocks, Murderbot Datacore (x3 or 4), procrastinator Terminal</t>
  </si>
  <si>
    <t>SAMHAIN</t>
  </si>
  <si>
    <t>SASAAGE</t>
  </si>
  <si>
    <t>FRIENDS</t>
  </si>
  <si>
    <t>Some rock/hive collection NCs</t>
  </si>
  <si>
    <t>SDQZZVA</t>
  </si>
  <si>
    <t>FRLKGAA</t>
  </si>
  <si>
    <t>SELENIS</t>
  </si>
  <si>
    <t>Frothed</t>
  </si>
  <si>
    <t>http://forums.kingdomofloathing.com/vb/showpost.php?p=4913819&amp;postcount=5</t>
  </si>
  <si>
    <t>FUCKERS</t>
  </si>
  <si>
    <t>SHAMBLE</t>
  </si>
  <si>
    <t>~20k potion: Preemptive Medicine (+500% Max HP for 20 turns)</t>
  </si>
  <si>
    <t>20 adventure, 11 NC: Buffalo-Like Animal, Won't You Come Out Tonight, Cool Space Rocks, Space Cave, Yellow ray spant gives 2 spant tendons, 2 spant chitins, A Simple Plant, Signed Riget123</t>
  </si>
  <si>
    <t>SILENCE</t>
  </si>
  <si>
    <t>FUTSTOH</t>
  </si>
  <si>
    <t>zoo kit may get goo drop from plants.  Further spading using YR w/o offhand</t>
  </si>
  <si>
    <t>SKULLYX</t>
  </si>
  <si>
    <t>FUZZZAA</t>
  </si>
  <si>
    <t>420 research (w/ 1 gemstone, 5 casings)</t>
  </si>
  <si>
    <t>SMURRAY</t>
  </si>
  <si>
    <t>FZAAAAA</t>
  </si>
  <si>
    <t>Space Baby Children's Book from Time Enough at Last = +10% space baby fluency</t>
  </si>
  <si>
    <t>GAAAAAA</t>
  </si>
  <si>
    <t>SPANDEX</t>
  </si>
  <si>
    <t>Space Pirate fluency +5%, lots of rocks.</t>
  </si>
  <si>
    <t>SPARXOL</t>
  </si>
  <si>
    <t>GANTHOR</t>
  </si>
  <si>
    <t>SPATULA</t>
  </si>
  <si>
    <t>Lots of rocks</t>
  </si>
  <si>
    <t>STEVENS</t>
  </si>
  <si>
    <t>got 20% Procrastinator fluency with a cube - also got 3 gemstones, maybe i was lucky?</t>
  </si>
  <si>
    <t>Steven's World is a cruel, inhospitable jerk.</t>
  </si>
  <si>
    <t>SWRDFSH</t>
  </si>
  <si>
    <t>GENESIS</t>
  </si>
  <si>
    <t>TATTERS</t>
  </si>
  <si>
    <t>good for research?</t>
  </si>
  <si>
    <t>GEOLOGY</t>
  </si>
  <si>
    <t>TEXUUAI</t>
  </si>
  <si>
    <t>GHIDEFG</t>
  </si>
  <si>
    <t>"Spant chemical signature detected" but no actual Spants, just hives.</t>
  </si>
  <si>
    <t>GOWHERE</t>
  </si>
  <si>
    <t>TNPNETL</t>
  </si>
  <si>
    <t>Molotov BerrY VIII</t>
  </si>
  <si>
    <t>spants and rocks and upset natives</t>
  </si>
  <si>
    <t>GUNDAMS</t>
  </si>
  <si>
    <t>TRANTOR</t>
  </si>
  <si>
    <t>seemingly not the galactic empire's capitol. lots of rocks and hostile intelligent aliens</t>
  </si>
  <si>
    <t>GXCZQLO</t>
  </si>
  <si>
    <t>TUARSWU</t>
  </si>
  <si>
    <t>GYTISYY</t>
  </si>
  <si>
    <t>TUVWXYZ</t>
  </si>
  <si>
    <t>might take Space Baby bawbaw? Also numerically 2147483648 in base-26.</t>
  </si>
  <si>
    <t>HANSHOT</t>
  </si>
  <si>
    <t>TXZHPIZ</t>
  </si>
  <si>
    <t>Dialed after Update - rocks, alien meat, goo etc, spant egg shells</t>
  </si>
  <si>
    <t>UDKBZDZ</t>
  </si>
  <si>
    <t>HANSOLO</t>
  </si>
  <si>
    <t>got three data cores, 53 pages of research, one terminal adventure</t>
  </si>
  <si>
    <t>UFMBDCF</t>
  </si>
  <si>
    <t>DIaled after update, next kol day - rocks, one gemstone</t>
  </si>
  <si>
    <t>HEAVENS</t>
  </si>
  <si>
    <t>UNDYING</t>
  </si>
  <si>
    <t>Ran out of adv after 2 turns</t>
  </si>
  <si>
    <t>procrastinator terminal</t>
  </si>
  <si>
    <t>HIDDENS</t>
  </si>
  <si>
    <t>Sigma Isaacson VIII</t>
  </si>
  <si>
    <t>VAGINAS</t>
  </si>
  <si>
    <t>HOMEBOY</t>
  </si>
  <si>
    <t>VANANAS</t>
  </si>
  <si>
    <t>HOOKERS</t>
  </si>
  <si>
    <t>VERPINE</t>
  </si>
  <si>
    <t>VKNACFC</t>
  </si>
  <si>
    <t>VKTVMNB</t>
  </si>
  <si>
    <t>HOTHELL</t>
  </si>
  <si>
    <t>Paradise under a Strange Sun "NC" - Gained 0 Cheek</t>
  </si>
  <si>
    <t>WALMART</t>
  </si>
  <si>
    <t>HOTSTUF</t>
  </si>
  <si>
    <t>Dialed after update. Harvested rocks, plants, and lifeforms.</t>
  </si>
  <si>
    <t>HRNFSJW</t>
  </si>
  <si>
    <t>WARBEAR</t>
  </si>
  <si>
    <t>Lost all space pirate fluency after getting space pirate map (had 10%). Overall lame planet. 2nd person: got +5% pirate fluency but no map (had 20% fluency)</t>
  </si>
  <si>
    <t>HSGWVMN</t>
  </si>
  <si>
    <t>Got 3 Alien Gemstones also</t>
  </si>
  <si>
    <t>WNRZGCH</t>
  </si>
  <si>
    <t>HUGMORE</t>
  </si>
  <si>
    <t>primative</t>
  </si>
  <si>
    <t>WUTFACE</t>
  </si>
  <si>
    <t>HULRRCG</t>
  </si>
  <si>
    <t>XYXYXYX</t>
  </si>
  <si>
    <t>HWYHSDU</t>
  </si>
  <si>
    <t>Omega MisogYnus II</t>
  </si>
  <si>
    <t>Space baby language; all NC</t>
  </si>
  <si>
    <t>Procrastinator language req (had 20%), gives Locker key, removes all knowledge of Procrastinator Language (fuck)</t>
  </si>
  <si>
    <t>YAAAAAA</t>
  </si>
  <si>
    <t>HYRULES</t>
  </si>
  <si>
    <t>one gemstone, small hostile animal combats</t>
  </si>
  <si>
    <t>ICTHQPB</t>
  </si>
  <si>
    <t>I do not remember the number of NC's or combats, just that there was one terminal.  20% procrastinator fluency was not enough</t>
  </si>
  <si>
    <t>YOURMOM</t>
  </si>
  <si>
    <t>IIZVART</t>
  </si>
  <si>
    <t>YYYYYYY</t>
  </si>
  <si>
    <t>IKICRAG</t>
  </si>
  <si>
    <t>IKLVDIL</t>
  </si>
  <si>
    <t>IMTRUMP</t>
  </si>
  <si>
    <t>ZAAAAAB</t>
  </si>
  <si>
    <t>Baby-shaped field of energy that appears hungry?</t>
  </si>
  <si>
    <t>IMWTNGR</t>
  </si>
  <si>
    <t>ZAAAAAC</t>
  </si>
  <si>
    <t>INKIEST</t>
  </si>
  <si>
    <t>IQMKSHW</t>
  </si>
  <si>
    <t>Nu Mack VII</t>
  </si>
  <si>
    <t>ZAPHODS</t>
  </si>
  <si>
    <t>IVANKIM</t>
  </si>
  <si>
    <t>ZAZAZAZ</t>
  </si>
  <si>
    <t>space pirate fluency +10%, alien gemstone, crashed murderbot ship x6</t>
  </si>
  <si>
    <t>JAAAAAA</t>
  </si>
  <si>
    <t>ZBRXYTA</t>
  </si>
  <si>
    <t>JACKASS</t>
  </si>
  <si>
    <t>ZEALOUS</t>
  </si>
  <si>
    <t>JBIEBER</t>
  </si>
  <si>
    <t>Two gemstones among the rocks.</t>
  </si>
  <si>
    <t>ZEDZORD</t>
  </si>
  <si>
    <t>Crashed Murderbot Ships</t>
  </si>
  <si>
    <t>53 pages of research. What a disappointment, just like the real Jererry.</t>
  </si>
  <si>
    <t>20 adv;13 NC: FOUND ALIEN GEMSTONE (1)</t>
  </si>
  <si>
    <t>dialed after the update hostile primitive plants, murderbots, rocks</t>
  </si>
  <si>
    <t>ZOURATH</t>
  </si>
  <si>
    <t xml:space="preserve">one terminal, couldn't make it work.  </t>
  </si>
  <si>
    <t>JWLHKGG</t>
  </si>
  <si>
    <t>Theta Smith VI</t>
  </si>
  <si>
    <t>ZYMOSIS</t>
  </si>
  <si>
    <t>SEXBUTT</t>
  </si>
  <si>
    <t>Delta Belvedere VI</t>
  </si>
  <si>
    <t>ZYXWVUT</t>
  </si>
  <si>
    <t>100% rocks.  Bring a geology kit</t>
  </si>
  <si>
    <t>ZYZXZZZ</t>
  </si>
  <si>
    <t>6 Spants, 3 Hostile Animals</t>
  </si>
  <si>
    <t>KITTENS</t>
  </si>
  <si>
    <t>ZZYZZYX</t>
  </si>
  <si>
    <t>KRMURVB</t>
  </si>
  <si>
    <t>ZZZAZZZ</t>
  </si>
  <si>
    <t>KRYPTON</t>
  </si>
  <si>
    <t xml:space="preserve">hostile aliens, small animals, rocks.  </t>
  </si>
  <si>
    <t>ZZZZAZZ</t>
  </si>
  <si>
    <t>LAAAAAA</t>
  </si>
  <si>
    <t>HumptYdumptus Durden I</t>
  </si>
  <si>
    <t>I'm drunk so I can't explore</t>
  </si>
  <si>
    <t>ZZZZYYY</t>
  </si>
  <si>
    <t>LEELOOO</t>
  </si>
  <si>
    <t>"A Whole New World" was the 1st adv through the gate (nothing happened).</t>
  </si>
  <si>
    <t>space pirate language fluency +10%, 303-506 research w/ geology kit, alien gemstone chance</t>
  </si>
  <si>
    <t>LOGBLAM</t>
  </si>
  <si>
    <t>LOVEBUG</t>
  </si>
  <si>
    <t>LQPIFWI</t>
  </si>
  <si>
    <t>LRBSSWK</t>
  </si>
  <si>
    <t xml:space="preserve">hostile aliens, rock formations, good sized animals for dna extraction.  </t>
  </si>
  <si>
    <t>LSGHIAZ</t>
  </si>
  <si>
    <t>MAAAAAA</t>
  </si>
  <si>
    <t>Nothing but rocks</t>
  </si>
  <si>
    <t>Five gemstones on this run</t>
  </si>
  <si>
    <t>MAYNARD</t>
  </si>
  <si>
    <t>MEGAMAN</t>
  </si>
  <si>
    <t>MKWKHZN</t>
  </si>
  <si>
    <t>MONKEYS</t>
  </si>
  <si>
    <t xml:space="preserve">6 NC of a hive, spant egg casings inside. </t>
  </si>
  <si>
    <t>Nothing but rocks and alien toenails.  Sad!</t>
  </si>
  <si>
    <t>MYOPICW</t>
  </si>
  <si>
    <t>Mostly aliens and murderbots; a few rocks</t>
  </si>
  <si>
    <t>alien rock sample non-combats; fought hostile plants and large hostile animals (hot and spooky seem effective on both)</t>
  </si>
  <si>
    <t>Rocks and toenails, no combats</t>
  </si>
  <si>
    <t>NOWWHAT</t>
  </si>
  <si>
    <t>NTNUGIN</t>
  </si>
  <si>
    <t>Rho Dyxichix III</t>
  </si>
  <si>
    <t>OAAAAAA</t>
  </si>
  <si>
    <t>spants and rocks</t>
  </si>
  <si>
    <t>ODGUNZA</t>
  </si>
  <si>
    <t>OLYMPUS</t>
  </si>
  <si>
    <t>Somehow lost track of whether combats were Spant or Murderbot; about even split.</t>
  </si>
  <si>
    <t>OMICRON</t>
  </si>
  <si>
    <t>NCs asking to gather meat or gather samples; meat gives alien meat, samples gives alien toe nails</t>
  </si>
  <si>
    <t>ORALSEX</t>
  </si>
  <si>
    <t>Waldorfus McCartneY XI</t>
  </si>
  <si>
    <t>OTUTYFV</t>
  </si>
  <si>
    <t>PALADIN</t>
  </si>
  <si>
    <t>Paleoan</t>
  </si>
  <si>
    <t>buffalo sized animals, hostile plants, spants.  Take geology kit</t>
  </si>
  <si>
    <t>PEGASUS</t>
  </si>
  <si>
    <t>dialed after the update, but on the same kol day; all combats with hostil intelligent aliens</t>
  </si>
  <si>
    <t>PENISES</t>
  </si>
  <si>
    <t>Don't remember specifics, all NC's were rocks. 3 combats I think. Dialed post-update</t>
  </si>
  <si>
    <t>PGFNAUD</t>
  </si>
  <si>
    <t>bring a geology kit for rocks, received no gemstones</t>
  </si>
  <si>
    <t>3 large hostile plants, 9 hostile animal combat</t>
  </si>
  <si>
    <t xml:space="preserve">supposedly a ruin, but never saw one while adventuring. </t>
  </si>
  <si>
    <t>PORTERC</t>
  </si>
  <si>
    <t>Unproductive.</t>
  </si>
  <si>
    <t>PORYGON</t>
  </si>
  <si>
    <t>post-update. lots of rocks, one gemstone</t>
  </si>
  <si>
    <t>PUTRIFY</t>
  </si>
  <si>
    <t>?</t>
  </si>
  <si>
    <t xml:space="preserve">There was a noncombat like Time Enough, but it said the Space Baby was here. The only choice was to leave, however. </t>
  </si>
  <si>
    <t>PWBUVQQ</t>
  </si>
  <si>
    <t>Iota HumptYdumptus XI</t>
  </si>
  <si>
    <t>All rock NCs. One gemstone. 424 Research. 
P2: 9 rocks, 8 spaces, 3 caves, 4 gemstones, 727 pages of research</t>
  </si>
  <si>
    <t>QAAAAAA</t>
  </si>
  <si>
    <t xml:space="preserve"> 29,100 Meat for Salad - Tried it and didn't get "Time enough at last", but can confirm salad for 29.100 Meat</t>
  </si>
  <si>
    <t>QPIHOLF</t>
  </si>
  <si>
    <t>QUICHEQ</t>
  </si>
  <si>
    <t>RAAAAAA</t>
  </si>
  <si>
    <t>Pi Discothecus V</t>
  </si>
  <si>
    <t>RAINBOW</t>
  </si>
  <si>
    <t>RAREGAY</t>
  </si>
  <si>
    <t>RECOUNT</t>
  </si>
  <si>
    <t>Cancerous Garfield VIII</t>
  </si>
  <si>
    <t>REGATHA</t>
  </si>
  <si>
    <t>RUSSFUW</t>
  </si>
  <si>
    <t>datacores x4. i got 5 data cores. (grimdel : 6 data cores) (Chalion: 4 cores, no gems)</t>
  </si>
  <si>
    <t>SAAAAAA</t>
  </si>
  <si>
    <t>SAMURAI</t>
  </si>
  <si>
    <t>SARKHAN</t>
  </si>
  <si>
    <t>SAUSAGE</t>
  </si>
  <si>
    <t>SCIAEFP</t>
  </si>
  <si>
    <t>SDLBJQL</t>
  </si>
  <si>
    <t>SGDJWVK</t>
  </si>
  <si>
    <t>SGETIHA</t>
  </si>
  <si>
    <t>SHIROCO</t>
  </si>
  <si>
    <t>No combats</t>
  </si>
  <si>
    <t>SPIDERS</t>
  </si>
  <si>
    <t>STARBOY</t>
  </si>
  <si>
    <t>SWKJAMI</t>
  </si>
  <si>
    <t>SYSTEMX</t>
  </si>
  <si>
    <t>Mostly Rock NCs / 636 Research w/geokit (4 gemstones!)</t>
  </si>
  <si>
    <t>SYSTEMY</t>
  </si>
  <si>
    <t>Med</t>
  </si>
  <si>
    <t>+144 Research</t>
  </si>
  <si>
    <t>SYSTEMZ</t>
  </si>
  <si>
    <t>459 research (3 gemstones)</t>
  </si>
  <si>
    <t>TAAAAAA</t>
  </si>
  <si>
    <t>Lambda Harris XI</t>
  </si>
  <si>
    <t>paradise gave 0 cheek (I'm a sauceror, no language skills)</t>
  </si>
  <si>
    <t>TCHILLT</t>
  </si>
  <si>
    <t>some rocks</t>
  </si>
  <si>
    <t>THEAPES</t>
  </si>
  <si>
    <t>THURSDA</t>
  </si>
  <si>
    <t>Tau North V</t>
  </si>
  <si>
    <t>ZIPPYAA</t>
  </si>
  <si>
    <t>what a plant! x3, 20x research for fascinating sample with botany kit</t>
  </si>
  <si>
    <t>Eta Paulson I</t>
  </si>
  <si>
    <t>TRRNZFS</t>
  </si>
  <si>
    <t>UAAAAAA</t>
  </si>
  <si>
    <t>Psi Crematorius I</t>
  </si>
  <si>
    <t>UPKZSZO</t>
  </si>
  <si>
    <t>First encounter: Trade for Primitive Alien Booze</t>
  </si>
  <si>
    <t>UZVDARI</t>
  </si>
  <si>
    <t>Eta HathawaY VI</t>
  </si>
  <si>
    <t>Space Baby language book. Aliens were freekill resistant.</t>
  </si>
  <si>
    <t>VFMBGCH</t>
  </si>
  <si>
    <t>121K, lots of spants and rocks</t>
  </si>
  <si>
    <t>VJNIUAN</t>
  </si>
  <si>
    <t>WANKERS</t>
  </si>
  <si>
    <t>WEEVILS</t>
  </si>
  <si>
    <t>WGAMTKJ</t>
  </si>
  <si>
    <t>small hostile aliens. 3-4 rocks per NC, aliens resistant to stuns</t>
  </si>
  <si>
    <t>WHHACOK</t>
  </si>
  <si>
    <t>WHIGITS</t>
  </si>
  <si>
    <t>All NC even though Spants and MB's were present. Bad luck :/</t>
  </si>
  <si>
    <t>WJQJOQB</t>
  </si>
  <si>
    <t>WNIRKLY</t>
  </si>
  <si>
    <t>WOMANLY</t>
  </si>
  <si>
    <t>WONDERS</t>
  </si>
  <si>
    <t>WRGYTSX</t>
  </si>
  <si>
    <t>WRINKLY</t>
  </si>
  <si>
    <t>WRONGER</t>
  </si>
  <si>
    <t>XANTHAN</t>
  </si>
  <si>
    <t xml:space="preserve">lots of murderbots and some plants.  </t>
  </si>
  <si>
    <t>XENAGOS</t>
  </si>
  <si>
    <t>Some large aliens</t>
  </si>
  <si>
    <t>XQIJLHO</t>
  </si>
  <si>
    <t>booze</t>
  </si>
  <si>
    <t>429 pages of research (2 gemstone, 75 rocks, 4 toenails)</t>
  </si>
  <si>
    <t>XRQFXZN</t>
  </si>
  <si>
    <t>XTFCYGV</t>
  </si>
  <si>
    <t>XYQUUSA</t>
  </si>
  <si>
    <t>158 research</t>
  </si>
  <si>
    <t>XYQUUSD</t>
  </si>
  <si>
    <t>211 research (0 gemstones)</t>
  </si>
  <si>
    <t>XYQUUSE</t>
  </si>
  <si>
    <t>399 research (w/ 1 gemstone, 9 memory chips)</t>
  </si>
  <si>
    <t>48 rocks, 2 gems 347 pages of research</t>
  </si>
  <si>
    <t>YDDRONY</t>
  </si>
  <si>
    <t>just dont go here</t>
  </si>
  <si>
    <t>YESTGVK</t>
  </si>
  <si>
    <t>To compare to zestful (yay), will spent turns later</t>
  </si>
  <si>
    <t>YODELER</t>
  </si>
  <si>
    <t>ZAAAAAD</t>
  </si>
  <si>
    <t>-20% combat. 1 space cave gemstone, 1 wide open gemstone, 1 cool rocks gemstone</t>
  </si>
  <si>
    <t>ZAAAAAE</t>
  </si>
  <si>
    <t>OLDWING</t>
  </si>
  <si>
    <t>Hamburguesus Rodriguez XI</t>
  </si>
  <si>
    <t>-20 combat</t>
  </si>
  <si>
    <t>medicine (18.1k)</t>
  </si>
  <si>
    <t>ZAAAPPP</t>
  </si>
  <si>
    <t>Space Pirate Astrogation Handbook gained from paradise under... with proficiency</t>
  </si>
  <si>
    <t>ZAKIVKP</t>
  </si>
  <si>
    <t>Got 2 gemstones</t>
  </si>
  <si>
    <t>ZANZIBR</t>
  </si>
  <si>
    <t>ZAPPING</t>
  </si>
  <si>
    <t>ZBAAAAA</t>
  </si>
  <si>
    <t>ZECNNGO</t>
  </si>
  <si>
    <t>ZERODAY</t>
  </si>
  <si>
    <t>Just the rocks, ma'am.</t>
  </si>
  <si>
    <t>ZETARET</t>
  </si>
  <si>
    <t>ZIPPIER</t>
  </si>
  <si>
    <t>ZOOMBAS</t>
  </si>
  <si>
    <t>Fought hostile intelligent aliens, Murderbot drones, and small hostile animals.</t>
  </si>
  <si>
    <t>ZROBERT</t>
  </si>
  <si>
    <t>ZVOZROZ</t>
  </si>
  <si>
    <t>ZXAAAAA</t>
  </si>
  <si>
    <t>ZXCVBNM</t>
  </si>
  <si>
    <t>2 hostile plants</t>
  </si>
  <si>
    <t>ZYXWAAA</t>
  </si>
  <si>
    <t>ZYXXXXX</t>
  </si>
  <si>
    <t>ZYZZZZZ</t>
  </si>
  <si>
    <t>ZZBLUES</t>
  </si>
  <si>
    <t>ZZTOPER</t>
  </si>
  <si>
    <t>Plenty of Spant drones</t>
  </si>
  <si>
    <t>ZZYZZZZ</t>
  </si>
  <si>
    <t>ZZZZYZZ</t>
  </si>
  <si>
    <t>Spant drones despite no life detected</t>
  </si>
  <si>
    <t>ZZZZZYZ</t>
  </si>
  <si>
    <t>KILLERS</t>
  </si>
  <si>
    <t>Nu Haskell IV</t>
  </si>
  <si>
    <t>Tau Martinez VII</t>
  </si>
  <si>
    <t>rocks, but no gems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</si>
</sst>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9">
    <font>
      <sz val="10.0"/>
      <color rgb="FF000000"/>
      <name val="Arial"/>
    </font>
    <font>
      <sz val="10.0"/>
      <name val="Comic Sans MS"/>
    </font>
    <font>
      <sz val="10.0"/>
      <name val="Arial"/>
    </font>
    <font>
      <sz val="8.0"/>
      <name val="Arial"/>
    </font>
    <font>
      <b/>
      <sz val="12.0"/>
      <name val="Comic Sans MS"/>
    </font>
    <font>
      <b/>
      <sz val="10.0"/>
      <name val="Arial"/>
    </font>
    <font>
      <b/>
      <sz val="9.0"/>
      <name val="Arial"/>
    </font>
    <font>
      <b/>
      <sz val="9.0"/>
      <color rgb="FFFF0000"/>
      <name val="Arial"/>
    </font>
    <font>
      <b/>
      <sz val="9.0"/>
      <color rgb="FF0000FF"/>
      <name val="Arial"/>
    </font>
    <font>
      <b/>
      <sz val="9.0"/>
      <color rgb="FF999999"/>
      <name val="Arial"/>
    </font>
    <font>
      <b/>
      <sz val="9.0"/>
      <color rgb="FF6AA84F"/>
      <name val="Arial"/>
    </font>
    <font>
      <b/>
      <sz val="9.0"/>
      <color rgb="FF674EA7"/>
      <name val="Arial"/>
    </font>
    <font>
      <b/>
      <sz val="8.0"/>
      <name val="Arial"/>
    </font>
    <font>
      <sz val="9.0"/>
      <name val="Arial"/>
    </font>
    <font>
      <sz val="9.0"/>
      <color rgb="FFFFFFFF"/>
      <name val="Arial"/>
    </font>
    <font>
      <b/>
      <sz val="9.0"/>
      <color rgb="FFFFFFFF"/>
      <name val="Arial"/>
    </font>
    <font>
      <b/>
      <sz val="10.0"/>
      <name val="Comic Sans MS"/>
    </font>
    <font>
      <sz val="9.0"/>
      <color rgb="FF0B8043"/>
      <name val="Arial"/>
    </font>
    <font/>
    <font>
      <b/>
      <name val="Comic Sans MS"/>
    </font>
    <font>
      <sz val="8.0"/>
    </font>
    <font>
      <name val="Arial"/>
    </font>
    <font>
      <sz val="12.0"/>
      <name val="Comic Sans MS"/>
    </font>
    <font>
      <sz val="12.0"/>
      <color rgb="FF000000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1155CC"/>
      <name val="Arial"/>
    </font>
    <font>
      <b/>
      <sz val="11.0"/>
      <name val="Comic Sans MS"/>
    </font>
    <font>
      <b/>
      <sz val="10.0"/>
      <color rgb="FF000000"/>
      <name val="Comic Sans MS"/>
    </font>
    <font>
      <b/>
      <sz val="12.0"/>
      <name val="Arial"/>
    </font>
    <font>
      <b/>
      <sz val="11.0"/>
      <name val="Arial"/>
    </font>
    <font>
      <b/>
      <name val="Arial"/>
    </font>
    <font>
      <b/>
      <sz val="10.0"/>
      <color rgb="FF000000"/>
      <name val="Arial"/>
    </font>
    <font>
      <sz val="10.0"/>
    </font>
    <font>
      <sz val="10.0"/>
      <name val="Helvetica Neue"/>
    </font>
    <font>
      <sz val="12.0"/>
      <name val="Consolas"/>
    </font>
    <font>
      <sz val="12.0"/>
      <name val="Arial"/>
    </font>
    <font>
      <sz val="14.0"/>
      <color rgb="FF000000"/>
      <name val="Arial"/>
    </font>
    <font>
      <sz val="14.0"/>
      <name val="Arial"/>
    </font>
    <font>
      <sz val="12.0"/>
    </font>
    <font>
      <sz val="12.0"/>
      <color rgb="FF000000"/>
      <name val="Consolas"/>
    </font>
    <font>
      <color rgb="FF000000"/>
      <name val="Verdana"/>
    </font>
    <font>
      <b/>
      <sz val="12.0"/>
      <name val="Consolas"/>
    </font>
    <font>
      <b/>
      <sz val="12.0"/>
      <color rgb="FFFF0000"/>
      <name val="Arial"/>
    </font>
    <font>
      <b/>
      <sz val="12.0"/>
      <color rgb="FF0000FF"/>
      <name val="Arial"/>
    </font>
    <font>
      <b/>
      <sz val="12.0"/>
      <color rgb="FF999999"/>
      <name val="Arial"/>
    </font>
    <font>
      <b/>
      <sz val="12.0"/>
      <color rgb="FF6AA84F"/>
      <name val="Arial"/>
    </font>
    <font>
      <b/>
      <sz val="12.0"/>
      <color rgb="FF674EA7"/>
      <name val="Arial"/>
    </font>
    <font>
      <b/>
      <sz val="14.0"/>
      <name val="Arial"/>
    </font>
    <font>
      <sz val="8.0"/>
      <name val="Consolas"/>
    </font>
    <font>
      <sz val="8.0"/>
      <name val="Comic Sans MS"/>
    </font>
    <font>
      <sz val="8.0"/>
      <color rgb="FF000000"/>
      <name val="Arial"/>
    </font>
    <font>
      <sz val="12.0"/>
      <color rgb="FF000000"/>
      <name val="Verdana"/>
    </font>
    <font>
      <sz val="8.0"/>
      <color rgb="FF000000"/>
      <name val="Comic Sans MS"/>
    </font>
    <font>
      <sz val="10.0"/>
      <color rgb="FF000000"/>
      <name val="Helvetica Neue"/>
    </font>
    <font>
      <sz val="11.0"/>
      <name val="&quot;Arial\"/>
    </font>
    <font>
      <sz val="12.0"/>
      <color rgb="FF000000"/>
      <name val="Serif"/>
    </font>
    <font>
      <sz val="12.0"/>
      <name val="Serif"/>
    </font>
    <font>
      <sz val="12.0"/>
      <name val="&quot;Arial&quot;"/>
    </font>
    <font>
      <sz val="12.0"/>
      <color rgb="FF000000"/>
      <name val="&quot;Times New Roman&quot;"/>
    </font>
    <font>
      <sz val="11.0"/>
      <name val="&quot;Calibri&quot;"/>
    </font>
    <font>
      <color rgb="FF000000"/>
    </font>
    <font>
      <u/>
      <sz val="12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9.0"/>
      <name val="Arial"/>
    </font>
    <font>
      <u/>
      <sz val="9.0"/>
      <name val="Arial"/>
    </font>
    <font>
      <u/>
      <sz val="9.0"/>
      <name val="Arial"/>
    </font>
    <font>
      <u/>
      <sz val="9.0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F5CBC7"/>
        <bgColor rgb="FFF5CBC7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  <fill>
      <patternFill patternType="solid">
        <fgColor rgb="FFE1E4F2"/>
        <bgColor rgb="FFE1E4F2"/>
      </patternFill>
    </fill>
    <fill>
      <patternFill patternType="solid">
        <fgColor rgb="FFFBEAE8"/>
        <bgColor rgb="FFFBEAE8"/>
      </patternFill>
    </fill>
    <fill>
      <patternFill patternType="solid">
        <fgColor rgb="FFEFA8A2"/>
        <bgColor rgb="FFEFA8A2"/>
      </patternFill>
    </fill>
    <fill>
      <patternFill patternType="solid">
        <fgColor rgb="FFF7D4D1"/>
        <bgColor rgb="FFF7D4D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ill="1" applyFont="1">
      <alignment horizontal="center"/>
    </xf>
    <xf borderId="0" fillId="3" fontId="3" numFmtId="0" xfId="0" applyAlignment="1" applyFill="1" applyFont="1">
      <alignment horizontal="center"/>
    </xf>
    <xf borderId="0" fillId="3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4" fontId="4" numFmtId="0" xfId="0" applyAlignment="1" applyFill="1" applyFont="1">
      <alignment horizontal="left" textRotation="90" wrapText="1"/>
    </xf>
    <xf borderId="0" fillId="5" fontId="5" numFmtId="0" xfId="0" applyAlignment="1" applyFill="1" applyFont="1">
      <alignment horizontal="center" textRotation="90" wrapText="1"/>
    </xf>
    <xf borderId="0" fillId="4" fontId="5" numFmtId="0" xfId="0" applyAlignment="1" applyFont="1">
      <alignment horizontal="left" textRotation="90" wrapText="1"/>
    </xf>
    <xf borderId="0" fillId="4" fontId="6" numFmtId="0" xfId="0" applyAlignment="1" applyFont="1">
      <alignment horizontal="center" textRotation="90" wrapText="1"/>
    </xf>
    <xf borderId="0" fillId="5" fontId="6" numFmtId="0" xfId="0" applyAlignment="1" applyFont="1">
      <alignment horizontal="center" textRotation="90" wrapText="1"/>
    </xf>
    <xf borderId="0" fillId="4" fontId="7" numFmtId="0" xfId="0" applyAlignment="1" applyFont="1">
      <alignment horizontal="center" textRotation="90" wrapText="1"/>
    </xf>
    <xf borderId="0" fillId="4" fontId="8" numFmtId="0" xfId="0" applyAlignment="1" applyFont="1">
      <alignment horizontal="center" textRotation="90" wrapText="1"/>
    </xf>
    <xf borderId="0" fillId="4" fontId="9" numFmtId="0" xfId="0" applyAlignment="1" applyFont="1">
      <alignment horizontal="center" textRotation="90" wrapText="1"/>
    </xf>
    <xf borderId="0" fillId="4" fontId="10" numFmtId="0" xfId="0" applyAlignment="1" applyFont="1">
      <alignment horizontal="center" textRotation="90" wrapText="1"/>
    </xf>
    <xf borderId="0" fillId="4" fontId="11" numFmtId="0" xfId="0" applyAlignment="1" applyFont="1">
      <alignment horizontal="center" textRotation="90" wrapText="1"/>
    </xf>
    <xf borderId="0" fillId="6" fontId="12" numFmtId="0" xfId="0" applyAlignment="1" applyFill="1" applyFont="1">
      <alignment horizontal="center" textRotation="90" wrapText="1"/>
    </xf>
    <xf borderId="0" fillId="6" fontId="13" numFmtId="0" xfId="0" applyAlignment="1" applyFont="1">
      <alignment horizontal="center" textRotation="90" wrapText="1"/>
    </xf>
    <xf borderId="0" fillId="7" fontId="12" numFmtId="0" xfId="0" applyAlignment="1" applyFill="1" applyFont="1">
      <alignment horizontal="center" textRotation="90" wrapText="1"/>
    </xf>
    <xf borderId="0" fillId="7" fontId="13" numFmtId="0" xfId="0" applyAlignment="1" applyFont="1">
      <alignment horizontal="center" textRotation="90" wrapText="1"/>
    </xf>
    <xf borderId="0" fillId="8" fontId="12" numFmtId="0" xfId="0" applyAlignment="1" applyFill="1" applyFont="1">
      <alignment horizontal="center" textRotation="90" wrapText="1"/>
    </xf>
    <xf borderId="0" fillId="8" fontId="13" numFmtId="0" xfId="0" applyAlignment="1" applyFont="1">
      <alignment horizontal="center" textRotation="90" wrapText="1"/>
    </xf>
    <xf borderId="0" fillId="9" fontId="6" numFmtId="0" xfId="0" applyAlignment="1" applyFill="1" applyFont="1">
      <alignment horizontal="center" textRotation="90" wrapText="1"/>
    </xf>
    <xf borderId="0" fillId="10" fontId="6" numFmtId="0" xfId="0" applyAlignment="1" applyFill="1" applyFont="1">
      <alignment horizontal="center" textRotation="90" wrapText="1"/>
    </xf>
    <xf borderId="0" fillId="11" fontId="6" numFmtId="0" xfId="0" applyAlignment="1" applyFill="1" applyFont="1">
      <alignment horizontal="center" textRotation="90" wrapText="1"/>
    </xf>
    <xf borderId="0" fillId="2" fontId="13" numFmtId="0" xfId="0" applyAlignment="1" applyFont="1">
      <alignment horizontal="center"/>
    </xf>
    <xf borderId="0" fillId="12" fontId="13" numFmtId="0" xfId="0" applyAlignment="1" applyFill="1" applyFont="1">
      <alignment horizontal="center" textRotation="90" wrapText="1"/>
    </xf>
    <xf borderId="0" fillId="3" fontId="13" numFmtId="0" xfId="0" applyAlignment="1" applyFont="1">
      <alignment horizontal="center"/>
    </xf>
    <xf borderId="0" fillId="13" fontId="13" numFmtId="0" xfId="0" applyAlignment="1" applyFill="1" applyFont="1">
      <alignment horizontal="center" textRotation="90" wrapText="1"/>
    </xf>
    <xf borderId="0" fillId="13" fontId="6" numFmtId="0" xfId="0" applyAlignment="1" applyFont="1">
      <alignment horizontal="center" textRotation="90" wrapText="1"/>
    </xf>
    <xf borderId="0" fillId="14" fontId="14" numFmtId="0" xfId="0" applyAlignment="1" applyFill="1" applyFont="1">
      <alignment horizontal="center" textRotation="90" wrapText="1"/>
    </xf>
    <xf borderId="0" fillId="14" fontId="15" numFmtId="0" xfId="0" applyAlignment="1" applyFont="1">
      <alignment horizontal="center" textRotation="90" wrapText="1"/>
    </xf>
    <xf borderId="0" fillId="14" fontId="14" numFmtId="0" xfId="0" applyAlignment="1" applyFont="1">
      <alignment horizontal="center" textRotation="90" wrapText="1"/>
    </xf>
    <xf borderId="0" fillId="4" fontId="13" numFmtId="0" xfId="0" applyAlignment="1" applyFont="1">
      <alignment horizontal="center" textRotation="90" wrapText="1"/>
    </xf>
    <xf borderId="0" fillId="4" fontId="6" numFmtId="0" xfId="0" applyAlignment="1" applyFont="1">
      <alignment horizontal="center" textRotation="90" wrapText="1"/>
    </xf>
    <xf borderId="0" fillId="6" fontId="13" numFmtId="0" xfId="0" applyAlignment="1" applyFont="1">
      <alignment horizontal="center" textRotation="90" wrapText="1"/>
    </xf>
    <xf borderId="0" fillId="6" fontId="13" numFmtId="0" xfId="0" applyAlignment="1" applyFont="1">
      <alignment horizontal="left" textRotation="90" wrapText="1"/>
    </xf>
    <xf borderId="0" fillId="7" fontId="13" numFmtId="0" xfId="0" applyAlignment="1" applyFont="1">
      <alignment horizontal="center" textRotation="90" wrapText="1"/>
    </xf>
    <xf borderId="0" fillId="8" fontId="13" numFmtId="0" xfId="0" applyAlignment="1" applyFont="1">
      <alignment horizontal="center" textRotation="90" wrapText="1"/>
    </xf>
    <xf borderId="0" fillId="9" fontId="13" numFmtId="0" xfId="0" applyAlignment="1" applyFont="1">
      <alignment horizontal="center" textRotation="90" wrapText="1"/>
    </xf>
    <xf borderId="0" fillId="10" fontId="6" numFmtId="0" xfId="0" applyAlignment="1" applyFont="1">
      <alignment horizontal="center" textRotation="90" wrapText="1"/>
    </xf>
    <xf borderId="0" fillId="3" fontId="6" numFmtId="0" xfId="0" applyAlignment="1" applyFont="1">
      <alignment horizontal="center" textRotation="90" wrapText="1"/>
    </xf>
    <xf borderId="0" fillId="10" fontId="13" numFmtId="0" xfId="0" applyAlignment="1" applyFont="1">
      <alignment horizontal="center" textRotation="90" wrapText="1"/>
    </xf>
    <xf borderId="0" fillId="4" fontId="6" numFmtId="0" xfId="0" applyAlignment="1" applyFont="1">
      <alignment horizontal="left" textRotation="90" wrapText="1"/>
    </xf>
    <xf borderId="0" fillId="5" fontId="6" numFmtId="0" xfId="0" applyAlignment="1" applyFont="1">
      <alignment horizontal="center" textRotation="90" wrapText="1"/>
    </xf>
    <xf borderId="0" fillId="15" fontId="6" numFmtId="0" xfId="0" applyAlignment="1" applyFill="1" applyFont="1">
      <alignment horizontal="center" textRotation="90" wrapText="1"/>
    </xf>
    <xf borderId="0" fillId="0" fontId="16" numFmtId="0" xfId="0" applyAlignment="1" applyFont="1">
      <alignment horizontal="left"/>
    </xf>
    <xf borderId="0" fillId="5" fontId="2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5" fontId="13" numFmtId="0" xfId="0" applyAlignment="1" applyFont="1">
      <alignment horizontal="center"/>
    </xf>
    <xf borderId="0" fillId="16" fontId="3" numFmtId="0" xfId="0" applyAlignment="1" applyFill="1" applyFont="1">
      <alignment horizontal="center"/>
    </xf>
    <xf borderId="0" fillId="16" fontId="13" numFmtId="0" xfId="0" applyAlignment="1" applyFont="1">
      <alignment horizontal="center"/>
    </xf>
    <xf borderId="0" fillId="17" fontId="3" numFmtId="0" xfId="0" applyAlignment="1" applyFill="1" applyFont="1">
      <alignment horizontal="center"/>
    </xf>
    <xf borderId="0" fillId="17" fontId="13" numFmtId="0" xfId="0" applyAlignment="1" applyFont="1">
      <alignment horizontal="center"/>
    </xf>
    <xf borderId="0" fillId="18" fontId="3" numFmtId="0" xfId="0" applyAlignment="1" applyFill="1" applyFont="1">
      <alignment horizontal="center"/>
    </xf>
    <xf borderId="0" fillId="18" fontId="13" numFmtId="0" xfId="0" applyAlignment="1" applyFont="1">
      <alignment horizontal="center"/>
    </xf>
    <xf borderId="0" fillId="19" fontId="13" numFmtId="0" xfId="0" applyAlignment="1" applyFill="1" applyFont="1">
      <alignment horizontal="center"/>
    </xf>
    <xf borderId="0" fillId="20" fontId="13" numFmtId="0" xfId="0" applyAlignment="1" applyFill="1" applyFont="1">
      <alignment horizontal="center"/>
    </xf>
    <xf borderId="0" fillId="2" fontId="13" numFmtId="0" xfId="0" applyAlignment="1" applyFont="1">
      <alignment horizontal="center"/>
    </xf>
    <xf borderId="0" fillId="16" fontId="13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17" fontId="13" numFmtId="0" xfId="0" applyAlignment="1" applyFont="1">
      <alignment horizontal="center"/>
    </xf>
    <xf borderId="0" fillId="18" fontId="13" numFmtId="0" xfId="0" applyAlignment="1" applyFont="1">
      <alignment horizontal="center"/>
    </xf>
    <xf borderId="0" fillId="19" fontId="13" numFmtId="0" xfId="0" applyAlignment="1" applyFont="1">
      <alignment horizontal="center"/>
    </xf>
    <xf borderId="0" fillId="16" fontId="13" numFmtId="0" xfId="0" applyAlignment="1" applyFont="1">
      <alignment horizontal="center" wrapText="1"/>
    </xf>
    <xf borderId="0" fillId="20" fontId="13" numFmtId="0" xfId="0" applyAlignment="1" applyFont="1">
      <alignment horizontal="center"/>
    </xf>
    <xf borderId="0" fillId="17" fontId="13" numFmtId="0" xfId="0" applyAlignment="1" applyFont="1">
      <alignment horizontal="center" wrapText="1"/>
    </xf>
    <xf borderId="0" fillId="18" fontId="13" numFmtId="0" xfId="0" applyAlignment="1" applyFont="1">
      <alignment horizontal="center" wrapText="1"/>
    </xf>
    <xf borderId="0" fillId="19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16" fontId="13" numFmtId="0" xfId="0" applyAlignment="1" applyFont="1">
      <alignment horizontal="center" wrapText="1"/>
    </xf>
    <xf borderId="0" fillId="18" fontId="13" numFmtId="0" xfId="0" applyAlignment="1" applyFont="1">
      <alignment horizontal="center" wrapText="1"/>
    </xf>
    <xf borderId="0" fillId="3" fontId="13" numFmtId="0" xfId="0" applyAlignment="1" applyFont="1">
      <alignment horizontal="center"/>
    </xf>
    <xf borderId="0" fillId="19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3" fontId="17" numFmtId="0" xfId="0" applyAlignment="1" applyFont="1">
      <alignment horizontal="center"/>
    </xf>
    <xf borderId="0" fillId="0" fontId="3" numFmtId="0" xfId="0" applyAlignment="1" applyFont="1">
      <alignment horizontal="left" wrapText="1"/>
    </xf>
    <xf borderId="0" fillId="15" fontId="13" numFmtId="0" xfId="0" applyAlignment="1" applyFont="1">
      <alignment horizontal="center"/>
    </xf>
    <xf borderId="0" fillId="21" fontId="13" numFmtId="0" xfId="0" applyAlignment="1" applyFill="1" applyFont="1">
      <alignment horizontal="center"/>
    </xf>
    <xf borderId="0" fillId="5" fontId="13" numFmtId="0" xfId="0" applyAlignment="1" applyFont="1">
      <alignment horizontal="center"/>
    </xf>
    <xf borderId="0" fillId="17" fontId="12" numFmtId="0" xfId="0" applyAlignment="1" applyFont="1">
      <alignment horizontal="center"/>
    </xf>
    <xf borderId="0" fillId="0" fontId="18" numFmtId="0" xfId="0" applyAlignment="1" applyFont="1">
      <alignment/>
    </xf>
    <xf borderId="0" fillId="15" fontId="0" numFmtId="0" xfId="0" applyAlignment="1" applyFont="1">
      <alignment/>
    </xf>
    <xf borderId="0" fillId="0" fontId="19" numFmtId="0" xfId="0" applyAlignment="1" applyFont="1">
      <alignment/>
    </xf>
    <xf borderId="0" fillId="17" fontId="13" numFmtId="0" xfId="0" applyAlignment="1" applyFont="1">
      <alignment horizontal="center" wrapText="1"/>
    </xf>
    <xf borderId="0" fillId="0" fontId="20" numFmtId="0" xfId="0" applyAlignment="1" applyFont="1">
      <alignment horizontal="center"/>
    </xf>
    <xf borderId="0" fillId="15" fontId="0" numFmtId="0" xfId="0" applyAlignment="1" applyFont="1">
      <alignment/>
    </xf>
    <xf borderId="0" fillId="5" fontId="2" numFmtId="0" xfId="0" applyAlignment="1" applyFont="1">
      <alignment horizontal="center"/>
    </xf>
    <xf borderId="0" fillId="0" fontId="13" numFmtId="0" xfId="0" applyAlignment="1" applyFont="1">
      <alignment horizontal="left" wrapText="1"/>
    </xf>
    <xf borderId="0" fillId="0" fontId="19" numFmtId="0" xfId="0" applyAlignment="1" applyFont="1">
      <alignment horizontal="left"/>
    </xf>
    <xf borderId="0" fillId="0" fontId="21" numFmtId="0" xfId="0" applyAlignment="1" applyFont="1">
      <alignment/>
    </xf>
    <xf borderId="0" fillId="22" fontId="13" numFmtId="0" xfId="0" applyAlignment="1" applyFill="1" applyFont="1">
      <alignment horizontal="center"/>
    </xf>
    <xf borderId="0" fillId="0" fontId="13" numFmtId="0" xfId="0" applyAlignment="1" applyFont="1">
      <alignment/>
    </xf>
    <xf borderId="0" fillId="0" fontId="13" numFmtId="0" xfId="0" applyAlignment="1" applyFont="1">
      <alignment/>
    </xf>
    <xf borderId="0" fillId="16" fontId="3" numFmtId="0" xfId="0" applyAlignment="1" applyFont="1">
      <alignment horizontal="center"/>
    </xf>
    <xf borderId="0" fillId="16" fontId="13" numFmtId="0" xfId="0" applyAlignment="1" applyFont="1">
      <alignment/>
    </xf>
    <xf borderId="0" fillId="17" fontId="13" numFmtId="0" xfId="0" applyAlignment="1" applyFont="1">
      <alignment/>
    </xf>
    <xf borderId="0" fillId="19" fontId="13" numFmtId="0" xfId="0" applyAlignment="1" applyFont="1">
      <alignment/>
    </xf>
    <xf borderId="0" fillId="20" fontId="13" numFmtId="0" xfId="0" applyAlignment="1" applyFont="1">
      <alignment/>
    </xf>
    <xf borderId="0" fillId="2" fontId="13" numFmtId="0" xfId="0" applyAlignment="1" applyFont="1">
      <alignment/>
    </xf>
    <xf borderId="0" fillId="0" fontId="13" numFmtId="0" xfId="0" applyAlignment="1" applyFont="1">
      <alignment horizontal="center"/>
    </xf>
    <xf borderId="0" fillId="3" fontId="13" numFmtId="0" xfId="0" applyAlignment="1" applyFont="1">
      <alignment/>
    </xf>
    <xf borderId="0" fillId="17" fontId="13" numFmtId="0" xfId="0" applyAlignment="1" applyFont="1">
      <alignment/>
    </xf>
    <xf borderId="0" fillId="18" fontId="13" numFmtId="0" xfId="0" applyAlignment="1" applyFont="1">
      <alignment/>
    </xf>
    <xf borderId="0" fillId="20" fontId="13" numFmtId="0" xfId="0" applyAlignment="1" applyFont="1">
      <alignment/>
    </xf>
    <xf borderId="0" fillId="18" fontId="13" numFmtId="0" xfId="0" applyAlignment="1" applyFont="1">
      <alignment/>
    </xf>
    <xf borderId="0" fillId="19" fontId="13" numFmtId="0" xfId="0" applyAlignment="1" applyFont="1">
      <alignment horizontal="center" wrapText="1"/>
    </xf>
    <xf borderId="0" fillId="0" fontId="3" numFmtId="0" xfId="0" applyAlignment="1" applyFont="1">
      <alignment horizontal="left" wrapText="1"/>
    </xf>
    <xf borderId="0" fillId="5" fontId="13" numFmtId="0" xfId="0" applyAlignment="1" applyFont="1">
      <alignment horizontal="center"/>
    </xf>
    <xf borderId="0" fillId="0" fontId="2" numFmtId="0" xfId="0" applyAlignment="1" applyFont="1">
      <alignment/>
    </xf>
    <xf borderId="0" fillId="0" fontId="16" numFmtId="0" xfId="0" applyAlignment="1" applyFont="1">
      <alignment/>
    </xf>
    <xf borderId="0" fillId="0" fontId="13" numFmtId="0" xfId="0" applyAlignment="1" applyFont="1">
      <alignment/>
    </xf>
    <xf borderId="0" fillId="16" fontId="3" numFmtId="0" xfId="0" applyAlignment="1" applyFont="1">
      <alignment horizontal="center"/>
    </xf>
    <xf borderId="0" fillId="16" fontId="13" numFmtId="0" xfId="0" applyAlignment="1" applyFont="1">
      <alignment/>
    </xf>
    <xf borderId="0" fillId="17" fontId="3" numFmtId="0" xfId="0" applyAlignment="1" applyFont="1">
      <alignment horizontal="center"/>
    </xf>
    <xf borderId="0" fillId="18" fontId="3" numFmtId="0" xfId="0" applyAlignment="1" applyFont="1">
      <alignment horizontal="center"/>
    </xf>
    <xf borderId="0" fillId="20" fontId="13" numFmtId="0" xfId="0" applyAlignment="1" applyFont="1">
      <alignment/>
    </xf>
    <xf borderId="0" fillId="18" fontId="13" numFmtId="0" xfId="0" applyAlignment="1" applyFont="1">
      <alignment/>
    </xf>
    <xf borderId="0" fillId="0" fontId="3" numFmtId="0" xfId="0" applyAlignment="1" applyFont="1">
      <alignment/>
    </xf>
    <xf borderId="0" fillId="16" fontId="13" numFmtId="0" xfId="0" applyAlignment="1" applyFont="1">
      <alignment/>
    </xf>
    <xf borderId="0" fillId="17" fontId="13" numFmtId="0" xfId="0" applyAlignment="1" applyFont="1">
      <alignment/>
    </xf>
    <xf borderId="0" fillId="15" fontId="13" numFmtId="0" xfId="0" applyAlignment="1" applyFont="1">
      <alignment horizontal="center"/>
    </xf>
    <xf borderId="0" fillId="23" fontId="3" numFmtId="0" xfId="0" applyAlignment="1" applyFill="1" applyFont="1">
      <alignment horizontal="center"/>
    </xf>
    <xf borderId="0" fillId="17" fontId="3" numFmtId="0" xfId="0" applyAlignment="1" applyFont="1">
      <alignment horizontal="center"/>
    </xf>
    <xf borderId="0" fillId="24" fontId="3" numFmtId="0" xfId="0" applyAlignment="1" applyFill="1" applyFont="1">
      <alignment horizontal="center"/>
    </xf>
    <xf borderId="0" fillId="24" fontId="13" numFmtId="0" xfId="0" applyAlignment="1" applyFont="1">
      <alignment horizontal="center"/>
    </xf>
    <xf borderId="0" fillId="19" fontId="13" numFmtId="0" xfId="0" applyAlignment="1" applyFont="1">
      <alignment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16" fontId="13" numFmtId="0" xfId="0" applyAlignment="1" applyFont="1">
      <alignment horizontal="center"/>
    </xf>
    <xf borderId="0" fillId="17" fontId="13" numFmtId="0" xfId="0" applyAlignment="1" applyFont="1">
      <alignment horizontal="center"/>
    </xf>
    <xf borderId="0" fillId="0" fontId="3" numFmtId="0" xfId="0" applyAlignment="1" applyFont="1">
      <alignment/>
    </xf>
    <xf borderId="0" fillId="0" fontId="21" numFmtId="0" xfId="0" applyAlignment="1" applyFont="1">
      <alignment horizontal="left"/>
    </xf>
    <xf borderId="0" fillId="23" fontId="3" numFmtId="0" xfId="0" applyAlignment="1" applyFont="1">
      <alignment horizontal="center"/>
    </xf>
    <xf borderId="0" fillId="0" fontId="3" numFmtId="0" xfId="0" applyAlignment="1" applyFont="1">
      <alignment horizontal="left" wrapText="1"/>
    </xf>
    <xf borderId="0" fillId="0" fontId="2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16" fontId="3" numFmtId="0" xfId="0" applyAlignment="1" applyFont="1">
      <alignment horizontal="center"/>
    </xf>
    <xf borderId="0" fillId="17" fontId="3" numFmtId="0" xfId="0" applyAlignment="1" applyFont="1">
      <alignment horizontal="center"/>
    </xf>
    <xf borderId="0" fillId="18" fontId="3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3" fontId="17" numFmtId="0" xfId="0" applyAlignment="1" applyFont="1">
      <alignment horizontal="center"/>
    </xf>
    <xf borderId="0" fillId="0" fontId="22" numFmtId="0" xfId="0" applyAlignment="1" applyFont="1">
      <alignment horizontal="left"/>
    </xf>
    <xf borderId="0" fillId="0" fontId="20" numFmtId="0" xfId="0" applyAlignment="1" applyFont="1">
      <alignment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2" fontId="12" numFmtId="0" xfId="0" applyAlignment="1" applyFont="1">
      <alignment horizontal="center"/>
    </xf>
    <xf borderId="0" fillId="3" fontId="12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17" fontId="3" numFmtId="0" xfId="0" applyAlignment="1" applyFont="1">
      <alignment horizontal="center"/>
    </xf>
    <xf borderId="0" fillId="18" fontId="3" numFmtId="0" xfId="0" applyAlignment="1" applyFont="1">
      <alignment horizontal="center"/>
    </xf>
    <xf borderId="0" fillId="15" fontId="3" numFmtId="0" xfId="0" applyAlignment="1" applyFont="1">
      <alignment horizontal="left" wrapText="1"/>
    </xf>
    <xf borderId="0" fillId="22" fontId="13" numFmtId="0" xfId="0" applyAlignment="1" applyFont="1">
      <alignment horizontal="center"/>
    </xf>
    <xf borderId="0" fillId="25" fontId="3" numFmtId="0" xfId="0" applyAlignment="1" applyFill="1" applyFont="1">
      <alignment horizontal="center"/>
    </xf>
    <xf borderId="0" fillId="19" fontId="13" numFmtId="0" xfId="0" applyAlignment="1" applyFont="1">
      <alignment/>
    </xf>
    <xf borderId="0" fillId="16" fontId="13" numFmtId="0" xfId="0" applyAlignment="1" applyFont="1">
      <alignment horizontal="center"/>
    </xf>
    <xf borderId="0" fillId="17" fontId="13" numFmtId="0" xfId="0" applyAlignment="1" applyFont="1">
      <alignment horizontal="center" wrapText="1"/>
    </xf>
    <xf borderId="0" fillId="0" fontId="19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2" fontId="13" numFmtId="0" xfId="0" applyAlignment="1" applyFont="1">
      <alignment horizontal="center"/>
    </xf>
    <xf borderId="0" fillId="16" fontId="13" numFmtId="0" xfId="0" applyAlignment="1" applyFont="1">
      <alignment horizontal="center"/>
    </xf>
    <xf borderId="0" fillId="17" fontId="13" numFmtId="0" xfId="0" applyAlignment="1" applyFont="1">
      <alignment horizontal="center" wrapText="1"/>
    </xf>
    <xf borderId="0" fillId="15" fontId="0" numFmtId="0" xfId="0" applyAlignment="1" applyFont="1">
      <alignment/>
    </xf>
    <xf borderId="0" fillId="15" fontId="23" numFmtId="0" xfId="0" applyAlignment="1" applyFont="1">
      <alignment/>
    </xf>
    <xf borderId="0" fillId="0" fontId="24" numFmtId="0" xfId="0" applyAlignment="1" applyFont="1">
      <alignment horizontal="left" wrapText="1"/>
    </xf>
    <xf borderId="0" fillId="0" fontId="25" numFmtId="0" xfId="0" applyAlignment="1" applyFont="1">
      <alignment horizontal="left" wrapText="1"/>
    </xf>
    <xf borderId="0" fillId="18" fontId="18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3" numFmtId="0" xfId="0" applyAlignment="1" applyFont="1">
      <alignment horizontal="center"/>
    </xf>
    <xf borderId="0" fillId="20" fontId="13" numFmtId="0" xfId="0" applyAlignment="1" applyFont="1">
      <alignment horizontal="center"/>
    </xf>
    <xf borderId="0" fillId="18" fontId="21" numFmtId="0" xfId="0" applyAlignment="1" applyFont="1">
      <alignment/>
    </xf>
    <xf borderId="0" fillId="16" fontId="13" numFmtId="0" xfId="0" applyAlignment="1" applyFont="1">
      <alignment horizontal="center" wrapText="1"/>
    </xf>
    <xf borderId="0" fillId="17" fontId="13" numFmtId="0" xfId="0" applyAlignment="1" applyFont="1">
      <alignment horizontal="center"/>
    </xf>
    <xf borderId="0" fillId="0" fontId="26" numFmtId="0" xfId="0" applyAlignment="1" applyFont="1">
      <alignment horizontal="left" wrapText="1"/>
    </xf>
    <xf borderId="0" fillId="0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17" fontId="13" numFmtId="0" xfId="0" applyAlignment="1" applyFont="1">
      <alignment horizontal="center"/>
    </xf>
    <xf borderId="0" fillId="18" fontId="13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16" fontId="13" numFmtId="0" xfId="0" applyAlignment="1" applyFont="1">
      <alignment horizontal="center"/>
    </xf>
    <xf borderId="0" fillId="16" fontId="13" numFmtId="0" xfId="0" applyAlignment="1" applyFont="1">
      <alignment horizontal="center"/>
    </xf>
    <xf borderId="0" fillId="17" fontId="13" numFmtId="0" xfId="0" applyAlignment="1" applyFont="1">
      <alignment horizontal="center"/>
    </xf>
    <xf borderId="0" fillId="18" fontId="13" numFmtId="0" xfId="0" applyAlignment="1" applyFont="1">
      <alignment horizontal="center"/>
    </xf>
    <xf borderId="0" fillId="18" fontId="13" numFmtId="0" xfId="0" applyAlignment="1" applyFont="1">
      <alignment horizontal="center"/>
    </xf>
    <xf borderId="0" fillId="19" fontId="13" numFmtId="0" xfId="0" applyAlignment="1" applyFont="1">
      <alignment horizontal="center"/>
    </xf>
    <xf borderId="0" fillId="20" fontId="13" numFmtId="0" xfId="0" applyAlignment="1" applyFont="1">
      <alignment horizontal="center"/>
    </xf>
    <xf borderId="0" fillId="19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2" fontId="13" numFmtId="0" xfId="0" applyAlignment="1" applyFont="1">
      <alignment horizontal="center"/>
    </xf>
    <xf borderId="0" fillId="17" fontId="13" numFmtId="0" xfId="0" applyAlignment="1" applyFont="1">
      <alignment horizontal="center"/>
    </xf>
    <xf borderId="0" fillId="18" fontId="13" numFmtId="0" xfId="0" applyAlignment="1" applyFont="1">
      <alignment horizontal="center"/>
    </xf>
    <xf borderId="0" fillId="19" fontId="13" numFmtId="0" xfId="0" applyAlignment="1" applyFont="1">
      <alignment horizontal="center"/>
    </xf>
    <xf borderId="0" fillId="20" fontId="13" numFmtId="0" xfId="0" applyAlignment="1" applyFont="1">
      <alignment horizontal="center" wrapText="1"/>
    </xf>
    <xf borderId="0" fillId="19" fontId="13" numFmtId="0" xfId="0" applyAlignment="1" applyFont="1">
      <alignment horizontal="center"/>
    </xf>
    <xf borderId="0" fillId="22" fontId="21" numFmtId="0" xfId="0" applyAlignment="1" applyFont="1">
      <alignment horizontal="center"/>
    </xf>
    <xf borderId="0" fillId="19" fontId="13" numFmtId="0" xfId="0" applyAlignment="1" applyFont="1">
      <alignment horizontal="center"/>
    </xf>
    <xf borderId="0" fillId="26" fontId="13" numFmtId="0" xfId="0" applyAlignment="1" applyFill="1" applyFont="1">
      <alignment horizontal="center"/>
    </xf>
    <xf borderId="0" fillId="0" fontId="16" numFmtId="0" xfId="0" applyAlignment="1" applyFont="1">
      <alignment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left" wrapText="1"/>
    </xf>
    <xf borderId="0" fillId="22" fontId="2" numFmtId="0" xfId="0" applyAlignment="1" applyFont="1">
      <alignment horizontal="center"/>
    </xf>
    <xf borderId="0" fillId="22" fontId="13" numFmtId="0" xfId="0" applyAlignment="1" applyFont="1">
      <alignment horizontal="center"/>
    </xf>
    <xf borderId="0" fillId="25" fontId="3" numFmtId="0" xfId="0" applyAlignment="1" applyFont="1">
      <alignment horizontal="center"/>
    </xf>
    <xf borderId="0" fillId="0" fontId="27" numFmtId="0" xfId="0" applyAlignment="1" applyFont="1">
      <alignment horizontal="left"/>
    </xf>
    <xf borderId="0" fillId="15" fontId="28" numFmtId="0" xfId="0" applyAlignment="1" applyFont="1">
      <alignment/>
    </xf>
    <xf borderId="0" fillId="27" fontId="3" numFmtId="0" xfId="0" applyAlignment="1" applyFill="1" applyFont="1">
      <alignment horizontal="center"/>
    </xf>
    <xf borderId="0" fillId="16" fontId="13" numFmtId="0" xfId="0" applyAlignment="1" applyFont="1">
      <alignment horizontal="center" wrapText="1"/>
    </xf>
    <xf borderId="0" fillId="18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0" fontId="28" numFmtId="0" xfId="0" applyAlignment="1" applyFont="1">
      <alignment/>
    </xf>
    <xf borderId="0" fillId="28" fontId="2" numFmtId="0" xfId="0" applyAlignment="1" applyFill="1" applyFont="1">
      <alignment horizontal="left"/>
    </xf>
    <xf borderId="0" fillId="4" fontId="29" numFmtId="0" xfId="0" applyAlignment="1" applyFont="1">
      <alignment horizontal="left" textRotation="90" wrapText="1"/>
    </xf>
    <xf borderId="0" fillId="0" fontId="18" numFmtId="10" xfId="0" applyFont="1" applyNumberFormat="1"/>
    <xf borderId="0" fillId="0" fontId="30" numFmtId="0" xfId="0" applyAlignment="1" applyFont="1">
      <alignment horizontal="left"/>
    </xf>
    <xf borderId="0" fillId="18" fontId="13" numFmtId="0" xfId="0" applyAlignment="1" applyFont="1">
      <alignment horizontal="center"/>
    </xf>
    <xf borderId="0" fillId="0" fontId="31" numFmtId="0" xfId="0" applyAlignment="1" applyFont="1">
      <alignment/>
    </xf>
    <xf borderId="0" fillId="0" fontId="5" numFmtId="0" xfId="0" applyAlignment="1" applyFont="1">
      <alignment/>
    </xf>
    <xf borderId="0" fillId="0" fontId="2" numFmtId="0" xfId="0" applyAlignment="1" applyFont="1">
      <alignment horizontal="left"/>
    </xf>
    <xf borderId="0" fillId="0" fontId="31" numFmtId="0" xfId="0" applyAlignment="1" applyFont="1">
      <alignment horizontal="left"/>
    </xf>
    <xf borderId="0" fillId="0" fontId="31" numFmtId="0" xfId="0" applyAlignment="1" applyFont="1">
      <alignment horizontal="left"/>
    </xf>
    <xf borderId="0" fillId="0" fontId="5" numFmtId="0" xfId="0" applyAlignment="1" applyFont="1">
      <alignment/>
    </xf>
    <xf borderId="0" fillId="5" fontId="21" numFmtId="0" xfId="0" applyAlignment="1" applyFont="1">
      <alignment/>
    </xf>
    <xf borderId="0" fillId="22" fontId="13" numFmtId="0" xfId="0" applyAlignment="1" applyFont="1">
      <alignment horizontal="center"/>
    </xf>
    <xf borderId="0" fillId="27" fontId="3" numFmtId="0" xfId="0" applyAlignment="1" applyFont="1">
      <alignment horizontal="center"/>
    </xf>
    <xf borderId="0" fillId="0" fontId="18" numFmtId="0" xfId="0" applyFont="1"/>
    <xf borderId="0" fillId="15" fontId="32" numFmtId="0" xfId="0" applyAlignment="1" applyFont="1">
      <alignment/>
    </xf>
    <xf borderId="0" fillId="0" fontId="18" numFmtId="0" xfId="0" applyAlignment="1" applyFont="1">
      <alignment horizontal="center"/>
    </xf>
    <xf borderId="0" fillId="15" fontId="18" numFmtId="0" xfId="0" applyFont="1"/>
    <xf borderId="0" fillId="0" fontId="33" numFmtId="0" xfId="0" applyAlignment="1" applyFont="1">
      <alignment/>
    </xf>
    <xf borderId="0" fillId="0" fontId="32" numFmtId="0" xfId="0" applyAlignment="1" applyFont="1">
      <alignment/>
    </xf>
    <xf borderId="0" fillId="0" fontId="5" numFmtId="0" xfId="0" applyAlignment="1" applyFont="1">
      <alignment horizontal="left"/>
    </xf>
    <xf borderId="0" fillId="0" fontId="34" numFmtId="0" xfId="0" applyAlignment="1" applyFont="1">
      <alignment horizontal="left"/>
    </xf>
    <xf borderId="0" fillId="0" fontId="35" numFmtId="0" xfId="0" applyAlignment="1" applyFont="1">
      <alignment/>
    </xf>
    <xf borderId="0" fillId="0" fontId="23" numFmtId="0" xfId="0" applyAlignment="1" applyFont="1">
      <alignment/>
    </xf>
    <xf borderId="0" fillId="0" fontId="36" numFmtId="0" xfId="0" applyAlignment="1" applyFont="1">
      <alignment horizontal="center"/>
    </xf>
    <xf borderId="0" fillId="0" fontId="36" numFmtId="0" xfId="0" applyAlignment="1" applyFont="1">
      <alignment horizontal="center"/>
    </xf>
    <xf borderId="0" fillId="0" fontId="36" numFmtId="0" xfId="0" applyAlignment="1" applyFont="1">
      <alignment/>
    </xf>
    <xf borderId="0" fillId="0" fontId="36" numFmtId="0" xfId="0" applyAlignment="1" applyFont="1">
      <alignment horizontal="center"/>
    </xf>
    <xf borderId="0" fillId="0" fontId="36" numFmtId="0" xfId="0" applyAlignment="1" applyFont="1">
      <alignment/>
    </xf>
    <xf borderId="0" fillId="0" fontId="36" numFmtId="0" xfId="0" applyAlignment="1" applyFont="1">
      <alignment/>
    </xf>
    <xf borderId="0" fillId="0" fontId="23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36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37" numFmtId="0" xfId="0" applyAlignment="1" applyFont="1">
      <alignment horizontal="left"/>
    </xf>
    <xf borderId="0" fillId="0" fontId="36" numFmtId="0" xfId="0" applyFont="1"/>
    <xf borderId="0" fillId="0" fontId="35" numFmtId="0" xfId="0" applyAlignment="1" applyFont="1">
      <alignment/>
    </xf>
    <xf borderId="0" fillId="0" fontId="35" numFmtId="0" xfId="0" applyAlignment="1" applyFont="1">
      <alignment/>
    </xf>
    <xf borderId="0" fillId="0" fontId="36" numFmtId="0" xfId="0" applyAlignment="1" applyFont="1">
      <alignment horizontal="center"/>
    </xf>
    <xf borderId="0" fillId="0" fontId="38" numFmtId="0" xfId="0" applyFont="1"/>
    <xf borderId="0" fillId="0" fontId="39" numFmtId="0" xfId="0" applyFont="1"/>
    <xf borderId="0" fillId="15" fontId="40" numFmtId="0" xfId="0" applyAlignment="1" applyFont="1">
      <alignment/>
    </xf>
    <xf borderId="0" fillId="0" fontId="40" numFmtId="0" xfId="0" applyAlignment="1" applyFont="1">
      <alignment/>
    </xf>
    <xf borderId="0" fillId="0" fontId="23" numFmtId="0" xfId="0" applyAlignment="1" applyFont="1">
      <alignment/>
    </xf>
    <xf borderId="0" fillId="0" fontId="39" numFmtId="0" xfId="0" applyAlignment="1" applyFont="1">
      <alignment/>
    </xf>
    <xf borderId="0" fillId="0" fontId="34" numFmtId="0" xfId="0" applyAlignment="1" applyFont="1">
      <alignment/>
    </xf>
    <xf borderId="0" fillId="0" fontId="23" numFmtId="0" xfId="0" applyFont="1"/>
    <xf borderId="0" fillId="0" fontId="34" numFmtId="0" xfId="0" applyAlignment="1" applyFont="1">
      <alignment/>
    </xf>
    <xf borderId="0" fillId="0" fontId="34" numFmtId="0" xfId="0" applyAlignment="1" applyFont="1">
      <alignment horizontal="left"/>
    </xf>
    <xf borderId="0" fillId="0" fontId="0" numFmtId="0" xfId="0" applyAlignment="1" applyFont="1">
      <alignment/>
    </xf>
    <xf borderId="0" fillId="29" fontId="41" numFmtId="0" xfId="0" applyAlignment="1" applyFill="1" applyFont="1">
      <alignment/>
    </xf>
    <xf borderId="0" fillId="0" fontId="36" numFmtId="0" xfId="0" applyFont="1"/>
    <xf borderId="0" fillId="0" fontId="37" numFmtId="0" xfId="0" applyAlignment="1" applyFont="1">
      <alignment horizontal="left"/>
    </xf>
    <xf borderId="0" fillId="4" fontId="42" numFmtId="0" xfId="0" applyAlignment="1" applyFont="1">
      <alignment textRotation="90" wrapText="1"/>
    </xf>
    <xf borderId="0" fillId="5" fontId="29" numFmtId="0" xfId="0" applyAlignment="1" applyFont="1">
      <alignment textRotation="90" wrapText="1"/>
    </xf>
    <xf borderId="0" fillId="0" fontId="29" numFmtId="0" xfId="0" applyAlignment="1" applyFont="1">
      <alignment textRotation="90" wrapText="1"/>
    </xf>
    <xf borderId="0" fillId="4" fontId="29" numFmtId="0" xfId="0" applyAlignment="1" applyFont="1">
      <alignment horizontal="center" textRotation="90" wrapText="1"/>
    </xf>
    <xf borderId="0" fillId="5" fontId="29" numFmtId="0" xfId="0" applyAlignment="1" applyFont="1">
      <alignment horizontal="center" textRotation="90" wrapText="1"/>
    </xf>
    <xf borderId="0" fillId="4" fontId="43" numFmtId="0" xfId="0" applyAlignment="1" applyFont="1">
      <alignment horizontal="center" textRotation="90" wrapText="1"/>
    </xf>
    <xf borderId="0" fillId="4" fontId="44" numFmtId="0" xfId="0" applyAlignment="1" applyFont="1">
      <alignment horizontal="center" textRotation="90" wrapText="1"/>
    </xf>
    <xf borderId="0" fillId="4" fontId="45" numFmtId="0" xfId="0" applyAlignment="1" applyFont="1">
      <alignment horizontal="center" textRotation="90" wrapText="1"/>
    </xf>
    <xf borderId="0" fillId="4" fontId="46" numFmtId="0" xfId="0" applyAlignment="1" applyFont="1">
      <alignment horizontal="center" textRotation="90" wrapText="1"/>
    </xf>
    <xf borderId="0" fillId="4" fontId="47" numFmtId="0" xfId="0" applyAlignment="1" applyFont="1">
      <alignment horizontal="center" textRotation="90" wrapText="1"/>
    </xf>
    <xf borderId="0" fillId="4" fontId="29" numFmtId="0" xfId="0" applyAlignment="1" applyFont="1">
      <alignment textRotation="90" wrapText="1"/>
    </xf>
    <xf borderId="0" fillId="4" fontId="29" numFmtId="0" xfId="0" applyAlignment="1" applyFont="1">
      <alignment horizontal="center" textRotation="90" wrapText="1"/>
    </xf>
    <xf borderId="0" fillId="4" fontId="29" numFmtId="0" xfId="0" applyAlignment="1" applyFont="1">
      <alignment horizontal="center" textRotation="90" wrapText="1"/>
    </xf>
    <xf borderId="0" fillId="4" fontId="29" numFmtId="0" xfId="0" applyAlignment="1" applyFont="1">
      <alignment textRotation="90" wrapText="1"/>
    </xf>
    <xf borderId="0" fillId="5" fontId="29" numFmtId="0" xfId="0" applyAlignment="1" applyFont="1">
      <alignment horizontal="center" textRotation="90" wrapText="1"/>
    </xf>
    <xf borderId="0" fillId="15" fontId="48" numFmtId="0" xfId="0" applyAlignment="1" applyFont="1">
      <alignment textRotation="90" wrapText="1"/>
    </xf>
    <xf borderId="0" fillId="0" fontId="49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21" numFmtId="0" xfId="0" applyAlignment="1" applyFont="1">
      <alignment horizontal="center"/>
    </xf>
    <xf borderId="0" fillId="3" fontId="21" numFmtId="0" xfId="0" applyAlignment="1" applyFont="1">
      <alignment horizontal="center"/>
    </xf>
    <xf borderId="0" fillId="4" fontId="6" numFmtId="0" xfId="0" applyAlignment="1" applyFont="1">
      <alignment horizontal="left" textRotation="90" wrapText="1"/>
    </xf>
    <xf borderId="0" fillId="6" fontId="6" numFmtId="0" xfId="0" applyAlignment="1" applyFont="1">
      <alignment horizontal="center" textRotation="90" wrapText="1"/>
    </xf>
    <xf borderId="0" fillId="7" fontId="6" numFmtId="0" xfId="0" applyAlignment="1" applyFont="1">
      <alignment horizontal="center" textRotation="90" wrapText="1"/>
    </xf>
    <xf borderId="0" fillId="8" fontId="6" numFmtId="0" xfId="0" applyAlignment="1" applyFont="1">
      <alignment horizontal="center" textRotation="90" wrapText="1"/>
    </xf>
    <xf borderId="0" fillId="11" fontId="13" numFmtId="0" xfId="0" applyAlignment="1" applyFont="1">
      <alignment horizontal="center" textRotation="90" wrapText="1"/>
    </xf>
    <xf borderId="0" fillId="11" fontId="13" numFmtId="0" xfId="0" applyAlignment="1" applyFont="1">
      <alignment horizontal="center" textRotation="90" wrapText="1"/>
    </xf>
    <xf borderId="0" fillId="11" fontId="6" numFmtId="0" xfId="0" applyAlignment="1" applyFont="1">
      <alignment horizontal="center" textRotation="90" wrapText="1"/>
    </xf>
    <xf borderId="0" fillId="0" fontId="23" numFmtId="0" xfId="0" applyAlignment="1" applyFont="1">
      <alignment horizontal="left"/>
    </xf>
    <xf borderId="0" fillId="0" fontId="49" numFmtId="0" xfId="0" applyAlignment="1" applyFont="1">
      <alignment horizontal="center"/>
    </xf>
    <xf borderId="0" fillId="0" fontId="3" numFmtId="9" xfId="0" applyAlignment="1" applyFont="1" applyNumberFormat="1">
      <alignment horizontal="left"/>
    </xf>
    <xf borderId="0" fillId="0" fontId="3" numFmtId="9" xfId="0" applyAlignment="1" applyFont="1" applyNumberFormat="1">
      <alignment horizontal="center"/>
    </xf>
    <xf borderId="0" fillId="0" fontId="50" numFmtId="0" xfId="0" applyAlignment="1" applyFont="1">
      <alignment horizontal="center" wrapText="1"/>
    </xf>
    <xf borderId="0" fillId="5" fontId="13" numFmtId="0" xfId="0" applyAlignment="1" applyFont="1">
      <alignment horizontal="center"/>
    </xf>
    <xf borderId="0" fillId="5" fontId="13" numFmtId="0" xfId="0" applyAlignment="1" applyFont="1">
      <alignment horizontal="center"/>
    </xf>
    <xf borderId="0" fillId="0" fontId="50" numFmtId="0" xfId="0" applyAlignment="1" applyFont="1">
      <alignment horizontal="center"/>
    </xf>
    <xf borderId="0" fillId="0" fontId="50" numFmtId="0" xfId="0" applyAlignment="1" applyFont="1">
      <alignment horizontal="center"/>
    </xf>
    <xf borderId="0" fillId="15" fontId="51" numFmtId="0" xfId="0" applyAlignment="1" applyFont="1">
      <alignment/>
    </xf>
    <xf borderId="0" fillId="15" fontId="51" numFmtId="0" xfId="0" applyAlignment="1" applyFont="1">
      <alignment/>
    </xf>
    <xf borderId="0" fillId="0" fontId="36" numFmtId="0" xfId="0" applyAlignment="1" applyFont="1">
      <alignment/>
    </xf>
    <xf borderId="0" fillId="0" fontId="35" numFmtId="0" xfId="0" applyAlignment="1" applyFont="1">
      <alignment/>
    </xf>
    <xf borderId="0" fillId="0" fontId="52" numFmtId="0" xfId="0" applyAlignment="1" applyFont="1">
      <alignment/>
    </xf>
    <xf borderId="0" fillId="15" fontId="23" numFmtId="0" xfId="0" applyAlignment="1" applyFont="1">
      <alignment/>
    </xf>
    <xf borderId="0" fillId="0" fontId="13" numFmtId="0" xfId="0" applyAlignment="1" applyFont="1">
      <alignment horizontal="center"/>
    </xf>
    <xf borderId="0" fillId="15" fontId="53" numFmtId="0" xfId="0" applyAlignment="1" applyFont="1">
      <alignment horizontal="center"/>
    </xf>
    <xf borderId="0" fillId="15" fontId="54" numFmtId="0" xfId="0" applyAlignment="1" applyFont="1">
      <alignment/>
    </xf>
    <xf borderId="0" fillId="0" fontId="39" numFmtId="0" xfId="0" applyFont="1"/>
    <xf borderId="0" fillId="0" fontId="3" numFmtId="0" xfId="0" applyAlignment="1" applyFont="1">
      <alignment horizontal="left"/>
    </xf>
    <xf borderId="0" fillId="16" fontId="3" numFmtId="0" xfId="0" applyAlignment="1" applyFont="1">
      <alignment horizontal="center"/>
    </xf>
    <xf borderId="0" fillId="20" fontId="13" numFmtId="0" xfId="0" applyAlignment="1" applyFont="1">
      <alignment horizontal="center"/>
    </xf>
    <xf borderId="0" fillId="2" fontId="13" numFmtId="0" xfId="0" applyAlignment="1" applyFont="1">
      <alignment horizontal="center"/>
    </xf>
    <xf borderId="0" fillId="20" fontId="13" numFmtId="0" xfId="0" applyAlignment="1" applyFont="1">
      <alignment horizontal="center"/>
    </xf>
    <xf borderId="0" fillId="16" fontId="13" numFmtId="0" xfId="0" applyAlignment="1" applyFont="1">
      <alignment horizontal="center" wrapText="1"/>
    </xf>
    <xf borderId="0" fillId="18" fontId="13" numFmtId="0" xfId="0" applyAlignment="1" applyFont="1">
      <alignment horizontal="center" wrapText="1"/>
    </xf>
    <xf borderId="0" fillId="19" fontId="13" numFmtId="0" xfId="0" applyAlignment="1" applyFont="1">
      <alignment horizontal="center" wrapText="1"/>
    </xf>
    <xf borderId="0" fillId="0" fontId="3" numFmtId="0" xfId="0" applyAlignment="1" applyFont="1">
      <alignment horizontal="left" wrapText="1"/>
    </xf>
    <xf borderId="0" fillId="0" fontId="55" numFmtId="0" xfId="0" applyAlignment="1" applyFont="1">
      <alignment/>
    </xf>
    <xf borderId="0" fillId="15" fontId="23" numFmtId="0" xfId="0" applyAlignment="1" applyFont="1">
      <alignment horizontal="left"/>
    </xf>
    <xf borderId="0" fillId="0" fontId="13" numFmtId="10" xfId="0" applyAlignment="1" applyFont="1" applyNumberFormat="1">
      <alignment horizontal="center"/>
    </xf>
    <xf borderId="0" fillId="0" fontId="13" numFmtId="10" xfId="0" applyAlignment="1" applyFont="1" applyNumberFormat="1">
      <alignment horizontal="center"/>
    </xf>
    <xf borderId="0" fillId="5" fontId="13" numFmtId="10" xfId="0" applyAlignment="1" applyFont="1" applyNumberFormat="1">
      <alignment horizontal="center"/>
    </xf>
    <xf borderId="0" fillId="16" fontId="13" numFmtId="10" xfId="0" applyAlignment="1" applyFont="1" applyNumberFormat="1">
      <alignment horizontal="center"/>
    </xf>
    <xf borderId="0" fillId="17" fontId="13" numFmtId="10" xfId="0" applyAlignment="1" applyFont="1" applyNumberFormat="1">
      <alignment horizontal="center"/>
    </xf>
    <xf borderId="0" fillId="18" fontId="13" numFmtId="10" xfId="0" applyAlignment="1" applyFont="1" applyNumberFormat="1">
      <alignment horizontal="center"/>
    </xf>
    <xf borderId="0" fillId="19" fontId="13" numFmtId="10" xfId="0" applyAlignment="1" applyFont="1" applyNumberFormat="1">
      <alignment horizontal="center"/>
    </xf>
    <xf borderId="0" fillId="20" fontId="13" numFmtId="10" xfId="0" applyAlignment="1" applyFont="1" applyNumberFormat="1">
      <alignment horizontal="center"/>
    </xf>
    <xf borderId="0" fillId="2" fontId="13" numFmtId="10" xfId="0" applyAlignment="1" applyFont="1" applyNumberFormat="1">
      <alignment horizontal="center"/>
    </xf>
    <xf borderId="0" fillId="3" fontId="13" numFmtId="10" xfId="0" applyAlignment="1" applyFont="1" applyNumberFormat="1">
      <alignment horizontal="center"/>
    </xf>
    <xf borderId="0" fillId="16" fontId="13" numFmtId="10" xfId="0" applyAlignment="1" applyFont="1" applyNumberFormat="1">
      <alignment horizontal="center"/>
    </xf>
    <xf borderId="0" fillId="17" fontId="13" numFmtId="10" xfId="0" applyAlignment="1" applyFont="1" applyNumberFormat="1">
      <alignment horizontal="center"/>
    </xf>
    <xf borderId="0" fillId="18" fontId="13" numFmtId="10" xfId="0" applyAlignment="1" applyFont="1" applyNumberFormat="1">
      <alignment horizontal="center"/>
    </xf>
    <xf borderId="0" fillId="19" fontId="13" numFmtId="10" xfId="0" applyAlignment="1" applyFont="1" applyNumberFormat="1">
      <alignment horizontal="center"/>
    </xf>
    <xf borderId="0" fillId="20" fontId="13" numFmtId="10" xfId="0" applyAlignment="1" applyFont="1" applyNumberFormat="1">
      <alignment horizontal="center"/>
    </xf>
    <xf borderId="0" fillId="3" fontId="13" numFmtId="10" xfId="0" applyAlignment="1" applyFont="1" applyNumberFormat="1">
      <alignment horizontal="center"/>
    </xf>
    <xf borderId="0" fillId="16" fontId="13" numFmtId="10" xfId="0" applyAlignment="1" applyFont="1" applyNumberFormat="1">
      <alignment horizontal="center" wrapText="1"/>
    </xf>
    <xf borderId="0" fillId="16" fontId="13" numFmtId="10" xfId="0" applyAlignment="1" applyFont="1" applyNumberFormat="1">
      <alignment horizontal="center" wrapText="1"/>
    </xf>
    <xf borderId="0" fillId="17" fontId="13" numFmtId="10" xfId="0" applyAlignment="1" applyFont="1" applyNumberFormat="1">
      <alignment horizontal="center" wrapText="1"/>
    </xf>
    <xf borderId="0" fillId="18" fontId="13" numFmtId="10" xfId="0" applyAlignment="1" applyFont="1" applyNumberFormat="1">
      <alignment horizontal="center" wrapText="1"/>
    </xf>
    <xf borderId="0" fillId="19" fontId="13" numFmtId="10" xfId="0" applyAlignment="1" applyFont="1" applyNumberFormat="1">
      <alignment horizontal="center" wrapText="1"/>
    </xf>
    <xf borderId="0" fillId="19" fontId="13" numFmtId="10" xfId="0" applyAlignment="1" applyFont="1" applyNumberFormat="1">
      <alignment horizontal="center" wrapText="1"/>
    </xf>
    <xf borderId="0" fillId="20" fontId="13" numFmtId="10" xfId="0" applyAlignment="1" applyFont="1" applyNumberFormat="1">
      <alignment horizontal="center" wrapText="1"/>
    </xf>
    <xf borderId="0" fillId="20" fontId="13" numFmtId="10" xfId="0" applyAlignment="1" applyFont="1" applyNumberFormat="1">
      <alignment horizontal="center" wrapText="1"/>
    </xf>
    <xf borderId="0" fillId="3" fontId="13" numFmtId="10" xfId="0" applyAlignment="1" applyFont="1" applyNumberFormat="1">
      <alignment horizontal="center"/>
    </xf>
    <xf borderId="0" fillId="3" fontId="17" numFmtId="10" xfId="0" applyAlignment="1" applyFont="1" applyNumberFormat="1">
      <alignment horizontal="center"/>
    </xf>
    <xf borderId="0" fillId="15" fontId="13" numFmtId="10" xfId="0" applyAlignment="1" applyFont="1" applyNumberFormat="1">
      <alignment horizontal="center"/>
    </xf>
    <xf borderId="0" fillId="21" fontId="13" numFmtId="10" xfId="0" applyAlignment="1" applyFont="1" applyNumberFormat="1">
      <alignment horizontal="center"/>
    </xf>
    <xf borderId="0" fillId="5" fontId="13" numFmtId="10" xfId="0" applyAlignment="1" applyFont="1" applyNumberFormat="1">
      <alignment horizontal="center"/>
    </xf>
    <xf borderId="0" fillId="0" fontId="50" numFmtId="0" xfId="0" applyAlignment="1" applyFont="1">
      <alignment/>
    </xf>
    <xf borderId="0" fillId="0" fontId="50" numFmtId="0" xfId="0" applyAlignment="1" applyFont="1">
      <alignment horizontal="center"/>
    </xf>
    <xf borderId="0" fillId="5" fontId="50" numFmtId="0" xfId="0" applyAlignment="1" applyFont="1">
      <alignment horizontal="center"/>
    </xf>
    <xf borderId="0" fillId="16" fontId="50" numFmtId="0" xfId="0" applyAlignment="1" applyFont="1">
      <alignment horizontal="center"/>
    </xf>
    <xf borderId="0" fillId="17" fontId="50" numFmtId="0" xfId="0" applyAlignment="1" applyFont="1">
      <alignment horizontal="center"/>
    </xf>
    <xf borderId="0" fillId="18" fontId="50" numFmtId="0" xfId="0" applyAlignment="1" applyFont="1">
      <alignment horizontal="center"/>
    </xf>
    <xf borderId="0" fillId="19" fontId="50" numFmtId="0" xfId="0" applyAlignment="1" applyFont="1">
      <alignment horizontal="center"/>
    </xf>
    <xf borderId="0" fillId="0" fontId="40" numFmtId="0" xfId="0" applyAlignment="1" applyFont="1">
      <alignment/>
    </xf>
    <xf borderId="0" fillId="20" fontId="50" numFmtId="0" xfId="0" applyAlignment="1" applyFont="1">
      <alignment horizontal="center"/>
    </xf>
    <xf borderId="0" fillId="2" fontId="50" numFmtId="0" xfId="0" applyAlignment="1" applyFont="1">
      <alignment horizontal="center"/>
    </xf>
    <xf borderId="0" fillId="0" fontId="23" numFmtId="0" xfId="0" applyAlignment="1" applyFont="1">
      <alignment/>
    </xf>
    <xf borderId="0" fillId="3" fontId="50" numFmtId="0" xfId="0" applyAlignment="1" applyFont="1">
      <alignment horizontal="center"/>
    </xf>
    <xf borderId="0" fillId="0" fontId="36" numFmtId="0" xfId="0" applyAlignment="1" applyFont="1">
      <alignment/>
    </xf>
    <xf borderId="0" fillId="16" fontId="50" numFmtId="0" xfId="0" applyAlignment="1" applyFont="1">
      <alignment horizontal="center"/>
    </xf>
    <xf borderId="0" fillId="17" fontId="50" numFmtId="0" xfId="0" applyAlignment="1" applyFont="1">
      <alignment horizontal="center"/>
    </xf>
    <xf borderId="0" fillId="18" fontId="50" numFmtId="0" xfId="0" applyAlignment="1" applyFont="1">
      <alignment horizontal="center"/>
    </xf>
    <xf borderId="0" fillId="19" fontId="50" numFmtId="0" xfId="0" applyAlignment="1" applyFont="1">
      <alignment horizontal="center"/>
    </xf>
    <xf borderId="0" fillId="20" fontId="50" numFmtId="0" xfId="0" applyAlignment="1" applyFont="1">
      <alignment horizontal="center"/>
    </xf>
    <xf borderId="0" fillId="16" fontId="50" numFmtId="0" xfId="0" applyAlignment="1" applyFont="1">
      <alignment horizontal="center" wrapText="1"/>
    </xf>
    <xf borderId="0" fillId="17" fontId="50" numFmtId="0" xfId="0" applyAlignment="1" applyFont="1">
      <alignment horizontal="center" wrapText="1"/>
    </xf>
    <xf borderId="0" fillId="18" fontId="50" numFmtId="0" xfId="0" applyAlignment="1" applyFont="1">
      <alignment horizontal="center" wrapText="1"/>
    </xf>
    <xf borderId="0" fillId="19" fontId="50" numFmtId="0" xfId="0" applyAlignment="1" applyFont="1">
      <alignment horizontal="center" wrapText="1"/>
    </xf>
    <xf borderId="0" fillId="20" fontId="50" numFmtId="0" xfId="0" applyAlignment="1" applyFont="1">
      <alignment horizontal="center" wrapText="1"/>
    </xf>
    <xf borderId="0" fillId="0" fontId="50" numFmtId="0" xfId="0" applyAlignment="1" applyFont="1">
      <alignment horizontal="left" wrapText="1"/>
    </xf>
    <xf borderId="0" fillId="0" fontId="56" numFmtId="0" xfId="0" applyAlignment="1" applyFont="1">
      <alignment/>
    </xf>
    <xf borderId="0" fillId="0" fontId="57" numFmtId="0" xfId="0" applyAlignment="1" applyFont="1">
      <alignment horizontal="center"/>
    </xf>
    <xf borderId="0" fillId="0" fontId="57" numFmtId="0" xfId="0" applyAlignment="1" applyFont="1">
      <alignment/>
    </xf>
    <xf borderId="0" fillId="0" fontId="58" numFmtId="0" xfId="0" applyAlignment="1" applyFont="1">
      <alignment/>
    </xf>
    <xf borderId="0" fillId="15" fontId="36" numFmtId="0" xfId="0" applyAlignment="1" applyFont="1">
      <alignment/>
    </xf>
    <xf borderId="0" fillId="23" fontId="36" numFmtId="0" xfId="0" applyAlignment="1" applyFont="1">
      <alignment/>
    </xf>
    <xf borderId="0" fillId="17" fontId="13" numFmtId="0" xfId="0" applyAlignment="1" applyFont="1">
      <alignment horizontal="center"/>
    </xf>
    <xf borderId="0" fillId="18" fontId="3" numFmtId="0" xfId="0" applyAlignment="1" applyFont="1">
      <alignment horizontal="center"/>
    </xf>
    <xf borderId="0" fillId="0" fontId="20" numFmtId="0" xfId="0" applyFont="1"/>
    <xf borderId="0" fillId="0" fontId="23" numFmtId="0" xfId="0" applyAlignment="1" applyFont="1">
      <alignment horizontal="center"/>
    </xf>
    <xf borderId="0" fillId="0" fontId="3" numFmtId="0" xfId="0" applyAlignment="1" applyFont="1">
      <alignment/>
    </xf>
    <xf borderId="0" fillId="0" fontId="59" numFmtId="0" xfId="0" applyAlignment="1" applyFont="1">
      <alignment/>
    </xf>
    <xf borderId="0" fillId="2" fontId="13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16" fontId="13" numFmtId="0" xfId="0" applyAlignment="1" applyFont="1">
      <alignment horizontal="center"/>
    </xf>
    <xf borderId="0" fillId="17" fontId="13" numFmtId="0" xfId="0" applyAlignment="1" applyFont="1">
      <alignment horizontal="center"/>
    </xf>
    <xf borderId="0" fillId="18" fontId="13" numFmtId="0" xfId="0" applyAlignment="1" applyFont="1">
      <alignment horizontal="center"/>
    </xf>
    <xf borderId="0" fillId="19" fontId="13" numFmtId="0" xfId="0" applyAlignment="1" applyFont="1">
      <alignment horizontal="center"/>
    </xf>
    <xf borderId="0" fillId="20" fontId="13" numFmtId="0" xfId="0" applyAlignment="1" applyFont="1">
      <alignment horizontal="center"/>
    </xf>
    <xf borderId="0" fillId="16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8" fontId="13" numFmtId="0" xfId="0" applyAlignment="1" applyFont="1">
      <alignment horizontal="center" wrapText="1"/>
    </xf>
    <xf borderId="0" fillId="19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0" fontId="3" numFmtId="0" xfId="0" applyAlignment="1" applyFont="1">
      <alignment horizontal="left" wrapText="1"/>
    </xf>
    <xf borderId="0" fillId="0" fontId="60" numFmtId="0" xfId="0" applyAlignment="1" applyFont="1">
      <alignment/>
    </xf>
    <xf borderId="0" fillId="15" fontId="36" numFmtId="0" xfId="0" applyAlignment="1" applyFont="1">
      <alignment horizontal="center"/>
    </xf>
    <xf borderId="0" fillId="15" fontId="53" numFmtId="0" xfId="0" applyAlignment="1" applyFont="1">
      <alignment/>
    </xf>
    <xf borderId="0" fillId="30" fontId="36" numFmtId="0" xfId="0" applyAlignment="1" applyFill="1" applyFont="1">
      <alignment horizontal="center"/>
    </xf>
    <xf borderId="0" fillId="31" fontId="36" numFmtId="0" xfId="0" applyAlignment="1" applyFill="1" applyFont="1">
      <alignment horizontal="center"/>
    </xf>
    <xf borderId="0" fillId="32" fontId="36" numFmtId="0" xfId="0" applyAlignment="1" applyFill="1" applyFont="1">
      <alignment horizontal="center"/>
    </xf>
    <xf borderId="0" fillId="0" fontId="36" numFmtId="0" xfId="0" applyAlignment="1" applyFont="1">
      <alignment/>
    </xf>
    <xf borderId="0" fillId="21" fontId="23" numFmtId="0" xfId="0" applyAlignment="1" applyFont="1">
      <alignment horizontal="center"/>
    </xf>
    <xf borderId="0" fillId="0" fontId="23" numFmtId="0" xfId="0" applyAlignment="1" applyFont="1">
      <alignment horizontal="center"/>
    </xf>
    <xf borderId="0" fillId="0" fontId="38" numFmtId="0" xfId="0" applyAlignment="1" applyFont="1">
      <alignment/>
    </xf>
    <xf borderId="0" fillId="0" fontId="34" numFmtId="0" xfId="0" applyAlignment="1" applyFont="1">
      <alignment horizontal="left"/>
    </xf>
    <xf borderId="0" fillId="29" fontId="61" numFmtId="0" xfId="0" applyAlignment="1" applyFont="1">
      <alignment horizontal="left"/>
    </xf>
    <xf borderId="0" fillId="0" fontId="36" numFmtId="0" xfId="0" applyAlignment="1" applyFont="1">
      <alignment/>
    </xf>
    <xf borderId="0" fillId="0" fontId="62" numFmtId="0" xfId="0" applyAlignment="1" applyFont="1">
      <alignment/>
    </xf>
    <xf borderId="0" fillId="5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19" fontId="3" numFmtId="0" xfId="0" applyAlignment="1" applyFont="1">
      <alignment horizontal="center"/>
    </xf>
    <xf borderId="0" fillId="2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19" fontId="3" numFmtId="0" xfId="0" applyAlignment="1" applyFont="1">
      <alignment horizontal="center"/>
    </xf>
    <xf borderId="0" fillId="20" fontId="3" numFmtId="0" xfId="0" applyAlignment="1" applyFont="1">
      <alignment horizontal="center"/>
    </xf>
    <xf borderId="0" fillId="16" fontId="3" numFmtId="0" xfId="0" applyAlignment="1" applyFont="1">
      <alignment horizontal="center" wrapText="1"/>
    </xf>
    <xf borderId="0" fillId="17" fontId="3" numFmtId="0" xfId="0" applyAlignment="1" applyFont="1">
      <alignment horizontal="center" wrapText="1"/>
    </xf>
    <xf borderId="0" fillId="18" fontId="3" numFmtId="0" xfId="0" applyAlignment="1" applyFont="1">
      <alignment horizontal="center" wrapText="1"/>
    </xf>
    <xf borderId="0" fillId="19" fontId="3" numFmtId="0" xfId="0" applyAlignment="1" applyFont="1">
      <alignment horizontal="center" wrapText="1"/>
    </xf>
    <xf borderId="0" fillId="20" fontId="3" numFmtId="0" xfId="0" applyAlignment="1" applyFont="1">
      <alignment horizontal="center" wrapText="1"/>
    </xf>
    <xf borderId="0" fillId="5" fontId="3" numFmtId="0" xfId="0" applyAlignment="1" applyFont="1">
      <alignment horizontal="center"/>
    </xf>
    <xf borderId="0" fillId="5" fontId="3" numFmtId="0" xfId="0" applyAlignment="1" applyFont="1">
      <alignment horizontal="center"/>
    </xf>
    <xf borderId="0" fillId="0" fontId="50" numFmtId="0" xfId="0" applyAlignment="1" applyFont="1">
      <alignment horizontal="right"/>
    </xf>
    <xf borderId="0" fillId="0" fontId="39" numFmtId="0" xfId="0" applyAlignment="1" applyFont="1">
      <alignment/>
    </xf>
    <xf borderId="0" fillId="0" fontId="3" numFmtId="0" xfId="0" applyAlignment="1" applyFont="1">
      <alignment horizontal="left"/>
    </xf>
    <xf borderId="0" fillId="0" fontId="23" numFmtId="0" xfId="0" applyAlignment="1" applyFont="1">
      <alignment/>
    </xf>
    <xf borderId="0" fillId="15" fontId="3" numFmtId="0" xfId="0" applyAlignment="1" applyFont="1">
      <alignment/>
    </xf>
    <xf borderId="0" fillId="0" fontId="35" numFmtId="0" xfId="0" applyFont="1"/>
    <xf borderId="0" fillId="2" fontId="13" numFmtId="0" xfId="0" applyAlignment="1" applyFont="1">
      <alignment horizontal="center"/>
    </xf>
    <xf borderId="0" fillId="20" fontId="13" numFmtId="0" xfId="0" applyAlignment="1" applyFont="1">
      <alignment horizontal="center"/>
    </xf>
    <xf borderId="0" fillId="16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8" fontId="13" numFmtId="0" xfId="0" applyAlignment="1" applyFont="1">
      <alignment horizontal="center" wrapText="1"/>
    </xf>
    <xf borderId="0" fillId="19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0" fontId="63" numFmtId="0" xfId="0" applyAlignment="1" applyFont="1">
      <alignment horizontal="left" wrapText="1"/>
    </xf>
    <xf borderId="0" fillId="5" fontId="13" numFmtId="0" xfId="0" applyAlignment="1" applyFont="1">
      <alignment/>
    </xf>
    <xf borderId="0" fillId="16" fontId="3" numFmtId="0" xfId="0" applyAlignment="1" applyFont="1">
      <alignment/>
    </xf>
    <xf borderId="0" fillId="17" fontId="3" numFmtId="0" xfId="0" applyAlignment="1" applyFont="1">
      <alignment/>
    </xf>
    <xf borderId="0" fillId="18" fontId="3" numFmtId="0" xfId="0" applyAlignment="1" applyFont="1">
      <alignment/>
    </xf>
    <xf borderId="0" fillId="2" fontId="13" numFmtId="0" xfId="0" applyAlignment="1" applyFont="1">
      <alignment/>
    </xf>
    <xf borderId="0" fillId="3" fontId="13" numFmtId="0" xfId="0" applyAlignment="1" applyFont="1">
      <alignment/>
    </xf>
    <xf borderId="0" fillId="18" fontId="13" numFmtId="0" xfId="0" applyAlignment="1" applyFont="1">
      <alignment horizontal="center"/>
    </xf>
    <xf borderId="0" fillId="16" fontId="13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8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0" fontId="64" numFmtId="0" xfId="0" applyAlignment="1" applyFont="1">
      <alignment horizontal="left" wrapText="1"/>
    </xf>
    <xf borderId="0" fillId="16" fontId="65" numFmtId="0" xfId="0" applyAlignment="1" applyFont="1">
      <alignment horizontal="center" wrapText="1"/>
    </xf>
    <xf borderId="0" fillId="17" fontId="13" numFmtId="0" xfId="0" applyAlignment="1" applyFont="1">
      <alignment horizontal="center" wrapText="1"/>
    </xf>
    <xf borderId="0" fillId="17" fontId="66" numFmtId="0" xfId="0" applyAlignment="1" applyFont="1">
      <alignment horizontal="center" wrapText="1"/>
    </xf>
    <xf borderId="0" fillId="18" fontId="67" numFmtId="0" xfId="0" applyAlignment="1" applyFont="1">
      <alignment horizontal="center" wrapText="1"/>
    </xf>
    <xf borderId="0" fillId="19" fontId="13" numFmtId="0" xfId="0" applyAlignment="1" applyFont="1">
      <alignment horizontal="center" wrapText="1"/>
    </xf>
    <xf borderId="0" fillId="20" fontId="13" numFmtId="0" xfId="0" applyAlignment="1" applyFont="1">
      <alignment horizontal="center" wrapText="1"/>
    </xf>
    <xf borderId="0" fillId="20" fontId="68" numFmtId="0" xfId="0" applyAlignment="1" applyFont="1">
      <alignment horizontal="center" wrapText="1"/>
    </xf>
    <xf borderId="0" fillId="16" fontId="13" numFmtId="0" xfId="0" applyAlignment="1" applyFont="1">
      <alignment horizontal="center" wrapText="1"/>
    </xf>
    <xf borderId="0" fillId="0" fontId="20" numFmtId="0" xfId="0" applyAlignment="1" applyFont="1">
      <alignment horizontal="left"/>
    </xf>
    <xf borderId="0" fillId="22" fontId="13" numFmtId="0" xfId="0" applyAlignment="1" applyFont="1">
      <alignment horizontal="center"/>
    </xf>
    <xf borderId="0" fillId="0" fontId="54" numFmtId="0" xfId="0" applyAlignment="1" applyFont="1">
      <alignment/>
    </xf>
    <xf borderId="0" fillId="0" fontId="3" numFmtId="0" xfId="0" applyAlignment="1" applyFont="1">
      <alignment horizontal="left"/>
    </xf>
    <xf borderId="0" fillId="16" fontId="3" numFmtId="0" xfId="0" applyAlignment="1" applyFont="1">
      <alignment horizontal="center"/>
    </xf>
    <xf borderId="0" fillId="16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49" numFmtId="0" xfId="0" applyAlignment="1" applyFont="1">
      <alignment horizontal="center"/>
    </xf>
  </cellXfs>
  <cellStyles count="1">
    <cellStyle xfId="0" name="Normal" builtinId="0"/>
  </cellStyles>
  <dxfs count="8">
    <dxf>
      <font/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  <dxf>
      <font/>
      <fill>
        <patternFill patternType="solid">
          <fgColor rgb="FF4A86E8"/>
          <bgColor rgb="FF4A86E8"/>
        </patternFill>
      </fill>
      <alignment/>
      <border>
        <left/>
        <right/>
        <top/>
        <bottom/>
      </border>
    </dxf>
    <dxf>
      <font/>
      <fill>
        <patternFill patternType="solid">
          <fgColor rgb="FF9900FF"/>
          <bgColor rgb="FF9900FF"/>
        </patternFill>
      </fill>
      <alignment/>
      <border>
        <left/>
        <right/>
        <top/>
        <bottom/>
      </border>
    </dxf>
    <dxf>
      <font/>
      <fill>
        <patternFill patternType="solid">
          <fgColor rgb="FFA64D79"/>
          <bgColor rgb="FFA64D79"/>
        </patternFill>
      </fill>
      <alignment/>
      <border>
        <left/>
        <right/>
        <top/>
        <bottom/>
      </border>
    </dxf>
    <dxf>
      <font/>
      <fill>
        <patternFill patternType="solid">
          <fgColor rgb="FFFF0000"/>
          <bgColor rgb="FFFF0000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>
        <color rgb="FF0B8043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6FA8DC"/>
          <bgColor rgb="FF6FA8D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0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http://forums.kingdomofloathing.com/vb/showpost.php?p=4913819&amp;postcount=5" TargetMode="External"/><Relationship Id="rId3" Type="http://schemas.openxmlformats.org/officeDocument/2006/relationships/drawing" Target="../drawings/drawing14.xml"/><Relationship Id="rId4" Type="http://schemas.openxmlformats.org/officeDocument/2006/relationships/vmlDrawing" Target="../drawings/vmlDrawing11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"/>
      <c r="B1" s="2"/>
      <c r="C1" s="3">
        <f>COUNTA(C3:C116)</f>
        <v>81</v>
      </c>
      <c r="D1" s="4"/>
      <c r="E1" s="4"/>
      <c r="F1" s="4"/>
      <c r="G1" s="4"/>
      <c r="H1" s="4"/>
      <c r="I1" s="5">
        <f>COUNTIF(I3:I116,"&gt;0")</f>
        <v>81</v>
      </c>
      <c r="J1" s="4"/>
      <c r="K1" s="4"/>
      <c r="L1" s="4"/>
      <c r="M1" s="4"/>
      <c r="N1" s="4"/>
      <c r="O1" s="5"/>
      <c r="P1" s="4">
        <f>COUNTA(P3:P116)</f>
        <v>81</v>
      </c>
      <c r="Q1" s="4"/>
      <c r="R1" s="4">
        <f>COUNTA(R3:R116)</f>
        <v>81</v>
      </c>
      <c r="S1" s="4"/>
      <c r="T1" s="4">
        <f>COUNTA(T3:T116)</f>
        <v>81</v>
      </c>
      <c r="U1" s="4"/>
      <c r="V1" s="4">
        <f t="shared" ref="V1:X1" si="1">COUNTA(V3:V116)</f>
        <v>40</v>
      </c>
      <c r="W1" s="4">
        <f t="shared" si="1"/>
        <v>41</v>
      </c>
      <c r="X1" s="4">
        <f t="shared" si="1"/>
        <v>26</v>
      </c>
      <c r="Y1" s="6"/>
      <c r="Z1" s="7">
        <f t="shared" ref="Z1:AB1" si="2">COUNTIF(Z3:Z116,"&gt;0")</f>
        <v>62</v>
      </c>
      <c r="AA1" s="7">
        <f t="shared" si="2"/>
        <v>59</v>
      </c>
      <c r="AB1" s="7">
        <f t="shared" si="2"/>
        <v>26</v>
      </c>
      <c r="AC1" s="8"/>
      <c r="AD1" s="7">
        <f t="shared" ref="AD1:AF1" si="3">COUNTIF(AD3:AD116,"&gt;0")</f>
        <v>1</v>
      </c>
      <c r="AE1" s="7">
        <f t="shared" si="3"/>
        <v>2</v>
      </c>
      <c r="AF1" s="7">
        <f t="shared" si="3"/>
        <v>3</v>
      </c>
      <c r="AG1" s="8"/>
      <c r="AH1" s="7">
        <f t="shared" ref="AH1:AJ1" si="4">COUNTIF(AH3:AH116,"&gt;0")</f>
        <v>3</v>
      </c>
      <c r="AI1" s="7">
        <f t="shared" si="4"/>
        <v>3</v>
      </c>
      <c r="AJ1" s="7">
        <f t="shared" si="4"/>
        <v>1</v>
      </c>
      <c r="AK1" s="8"/>
      <c r="AL1" s="7">
        <f t="shared" ref="AL1:AY1" si="5">COUNTIF(AL3:AL116,"&gt;0")</f>
        <v>3</v>
      </c>
      <c r="AM1" s="7">
        <f t="shared" si="5"/>
        <v>4</v>
      </c>
      <c r="AN1" s="7">
        <f t="shared" si="5"/>
        <v>4</v>
      </c>
      <c r="AO1" s="7">
        <f t="shared" si="5"/>
        <v>16</v>
      </c>
      <c r="AP1" s="7">
        <f t="shared" si="5"/>
        <v>2</v>
      </c>
      <c r="AQ1" s="7">
        <f t="shared" si="5"/>
        <v>4</v>
      </c>
      <c r="AR1" s="7">
        <f t="shared" si="5"/>
        <v>3</v>
      </c>
      <c r="AS1" s="7">
        <f t="shared" si="5"/>
        <v>3</v>
      </c>
      <c r="AT1" s="7">
        <f t="shared" si="5"/>
        <v>6</v>
      </c>
      <c r="AU1" s="7">
        <f t="shared" si="5"/>
        <v>8</v>
      </c>
      <c r="AV1" s="7">
        <f t="shared" si="5"/>
        <v>0</v>
      </c>
      <c r="AW1" s="7">
        <f t="shared" si="5"/>
        <v>10</v>
      </c>
      <c r="AX1" s="7">
        <f t="shared" si="5"/>
        <v>15</v>
      </c>
      <c r="AY1" s="7">
        <f t="shared" si="5"/>
        <v>67</v>
      </c>
      <c r="AZ1" s="6"/>
      <c r="BA1" s="7">
        <f t="shared" ref="BA1:BM1" si="6">COUNTIF(BA3:BA116,"&gt;0")</f>
        <v>13</v>
      </c>
      <c r="BB1" s="7">
        <f t="shared" si="6"/>
        <v>5</v>
      </c>
      <c r="BC1" s="7">
        <f t="shared" si="6"/>
        <v>1</v>
      </c>
      <c r="BD1" s="7">
        <f t="shared" si="6"/>
        <v>16</v>
      </c>
      <c r="BE1" s="7">
        <f t="shared" si="6"/>
        <v>8</v>
      </c>
      <c r="BF1" s="7">
        <f t="shared" si="6"/>
        <v>2</v>
      </c>
      <c r="BG1" s="7">
        <f t="shared" si="6"/>
        <v>18</v>
      </c>
      <c r="BH1" s="7">
        <f t="shared" si="6"/>
        <v>22</v>
      </c>
      <c r="BI1" s="7">
        <f t="shared" si="6"/>
        <v>5</v>
      </c>
      <c r="BJ1" s="7">
        <f t="shared" si="6"/>
        <v>22</v>
      </c>
      <c r="BK1" s="7">
        <f t="shared" si="6"/>
        <v>10</v>
      </c>
      <c r="BL1" s="7">
        <f t="shared" si="6"/>
        <v>50</v>
      </c>
      <c r="BM1" s="7">
        <f t="shared" si="6"/>
        <v>69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24</v>
      </c>
      <c r="AA2" s="30" t="s">
        <v>29</v>
      </c>
      <c r="AB2" s="30" t="s">
        <v>32</v>
      </c>
      <c r="AC2" s="31"/>
      <c r="AD2" s="32" t="s">
        <v>34</v>
      </c>
      <c r="AE2" s="33" t="s">
        <v>33</v>
      </c>
      <c r="AF2" s="33" t="s">
        <v>35</v>
      </c>
      <c r="AG2" s="31"/>
      <c r="AH2" s="34" t="s">
        <v>38</v>
      </c>
      <c r="AI2" s="35" t="s">
        <v>40</v>
      </c>
      <c r="AJ2" s="36" t="s">
        <v>43</v>
      </c>
      <c r="AK2" s="31"/>
      <c r="AL2" s="37" t="s">
        <v>45</v>
      </c>
      <c r="AM2" s="38" t="s">
        <v>46</v>
      </c>
      <c r="AN2" s="37" t="s">
        <v>48</v>
      </c>
      <c r="AO2" s="39" t="s">
        <v>51</v>
      </c>
      <c r="AP2" s="39" t="s">
        <v>55</v>
      </c>
      <c r="AQ2" s="40" t="s">
        <v>54</v>
      </c>
      <c r="AR2" s="41" t="s">
        <v>58</v>
      </c>
      <c r="AS2" s="41" t="s">
        <v>61</v>
      </c>
      <c r="AT2" s="41" t="s">
        <v>64</v>
      </c>
      <c r="AU2" s="42" t="s">
        <v>67</v>
      </c>
      <c r="AV2" s="42" t="s">
        <v>69</v>
      </c>
      <c r="AW2" s="43" t="s">
        <v>73</v>
      </c>
      <c r="AX2" s="44" t="s">
        <v>76</v>
      </c>
      <c r="AY2" s="45" t="s">
        <v>77</v>
      </c>
      <c r="AZ2" s="29"/>
      <c r="BA2" s="39" t="s">
        <v>79</v>
      </c>
      <c r="BB2" s="39" t="s">
        <v>83</v>
      </c>
      <c r="BC2" s="39" t="s">
        <v>84</v>
      </c>
      <c r="BD2" s="41" t="s">
        <v>87</v>
      </c>
      <c r="BE2" s="41" t="s">
        <v>90</v>
      </c>
      <c r="BF2" s="41" t="s">
        <v>89</v>
      </c>
      <c r="BG2" s="42" t="s">
        <v>96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 ht="15.75" customHeight="1">
      <c r="A3" s="50" t="s">
        <v>114</v>
      </c>
      <c r="B3" s="51" t="str">
        <f>IF(ISBLANK(A3),"",if(C3="","N",if(VLOOKUP(BQ3,NewPlanet,3,false)=C3,"Y","N")))</f>
        <v>N</v>
      </c>
      <c r="C3" s="3" t="s">
        <v>120</v>
      </c>
      <c r="D3" s="52"/>
      <c r="E3" s="52"/>
      <c r="F3" s="52"/>
      <c r="G3" s="53" t="s">
        <v>121</v>
      </c>
      <c r="H3" s="52"/>
      <c r="I3" s="54">
        <f t="shared" ref="I3:I17" si="7">IF(ISBLANK(A3),"",COUNTA(D3:H3))</f>
        <v>1</v>
      </c>
      <c r="J3" s="52"/>
      <c r="K3" s="52"/>
      <c r="L3" s="52"/>
      <c r="M3" s="52"/>
      <c r="N3" s="52"/>
      <c r="O3" s="54">
        <f t="shared" ref="O3:O17" si="8">IF(ISBLANK(A3),"",COUNTA(J3:N3))</f>
        <v>0</v>
      </c>
      <c r="P3" s="55" t="s">
        <v>124</v>
      </c>
      <c r="Q3" s="56"/>
      <c r="R3" s="57" t="s">
        <v>122</v>
      </c>
      <c r="S3" s="58"/>
      <c r="T3" s="59" t="s">
        <v>124</v>
      </c>
      <c r="U3" s="60"/>
      <c r="V3" s="61"/>
      <c r="W3" s="62"/>
      <c r="X3" s="52"/>
      <c r="Y3" s="63"/>
      <c r="Z3" s="53">
        <v>5.0</v>
      </c>
      <c r="AA3" s="53">
        <v>3.0</v>
      </c>
      <c r="AB3" s="53">
        <v>7.0</v>
      </c>
      <c r="AC3" s="65"/>
      <c r="AD3" s="52"/>
      <c r="AE3" s="52"/>
      <c r="AF3" s="52"/>
      <c r="AG3" s="65"/>
      <c r="AH3" s="52"/>
      <c r="AI3" s="52"/>
      <c r="AJ3" s="52"/>
      <c r="AK3" s="65"/>
      <c r="AL3" s="52"/>
      <c r="AM3" s="52"/>
      <c r="AN3" s="52"/>
      <c r="AO3" s="56"/>
      <c r="AP3" s="56"/>
      <c r="AQ3" s="56"/>
      <c r="AR3" s="58"/>
      <c r="AS3" s="58"/>
      <c r="AT3" s="66">
        <v>5.0</v>
      </c>
      <c r="AU3" s="60"/>
      <c r="AV3" s="60"/>
      <c r="AW3" s="61"/>
      <c r="AX3" s="62"/>
      <c r="AY3" s="31">
        <f t="shared" ref="AY3:AY17" si="9">IF(ISBLANK(R3),"",SUM(Z3:AU3,AW3:AX3))</f>
        <v>20</v>
      </c>
      <c r="AZ3" s="63"/>
      <c r="BA3" s="69"/>
      <c r="BB3" s="69"/>
      <c r="BC3" s="69"/>
      <c r="BD3" s="71"/>
      <c r="BE3" s="71"/>
      <c r="BF3" s="71"/>
      <c r="BG3" s="72"/>
      <c r="BH3" s="73"/>
      <c r="BI3" s="73"/>
      <c r="BJ3" s="74"/>
      <c r="BK3" s="74"/>
      <c r="BL3" s="77">
        <f t="shared" ref="BL3:BL46" si="10">IF(ISBLANK(A3),"",SUM(BA3:BK3))</f>
        <v>0</v>
      </c>
      <c r="BM3" s="80">
        <f t="shared" ref="BM3:BM46" si="11">IF(ISBLANK(A3),"",AY3+BL3)</f>
        <v>20</v>
      </c>
      <c r="BN3" s="81"/>
      <c r="BO3" s="82">
        <f>IF(ISBLANK(A3),"",VLOOKUP(LEFT(A3,1),Coordinate,2,FALSE))</f>
        <v>1</v>
      </c>
      <c r="BP3" s="83">
        <f t="shared" ref="BP3:BP17" si="12">I3+O3</f>
        <v>1</v>
      </c>
      <c r="BQ3" s="84">
        <f t="shared" ref="BQ3:BQ17" si="13">SUM(BR3:BX3)</f>
        <v>0</v>
      </c>
      <c r="BR3" s="54">
        <f>IF(ISBLANK(A3),"",vlookup(LEFT(A3,1),Coordinate,9,false))</f>
        <v>0</v>
      </c>
      <c r="BS3" s="54">
        <f>IF(ISBLANK(A3),"",VLOOKUP(MID(A3,2,1),Coordinate,9,false))</f>
        <v>0</v>
      </c>
      <c r="BT3" s="54">
        <f>IF(ISBLANK(A3),"",VLOOKUP(MID(A3,3,1),Coordinate,9,false))</f>
        <v>0</v>
      </c>
      <c r="BU3" s="54">
        <f>IF(ISBLANK(A3),"",VLOOKUP(MID(A3,4,1),Coordinate,9,false))</f>
        <v>0</v>
      </c>
      <c r="BV3" s="54">
        <f>IF(ISBLANK(A3),"",VLOOKUP(MID(A3,5,1),Coordinate,9,false))</f>
        <v>0</v>
      </c>
      <c r="BW3" s="54">
        <f>IF(ISBLANK(A3),"",VLOOKUP(MID(A3,6,1),Coordinate,9,false))</f>
        <v>0</v>
      </c>
      <c r="BX3" s="84">
        <f>IF(ISBLANK(A3),"",VLOOKUP(RIGHT(A3,1),Coordinate,9,false))</f>
        <v>0</v>
      </c>
      <c r="BY3" s="84">
        <f t="array" ref="BY3">SUMPRODUCT(BR3:BX3,TRANSPOSE(Weights))</f>
        <v>0</v>
      </c>
      <c r="BZ3" s="53"/>
    </row>
    <row r="4" ht="15.75" customHeight="1">
      <c r="A4" s="50" t="s">
        <v>127</v>
      </c>
      <c r="B4" s="51" t="str">
        <f>IF(ISBLANK(A4),"",if(C4="","N",if(VLOOKUP(BQ4,NewPlanet,3,false)=C4,"Y","N")))</f>
        <v>N</v>
      </c>
      <c r="C4" s="3" t="s">
        <v>129</v>
      </c>
      <c r="D4" s="52" t="s">
        <v>119</v>
      </c>
      <c r="E4" s="52"/>
      <c r="F4" s="52"/>
      <c r="G4" s="53"/>
      <c r="H4" s="52"/>
      <c r="I4" s="54">
        <f t="shared" si="7"/>
        <v>1</v>
      </c>
      <c r="J4" s="52"/>
      <c r="K4" s="52"/>
      <c r="L4" s="52"/>
      <c r="M4" s="52"/>
      <c r="N4" s="52"/>
      <c r="O4" s="54">
        <f t="shared" si="8"/>
        <v>0</v>
      </c>
      <c r="P4" s="55" t="s">
        <v>124</v>
      </c>
      <c r="Q4" s="56"/>
      <c r="R4" s="57" t="s">
        <v>131</v>
      </c>
      <c r="S4" s="58"/>
      <c r="T4" s="59" t="s">
        <v>124</v>
      </c>
      <c r="U4" s="60"/>
      <c r="V4" s="61" t="s">
        <v>119</v>
      </c>
      <c r="W4" s="62"/>
      <c r="X4" s="52"/>
      <c r="Y4" s="63"/>
      <c r="Z4" s="53">
        <v>2.0</v>
      </c>
      <c r="AA4" s="53">
        <v>7.0</v>
      </c>
      <c r="AB4" s="53">
        <v>4.0</v>
      </c>
      <c r="AC4" s="65"/>
      <c r="AD4" s="52"/>
      <c r="AE4" s="52"/>
      <c r="AF4" s="52"/>
      <c r="AG4" s="65"/>
      <c r="AH4" s="52"/>
      <c r="AI4" s="52"/>
      <c r="AJ4" s="52"/>
      <c r="AK4" s="65"/>
      <c r="AL4" s="52"/>
      <c r="AM4" s="52"/>
      <c r="AN4" s="52"/>
      <c r="AO4" s="56"/>
      <c r="AP4" s="56"/>
      <c r="AQ4" s="56"/>
      <c r="AR4" s="58"/>
      <c r="AS4" s="58">
        <v>3.0</v>
      </c>
      <c r="AT4" s="66"/>
      <c r="AU4" s="60"/>
      <c r="AV4" s="60"/>
      <c r="AW4" s="61">
        <v>4.0</v>
      </c>
      <c r="AX4" s="62"/>
      <c r="AY4" s="31">
        <f t="shared" si="9"/>
        <v>20</v>
      </c>
      <c r="AZ4" s="63"/>
      <c r="BA4" s="69"/>
      <c r="BB4" s="69"/>
      <c r="BC4" s="69"/>
      <c r="BD4" s="71"/>
      <c r="BE4" s="71"/>
      <c r="BF4" s="71"/>
      <c r="BG4" s="72"/>
      <c r="BH4" s="73"/>
      <c r="BI4" s="73"/>
      <c r="BJ4" s="74"/>
      <c r="BK4" s="74"/>
      <c r="BL4" s="77">
        <f t="shared" si="10"/>
        <v>0</v>
      </c>
      <c r="BM4" s="80">
        <f t="shared" si="11"/>
        <v>20</v>
      </c>
      <c r="BN4" s="81" t="s">
        <v>133</v>
      </c>
      <c r="BO4" s="82">
        <f>IF(ISBLANK(A4),"",VLOOKUP(LEFT(A4,1),Coordinate,2,FALSE))</f>
        <v>1</v>
      </c>
      <c r="BP4" s="83">
        <f t="shared" si="12"/>
        <v>1</v>
      </c>
      <c r="BQ4" s="84">
        <f t="shared" si="13"/>
        <v>1</v>
      </c>
      <c r="BR4" s="54">
        <f>IF(ISBLANK(A4),"",vlookup(LEFT(A4,1),Coordinate,9,false))</f>
        <v>0</v>
      </c>
      <c r="BS4" s="54">
        <f>IF(ISBLANK(A4),"",VLOOKUP(MID(A4,2,1),Coordinate,9,false))</f>
        <v>0</v>
      </c>
      <c r="BT4" s="54">
        <f>IF(ISBLANK(A4),"",VLOOKUP(MID(A4,3,1),Coordinate,9,false))</f>
        <v>0</v>
      </c>
      <c r="BU4" s="54">
        <f>IF(ISBLANK(A4),"",VLOOKUP(MID(A4,4,1),Coordinate,9,false))</f>
        <v>0</v>
      </c>
      <c r="BV4" s="54">
        <f>IF(ISBLANK(A4),"",VLOOKUP(MID(A4,5,1),Coordinate,9,false))</f>
        <v>0</v>
      </c>
      <c r="BW4" s="54">
        <f>IF(ISBLANK(A4),"",VLOOKUP(MID(A4,6,1),Coordinate,9,false))</f>
        <v>0</v>
      </c>
      <c r="BX4" s="84">
        <f>IF(ISBLANK(A4),"",VLOOKUP(RIGHT(A4,1),Coordinate,9,false))</f>
        <v>1</v>
      </c>
      <c r="BY4" s="84">
        <f t="array" ref="BY4">SUMPRODUCT(BR4:BX4,TRANSPOSE(Weights))</f>
        <v>7</v>
      </c>
      <c r="BZ4" s="53"/>
    </row>
    <row r="5" ht="15.75" customHeight="1">
      <c r="A5" s="50" t="s">
        <v>138</v>
      </c>
      <c r="B5" s="51" t="str">
        <f>IF(ISBLANK(A5),"",if(C5="","N",if(VLOOKUP(BQ5,NewPlanet,3,false)=C5,"Y","N")))</f>
        <v>N</v>
      </c>
      <c r="C5" s="3" t="s">
        <v>139</v>
      </c>
      <c r="D5" s="52"/>
      <c r="E5" s="52"/>
      <c r="F5" s="52"/>
      <c r="G5" s="53" t="s">
        <v>121</v>
      </c>
      <c r="H5" s="52"/>
      <c r="I5" s="54">
        <f t="shared" si="7"/>
        <v>1</v>
      </c>
      <c r="J5" s="52"/>
      <c r="K5" s="52"/>
      <c r="L5" s="52"/>
      <c r="M5" s="52"/>
      <c r="N5" s="52"/>
      <c r="O5" s="54">
        <f t="shared" si="8"/>
        <v>0</v>
      </c>
      <c r="P5" s="55" t="s">
        <v>124</v>
      </c>
      <c r="Q5" s="56"/>
      <c r="R5" s="57" t="s">
        <v>124</v>
      </c>
      <c r="S5" s="58"/>
      <c r="T5" s="59" t="s">
        <v>124</v>
      </c>
      <c r="U5" s="60"/>
      <c r="V5" s="61" t="s">
        <v>121</v>
      </c>
      <c r="W5" s="62"/>
      <c r="X5" s="52"/>
      <c r="Y5" s="63"/>
      <c r="Z5" s="53">
        <v>5.0</v>
      </c>
      <c r="AA5" s="53">
        <v>3.0</v>
      </c>
      <c r="AB5" s="53">
        <v>6.0</v>
      </c>
      <c r="AC5" s="65"/>
      <c r="AD5" s="52"/>
      <c r="AE5" s="52"/>
      <c r="AF5" s="52"/>
      <c r="AG5" s="65"/>
      <c r="AH5" s="52"/>
      <c r="AI5" s="52"/>
      <c r="AJ5" s="52"/>
      <c r="AK5" s="65"/>
      <c r="AL5" s="52"/>
      <c r="AM5" s="52"/>
      <c r="AN5" s="52"/>
      <c r="AO5" s="56"/>
      <c r="AP5" s="56"/>
      <c r="AQ5" s="56"/>
      <c r="AR5" s="58"/>
      <c r="AS5" s="58"/>
      <c r="AT5" s="66"/>
      <c r="AU5" s="60"/>
      <c r="AV5" s="60"/>
      <c r="AW5" s="61">
        <v>6.0</v>
      </c>
      <c r="AX5" s="62"/>
      <c r="AY5" s="31">
        <f t="shared" si="9"/>
        <v>20</v>
      </c>
      <c r="AZ5" s="63"/>
      <c r="BA5" s="69"/>
      <c r="BB5" s="69"/>
      <c r="BC5" s="69"/>
      <c r="BD5" s="71"/>
      <c r="BE5" s="71"/>
      <c r="BF5" s="71"/>
      <c r="BG5" s="72"/>
      <c r="BH5" s="73"/>
      <c r="BI5" s="73"/>
      <c r="BJ5" s="74"/>
      <c r="BK5" s="74"/>
      <c r="BL5" s="77">
        <f t="shared" si="10"/>
        <v>0</v>
      </c>
      <c r="BM5" s="80">
        <f t="shared" si="11"/>
        <v>20</v>
      </c>
      <c r="BN5" s="81"/>
      <c r="BO5" s="82">
        <f>IF(ISBLANK(A5),"",VLOOKUP(LEFT(A5,1),Coordinate,2,FALSE))</f>
        <v>1</v>
      </c>
      <c r="BP5" s="83">
        <f t="shared" si="12"/>
        <v>1</v>
      </c>
      <c r="BQ5" s="84">
        <f t="shared" si="13"/>
        <v>2</v>
      </c>
      <c r="BR5" s="54">
        <f>IF(ISBLANK(A5),"",vlookup(LEFT(A5,1),Coordinate,9,false))</f>
        <v>0</v>
      </c>
      <c r="BS5" s="54">
        <f>IF(ISBLANK(A5),"",VLOOKUP(MID(A5,2,1),Coordinate,9,false))</f>
        <v>0</v>
      </c>
      <c r="BT5" s="54">
        <f>IF(ISBLANK(A5),"",VLOOKUP(MID(A5,3,1),Coordinate,9,false))</f>
        <v>0</v>
      </c>
      <c r="BU5" s="54">
        <f>IF(ISBLANK(A5),"",VLOOKUP(MID(A5,4,1),Coordinate,9,false))</f>
        <v>0</v>
      </c>
      <c r="BV5" s="54">
        <f>IF(ISBLANK(A5),"",VLOOKUP(MID(A5,5,1),Coordinate,9,false))</f>
        <v>0</v>
      </c>
      <c r="BW5" s="54">
        <f>IF(ISBLANK(A5),"",VLOOKUP(MID(A5,6,1),Coordinate,9,false))</f>
        <v>0</v>
      </c>
      <c r="BX5" s="84">
        <f>IF(ISBLANK(A5),"",VLOOKUP(RIGHT(A5,1),Coordinate,9,false))</f>
        <v>2</v>
      </c>
      <c r="BY5" s="84">
        <f t="array" ref="BY5">SUMPRODUCT(BR5:BX5,TRANSPOSE(Weights))</f>
        <v>14</v>
      </c>
      <c r="BZ5" s="53"/>
    </row>
    <row r="6" ht="15.75" customHeight="1">
      <c r="A6" s="50" t="s">
        <v>143</v>
      </c>
      <c r="B6" s="51" t="str">
        <f>IF(ISBLANK(A6),"",if(C6="","N",if(VLOOKUP(BQ6,NewPlanet,3,false)=C6,"Y","N")))</f>
        <v>N</v>
      </c>
      <c r="C6" s="3" t="s">
        <v>144</v>
      </c>
      <c r="D6" s="52"/>
      <c r="E6" s="52"/>
      <c r="F6" s="52"/>
      <c r="G6" s="53"/>
      <c r="H6" s="52" t="s">
        <v>119</v>
      </c>
      <c r="I6" s="54">
        <f t="shared" si="7"/>
        <v>1</v>
      </c>
      <c r="J6" s="52"/>
      <c r="K6" s="52"/>
      <c r="L6" s="52"/>
      <c r="M6" s="52"/>
      <c r="N6" s="52"/>
      <c r="O6" s="54">
        <f t="shared" si="8"/>
        <v>0</v>
      </c>
      <c r="P6" s="55" t="s">
        <v>124</v>
      </c>
      <c r="Q6" s="56"/>
      <c r="R6" s="57" t="s">
        <v>124</v>
      </c>
      <c r="S6" s="58"/>
      <c r="T6" s="59" t="s">
        <v>124</v>
      </c>
      <c r="U6" s="60"/>
      <c r="V6" s="61"/>
      <c r="W6" s="62"/>
      <c r="X6" s="52" t="s">
        <v>119</v>
      </c>
      <c r="Y6" s="63"/>
      <c r="Z6" s="53">
        <v>5.0</v>
      </c>
      <c r="AA6" s="53">
        <v>9.0</v>
      </c>
      <c r="AB6" s="53">
        <v>5.0</v>
      </c>
      <c r="AC6" s="65"/>
      <c r="AD6" s="52"/>
      <c r="AE6" s="52"/>
      <c r="AF6" s="52"/>
      <c r="AG6" s="65"/>
      <c r="AH6" s="52">
        <v>1.0</v>
      </c>
      <c r="AI6" s="52"/>
      <c r="AJ6" s="52"/>
      <c r="AK6" s="65"/>
      <c r="AL6" s="52"/>
      <c r="AM6" s="52"/>
      <c r="AN6" s="52"/>
      <c r="AO6" s="56"/>
      <c r="AP6" s="56"/>
      <c r="AQ6" s="56"/>
      <c r="AR6" s="58"/>
      <c r="AS6" s="58"/>
      <c r="AT6" s="66"/>
      <c r="AU6" s="60"/>
      <c r="AV6" s="60"/>
      <c r="AW6" s="61"/>
      <c r="AX6" s="62"/>
      <c r="AY6" s="31">
        <f t="shared" si="9"/>
        <v>20</v>
      </c>
      <c r="AZ6" s="63"/>
      <c r="BA6" s="69"/>
      <c r="BB6" s="69"/>
      <c r="BC6" s="69"/>
      <c r="BD6" s="71"/>
      <c r="BE6" s="71"/>
      <c r="BF6" s="71"/>
      <c r="BG6" s="72"/>
      <c r="BH6" s="73"/>
      <c r="BI6" s="73"/>
      <c r="BJ6" s="74"/>
      <c r="BK6" s="74"/>
      <c r="BL6" s="77">
        <f t="shared" si="10"/>
        <v>0</v>
      </c>
      <c r="BM6" s="80">
        <f t="shared" si="11"/>
        <v>20</v>
      </c>
      <c r="BN6" s="81" t="s">
        <v>145</v>
      </c>
      <c r="BO6" s="82">
        <f>IF(ISBLANK(A6),"",VLOOKUP(LEFT(A6,1),Coordinate,2,FALSE))</f>
        <v>1</v>
      </c>
      <c r="BP6" s="83">
        <f t="shared" si="12"/>
        <v>1</v>
      </c>
      <c r="BQ6" s="84">
        <f t="shared" si="13"/>
        <v>3</v>
      </c>
      <c r="BR6" s="54">
        <f>IF(ISBLANK(A6),"",vlookup(LEFT(A6,1),Coordinate,9,false))</f>
        <v>0</v>
      </c>
      <c r="BS6" s="54">
        <f>IF(ISBLANK(A6),"",VLOOKUP(MID(A6,2,1),Coordinate,9,false))</f>
        <v>0</v>
      </c>
      <c r="BT6" s="54">
        <f>IF(ISBLANK(A6),"",VLOOKUP(MID(A6,3,1),Coordinate,9,false))</f>
        <v>0</v>
      </c>
      <c r="BU6" s="54">
        <f>IF(ISBLANK(A6),"",VLOOKUP(MID(A6,4,1),Coordinate,9,false))</f>
        <v>0</v>
      </c>
      <c r="BV6" s="54">
        <f>IF(ISBLANK(A6),"",VLOOKUP(MID(A6,5,1),Coordinate,9,false))</f>
        <v>0</v>
      </c>
      <c r="BW6" s="54">
        <f>IF(ISBLANK(A6),"",VLOOKUP(MID(A6,6,1),Coordinate,9,false))</f>
        <v>0</v>
      </c>
      <c r="BX6" s="84">
        <f>IF(ISBLANK(A6),"",VLOOKUP(RIGHT(A6,1),Coordinate,9,false))</f>
        <v>3</v>
      </c>
      <c r="BY6" s="84">
        <f t="array" ref="BY6">SUMPRODUCT(BR6:BX6,TRANSPOSE(Weights))</f>
        <v>21</v>
      </c>
      <c r="BZ6" s="53"/>
    </row>
    <row r="7" ht="15.75" customHeight="1">
      <c r="A7" s="50" t="s">
        <v>150</v>
      </c>
      <c r="B7" s="51" t="str">
        <f>IF(ISBLANK(A7),"",if(C7="","N",if(VLOOKUP(BQ7,NewPlanet,3,false)=C7,"Y","N")))</f>
        <v>N</v>
      </c>
      <c r="C7" s="87" t="s">
        <v>152</v>
      </c>
      <c r="D7" s="52"/>
      <c r="E7" s="52"/>
      <c r="F7" s="53" t="s">
        <v>119</v>
      </c>
      <c r="G7" s="53"/>
      <c r="H7" s="52"/>
      <c r="I7" s="54">
        <f t="shared" si="7"/>
        <v>1</v>
      </c>
      <c r="J7" s="52"/>
      <c r="K7" s="52"/>
      <c r="L7" s="52"/>
      <c r="M7" s="52"/>
      <c r="N7" s="52"/>
      <c r="O7" s="54">
        <f t="shared" si="8"/>
        <v>0</v>
      </c>
      <c r="P7" s="55" t="s">
        <v>131</v>
      </c>
      <c r="Q7" s="64"/>
      <c r="R7" s="57" t="s">
        <v>124</v>
      </c>
      <c r="S7" s="66"/>
      <c r="T7" s="59" t="s">
        <v>124</v>
      </c>
      <c r="U7" s="67"/>
      <c r="V7" s="61"/>
      <c r="W7" s="70" t="s">
        <v>119</v>
      </c>
      <c r="X7" s="52"/>
      <c r="Y7" s="63"/>
      <c r="Z7" s="53">
        <v>2.0</v>
      </c>
      <c r="AA7" s="53">
        <v>3.0</v>
      </c>
      <c r="AB7" s="53">
        <v>3.0</v>
      </c>
      <c r="AC7" s="65"/>
      <c r="AD7" s="52"/>
      <c r="AE7" s="52"/>
      <c r="AF7" s="52"/>
      <c r="AG7" s="65"/>
      <c r="AH7" s="52"/>
      <c r="AI7" s="52"/>
      <c r="AJ7" s="52"/>
      <c r="AK7" s="65"/>
      <c r="AL7" s="52"/>
      <c r="AM7" s="52"/>
      <c r="AN7" s="52"/>
      <c r="AO7" s="56"/>
      <c r="AP7" s="64">
        <v>3.0</v>
      </c>
      <c r="AQ7" s="56"/>
      <c r="AR7" s="58"/>
      <c r="AS7" s="58"/>
      <c r="AT7" s="66"/>
      <c r="AU7" s="60"/>
      <c r="AV7" s="60"/>
      <c r="AW7" s="61"/>
      <c r="AX7" s="62"/>
      <c r="AY7" s="31">
        <f t="shared" si="9"/>
        <v>11</v>
      </c>
      <c r="AZ7" s="63"/>
      <c r="BA7" s="69"/>
      <c r="BB7" s="69"/>
      <c r="BC7" s="69"/>
      <c r="BD7" s="71"/>
      <c r="BE7" s="71"/>
      <c r="BF7" s="71"/>
      <c r="BG7" s="72"/>
      <c r="BH7" s="73"/>
      <c r="BI7" s="73"/>
      <c r="BJ7" s="79">
        <v>5.0</v>
      </c>
      <c r="BK7" s="79">
        <v>4.0</v>
      </c>
      <c r="BL7" s="77">
        <f t="shared" si="10"/>
        <v>9</v>
      </c>
      <c r="BM7" s="80">
        <f t="shared" si="11"/>
        <v>20</v>
      </c>
      <c r="BN7" s="81"/>
      <c r="BO7" s="82">
        <f>IF(ISBLANK(A7),"",VLOOKUP(LEFT(A7,1),Coordinate,2,FALSE))</f>
        <v>1</v>
      </c>
      <c r="BP7" s="83">
        <f t="shared" si="12"/>
        <v>1</v>
      </c>
      <c r="BQ7" s="84">
        <f t="shared" si="13"/>
        <v>4</v>
      </c>
      <c r="BR7" s="54">
        <f>IF(ISBLANK(A7),"",vlookup(LEFT(A7,1),Coordinate,9,false))</f>
        <v>0</v>
      </c>
      <c r="BS7" s="54">
        <f>IF(ISBLANK(A7),"",VLOOKUP(MID(A7,2,1),Coordinate,9,false))</f>
        <v>0</v>
      </c>
      <c r="BT7" s="54">
        <f>IF(ISBLANK(A7),"",VLOOKUP(MID(A7,3,1),Coordinate,9,false))</f>
        <v>0</v>
      </c>
      <c r="BU7" s="54">
        <f>IF(ISBLANK(A7),"",VLOOKUP(MID(A7,4,1),Coordinate,9,false))</f>
        <v>0</v>
      </c>
      <c r="BV7" s="54">
        <f>IF(ISBLANK(A7),"",VLOOKUP(MID(A7,5,1),Coordinate,9,false))</f>
        <v>0</v>
      </c>
      <c r="BW7" s="54">
        <f>IF(ISBLANK(A7),"",VLOOKUP(MID(A7,6,1),Coordinate,9,false))</f>
        <v>0</v>
      </c>
      <c r="BX7" s="84">
        <f>IF(ISBLANK(A7),"",VLOOKUP(RIGHT(A7,1),Coordinate,9,false))</f>
        <v>4</v>
      </c>
      <c r="BY7" s="84">
        <f t="array" ref="BY7">SUMPRODUCT(BR7:BX7,TRANSPOSE(Weights))</f>
        <v>28</v>
      </c>
      <c r="BZ7" s="53"/>
    </row>
    <row r="8" ht="15.75" customHeight="1">
      <c r="A8" s="50" t="s">
        <v>157</v>
      </c>
      <c r="B8" s="51" t="str">
        <f>IF(ISBLANK(A8),"",if(C8="","N",if(VLOOKUP(BQ8,NewPlanet,3,false)=C8,"Y","N")))</f>
        <v>N</v>
      </c>
      <c r="C8" s="3" t="s">
        <v>159</v>
      </c>
      <c r="D8" s="52"/>
      <c r="E8" s="52"/>
      <c r="F8" s="52"/>
      <c r="G8" s="53"/>
      <c r="H8" s="52" t="s">
        <v>119</v>
      </c>
      <c r="I8" s="54">
        <f t="shared" si="7"/>
        <v>1</v>
      </c>
      <c r="J8" s="52"/>
      <c r="K8" s="52"/>
      <c r="L8" s="52"/>
      <c r="M8" s="52"/>
      <c r="N8" s="52"/>
      <c r="O8" s="54">
        <f t="shared" si="8"/>
        <v>0</v>
      </c>
      <c r="P8" s="55" t="s">
        <v>124</v>
      </c>
      <c r="Q8" s="56"/>
      <c r="R8" s="57" t="s">
        <v>122</v>
      </c>
      <c r="S8" s="58" t="s">
        <v>119</v>
      </c>
      <c r="T8" s="59" t="s">
        <v>124</v>
      </c>
      <c r="U8" s="60"/>
      <c r="V8" s="61" t="s">
        <v>119</v>
      </c>
      <c r="W8" s="62" t="s">
        <v>119</v>
      </c>
      <c r="X8" s="52"/>
      <c r="Y8" s="63"/>
      <c r="Z8" s="53">
        <v>2.0</v>
      </c>
      <c r="AA8" s="53">
        <v>2.0</v>
      </c>
      <c r="AB8" s="53"/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6"/>
      <c r="AR8" s="58"/>
      <c r="AS8" s="58"/>
      <c r="AT8" s="66"/>
      <c r="AU8" s="60"/>
      <c r="AV8" s="60"/>
      <c r="AW8" s="61"/>
      <c r="AX8" s="62"/>
      <c r="AY8" s="31">
        <f t="shared" si="9"/>
        <v>4</v>
      </c>
      <c r="AZ8" s="63"/>
      <c r="BA8" s="69"/>
      <c r="BB8" s="69"/>
      <c r="BC8" s="69"/>
      <c r="BD8" s="71"/>
      <c r="BE8" s="71"/>
      <c r="BF8" s="71">
        <v>5.0</v>
      </c>
      <c r="BG8" s="72"/>
      <c r="BH8" s="73">
        <v>6.0</v>
      </c>
      <c r="BI8" s="73"/>
      <c r="BJ8" s="74">
        <v>5.0</v>
      </c>
      <c r="BK8" s="74"/>
      <c r="BL8" s="77">
        <f t="shared" si="10"/>
        <v>16</v>
      </c>
      <c r="BM8" s="80">
        <f t="shared" si="11"/>
        <v>20</v>
      </c>
      <c r="BN8" s="81"/>
      <c r="BO8" s="82">
        <f>IF(ISBLANK(A8),"",VLOOKUP(LEFT(A8,1),Coordinate,2,FALSE))</f>
        <v>1</v>
      </c>
      <c r="BP8" s="83">
        <f t="shared" si="12"/>
        <v>1</v>
      </c>
      <c r="BQ8" s="84">
        <f t="shared" si="13"/>
        <v>5</v>
      </c>
      <c r="BR8" s="54">
        <f>IF(ISBLANK(A8),"",vlookup(LEFT(A8,1),Coordinate,9,false))</f>
        <v>0</v>
      </c>
      <c r="BS8" s="54">
        <f>IF(ISBLANK(A8),"",VLOOKUP(MID(A8,2,1),Coordinate,9,false))</f>
        <v>0</v>
      </c>
      <c r="BT8" s="54">
        <f>IF(ISBLANK(A8),"",VLOOKUP(MID(A8,3,1),Coordinate,9,false))</f>
        <v>0</v>
      </c>
      <c r="BU8" s="54">
        <f>IF(ISBLANK(A8),"",VLOOKUP(MID(A8,4,1),Coordinate,9,false))</f>
        <v>0</v>
      </c>
      <c r="BV8" s="54">
        <f>IF(ISBLANK(A8),"",VLOOKUP(MID(A8,5,1),Coordinate,9,false))</f>
        <v>0</v>
      </c>
      <c r="BW8" s="54">
        <f>IF(ISBLANK(A8),"",VLOOKUP(MID(A8,6,1),Coordinate,9,false))</f>
        <v>0</v>
      </c>
      <c r="BX8" s="84">
        <f>IF(ISBLANK(A8),"",VLOOKUP(RIGHT(A8,1),Coordinate,9,false))</f>
        <v>5</v>
      </c>
      <c r="BY8" s="84">
        <f t="array" ref="BY8">SUMPRODUCT(BR8:BX8,TRANSPOSE(Weights))</f>
        <v>35</v>
      </c>
      <c r="BZ8" s="53"/>
    </row>
    <row r="9" ht="15.75" customHeight="1">
      <c r="A9" s="50" t="s">
        <v>163</v>
      </c>
      <c r="B9" s="51" t="str">
        <f>IF(ISBLANK(A9),"",if(C9="","N",if(VLOOKUP(BQ9,NewPlanet,3,false)=C9,"Y","N")))</f>
        <v>N</v>
      </c>
      <c r="C9" s="3" t="s">
        <v>165</v>
      </c>
      <c r="D9" s="52"/>
      <c r="E9" s="52"/>
      <c r="F9" s="52"/>
      <c r="G9" s="53" t="s">
        <v>119</v>
      </c>
      <c r="H9" s="52"/>
      <c r="I9" s="54">
        <f t="shared" si="7"/>
        <v>1</v>
      </c>
      <c r="J9" s="52"/>
      <c r="K9" s="52"/>
      <c r="L9" s="52"/>
      <c r="M9" s="52"/>
      <c r="N9" s="52"/>
      <c r="O9" s="54">
        <f t="shared" si="8"/>
        <v>0</v>
      </c>
      <c r="P9" s="55" t="s">
        <v>123</v>
      </c>
      <c r="Q9" s="64"/>
      <c r="R9" s="57" t="s">
        <v>123</v>
      </c>
      <c r="S9" s="66" t="s">
        <v>119</v>
      </c>
      <c r="T9" s="59" t="s">
        <v>125</v>
      </c>
      <c r="U9" s="67" t="s">
        <v>119</v>
      </c>
      <c r="V9" s="68" t="s">
        <v>119</v>
      </c>
      <c r="W9" s="62"/>
      <c r="X9" s="52"/>
      <c r="Y9" s="63"/>
      <c r="Z9" s="53">
        <v>3.0</v>
      </c>
      <c r="AA9" s="53">
        <v>3.0</v>
      </c>
      <c r="AB9" s="53">
        <v>0.0</v>
      </c>
      <c r="AC9" s="65"/>
      <c r="AD9" s="52"/>
      <c r="AE9" s="52"/>
      <c r="AF9" s="52"/>
      <c r="AG9" s="65"/>
      <c r="AH9" s="52"/>
      <c r="AI9" s="52"/>
      <c r="AJ9" s="52"/>
      <c r="AK9" s="65"/>
      <c r="AL9" s="52"/>
      <c r="AM9" s="52"/>
      <c r="AN9" s="52"/>
      <c r="AO9" s="64">
        <v>1.0</v>
      </c>
      <c r="AP9" s="56"/>
      <c r="AQ9" s="56"/>
      <c r="AR9" s="58"/>
      <c r="AS9" s="58"/>
      <c r="AT9" s="66"/>
      <c r="AU9" s="60"/>
      <c r="AV9" s="60"/>
      <c r="AW9" s="61"/>
      <c r="AX9" s="62"/>
      <c r="AY9" s="31">
        <f t="shared" si="9"/>
        <v>7</v>
      </c>
      <c r="AZ9" s="63"/>
      <c r="BA9" s="69"/>
      <c r="BB9" s="69"/>
      <c r="BC9" s="69"/>
      <c r="BD9" s="89">
        <v>2.0</v>
      </c>
      <c r="BE9" s="71"/>
      <c r="BF9" s="71"/>
      <c r="BG9" s="76">
        <v>4.0</v>
      </c>
      <c r="BH9" s="78">
        <v>7.0</v>
      </c>
      <c r="BI9" s="73"/>
      <c r="BJ9" s="74"/>
      <c r="BK9" s="74"/>
      <c r="BL9" s="77">
        <f t="shared" si="10"/>
        <v>13</v>
      </c>
      <c r="BM9" s="80">
        <f t="shared" si="11"/>
        <v>20</v>
      </c>
      <c r="BN9" s="81"/>
      <c r="BO9" s="82">
        <f>IF(ISBLANK(A9),"",VLOOKUP(LEFT(A9,1),Coordinate,2,FALSE))</f>
        <v>1</v>
      </c>
      <c r="BP9" s="83">
        <f t="shared" si="12"/>
        <v>1</v>
      </c>
      <c r="BQ9" s="84">
        <f t="shared" si="13"/>
        <v>6</v>
      </c>
      <c r="BR9" s="54">
        <f>IF(ISBLANK(A9),"",vlookup(LEFT(A9,1),Coordinate,9,false))</f>
        <v>0</v>
      </c>
      <c r="BS9" s="54">
        <f>IF(ISBLANK(A9),"",VLOOKUP(MID(A9,2,1),Coordinate,9,false))</f>
        <v>0</v>
      </c>
      <c r="BT9" s="54">
        <f>IF(ISBLANK(A9),"",VLOOKUP(MID(A9,3,1),Coordinate,9,false))</f>
        <v>0</v>
      </c>
      <c r="BU9" s="54">
        <f>IF(ISBLANK(A9),"",VLOOKUP(MID(A9,4,1),Coordinate,9,false))</f>
        <v>0</v>
      </c>
      <c r="BV9" s="54">
        <f>IF(ISBLANK(A9),"",VLOOKUP(MID(A9,5,1),Coordinate,9,false))</f>
        <v>0</v>
      </c>
      <c r="BW9" s="54">
        <f>IF(ISBLANK(A9),"",VLOOKUP(MID(A9,6,1),Coordinate,9,false))</f>
        <v>0</v>
      </c>
      <c r="BX9" s="84">
        <f>IF(ISBLANK(A9),"",VLOOKUP(RIGHT(A9,1),Coordinate,9,false))</f>
        <v>6</v>
      </c>
      <c r="BY9" s="84">
        <f t="array" ref="BY9">SUMPRODUCT(BR9:BX9,TRANSPOSE(Weights))</f>
        <v>42</v>
      </c>
      <c r="BZ9" s="53"/>
    </row>
    <row r="10" ht="15.75" customHeight="1">
      <c r="A10" s="50" t="s">
        <v>170</v>
      </c>
      <c r="B10" s="51" t="str">
        <f>IF(ISBLANK(A10),"",if(C10="","N",if(VLOOKUP(BQ10,NewPlanet,3,false)=C10,"Y","N")))</f>
        <v>N</v>
      </c>
      <c r="C10" s="3" t="s">
        <v>172</v>
      </c>
      <c r="D10" s="52"/>
      <c r="E10" s="53" t="s">
        <v>121</v>
      </c>
      <c r="F10" s="52"/>
      <c r="G10" s="53"/>
      <c r="H10" s="52"/>
      <c r="I10" s="54">
        <f t="shared" si="7"/>
        <v>1</v>
      </c>
      <c r="J10" s="52"/>
      <c r="K10" s="52"/>
      <c r="L10" s="52"/>
      <c r="M10" s="52"/>
      <c r="N10" s="52"/>
      <c r="O10" s="54">
        <f t="shared" si="8"/>
        <v>0</v>
      </c>
      <c r="P10" s="55" t="s">
        <v>124</v>
      </c>
      <c r="Q10" s="56"/>
      <c r="R10" s="57" t="s">
        <v>124</v>
      </c>
      <c r="S10" s="58"/>
      <c r="T10" s="59" t="s">
        <v>124</v>
      </c>
      <c r="U10" s="60"/>
      <c r="V10" s="61"/>
      <c r="W10" s="62"/>
      <c r="X10" s="53" t="s">
        <v>121</v>
      </c>
      <c r="Y10" s="63"/>
      <c r="Z10" s="53">
        <v>8.0</v>
      </c>
      <c r="AA10" s="53">
        <v>5.0</v>
      </c>
      <c r="AB10" s="53">
        <v>6.0</v>
      </c>
      <c r="AC10" s="65"/>
      <c r="AD10" s="52"/>
      <c r="AE10" s="52"/>
      <c r="AF10" s="52"/>
      <c r="AG10" s="65"/>
      <c r="AH10" s="52"/>
      <c r="AI10" s="52"/>
      <c r="AJ10" s="52"/>
      <c r="AK10" s="65"/>
      <c r="AL10" s="52"/>
      <c r="AM10" s="52"/>
      <c r="AN10" s="53">
        <v>1.0</v>
      </c>
      <c r="AO10" s="56"/>
      <c r="AP10" s="56"/>
      <c r="AQ10" s="56"/>
      <c r="AR10" s="58"/>
      <c r="AS10" s="58"/>
      <c r="AT10" s="66"/>
      <c r="AU10" s="60"/>
      <c r="AV10" s="60"/>
      <c r="AW10" s="61"/>
      <c r="AX10" s="62"/>
      <c r="AY10" s="31">
        <f t="shared" si="9"/>
        <v>20</v>
      </c>
      <c r="AZ10" s="63"/>
      <c r="BA10" s="69"/>
      <c r="BB10" s="69"/>
      <c r="BC10" s="69"/>
      <c r="BD10" s="71"/>
      <c r="BE10" s="71"/>
      <c r="BF10" s="71"/>
      <c r="BG10" s="72"/>
      <c r="BH10" s="73"/>
      <c r="BI10" s="73"/>
      <c r="BJ10" s="74"/>
      <c r="BK10" s="74"/>
      <c r="BL10" s="77">
        <f t="shared" si="10"/>
        <v>0</v>
      </c>
      <c r="BM10" s="80">
        <f t="shared" si="11"/>
        <v>20</v>
      </c>
      <c r="BN10" s="81" t="s">
        <v>173</v>
      </c>
      <c r="BO10" s="82">
        <f>IF(ISBLANK(A10),"",VLOOKUP(LEFT(A10,1),Coordinate,2,FALSE))</f>
        <v>1</v>
      </c>
      <c r="BP10" s="83">
        <f t="shared" si="12"/>
        <v>1</v>
      </c>
      <c r="BQ10" s="84">
        <f t="shared" si="13"/>
        <v>7</v>
      </c>
      <c r="BR10" s="54">
        <f>IF(ISBLANK(A10),"",vlookup(LEFT(A10,1),Coordinate,9,false))</f>
        <v>0</v>
      </c>
      <c r="BS10" s="54">
        <f>IF(ISBLANK(A10),"",VLOOKUP(MID(A10,2,1),Coordinate,9,false))</f>
        <v>0</v>
      </c>
      <c r="BT10" s="54">
        <f>IF(ISBLANK(A10),"",VLOOKUP(MID(A10,3,1),Coordinate,9,false))</f>
        <v>0</v>
      </c>
      <c r="BU10" s="54">
        <f>IF(ISBLANK(A10),"",VLOOKUP(MID(A10,4,1),Coordinate,9,false))</f>
        <v>0</v>
      </c>
      <c r="BV10" s="54">
        <f>IF(ISBLANK(A10),"",VLOOKUP(MID(A10,5,1),Coordinate,9,false))</f>
        <v>0</v>
      </c>
      <c r="BW10" s="54">
        <f>IF(ISBLANK(A10),"",VLOOKUP(MID(A10,6,1),Coordinate,9,false))</f>
        <v>0</v>
      </c>
      <c r="BX10" s="84">
        <f>IF(ISBLANK(A10),"",VLOOKUP(RIGHT(A10,1),Coordinate,9,false))</f>
        <v>7</v>
      </c>
      <c r="BY10" s="84">
        <f t="array" ref="BY10">SUMPRODUCT(BR10:BX10,TRANSPOSE(Weights))</f>
        <v>49</v>
      </c>
      <c r="BZ10" s="53"/>
    </row>
    <row r="11" ht="15.75" customHeight="1">
      <c r="A11" s="50" t="s">
        <v>178</v>
      </c>
      <c r="B11" s="51" t="str">
        <f>IF(ISBLANK(A11),"",if(C11="","N",if(VLOOKUP(BQ11,NewPlanet,3,false)=C11,"Y","N")))</f>
        <v>N</v>
      </c>
      <c r="C11" s="3" t="s">
        <v>179</v>
      </c>
      <c r="D11" s="52"/>
      <c r="E11" s="52"/>
      <c r="F11" s="53" t="s">
        <v>119</v>
      </c>
      <c r="G11" s="53"/>
      <c r="H11" s="52"/>
      <c r="I11" s="54">
        <f t="shared" si="7"/>
        <v>1</v>
      </c>
      <c r="J11" s="52"/>
      <c r="K11" s="52"/>
      <c r="L11" s="52"/>
      <c r="M11" s="52"/>
      <c r="N11" s="52"/>
      <c r="O11" s="54">
        <f t="shared" si="8"/>
        <v>0</v>
      </c>
      <c r="P11" s="55" t="s">
        <v>124</v>
      </c>
      <c r="Q11" s="64" t="s">
        <v>180</v>
      </c>
      <c r="R11" s="57" t="s">
        <v>124</v>
      </c>
      <c r="S11" s="66" t="s">
        <v>180</v>
      </c>
      <c r="T11" s="59" t="s">
        <v>124</v>
      </c>
      <c r="U11" s="67" t="s">
        <v>180</v>
      </c>
      <c r="V11" s="61"/>
      <c r="W11" s="70" t="s">
        <v>119</v>
      </c>
      <c r="X11" s="52"/>
      <c r="Y11" s="63"/>
      <c r="Z11" s="53">
        <v>3.0</v>
      </c>
      <c r="AA11" s="53">
        <v>4.0</v>
      </c>
      <c r="AB11" s="53">
        <v>4.0</v>
      </c>
      <c r="AC11" s="65"/>
      <c r="AD11" s="52"/>
      <c r="AE11" s="52"/>
      <c r="AF11" s="52"/>
      <c r="AG11" s="65"/>
      <c r="AH11" s="52"/>
      <c r="AI11" s="52"/>
      <c r="AJ11" s="52"/>
      <c r="AK11" s="65"/>
      <c r="AL11" s="52"/>
      <c r="AM11" s="52"/>
      <c r="AN11" s="52"/>
      <c r="AO11" s="56"/>
      <c r="AP11" s="56"/>
      <c r="AQ11" s="56"/>
      <c r="AR11" s="58"/>
      <c r="AS11" s="58"/>
      <c r="AT11" s="66"/>
      <c r="AU11" s="60"/>
      <c r="AV11" s="60"/>
      <c r="AW11" s="61"/>
      <c r="AX11" s="62"/>
      <c r="AY11" s="31">
        <f t="shared" si="9"/>
        <v>11</v>
      </c>
      <c r="AZ11" s="63"/>
      <c r="BA11" s="69"/>
      <c r="BB11" s="69"/>
      <c r="BC11" s="69"/>
      <c r="BD11" s="71"/>
      <c r="BE11" s="71"/>
      <c r="BF11" s="71"/>
      <c r="BG11" s="72"/>
      <c r="BH11" s="73"/>
      <c r="BI11" s="73"/>
      <c r="BJ11" s="79">
        <v>5.0</v>
      </c>
      <c r="BK11" s="79">
        <v>4.0</v>
      </c>
      <c r="BL11" s="77">
        <f t="shared" si="10"/>
        <v>9</v>
      </c>
      <c r="BM11" s="80">
        <f t="shared" si="11"/>
        <v>20</v>
      </c>
      <c r="BN11" s="81"/>
      <c r="BO11" s="82">
        <f>IF(ISBLANK(A11),"",VLOOKUP(LEFT(A11,1),Coordinate,2,FALSE))</f>
        <v>1</v>
      </c>
      <c r="BP11" s="83">
        <f t="shared" si="12"/>
        <v>1</v>
      </c>
      <c r="BQ11" s="84">
        <f t="shared" si="13"/>
        <v>8</v>
      </c>
      <c r="BR11" s="54">
        <f>IF(ISBLANK(A11),"",vlookup(LEFT(A11,1),Coordinate,9,false))</f>
        <v>0</v>
      </c>
      <c r="BS11" s="54">
        <f>IF(ISBLANK(A11),"",VLOOKUP(MID(A11,2,1),Coordinate,9,false))</f>
        <v>0</v>
      </c>
      <c r="BT11" s="54">
        <f>IF(ISBLANK(A11),"",VLOOKUP(MID(A11,3,1),Coordinate,9,false))</f>
        <v>0</v>
      </c>
      <c r="BU11" s="54">
        <f>IF(ISBLANK(A11),"",VLOOKUP(MID(A11,4,1),Coordinate,9,false))</f>
        <v>0</v>
      </c>
      <c r="BV11" s="54">
        <f>IF(ISBLANK(A11),"",VLOOKUP(MID(A11,5,1),Coordinate,9,false))</f>
        <v>0</v>
      </c>
      <c r="BW11" s="54">
        <f>IF(ISBLANK(A11),"",VLOOKUP(MID(A11,6,1),Coordinate,9,false))</f>
        <v>0</v>
      </c>
      <c r="BX11" s="84">
        <f>IF(ISBLANK(A11),"",VLOOKUP(RIGHT(A11,1),Coordinate,9,false))</f>
        <v>8</v>
      </c>
      <c r="BY11" s="84">
        <f t="array" ref="BY11">SUMPRODUCT(BR11:BX11,TRANSPOSE(Weights))</f>
        <v>56</v>
      </c>
      <c r="BZ11" s="53"/>
    </row>
    <row r="12" ht="15.75" customHeight="1">
      <c r="A12" s="50" t="s">
        <v>187</v>
      </c>
      <c r="B12" s="51" t="str">
        <f>IF(ISBLANK(A12),"",if(C12="","N",if(VLOOKUP(BQ12,NewPlanet,3,false)=C12,"Y","N")))</f>
        <v>N</v>
      </c>
      <c r="C12" s="3" t="s">
        <v>188</v>
      </c>
      <c r="D12" s="52"/>
      <c r="E12" s="52"/>
      <c r="F12" s="52"/>
      <c r="G12" s="53"/>
      <c r="H12" s="53" t="s">
        <v>119</v>
      </c>
      <c r="I12" s="54">
        <f t="shared" si="7"/>
        <v>1</v>
      </c>
      <c r="J12" s="52"/>
      <c r="K12" s="52"/>
      <c r="L12" s="52"/>
      <c r="M12" s="52"/>
      <c r="N12" s="52"/>
      <c r="O12" s="54">
        <f t="shared" si="8"/>
        <v>0</v>
      </c>
      <c r="P12" s="55" t="s">
        <v>124</v>
      </c>
      <c r="Q12" s="56"/>
      <c r="R12" s="57" t="s">
        <v>123</v>
      </c>
      <c r="S12" s="66" t="s">
        <v>119</v>
      </c>
      <c r="T12" s="59" t="s">
        <v>125</v>
      </c>
      <c r="U12" s="67" t="s">
        <v>119</v>
      </c>
      <c r="V12" s="68" t="s">
        <v>119</v>
      </c>
      <c r="W12" s="62"/>
      <c r="X12" s="53" t="s">
        <v>119</v>
      </c>
      <c r="Y12" s="63"/>
      <c r="Z12" s="53">
        <v>3.0</v>
      </c>
      <c r="AA12" s="53">
        <v>4.0</v>
      </c>
      <c r="AB12" s="53"/>
      <c r="AC12" s="65"/>
      <c r="AD12" s="52"/>
      <c r="AE12" s="52"/>
      <c r="AF12" s="52"/>
      <c r="AG12" s="65"/>
      <c r="AH12" s="53">
        <v>1.0</v>
      </c>
      <c r="AI12" s="52"/>
      <c r="AJ12" s="52"/>
      <c r="AK12" s="65"/>
      <c r="AL12" s="52"/>
      <c r="AM12" s="52"/>
      <c r="AN12" s="52"/>
      <c r="AO12" s="56"/>
      <c r="AP12" s="56"/>
      <c r="AQ12" s="56"/>
      <c r="AR12" s="58"/>
      <c r="AS12" s="58"/>
      <c r="AT12" s="66"/>
      <c r="AU12" s="60"/>
      <c r="AV12" s="60"/>
      <c r="AW12" s="68">
        <v>4.0</v>
      </c>
      <c r="AX12" s="62"/>
      <c r="AY12" s="31">
        <f t="shared" si="9"/>
        <v>12</v>
      </c>
      <c r="AZ12" s="63"/>
      <c r="BA12" s="69"/>
      <c r="BB12" s="69"/>
      <c r="BC12" s="69"/>
      <c r="BD12" s="89">
        <v>4.0</v>
      </c>
      <c r="BE12" s="71"/>
      <c r="BF12" s="71"/>
      <c r="BG12" s="76">
        <v>4.0</v>
      </c>
      <c r="BH12" s="73"/>
      <c r="BI12" s="73"/>
      <c r="BJ12" s="74"/>
      <c r="BK12" s="74"/>
      <c r="BL12" s="77">
        <f t="shared" si="10"/>
        <v>8</v>
      </c>
      <c r="BM12" s="80">
        <f t="shared" si="11"/>
        <v>20</v>
      </c>
      <c r="BN12" s="81" t="s">
        <v>189</v>
      </c>
      <c r="BO12" s="82">
        <f>IF(ISBLANK(A12),"",VLOOKUP(LEFT(A12,1),Coordinate,2,FALSE))</f>
        <v>1</v>
      </c>
      <c r="BP12" s="83">
        <f t="shared" si="12"/>
        <v>1</v>
      </c>
      <c r="BQ12" s="84">
        <f t="shared" si="13"/>
        <v>9</v>
      </c>
      <c r="BR12" s="54">
        <f>IF(ISBLANK(A12),"",vlookup(LEFT(A12,1),Coordinate,9,false))</f>
        <v>0</v>
      </c>
      <c r="BS12" s="54">
        <f>IF(ISBLANK(A12),"",VLOOKUP(MID(A12,2,1),Coordinate,9,false))</f>
        <v>0</v>
      </c>
      <c r="BT12" s="54">
        <f>IF(ISBLANK(A12),"",VLOOKUP(MID(A12,3,1),Coordinate,9,false))</f>
        <v>0</v>
      </c>
      <c r="BU12" s="54">
        <f>IF(ISBLANK(A12),"",VLOOKUP(MID(A12,4,1),Coordinate,9,false))</f>
        <v>0</v>
      </c>
      <c r="BV12" s="54">
        <f>IF(ISBLANK(A12),"",VLOOKUP(MID(A12,5,1),Coordinate,9,false))</f>
        <v>0</v>
      </c>
      <c r="BW12" s="54">
        <f>IF(ISBLANK(A12),"",VLOOKUP(MID(A12,6,1),Coordinate,9,false))</f>
        <v>0</v>
      </c>
      <c r="BX12" s="84">
        <f>IF(ISBLANK(A12),"",VLOOKUP(RIGHT(A12,1),Coordinate,9,false))</f>
        <v>9</v>
      </c>
      <c r="BY12" s="84">
        <f t="array" ref="BY12">SUMPRODUCT(BR12:BX12,TRANSPOSE(Weights))</f>
        <v>63</v>
      </c>
      <c r="BZ12" s="53"/>
    </row>
    <row r="13" ht="15.75" customHeight="1">
      <c r="A13" s="50" t="s">
        <v>195</v>
      </c>
      <c r="B13" s="51" t="str">
        <f>IF(ISBLANK(A13),"",if(C13="","N",if(VLOOKUP(BQ13,NewPlanet,3,false)=C13,"Y","N")))</f>
        <v>N</v>
      </c>
      <c r="C13" s="3" t="s">
        <v>197</v>
      </c>
      <c r="D13" s="53" t="s">
        <v>119</v>
      </c>
      <c r="E13" s="52"/>
      <c r="F13" s="52"/>
      <c r="G13" s="53"/>
      <c r="H13" s="52"/>
      <c r="I13" s="54">
        <f t="shared" si="7"/>
        <v>1</v>
      </c>
      <c r="J13" s="52"/>
      <c r="K13" s="52"/>
      <c r="L13" s="52"/>
      <c r="M13" s="52"/>
      <c r="N13" s="52"/>
      <c r="O13" s="54">
        <f t="shared" si="8"/>
        <v>0</v>
      </c>
      <c r="P13" s="55" t="s">
        <v>123</v>
      </c>
      <c r="Q13" s="64" t="s">
        <v>180</v>
      </c>
      <c r="R13" s="57" t="s">
        <v>124</v>
      </c>
      <c r="S13" s="66" t="s">
        <v>180</v>
      </c>
      <c r="T13" s="59" t="s">
        <v>124</v>
      </c>
      <c r="U13" s="67" t="s">
        <v>180</v>
      </c>
      <c r="V13" s="68" t="s">
        <v>119</v>
      </c>
      <c r="W13" s="62"/>
      <c r="X13" s="52"/>
      <c r="Y13" s="63"/>
      <c r="Z13" s="53">
        <v>4.0</v>
      </c>
      <c r="AA13" s="53">
        <v>3.0</v>
      </c>
      <c r="AB13" s="53">
        <v>3.0</v>
      </c>
      <c r="AC13" s="65"/>
      <c r="AD13" s="52"/>
      <c r="AE13" s="52"/>
      <c r="AF13" s="52"/>
      <c r="AG13" s="65"/>
      <c r="AH13" s="52"/>
      <c r="AI13" s="52"/>
      <c r="AJ13" s="52"/>
      <c r="AK13" s="65"/>
      <c r="AL13" s="52"/>
      <c r="AM13" s="52"/>
      <c r="AN13" s="52"/>
      <c r="AO13" s="64">
        <v>3.0</v>
      </c>
      <c r="AP13" s="56"/>
      <c r="AQ13" s="56"/>
      <c r="AR13" s="58"/>
      <c r="AS13" s="58"/>
      <c r="AT13" s="66"/>
      <c r="AU13" s="60"/>
      <c r="AV13" s="60"/>
      <c r="AW13" s="61"/>
      <c r="AX13" s="62"/>
      <c r="AY13" s="31">
        <f t="shared" si="9"/>
        <v>13</v>
      </c>
      <c r="AZ13" s="63"/>
      <c r="BA13" s="69"/>
      <c r="BB13" s="69"/>
      <c r="BC13" s="69"/>
      <c r="BD13" s="71"/>
      <c r="BE13" s="71"/>
      <c r="BF13" s="71"/>
      <c r="BG13" s="72"/>
      <c r="BH13" s="78">
        <v>7.0</v>
      </c>
      <c r="BI13" s="73"/>
      <c r="BJ13" s="74"/>
      <c r="BK13" s="74"/>
      <c r="BL13" s="77">
        <f t="shared" si="10"/>
        <v>7</v>
      </c>
      <c r="BM13" s="80">
        <f t="shared" si="11"/>
        <v>20</v>
      </c>
      <c r="BN13" s="81"/>
      <c r="BO13" s="82">
        <f>IF(ISBLANK(A13),"",VLOOKUP(LEFT(A13,1),Coordinate,2,FALSE))</f>
        <v>1</v>
      </c>
      <c r="BP13" s="83">
        <f t="shared" si="12"/>
        <v>1</v>
      </c>
      <c r="BQ13" s="84">
        <f t="shared" si="13"/>
        <v>10</v>
      </c>
      <c r="BR13" s="54">
        <f>IF(ISBLANK(A13),"",vlookup(LEFT(A13,1),Coordinate,9,false))</f>
        <v>0</v>
      </c>
      <c r="BS13" s="54">
        <f>IF(ISBLANK(A13),"",VLOOKUP(MID(A13,2,1),Coordinate,9,false))</f>
        <v>0</v>
      </c>
      <c r="BT13" s="54">
        <f>IF(ISBLANK(A13),"",VLOOKUP(MID(A13,3,1),Coordinate,9,false))</f>
        <v>0</v>
      </c>
      <c r="BU13" s="54">
        <f>IF(ISBLANK(A13),"",VLOOKUP(MID(A13,4,1),Coordinate,9,false))</f>
        <v>0</v>
      </c>
      <c r="BV13" s="54">
        <f>IF(ISBLANK(A13),"",VLOOKUP(MID(A13,5,1),Coordinate,9,false))</f>
        <v>0</v>
      </c>
      <c r="BW13" s="54">
        <f>IF(ISBLANK(A13),"",VLOOKUP(MID(A13,6,1),Coordinate,9,false))</f>
        <v>0</v>
      </c>
      <c r="BX13" s="84">
        <f>IF(ISBLANK(A13),"",VLOOKUP(RIGHT(A13,1),Coordinate,9,false))</f>
        <v>10</v>
      </c>
      <c r="BY13" s="84">
        <f t="array" ref="BY13">SUMPRODUCT(BR13:BX13,TRANSPOSE(Weights))</f>
        <v>70</v>
      </c>
      <c r="BZ13" s="53"/>
    </row>
    <row r="14" ht="15.75" customHeight="1">
      <c r="A14" s="50" t="s">
        <v>201</v>
      </c>
      <c r="B14" s="51" t="str">
        <f>IF(ISBLANK(A14),"",if(C14="","N",if(VLOOKUP(BQ14,NewPlanet,3,false)=C14,"Y","N")))</f>
        <v>N</v>
      </c>
      <c r="C14" s="91" t="s">
        <v>203</v>
      </c>
      <c r="D14" s="52"/>
      <c r="E14" s="52"/>
      <c r="F14" s="52"/>
      <c r="G14" s="53" t="s">
        <v>119</v>
      </c>
      <c r="H14" s="52"/>
      <c r="I14" s="54">
        <f t="shared" si="7"/>
        <v>1</v>
      </c>
      <c r="J14" s="52"/>
      <c r="K14" s="52"/>
      <c r="L14" s="52"/>
      <c r="M14" s="52"/>
      <c r="N14" s="52"/>
      <c r="O14" s="54">
        <f t="shared" si="8"/>
        <v>0</v>
      </c>
      <c r="P14" s="55" t="s">
        <v>123</v>
      </c>
      <c r="Q14" s="64" t="s">
        <v>119</v>
      </c>
      <c r="R14" s="57" t="s">
        <v>123</v>
      </c>
      <c r="S14" s="58"/>
      <c r="T14" s="59" t="s">
        <v>125</v>
      </c>
      <c r="U14" s="60"/>
      <c r="V14" s="68" t="s">
        <v>119</v>
      </c>
      <c r="W14" s="70" t="s">
        <v>119</v>
      </c>
      <c r="X14" s="52"/>
      <c r="Y14" s="63"/>
      <c r="Z14" s="53"/>
      <c r="AA14" s="53"/>
      <c r="AB14" s="53"/>
      <c r="AC14" s="65"/>
      <c r="AD14" s="52"/>
      <c r="AE14" s="52"/>
      <c r="AF14" s="52"/>
      <c r="AG14" s="65"/>
      <c r="AH14" s="52"/>
      <c r="AI14" s="52"/>
      <c r="AJ14" s="52"/>
      <c r="AK14" s="65"/>
      <c r="AL14" s="52"/>
      <c r="AM14" s="52"/>
      <c r="AN14" s="52"/>
      <c r="AO14" s="56"/>
      <c r="AP14" s="56"/>
      <c r="AQ14" s="56"/>
      <c r="AR14" s="58"/>
      <c r="AS14" s="58"/>
      <c r="AT14" s="66"/>
      <c r="AU14" s="67">
        <v>1.0</v>
      </c>
      <c r="AV14" s="67" t="s">
        <v>205</v>
      </c>
      <c r="AW14" s="61"/>
      <c r="AX14" s="62"/>
      <c r="AY14" s="31">
        <f t="shared" si="9"/>
        <v>1</v>
      </c>
      <c r="AZ14" s="63"/>
      <c r="BA14" s="69"/>
      <c r="BB14" s="69"/>
      <c r="BC14" s="69"/>
      <c r="BD14" s="71"/>
      <c r="BE14" s="71"/>
      <c r="BF14" s="71"/>
      <c r="BG14" s="72"/>
      <c r="BH14" s="73"/>
      <c r="BI14" s="73"/>
      <c r="BJ14" s="74"/>
      <c r="BK14" s="74"/>
      <c r="BL14" s="77">
        <f t="shared" si="10"/>
        <v>0</v>
      </c>
      <c r="BM14" s="80">
        <f t="shared" si="11"/>
        <v>1</v>
      </c>
      <c r="BN14" s="81"/>
      <c r="BO14" s="82">
        <f>IF(ISBLANK(A14),"",VLOOKUP(LEFT(A14,1),Coordinate,2,FALSE))</f>
        <v>1</v>
      </c>
      <c r="BP14" s="83">
        <f t="shared" si="12"/>
        <v>1</v>
      </c>
      <c r="BQ14" s="84">
        <f t="shared" si="13"/>
        <v>11</v>
      </c>
      <c r="BR14" s="54">
        <f>IF(ISBLANK(A14),"",vlookup(LEFT(A14,1),Coordinate,9,false))</f>
        <v>0</v>
      </c>
      <c r="BS14" s="54">
        <f>IF(ISBLANK(A14),"",VLOOKUP(MID(A14,2,1),Coordinate,9,false))</f>
        <v>0</v>
      </c>
      <c r="BT14" s="54">
        <f>IF(ISBLANK(A14),"",VLOOKUP(MID(A14,3,1),Coordinate,9,false))</f>
        <v>0</v>
      </c>
      <c r="BU14" s="54">
        <f>IF(ISBLANK(A14),"",VLOOKUP(MID(A14,4,1),Coordinate,9,false))</f>
        <v>0</v>
      </c>
      <c r="BV14" s="54">
        <f>IF(ISBLANK(A14),"",VLOOKUP(MID(A14,5,1),Coordinate,9,false))</f>
        <v>0</v>
      </c>
      <c r="BW14" s="54">
        <f>IF(ISBLANK(A14),"",VLOOKUP(MID(A14,6,1),Coordinate,9,false))</f>
        <v>0</v>
      </c>
      <c r="BX14" s="84">
        <f>IF(ISBLANK(A14),"",VLOOKUP(RIGHT(A14,1),Coordinate,9,false))</f>
        <v>11</v>
      </c>
      <c r="BY14" s="84">
        <f t="array" ref="BY14">SUMPRODUCT(BR14:BX14,TRANSPOSE(Weights))</f>
        <v>77</v>
      </c>
      <c r="BZ14" s="53"/>
    </row>
    <row r="15" ht="15.75" customHeight="1">
      <c r="A15" s="50" t="s">
        <v>208</v>
      </c>
      <c r="B15" s="51" t="str">
        <f>IF(ISBLANK(A15),"",if(C15="","N",if(VLOOKUP(BQ15,NewPlanet,3,false)=C15,"Y","N")))</f>
        <v>N</v>
      </c>
      <c r="C15" s="86" t="s">
        <v>211</v>
      </c>
      <c r="D15" s="52"/>
      <c r="E15" s="52"/>
      <c r="F15" s="53" t="s">
        <v>119</v>
      </c>
      <c r="G15" s="53"/>
      <c r="H15" s="52"/>
      <c r="I15" s="54">
        <f t="shared" si="7"/>
        <v>1</v>
      </c>
      <c r="J15" s="52"/>
      <c r="K15" s="52"/>
      <c r="L15" s="52"/>
      <c r="M15" s="52"/>
      <c r="N15" s="52"/>
      <c r="O15" s="54">
        <f t="shared" si="8"/>
        <v>0</v>
      </c>
      <c r="P15" s="55" t="s">
        <v>123</v>
      </c>
      <c r="Q15" s="64" t="s">
        <v>119</v>
      </c>
      <c r="R15" s="57" t="s">
        <v>124</v>
      </c>
      <c r="S15" s="58"/>
      <c r="T15" s="59" t="s">
        <v>124</v>
      </c>
      <c r="U15" s="60"/>
      <c r="V15" s="68" t="s">
        <v>119</v>
      </c>
      <c r="W15" s="70" t="s">
        <v>119</v>
      </c>
      <c r="X15" s="52"/>
      <c r="Y15" s="63"/>
      <c r="Z15" s="53">
        <v>3.0</v>
      </c>
      <c r="AA15" s="53">
        <v>3.0</v>
      </c>
      <c r="AB15" s="53"/>
      <c r="AC15" s="65"/>
      <c r="AD15" s="52"/>
      <c r="AE15" s="52"/>
      <c r="AF15" s="52"/>
      <c r="AG15" s="65"/>
      <c r="AH15" s="52"/>
      <c r="AI15" s="52"/>
      <c r="AJ15" s="52"/>
      <c r="AK15" s="65"/>
      <c r="AL15" s="52"/>
      <c r="AM15" s="52"/>
      <c r="AN15" s="52"/>
      <c r="AO15" s="56"/>
      <c r="AP15" s="56"/>
      <c r="AQ15" s="56"/>
      <c r="AR15" s="58"/>
      <c r="AS15" s="58"/>
      <c r="AT15" s="66"/>
      <c r="AU15" s="60"/>
      <c r="AV15" s="60"/>
      <c r="AW15" s="61"/>
      <c r="AX15" s="70">
        <v>2.0</v>
      </c>
      <c r="AY15" s="31">
        <f t="shared" si="9"/>
        <v>8</v>
      </c>
      <c r="AZ15" s="63"/>
      <c r="BA15" s="75">
        <v>5.0</v>
      </c>
      <c r="BB15" s="69"/>
      <c r="BC15" s="69"/>
      <c r="BD15" s="71"/>
      <c r="BE15" s="71"/>
      <c r="BF15" s="71"/>
      <c r="BG15" s="72"/>
      <c r="BH15" s="78">
        <v>5.0</v>
      </c>
      <c r="BI15" s="78">
        <v>2.0</v>
      </c>
      <c r="BJ15" s="74"/>
      <c r="BK15" s="74"/>
      <c r="BL15" s="77">
        <f t="shared" si="10"/>
        <v>12</v>
      </c>
      <c r="BM15" s="80">
        <f t="shared" si="11"/>
        <v>20</v>
      </c>
      <c r="BN15" s="93" t="s">
        <v>173</v>
      </c>
      <c r="BO15" s="82">
        <f>IF(ISBLANK(A15),"",VLOOKUP(LEFT(A15,1),Coordinate,2,FALSE))</f>
        <v>1</v>
      </c>
      <c r="BP15" s="83">
        <f t="shared" si="12"/>
        <v>1</v>
      </c>
      <c r="BQ15" s="84">
        <f t="shared" si="13"/>
        <v>12</v>
      </c>
      <c r="BR15" s="54">
        <f>IF(ISBLANK(A15),"",vlookup(LEFT(A15,1),Coordinate,9,false))</f>
        <v>0</v>
      </c>
      <c r="BS15" s="54">
        <f>IF(ISBLANK(A15),"",VLOOKUP(MID(A15,2,1),Coordinate,9,false))</f>
        <v>0</v>
      </c>
      <c r="BT15" s="54">
        <f>IF(ISBLANK(A15),"",VLOOKUP(MID(A15,3,1),Coordinate,9,false))</f>
        <v>0</v>
      </c>
      <c r="BU15" s="54">
        <f>IF(ISBLANK(A15),"",VLOOKUP(MID(A15,4,1),Coordinate,9,false))</f>
        <v>0</v>
      </c>
      <c r="BV15" s="54">
        <f>IF(ISBLANK(A15),"",VLOOKUP(MID(A15,5,1),Coordinate,9,false))</f>
        <v>0</v>
      </c>
      <c r="BW15" s="54">
        <f>IF(ISBLANK(A15),"",VLOOKUP(MID(A15,6,1),Coordinate,9,false))</f>
        <v>0</v>
      </c>
      <c r="BX15" s="84">
        <f>IF(ISBLANK(A15),"",VLOOKUP(RIGHT(A15,1),Coordinate,9,false))</f>
        <v>12</v>
      </c>
      <c r="BY15" s="84">
        <f t="array" ref="BY15">SUMPRODUCT(BR15:BX15,TRANSPOSE(Weights))</f>
        <v>84</v>
      </c>
      <c r="BZ15" s="53"/>
    </row>
    <row r="16" ht="15.75" customHeight="1">
      <c r="A16" s="50" t="s">
        <v>214</v>
      </c>
      <c r="B16" s="51" t="str">
        <f>IF(ISBLANK(A16),"",if(C16="","N",if(VLOOKUP(BQ16,NewPlanet,3,false)=C16,"Y","N")))</f>
        <v>N</v>
      </c>
      <c r="C16" s="86" t="s">
        <v>217</v>
      </c>
      <c r="D16" s="52"/>
      <c r="E16" s="52"/>
      <c r="F16" s="53" t="s">
        <v>119</v>
      </c>
      <c r="G16" s="53"/>
      <c r="H16" s="52"/>
      <c r="I16" s="54">
        <f t="shared" si="7"/>
        <v>1</v>
      </c>
      <c r="J16" s="52"/>
      <c r="K16" s="52"/>
      <c r="L16" s="52"/>
      <c r="M16" s="52"/>
      <c r="N16" s="52"/>
      <c r="O16" s="54">
        <f t="shared" si="8"/>
        <v>0</v>
      </c>
      <c r="P16" s="55" t="s">
        <v>124</v>
      </c>
      <c r="Q16" s="56"/>
      <c r="R16" s="57" t="s">
        <v>123</v>
      </c>
      <c r="S16" s="58"/>
      <c r="T16" s="59" t="s">
        <v>124</v>
      </c>
      <c r="U16" s="60"/>
      <c r="V16" s="61"/>
      <c r="W16" s="62"/>
      <c r="X16" s="53" t="s">
        <v>119</v>
      </c>
      <c r="Y16" s="63"/>
      <c r="Z16" s="53">
        <v>6.0</v>
      </c>
      <c r="AA16" s="53">
        <v>4.0</v>
      </c>
      <c r="AB16" s="53">
        <v>4.0</v>
      </c>
      <c r="AC16" s="65"/>
      <c r="AD16" s="52"/>
      <c r="AE16" s="52"/>
      <c r="AF16" s="52"/>
      <c r="AG16" s="65"/>
      <c r="AH16" s="52"/>
      <c r="AI16" s="52"/>
      <c r="AJ16" s="52"/>
      <c r="AK16" s="65"/>
      <c r="AL16" s="52"/>
      <c r="AM16" s="53">
        <v>1.0</v>
      </c>
      <c r="AN16" s="52"/>
      <c r="AO16" s="56"/>
      <c r="AP16" s="56"/>
      <c r="AQ16" s="56"/>
      <c r="AR16" s="66">
        <v>5.0</v>
      </c>
      <c r="AS16" s="58"/>
      <c r="AT16" s="66"/>
      <c r="AU16" s="60"/>
      <c r="AV16" s="60"/>
      <c r="AW16" s="61"/>
      <c r="AX16" s="62"/>
      <c r="AY16" s="31">
        <f t="shared" si="9"/>
        <v>20</v>
      </c>
      <c r="AZ16" s="63"/>
      <c r="BA16" s="69"/>
      <c r="BB16" s="69"/>
      <c r="BC16" s="69"/>
      <c r="BD16" s="71"/>
      <c r="BE16" s="71"/>
      <c r="BF16" s="71"/>
      <c r="BG16" s="72"/>
      <c r="BH16" s="73"/>
      <c r="BI16" s="73"/>
      <c r="BJ16" s="74"/>
      <c r="BK16" s="74"/>
      <c r="BL16" s="77">
        <f t="shared" si="10"/>
        <v>0</v>
      </c>
      <c r="BM16" s="80">
        <f t="shared" si="11"/>
        <v>20</v>
      </c>
      <c r="BN16" s="81" t="s">
        <v>196</v>
      </c>
      <c r="BO16" s="82">
        <f>IF(ISBLANK(A16),"",VLOOKUP(LEFT(A16,1),Coordinate,2,FALSE))</f>
        <v>1</v>
      </c>
      <c r="BP16" s="83">
        <f t="shared" si="12"/>
        <v>1</v>
      </c>
      <c r="BQ16" s="84">
        <f t="shared" si="13"/>
        <v>13</v>
      </c>
      <c r="BR16" s="54">
        <f>IF(ISBLANK(A16),"",vlookup(LEFT(A16,1),Coordinate,9,false))</f>
        <v>0</v>
      </c>
      <c r="BS16" s="54">
        <f>IF(ISBLANK(A16),"",VLOOKUP(MID(A16,2,1),Coordinate,9,false))</f>
        <v>0</v>
      </c>
      <c r="BT16" s="54">
        <f>IF(ISBLANK(A16),"",VLOOKUP(MID(A16,3,1),Coordinate,9,false))</f>
        <v>0</v>
      </c>
      <c r="BU16" s="54">
        <f>IF(ISBLANK(A16),"",VLOOKUP(MID(A16,4,1),Coordinate,9,false))</f>
        <v>0</v>
      </c>
      <c r="BV16" s="54">
        <f>IF(ISBLANK(A16),"",VLOOKUP(MID(A16,5,1),Coordinate,9,false))</f>
        <v>0</v>
      </c>
      <c r="BW16" s="54">
        <f>IF(ISBLANK(A16),"",VLOOKUP(MID(A16,6,1),Coordinate,9,false))</f>
        <v>0</v>
      </c>
      <c r="BX16" s="84">
        <f>IF(ISBLANK(A16),"",VLOOKUP(RIGHT(A16,1),Coordinate,9,false))</f>
        <v>13</v>
      </c>
      <c r="BY16" s="84">
        <f t="array" ref="BY16">SUMPRODUCT(BR16:BX16,TRANSPOSE(Weights))</f>
        <v>91</v>
      </c>
      <c r="BZ16" s="53"/>
    </row>
    <row r="17" ht="15.75" customHeight="1">
      <c r="A17" s="50" t="s">
        <v>230</v>
      </c>
      <c r="B17" s="51" t="str">
        <f>IF(ISBLANK(A17),"",if(C17="","N",if(VLOOKUP(BQ17,NewPlanet,3,false)=C17,"Y","N")))</f>
        <v>N</v>
      </c>
      <c r="C17" s="86" t="s">
        <v>233</v>
      </c>
      <c r="D17" s="53" t="s">
        <v>119</v>
      </c>
      <c r="E17" s="52"/>
      <c r="F17" s="52"/>
      <c r="G17" s="53"/>
      <c r="H17" s="52"/>
      <c r="I17" s="54">
        <f t="shared" si="7"/>
        <v>1</v>
      </c>
      <c r="J17" s="52"/>
      <c r="K17" s="52"/>
      <c r="L17" s="52"/>
      <c r="M17" s="52"/>
      <c r="N17" s="52"/>
      <c r="O17" s="54">
        <f t="shared" si="8"/>
        <v>0</v>
      </c>
      <c r="P17" s="55" t="s">
        <v>123</v>
      </c>
      <c r="Q17" s="64" t="s">
        <v>119</v>
      </c>
      <c r="R17" s="57" t="s">
        <v>124</v>
      </c>
      <c r="S17" s="58"/>
      <c r="T17" s="59" t="s">
        <v>125</v>
      </c>
      <c r="U17" s="67" t="s">
        <v>119</v>
      </c>
      <c r="V17" s="68" t="s">
        <v>119</v>
      </c>
      <c r="W17" s="62"/>
      <c r="X17" s="53" t="s">
        <v>119</v>
      </c>
      <c r="Y17" s="63"/>
      <c r="Z17" s="53">
        <v>3.0</v>
      </c>
      <c r="AA17" s="53">
        <v>2.0</v>
      </c>
      <c r="AB17" s="53"/>
      <c r="AC17" s="65"/>
      <c r="AD17" s="53">
        <v>1.0</v>
      </c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56"/>
      <c r="AP17" s="56"/>
      <c r="AQ17" s="56"/>
      <c r="AR17" s="58"/>
      <c r="AS17" s="58"/>
      <c r="AT17" s="66"/>
      <c r="AU17" s="60"/>
      <c r="AV17" s="60"/>
      <c r="AW17" s="68">
        <v>4.0</v>
      </c>
      <c r="AX17" s="62"/>
      <c r="AY17" s="31">
        <f t="shared" si="9"/>
        <v>10</v>
      </c>
      <c r="AZ17" s="63"/>
      <c r="BA17" s="75">
        <v>3.0</v>
      </c>
      <c r="BB17" s="69"/>
      <c r="BC17" s="69"/>
      <c r="BD17" s="71"/>
      <c r="BE17" s="71"/>
      <c r="BF17" s="71"/>
      <c r="BG17" s="76">
        <v>7.0</v>
      </c>
      <c r="BH17" s="73"/>
      <c r="BI17" s="73"/>
      <c r="BJ17" s="74"/>
      <c r="BK17" s="74"/>
      <c r="BL17" s="77">
        <f t="shared" si="10"/>
        <v>10</v>
      </c>
      <c r="BM17" s="80">
        <f t="shared" si="11"/>
        <v>20</v>
      </c>
      <c r="BN17" s="81" t="s">
        <v>142</v>
      </c>
      <c r="BO17" s="82">
        <f>IF(ISBLANK(A17),"",VLOOKUP(LEFT(A17,1),Coordinate,2,FALSE))</f>
        <v>1</v>
      </c>
      <c r="BP17" s="83">
        <f t="shared" si="12"/>
        <v>1</v>
      </c>
      <c r="BQ17" s="84">
        <f t="shared" si="13"/>
        <v>14</v>
      </c>
      <c r="BR17" s="54">
        <f>IF(ISBLANK(A17),"",vlookup(LEFT(A17,1),Coordinate,9,false))</f>
        <v>0</v>
      </c>
      <c r="BS17" s="54">
        <f>IF(ISBLANK(A17),"",VLOOKUP(MID(A17,2,1),Coordinate,9,false))</f>
        <v>0</v>
      </c>
      <c r="BT17" s="54">
        <f>IF(ISBLANK(A17),"",VLOOKUP(MID(A17,3,1),Coordinate,9,false))</f>
        <v>0</v>
      </c>
      <c r="BU17" s="54">
        <f>IF(ISBLANK(A17),"",VLOOKUP(MID(A17,4,1),Coordinate,9,false))</f>
        <v>0</v>
      </c>
      <c r="BV17" s="54">
        <f>IF(ISBLANK(A17),"",VLOOKUP(MID(A17,5,1),Coordinate,9,false))</f>
        <v>0</v>
      </c>
      <c r="BW17" s="54">
        <f>IF(ISBLANK(A17),"",VLOOKUP(MID(A17,6,1),Coordinate,9,false))</f>
        <v>0</v>
      </c>
      <c r="BX17" s="84">
        <f>IF(ISBLANK(A17),"",VLOOKUP(RIGHT(A17,1),Coordinate,9,false))</f>
        <v>14</v>
      </c>
      <c r="BY17" s="84">
        <f t="array" ref="BY17">SUMPRODUCT(BR17:BX17,TRANSPOSE(Weights))</f>
        <v>98</v>
      </c>
      <c r="BZ17" s="53"/>
    </row>
    <row r="18" ht="15.75" customHeight="1">
      <c r="A18" s="50" t="s">
        <v>236</v>
      </c>
      <c r="B18" s="51" t="str">
        <f>IF(ISBLANK(A18),"",if(C18="","N",if(VLOOKUP(BQ18,NewPlanet,3,false)=C18,"Y","N")))</f>
        <v>N</v>
      </c>
      <c r="C18" s="86" t="s">
        <v>237</v>
      </c>
      <c r="D18" s="53"/>
      <c r="E18" s="52"/>
      <c r="F18" s="52"/>
      <c r="G18" s="53"/>
      <c r="H18" s="53" t="s">
        <v>119</v>
      </c>
      <c r="I18" s="113">
        <v>1.0</v>
      </c>
      <c r="J18" s="52"/>
      <c r="K18" s="52"/>
      <c r="L18" s="52"/>
      <c r="M18" s="52"/>
      <c r="N18" s="52"/>
      <c r="O18" s="113">
        <v>0.0</v>
      </c>
      <c r="P18" s="55" t="s">
        <v>124</v>
      </c>
      <c r="Q18" s="64"/>
      <c r="R18" s="57" t="s">
        <v>124</v>
      </c>
      <c r="S18" s="66"/>
      <c r="T18" s="59" t="s">
        <v>125</v>
      </c>
      <c r="U18" s="67" t="s">
        <v>119</v>
      </c>
      <c r="V18" s="68" t="s">
        <v>119</v>
      </c>
      <c r="W18" s="68" t="s">
        <v>119</v>
      </c>
      <c r="X18" s="68" t="s">
        <v>119</v>
      </c>
      <c r="Y18" s="63"/>
      <c r="Z18" s="53"/>
      <c r="AA18" s="53">
        <v>3.0</v>
      </c>
      <c r="AB18" s="53"/>
      <c r="AC18" s="65"/>
      <c r="AD18" s="52"/>
      <c r="AE18" s="52"/>
      <c r="AF18" s="52"/>
      <c r="AG18" s="65"/>
      <c r="AH18" s="52"/>
      <c r="AI18" s="53">
        <v>1.0</v>
      </c>
      <c r="AJ18" s="52"/>
      <c r="AK18" s="65"/>
      <c r="AL18" s="52"/>
      <c r="AM18" s="52"/>
      <c r="AN18" s="52"/>
      <c r="AO18" s="56"/>
      <c r="AP18" s="56"/>
      <c r="AQ18" s="56"/>
      <c r="AR18" s="58"/>
      <c r="AS18" s="58"/>
      <c r="AT18" s="66"/>
      <c r="AU18" s="67"/>
      <c r="AV18" s="67"/>
      <c r="AW18" s="61"/>
      <c r="AX18" s="62"/>
      <c r="AY18" s="31"/>
      <c r="AZ18" s="63"/>
      <c r="BA18" s="75"/>
      <c r="BB18" s="69"/>
      <c r="BC18" s="69"/>
      <c r="BD18" s="71"/>
      <c r="BE18" s="89"/>
      <c r="BF18" s="71"/>
      <c r="BG18" s="76">
        <v>2.0</v>
      </c>
      <c r="BH18" s="78">
        <v>2.0</v>
      </c>
      <c r="BI18" s="73"/>
      <c r="BJ18" s="79">
        <v>1.0</v>
      </c>
      <c r="BK18" s="79">
        <v>2.0</v>
      </c>
      <c r="BL18" s="77">
        <f t="shared" si="10"/>
        <v>7</v>
      </c>
      <c r="BM18" s="80">
        <f t="shared" si="11"/>
        <v>7</v>
      </c>
      <c r="BN18" s="81"/>
      <c r="BO18" s="82"/>
      <c r="BP18" s="83"/>
      <c r="BQ18" s="84"/>
      <c r="BR18" s="54"/>
      <c r="BS18" s="54"/>
      <c r="BT18" s="54"/>
      <c r="BU18" s="54"/>
      <c r="BV18" s="54"/>
      <c r="BW18" s="54"/>
      <c r="BX18" s="84"/>
      <c r="BY18" s="84"/>
      <c r="BZ18" s="53"/>
    </row>
    <row r="19" ht="15.75" customHeight="1">
      <c r="A19" s="50" t="s">
        <v>238</v>
      </c>
      <c r="B19" s="51" t="str">
        <f>IF(ISBLANK(A19),"",if(C19="","N",if(VLOOKUP(BQ19,NewPlanet,3,false)=C19,"Y","N")))</f>
        <v>N</v>
      </c>
      <c r="C19" s="86" t="s">
        <v>239</v>
      </c>
      <c r="D19" s="53" t="s">
        <v>119</v>
      </c>
      <c r="E19" s="52"/>
      <c r="F19" s="52"/>
      <c r="G19" s="53"/>
      <c r="H19" s="52"/>
      <c r="I19" s="54">
        <f t="shared" ref="I19:I46" si="14">IF(ISBLANK(A19),"",COUNTA(D19:H19))</f>
        <v>1</v>
      </c>
      <c r="J19" s="52"/>
      <c r="K19" s="52"/>
      <c r="L19" s="52"/>
      <c r="M19" s="52"/>
      <c r="N19" s="52"/>
      <c r="O19" s="54">
        <f t="shared" ref="O19:O46" si="15">IF(ISBLANK(A19),"",COUNTA(J19:N19))</f>
        <v>0</v>
      </c>
      <c r="P19" s="55" t="s">
        <v>123</v>
      </c>
      <c r="Q19" s="64" t="s">
        <v>119</v>
      </c>
      <c r="R19" s="57" t="s">
        <v>131</v>
      </c>
      <c r="S19" s="66" t="s">
        <v>119</v>
      </c>
      <c r="T19" s="59" t="s">
        <v>125</v>
      </c>
      <c r="U19" s="60"/>
      <c r="V19" s="61"/>
      <c r="W19" s="62"/>
      <c r="X19" s="52"/>
      <c r="Y19" s="63"/>
      <c r="Z19" s="53">
        <v>3.0</v>
      </c>
      <c r="AA19" s="53">
        <v>6.0</v>
      </c>
      <c r="AB19" s="53"/>
      <c r="AC19" s="65"/>
      <c r="AD19" s="52"/>
      <c r="AE19" s="52"/>
      <c r="AF19" s="52"/>
      <c r="AG19" s="65"/>
      <c r="AH19" s="52"/>
      <c r="AI19" s="52"/>
      <c r="AJ19" s="52"/>
      <c r="AK19" s="65"/>
      <c r="AL19" s="52"/>
      <c r="AM19" s="52"/>
      <c r="AN19" s="52"/>
      <c r="AO19" s="56"/>
      <c r="AP19" s="56"/>
      <c r="AQ19" s="56"/>
      <c r="AR19" s="58"/>
      <c r="AS19" s="58"/>
      <c r="AT19" s="66"/>
      <c r="AU19" s="67">
        <v>1.0</v>
      </c>
      <c r="AV19" s="67" t="s">
        <v>240</v>
      </c>
      <c r="AW19" s="61"/>
      <c r="AX19" s="62"/>
      <c r="AY19" s="31">
        <f t="shared" ref="AY19:AY46" si="16">IF(ISBLANK(R19),"",SUM(Z19:AU19,AW19:AX19))</f>
        <v>10</v>
      </c>
      <c r="AZ19" s="63"/>
      <c r="BA19" s="75">
        <v>6.0</v>
      </c>
      <c r="BB19" s="69"/>
      <c r="BC19" s="69"/>
      <c r="BD19" s="71"/>
      <c r="BE19" s="89">
        <v>4.0</v>
      </c>
      <c r="BF19" s="71"/>
      <c r="BG19" s="72"/>
      <c r="BH19" s="73"/>
      <c r="BI19" s="73"/>
      <c r="BJ19" s="74"/>
      <c r="BK19" s="74"/>
      <c r="BL19" s="77">
        <f t="shared" si="10"/>
        <v>10</v>
      </c>
      <c r="BM19" s="80">
        <f t="shared" si="11"/>
        <v>20</v>
      </c>
      <c r="BN19" s="81" t="s">
        <v>173</v>
      </c>
      <c r="BO19" s="82">
        <f>IF(ISBLANK(A19),"",VLOOKUP(LEFT(A19,1),Coordinate,2,FALSE))</f>
        <v>1</v>
      </c>
      <c r="BP19" s="83">
        <f t="shared" ref="BP19:BP46" si="17">I19+O19</f>
        <v>1</v>
      </c>
      <c r="BQ19" s="84">
        <f t="shared" ref="BQ19:BQ46" si="18">SUM(BR19:BX19)</f>
        <v>16</v>
      </c>
      <c r="BR19" s="54">
        <f>IF(ISBLANK(A19),"",vlookup(LEFT(A19,1),Coordinate,9,false))</f>
        <v>0</v>
      </c>
      <c r="BS19" s="54">
        <f>IF(ISBLANK(A19),"",VLOOKUP(MID(A19,2,1),Coordinate,9,false))</f>
        <v>0</v>
      </c>
      <c r="BT19" s="54">
        <f>IF(ISBLANK(A19),"",VLOOKUP(MID(A19,3,1),Coordinate,9,false))</f>
        <v>0</v>
      </c>
      <c r="BU19" s="54">
        <f>IF(ISBLANK(A19),"",VLOOKUP(MID(A19,4,1),Coordinate,9,false))</f>
        <v>0</v>
      </c>
      <c r="BV19" s="54">
        <f>IF(ISBLANK(A19),"",VLOOKUP(MID(A19,5,1),Coordinate,9,false))</f>
        <v>0</v>
      </c>
      <c r="BW19" s="54">
        <f>IF(ISBLANK(A19),"",VLOOKUP(MID(A19,6,1),Coordinate,9,false))</f>
        <v>0</v>
      </c>
      <c r="BX19" s="84">
        <f>IF(ISBLANK(A19),"",VLOOKUP(RIGHT(A19,1),Coordinate,9,false))</f>
        <v>16</v>
      </c>
      <c r="BY19" s="84">
        <f t="array" ref="BY19">SUMPRODUCT(BR19:BX19,TRANSPOSE(Weights))</f>
        <v>112</v>
      </c>
      <c r="BZ19" s="53"/>
    </row>
    <row r="20" ht="15.75" customHeight="1">
      <c r="A20" s="50" t="s">
        <v>247</v>
      </c>
      <c r="B20" s="51" t="str">
        <f>IF(ISBLANK(A20),"",if(C20="","N",if(VLOOKUP(BQ20,NewPlanet,3,false)=C20,"Y","N")))</f>
        <v>N</v>
      </c>
      <c r="C20" s="86" t="s">
        <v>248</v>
      </c>
      <c r="D20" s="52"/>
      <c r="E20" s="52"/>
      <c r="F20" s="52"/>
      <c r="G20" s="53" t="s">
        <v>119</v>
      </c>
      <c r="H20" s="52"/>
      <c r="I20" s="54">
        <f t="shared" si="14"/>
        <v>1</v>
      </c>
      <c r="J20" s="52"/>
      <c r="K20" s="52"/>
      <c r="L20" s="52"/>
      <c r="M20" s="52"/>
      <c r="N20" s="52"/>
      <c r="O20" s="54">
        <f t="shared" si="15"/>
        <v>0</v>
      </c>
      <c r="P20" s="55" t="s">
        <v>131</v>
      </c>
      <c r="Q20" s="64" t="s">
        <v>119</v>
      </c>
      <c r="R20" s="57" t="s">
        <v>123</v>
      </c>
      <c r="S20" s="66" t="s">
        <v>119</v>
      </c>
      <c r="T20" s="59" t="s">
        <v>125</v>
      </c>
      <c r="U20" s="67"/>
      <c r="V20" s="68" t="s">
        <v>119</v>
      </c>
      <c r="W20" s="70" t="s">
        <v>119</v>
      </c>
      <c r="X20" s="52"/>
      <c r="Y20" s="63"/>
      <c r="Z20" s="53">
        <v>3.0</v>
      </c>
      <c r="AA20" s="53"/>
      <c r="AB20" s="53"/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/>
      <c r="AQ20" s="56"/>
      <c r="AR20" s="58"/>
      <c r="AS20" s="58"/>
      <c r="AT20" s="66"/>
      <c r="AU20" s="67">
        <v>1.0</v>
      </c>
      <c r="AV20" s="67" t="s">
        <v>251</v>
      </c>
      <c r="AW20" s="61"/>
      <c r="AX20" s="62"/>
      <c r="AY20" s="31">
        <f t="shared" si="16"/>
        <v>4</v>
      </c>
      <c r="AZ20" s="63"/>
      <c r="BA20" s="69"/>
      <c r="BB20" s="75">
        <v>4.0</v>
      </c>
      <c r="BC20" s="69"/>
      <c r="BD20" s="89">
        <v>3.0</v>
      </c>
      <c r="BE20" s="71"/>
      <c r="BF20" s="71"/>
      <c r="BG20" s="72"/>
      <c r="BH20" s="78">
        <v>2.0</v>
      </c>
      <c r="BI20" s="78">
        <v>2.0</v>
      </c>
      <c r="BJ20" s="79">
        <v>3.0</v>
      </c>
      <c r="BK20" s="79">
        <v>2.0</v>
      </c>
      <c r="BL20" s="77">
        <f t="shared" si="10"/>
        <v>16</v>
      </c>
      <c r="BM20" s="80">
        <f t="shared" si="11"/>
        <v>20</v>
      </c>
      <c r="BN20" s="81" t="s">
        <v>173</v>
      </c>
      <c r="BO20" s="82">
        <f>IF(ISBLANK(A20),"",VLOOKUP(LEFT(A20,1),Coordinate,2,FALSE))</f>
        <v>1</v>
      </c>
      <c r="BP20" s="83">
        <f t="shared" si="17"/>
        <v>1</v>
      </c>
      <c r="BQ20" s="84">
        <f t="shared" si="18"/>
        <v>17</v>
      </c>
      <c r="BR20" s="54">
        <f>IF(ISBLANK(A20),"",vlookup(LEFT(A20,1),Coordinate,9,false))</f>
        <v>0</v>
      </c>
      <c r="BS20" s="54">
        <f>IF(ISBLANK(A20),"",VLOOKUP(MID(A20,2,1),Coordinate,9,false))</f>
        <v>0</v>
      </c>
      <c r="BT20" s="54">
        <f>IF(ISBLANK(A20),"",VLOOKUP(MID(A20,3,1),Coordinate,9,false))</f>
        <v>0</v>
      </c>
      <c r="BU20" s="54">
        <f>IF(ISBLANK(A20),"",VLOOKUP(MID(A20,4,1),Coordinate,9,false))</f>
        <v>0</v>
      </c>
      <c r="BV20" s="54">
        <f>IF(ISBLANK(A20),"",VLOOKUP(MID(A20,5,1),Coordinate,9,false))</f>
        <v>0</v>
      </c>
      <c r="BW20" s="54">
        <f>IF(ISBLANK(A20),"",VLOOKUP(MID(A20,6,1),Coordinate,9,false))</f>
        <v>0</v>
      </c>
      <c r="BX20" s="84">
        <f>IF(ISBLANK(A20),"",VLOOKUP(RIGHT(A20,1),Coordinate,9,false))</f>
        <v>17</v>
      </c>
      <c r="BY20" s="84">
        <f t="array" ref="BY20">SUMPRODUCT(BR20:BX20,TRANSPOSE(Weights))</f>
        <v>119</v>
      </c>
      <c r="BZ20" s="53"/>
    </row>
    <row r="21" ht="15.75" customHeight="1">
      <c r="A21" s="50" t="s">
        <v>258</v>
      </c>
      <c r="B21" s="51" t="str">
        <f>IF(ISBLANK(A21),"",if(C21="","N",if(VLOOKUP(BQ21,NewPlanet,3,false)=C21,"Y","N")))</f>
        <v>N</v>
      </c>
      <c r="C21" s="86" t="s">
        <v>261</v>
      </c>
      <c r="D21" s="52"/>
      <c r="E21" s="53" t="s">
        <v>119</v>
      </c>
      <c r="F21" s="52"/>
      <c r="G21" s="53"/>
      <c r="H21" s="52"/>
      <c r="I21" s="54">
        <f t="shared" si="14"/>
        <v>1</v>
      </c>
      <c r="J21" s="52"/>
      <c r="K21" s="52"/>
      <c r="L21" s="52"/>
      <c r="M21" s="52"/>
      <c r="N21" s="52"/>
      <c r="O21" s="54">
        <f t="shared" si="15"/>
        <v>0</v>
      </c>
      <c r="P21" s="55" t="s">
        <v>124</v>
      </c>
      <c r="Q21" s="56"/>
      <c r="R21" s="57" t="s">
        <v>123</v>
      </c>
      <c r="S21" s="66" t="s">
        <v>119</v>
      </c>
      <c r="T21" s="59" t="s">
        <v>124</v>
      </c>
      <c r="U21" s="60"/>
      <c r="V21" s="61"/>
      <c r="W21" s="70" t="s">
        <v>119</v>
      </c>
      <c r="X21" s="52"/>
      <c r="Y21" s="63"/>
      <c r="Z21" s="53">
        <v>5.0</v>
      </c>
      <c r="AA21" s="53">
        <v>2.0</v>
      </c>
      <c r="AB21" s="53">
        <v>4.0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f t="shared" si="16"/>
        <v>11</v>
      </c>
      <c r="AZ21" s="63"/>
      <c r="BA21" s="69"/>
      <c r="BB21" s="69"/>
      <c r="BC21" s="69"/>
      <c r="BD21" s="89">
        <v>2.0</v>
      </c>
      <c r="BE21" s="71"/>
      <c r="BF21" s="71"/>
      <c r="BG21" s="72"/>
      <c r="BH21" s="73"/>
      <c r="BI21" s="73"/>
      <c r="BJ21" s="79">
        <v>7.0</v>
      </c>
      <c r="BK21" s="74"/>
      <c r="BL21" s="77">
        <f t="shared" si="10"/>
        <v>9</v>
      </c>
      <c r="BM21" s="80">
        <f t="shared" si="11"/>
        <v>20</v>
      </c>
      <c r="BN21" s="93" t="s">
        <v>173</v>
      </c>
      <c r="BO21" s="82">
        <f>IF(ISBLANK(A21),"",VLOOKUP(LEFT(A21,1),Coordinate,2,FALSE))</f>
        <v>1</v>
      </c>
      <c r="BP21" s="83">
        <f t="shared" si="17"/>
        <v>1</v>
      </c>
      <c r="BQ21" s="84">
        <f t="shared" si="18"/>
        <v>18</v>
      </c>
      <c r="BR21" s="54">
        <f>IF(ISBLANK(A21),"",vlookup(LEFT(A21,1),Coordinate,9,false))</f>
        <v>0</v>
      </c>
      <c r="BS21" s="54">
        <f>IF(ISBLANK(A21),"",VLOOKUP(MID(A21,2,1),Coordinate,9,false))</f>
        <v>0</v>
      </c>
      <c r="BT21" s="54">
        <f>IF(ISBLANK(A21),"",VLOOKUP(MID(A21,3,1),Coordinate,9,false))</f>
        <v>0</v>
      </c>
      <c r="BU21" s="54">
        <f>IF(ISBLANK(A21),"",VLOOKUP(MID(A21,4,1),Coordinate,9,false))</f>
        <v>0</v>
      </c>
      <c r="BV21" s="54">
        <f>IF(ISBLANK(A21),"",VLOOKUP(MID(A21,5,1),Coordinate,9,false))</f>
        <v>0</v>
      </c>
      <c r="BW21" s="54">
        <f>IF(ISBLANK(A21),"",VLOOKUP(MID(A21,6,1),Coordinate,9,false))</f>
        <v>0</v>
      </c>
      <c r="BX21" s="84">
        <f>IF(ISBLANK(A21),"",VLOOKUP(RIGHT(A21,1),Coordinate,9,false))</f>
        <v>18</v>
      </c>
      <c r="BY21" s="84">
        <f t="array" ref="BY21">SUMPRODUCT(BR21:BX21,TRANSPOSE(Weights))</f>
        <v>126</v>
      </c>
      <c r="BZ21" s="53"/>
    </row>
    <row r="22" ht="15.75" customHeight="1">
      <c r="A22" s="50" t="s">
        <v>263</v>
      </c>
      <c r="B22" s="51" t="str">
        <f>IF(ISBLANK(A22),"",if(C22="","N",if(VLOOKUP(BQ22,NewPlanet,3,false)=C22,"Y","N")))</f>
        <v>N</v>
      </c>
      <c r="C22" s="3" t="s">
        <v>266</v>
      </c>
      <c r="D22" s="52"/>
      <c r="E22" s="52"/>
      <c r="F22" s="52"/>
      <c r="G22" s="53" t="s">
        <v>119</v>
      </c>
      <c r="H22" s="52"/>
      <c r="I22" s="54">
        <f t="shared" si="14"/>
        <v>1</v>
      </c>
      <c r="J22" s="52"/>
      <c r="K22" s="52"/>
      <c r="L22" s="52"/>
      <c r="M22" s="52"/>
      <c r="N22" s="52"/>
      <c r="O22" s="54">
        <f t="shared" si="15"/>
        <v>0</v>
      </c>
      <c r="P22" s="55" t="s">
        <v>123</v>
      </c>
      <c r="Q22" s="64" t="s">
        <v>180</v>
      </c>
      <c r="R22" s="57" t="s">
        <v>131</v>
      </c>
      <c r="S22" s="66" t="s">
        <v>119</v>
      </c>
      <c r="T22" s="59" t="s">
        <v>124</v>
      </c>
      <c r="U22" s="60"/>
      <c r="V22" s="68" t="s">
        <v>119</v>
      </c>
      <c r="W22" s="62"/>
      <c r="X22" s="53" t="s">
        <v>119</v>
      </c>
      <c r="Y22" s="63"/>
      <c r="Z22" s="53">
        <v>4.0</v>
      </c>
      <c r="AA22" s="53">
        <v>3.0</v>
      </c>
      <c r="AB22" s="53">
        <v>0.0</v>
      </c>
      <c r="AC22" s="65"/>
      <c r="AD22" s="52"/>
      <c r="AE22" s="52"/>
      <c r="AF22" s="52"/>
      <c r="AG22" s="65"/>
      <c r="AH22" s="52"/>
      <c r="AI22" s="52"/>
      <c r="AJ22" s="52"/>
      <c r="AK22" s="65"/>
      <c r="AL22" s="52"/>
      <c r="AM22" s="52"/>
      <c r="AN22" s="53">
        <v>1.0</v>
      </c>
      <c r="AO22" s="64">
        <v>3.0</v>
      </c>
      <c r="AP22" s="56"/>
      <c r="AQ22" s="56"/>
      <c r="AR22" s="58"/>
      <c r="AS22" s="58"/>
      <c r="AT22" s="66"/>
      <c r="AU22" s="60"/>
      <c r="AV22" s="60"/>
      <c r="AW22" s="68">
        <v>6.0</v>
      </c>
      <c r="AX22" s="62"/>
      <c r="AY22" s="31">
        <f t="shared" si="16"/>
        <v>17</v>
      </c>
      <c r="AZ22" s="63"/>
      <c r="BA22" s="69"/>
      <c r="BB22" s="69"/>
      <c r="BC22" s="69"/>
      <c r="BD22" s="71"/>
      <c r="BE22" s="89">
        <v>3.0</v>
      </c>
      <c r="BF22" s="71"/>
      <c r="BG22" s="72"/>
      <c r="BH22" s="73"/>
      <c r="BI22" s="73"/>
      <c r="BJ22" s="74"/>
      <c r="BK22" s="74"/>
      <c r="BL22" s="77">
        <f t="shared" si="10"/>
        <v>3</v>
      </c>
      <c r="BM22" s="80">
        <f t="shared" si="11"/>
        <v>20</v>
      </c>
      <c r="BN22" s="81"/>
      <c r="BO22" s="82">
        <f>IF(ISBLANK(A22),"",VLOOKUP(LEFT(A22,1),Coordinate,2,FALSE))</f>
        <v>1</v>
      </c>
      <c r="BP22" s="83">
        <f t="shared" si="17"/>
        <v>1</v>
      </c>
      <c r="BQ22" s="84">
        <f t="shared" si="18"/>
        <v>19</v>
      </c>
      <c r="BR22" s="54">
        <f>IF(ISBLANK(A22),"",vlookup(LEFT(A22,1),Coordinate,9,false))</f>
        <v>0</v>
      </c>
      <c r="BS22" s="54">
        <f>IF(ISBLANK(A22),"",VLOOKUP(MID(A22,2,1),Coordinate,9,false))</f>
        <v>0</v>
      </c>
      <c r="BT22" s="54">
        <f>IF(ISBLANK(A22),"",VLOOKUP(MID(A22,3,1),Coordinate,9,false))</f>
        <v>0</v>
      </c>
      <c r="BU22" s="54">
        <f>IF(ISBLANK(A22),"",VLOOKUP(MID(A22,4,1),Coordinate,9,false))</f>
        <v>0</v>
      </c>
      <c r="BV22" s="54">
        <f>IF(ISBLANK(A22),"",VLOOKUP(MID(A22,5,1),Coordinate,9,false))</f>
        <v>0</v>
      </c>
      <c r="BW22" s="54">
        <f>IF(ISBLANK(A22),"",VLOOKUP(MID(A22,6,1),Coordinate,9,false))</f>
        <v>0</v>
      </c>
      <c r="BX22" s="84">
        <f>IF(ISBLANK(A22),"",VLOOKUP(RIGHT(A22,1),Coordinate,9,false))</f>
        <v>19</v>
      </c>
      <c r="BY22" s="84">
        <f t="array" ref="BY22">SUMPRODUCT(BR22:BX22,TRANSPOSE(Weights))</f>
        <v>133</v>
      </c>
      <c r="BZ22" s="53"/>
    </row>
    <row r="23" ht="15.75" customHeight="1">
      <c r="A23" s="50" t="s">
        <v>268</v>
      </c>
      <c r="B23" s="51" t="str">
        <f>IF(ISBLANK(A23),"",if(C23="","N",if(VLOOKUP(BQ23,NewPlanet,3,false)=C23,"Y","N")))</f>
        <v>N</v>
      </c>
      <c r="C23" s="3" t="s">
        <v>269</v>
      </c>
      <c r="D23" s="52"/>
      <c r="E23" s="52"/>
      <c r="F23" s="52"/>
      <c r="G23" s="53"/>
      <c r="H23" s="52" t="s">
        <v>119</v>
      </c>
      <c r="I23" s="54">
        <f t="shared" si="14"/>
        <v>1</v>
      </c>
      <c r="J23" s="52"/>
      <c r="K23" s="52"/>
      <c r="L23" s="52"/>
      <c r="M23" s="52"/>
      <c r="N23" s="52"/>
      <c r="O23" s="54">
        <f t="shared" si="15"/>
        <v>0</v>
      </c>
      <c r="P23" s="55" t="s">
        <v>123</v>
      </c>
      <c r="Q23" s="56"/>
      <c r="R23" s="57" t="s">
        <v>123</v>
      </c>
      <c r="S23" s="58"/>
      <c r="T23" s="59" t="s">
        <v>125</v>
      </c>
      <c r="U23" s="60" t="s">
        <v>119</v>
      </c>
      <c r="V23" s="61" t="s">
        <v>119</v>
      </c>
      <c r="W23" s="62" t="s">
        <v>119</v>
      </c>
      <c r="X23" s="52" t="s">
        <v>119</v>
      </c>
      <c r="Y23" s="63"/>
      <c r="Z23" s="53">
        <v>2.0</v>
      </c>
      <c r="AA23" s="53"/>
      <c r="AB23" s="53"/>
      <c r="AC23" s="65"/>
      <c r="AD23" s="52"/>
      <c r="AE23" s="52"/>
      <c r="AF23" s="52"/>
      <c r="AG23" s="65"/>
      <c r="AH23" s="52"/>
      <c r="AI23" s="52"/>
      <c r="AJ23" s="52"/>
      <c r="AK23" s="65"/>
      <c r="AL23" s="52"/>
      <c r="AM23" s="52"/>
      <c r="AN23" s="52"/>
      <c r="AO23" s="56">
        <v>3.0</v>
      </c>
      <c r="AP23" s="56"/>
      <c r="AQ23" s="56"/>
      <c r="AR23" s="58">
        <v>3.0</v>
      </c>
      <c r="AS23" s="58"/>
      <c r="AT23" s="66"/>
      <c r="AU23" s="60"/>
      <c r="AV23" s="60"/>
      <c r="AW23" s="61"/>
      <c r="AX23" s="62"/>
      <c r="AY23" s="31">
        <f t="shared" si="16"/>
        <v>8</v>
      </c>
      <c r="AZ23" s="63"/>
      <c r="BA23" s="69"/>
      <c r="BB23" s="69"/>
      <c r="BC23" s="69"/>
      <c r="BD23" s="71"/>
      <c r="BE23" s="71"/>
      <c r="BF23" s="71"/>
      <c r="BG23" s="72">
        <v>3.0</v>
      </c>
      <c r="BH23" s="73">
        <v>5.0</v>
      </c>
      <c r="BI23" s="73"/>
      <c r="BJ23" s="74">
        <v>4.0</v>
      </c>
      <c r="BK23" s="74"/>
      <c r="BL23" s="77">
        <f t="shared" si="10"/>
        <v>12</v>
      </c>
      <c r="BM23" s="80">
        <f t="shared" si="11"/>
        <v>20</v>
      </c>
      <c r="BN23" s="81"/>
      <c r="BO23" s="82">
        <f>IF(ISBLANK(A23),"",VLOOKUP(LEFT(A23,1),Coordinate,2,FALSE))</f>
        <v>1</v>
      </c>
      <c r="BP23" s="83">
        <f t="shared" si="17"/>
        <v>1</v>
      </c>
      <c r="BQ23" s="84">
        <f t="shared" si="18"/>
        <v>1</v>
      </c>
      <c r="BR23" s="54">
        <f>IF(ISBLANK(A23),"",vlookup(LEFT(A23,1),Coordinate,9,false))</f>
        <v>0</v>
      </c>
      <c r="BS23" s="54">
        <f>IF(ISBLANK(A23),"",VLOOKUP(MID(A23,2,1),Coordinate,9,false))</f>
        <v>0</v>
      </c>
      <c r="BT23" s="54">
        <f>IF(ISBLANK(A23),"",VLOOKUP(MID(A23,3,1),Coordinate,9,false))</f>
        <v>0</v>
      </c>
      <c r="BU23" s="54">
        <f>IF(ISBLANK(A23),"",VLOOKUP(MID(A23,4,1),Coordinate,9,false))</f>
        <v>0</v>
      </c>
      <c r="BV23" s="54">
        <f>IF(ISBLANK(A23),"",VLOOKUP(MID(A23,5,1),Coordinate,9,false))</f>
        <v>0</v>
      </c>
      <c r="BW23" s="54">
        <f>IF(ISBLANK(A23),"",VLOOKUP(MID(A23,6,1),Coordinate,9,false))</f>
        <v>1</v>
      </c>
      <c r="BX23" s="84">
        <f>IF(ISBLANK(A23),"",VLOOKUP(RIGHT(A23,1),Coordinate,9,false))</f>
        <v>0</v>
      </c>
      <c r="BY23" s="84">
        <f t="array" ref="BY23">SUMPRODUCT(BR23:BX23,TRANSPOSE(Weights))</f>
        <v>6</v>
      </c>
      <c r="BZ23" s="53"/>
    </row>
    <row r="24" ht="15.75" customHeight="1">
      <c r="A24" s="50" t="s">
        <v>275</v>
      </c>
      <c r="B24" s="51" t="str">
        <f>IF(ISBLANK(A24),"",if(C24="","N",if(VLOOKUP(BQ24,NewPlanet,3,false)=C24,"Y","N")))</f>
        <v>N</v>
      </c>
      <c r="C24" s="3" t="s">
        <v>276</v>
      </c>
      <c r="D24" s="52"/>
      <c r="E24" s="52"/>
      <c r="F24" s="52"/>
      <c r="G24" s="53" t="s">
        <v>121</v>
      </c>
      <c r="H24" s="52"/>
      <c r="I24" s="54">
        <f t="shared" si="14"/>
        <v>1</v>
      </c>
      <c r="J24" s="52"/>
      <c r="K24" s="52"/>
      <c r="L24" s="52"/>
      <c r="M24" s="52"/>
      <c r="N24" s="52"/>
      <c r="O24" s="54">
        <f t="shared" si="15"/>
        <v>0</v>
      </c>
      <c r="P24" s="55" t="s">
        <v>124</v>
      </c>
      <c r="Q24" s="56"/>
      <c r="R24" s="57" t="s">
        <v>124</v>
      </c>
      <c r="S24" s="58"/>
      <c r="T24" s="59" t="s">
        <v>124</v>
      </c>
      <c r="U24" s="60"/>
      <c r="V24" s="61"/>
      <c r="W24" s="62"/>
      <c r="X24" s="52"/>
      <c r="Y24" s="63"/>
      <c r="Z24" s="53"/>
      <c r="AA24" s="53"/>
      <c r="AB24" s="53"/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/>
      <c r="AN24" s="52"/>
      <c r="AO24" s="56"/>
      <c r="AP24" s="56"/>
      <c r="AQ24" s="56"/>
      <c r="AR24" s="58"/>
      <c r="AS24" s="58"/>
      <c r="AT24" s="66"/>
      <c r="AU24" s="60"/>
      <c r="AV24" s="60"/>
      <c r="AW24" s="61"/>
      <c r="AX24" s="62"/>
      <c r="AY24" s="31">
        <f t="shared" si="16"/>
        <v>0</v>
      </c>
      <c r="AZ24" s="63"/>
      <c r="BA24" s="69"/>
      <c r="BB24" s="69"/>
      <c r="BC24" s="69"/>
      <c r="BD24" s="71"/>
      <c r="BE24" s="71"/>
      <c r="BF24" s="71"/>
      <c r="BG24" s="72"/>
      <c r="BH24" s="73"/>
      <c r="BI24" s="73"/>
      <c r="BJ24" s="74"/>
      <c r="BK24" s="74"/>
      <c r="BL24" s="77">
        <f t="shared" si="10"/>
        <v>0</v>
      </c>
      <c r="BM24" s="80">
        <f t="shared" si="11"/>
        <v>0</v>
      </c>
      <c r="BN24" s="81"/>
      <c r="BO24" s="82">
        <f>IF(ISBLANK(A24),"",VLOOKUP(LEFT(A24,1),Coordinate,2,FALSE))</f>
        <v>1</v>
      </c>
      <c r="BP24" s="83">
        <f t="shared" si="17"/>
        <v>1</v>
      </c>
      <c r="BQ24" s="84">
        <f t="shared" si="18"/>
        <v>2</v>
      </c>
      <c r="BR24" s="54">
        <f>IF(ISBLANK(A24),"",vlookup(LEFT(A24,1),Coordinate,9,false))</f>
        <v>0</v>
      </c>
      <c r="BS24" s="54">
        <f>IF(ISBLANK(A24),"",VLOOKUP(MID(A24,2,1),Coordinate,9,false))</f>
        <v>0</v>
      </c>
      <c r="BT24" s="54">
        <f>IF(ISBLANK(A24),"",VLOOKUP(MID(A24,3,1),Coordinate,9,false))</f>
        <v>0</v>
      </c>
      <c r="BU24" s="54">
        <f>IF(ISBLANK(A24),"",VLOOKUP(MID(A24,4,1),Coordinate,9,false))</f>
        <v>0</v>
      </c>
      <c r="BV24" s="54">
        <f>IF(ISBLANK(A24),"",VLOOKUP(MID(A24,5,1),Coordinate,9,false))</f>
        <v>0</v>
      </c>
      <c r="BW24" s="54">
        <f>IF(ISBLANK(A24),"",VLOOKUP(MID(A24,6,1),Coordinate,9,false))</f>
        <v>1</v>
      </c>
      <c r="BX24" s="84">
        <f>IF(ISBLANK(A24),"",VLOOKUP(RIGHT(A24,1),Coordinate,9,false))</f>
        <v>1</v>
      </c>
      <c r="BY24" s="84">
        <f t="array" ref="BY24">SUMPRODUCT(BR24:BX24,TRANSPOSE(Weights))</f>
        <v>13</v>
      </c>
      <c r="BZ24" s="53"/>
    </row>
    <row r="25" ht="15.75" customHeight="1">
      <c r="A25" s="50" t="s">
        <v>280</v>
      </c>
      <c r="B25" s="51" t="str">
        <f>IF(ISBLANK(A25),"",if(C25="","N",if(VLOOKUP(BQ25,NewPlanet,3,false)=C25,"Y","N")))</f>
        <v>N</v>
      </c>
      <c r="C25" s="3" t="s">
        <v>282</v>
      </c>
      <c r="D25" s="52"/>
      <c r="E25" s="52" t="s">
        <v>119</v>
      </c>
      <c r="F25" s="52"/>
      <c r="G25" s="53"/>
      <c r="H25" s="52"/>
      <c r="I25" s="54">
        <f t="shared" si="14"/>
        <v>1</v>
      </c>
      <c r="J25" s="52"/>
      <c r="K25" s="52"/>
      <c r="L25" s="52"/>
      <c r="M25" s="52"/>
      <c r="N25" s="52"/>
      <c r="O25" s="54">
        <f t="shared" si="15"/>
        <v>0</v>
      </c>
      <c r="P25" s="55" t="s">
        <v>123</v>
      </c>
      <c r="Q25" s="56"/>
      <c r="R25" s="57" t="s">
        <v>124</v>
      </c>
      <c r="S25" s="58"/>
      <c r="T25" s="59" t="s">
        <v>124</v>
      </c>
      <c r="U25" s="60"/>
      <c r="V25" s="61" t="s">
        <v>119</v>
      </c>
      <c r="W25" s="62" t="s">
        <v>119</v>
      </c>
      <c r="X25" s="52"/>
      <c r="Y25" s="63"/>
      <c r="Z25" s="53">
        <v>2.0</v>
      </c>
      <c r="AA25" s="53">
        <v>2.0</v>
      </c>
      <c r="AB25" s="53"/>
      <c r="AC25" s="65"/>
      <c r="AD25" s="52"/>
      <c r="AE25" s="52"/>
      <c r="AF25" s="52"/>
      <c r="AG25" s="65"/>
      <c r="AH25" s="52"/>
      <c r="AI25" s="52"/>
      <c r="AJ25" s="52"/>
      <c r="AK25" s="65"/>
      <c r="AL25" s="52"/>
      <c r="AM25" s="52"/>
      <c r="AN25" s="52"/>
      <c r="AO25" s="56">
        <v>3.0</v>
      </c>
      <c r="AP25" s="56"/>
      <c r="AQ25" s="56"/>
      <c r="AR25" s="58"/>
      <c r="AS25" s="58"/>
      <c r="AT25" s="66"/>
      <c r="AU25" s="60"/>
      <c r="AV25" s="60"/>
      <c r="AW25" s="61"/>
      <c r="AX25" s="62">
        <v>4.0</v>
      </c>
      <c r="AY25" s="31">
        <f t="shared" si="16"/>
        <v>11</v>
      </c>
      <c r="AZ25" s="63"/>
      <c r="BA25" s="69"/>
      <c r="BB25" s="69"/>
      <c r="BC25" s="69"/>
      <c r="BD25" s="71"/>
      <c r="BE25" s="71"/>
      <c r="BF25" s="71"/>
      <c r="BG25" s="72"/>
      <c r="BH25" s="73">
        <v>9.0</v>
      </c>
      <c r="BI25" s="73"/>
      <c r="BJ25" s="74"/>
      <c r="BK25" s="74"/>
      <c r="BL25" s="77">
        <f t="shared" si="10"/>
        <v>9</v>
      </c>
      <c r="BM25" s="80">
        <f t="shared" si="11"/>
        <v>20</v>
      </c>
      <c r="BN25" s="81"/>
      <c r="BO25" s="82">
        <f>IF(ISBLANK(A25),"",VLOOKUP(LEFT(A25,1),Coordinate,2,FALSE))</f>
        <v>1</v>
      </c>
      <c r="BP25" s="83">
        <f t="shared" si="17"/>
        <v>1</v>
      </c>
      <c r="BQ25" s="84">
        <f t="shared" si="18"/>
        <v>3</v>
      </c>
      <c r="BR25" s="54">
        <f>IF(ISBLANK(A25),"",vlookup(LEFT(A25,1),Coordinate,9,false))</f>
        <v>0</v>
      </c>
      <c r="BS25" s="54">
        <f>IF(ISBLANK(A25),"",VLOOKUP(MID(A25,2,1),Coordinate,9,false))</f>
        <v>0</v>
      </c>
      <c r="BT25" s="54">
        <f>IF(ISBLANK(A25),"",VLOOKUP(MID(A25,3,1),Coordinate,9,false))</f>
        <v>0</v>
      </c>
      <c r="BU25" s="54">
        <f>IF(ISBLANK(A25),"",VLOOKUP(MID(A25,4,1),Coordinate,9,false))</f>
        <v>0</v>
      </c>
      <c r="BV25" s="54">
        <f>IF(ISBLANK(A25),"",VLOOKUP(MID(A25,5,1),Coordinate,9,false))</f>
        <v>0</v>
      </c>
      <c r="BW25" s="54">
        <f>IF(ISBLANK(A25),"",VLOOKUP(MID(A25,6,1),Coordinate,9,false))</f>
        <v>1</v>
      </c>
      <c r="BX25" s="84">
        <f>IF(ISBLANK(A25),"",VLOOKUP(RIGHT(A25,1),Coordinate,9,false))</f>
        <v>2</v>
      </c>
      <c r="BY25" s="84">
        <f t="array" ref="BY25">SUMPRODUCT(BR25:BX25,TRANSPOSE(Weights))</f>
        <v>20</v>
      </c>
      <c r="BZ25" s="53"/>
    </row>
    <row r="26" ht="15.75" customHeight="1">
      <c r="A26" s="50" t="s">
        <v>287</v>
      </c>
      <c r="B26" s="51" t="str">
        <f>IF(ISBLANK(A26),"",if(C26="","N",if(VLOOKUP(BQ26,NewPlanet,3,false)=C26,"Y","N")))</f>
        <v>N</v>
      </c>
      <c r="C26" s="3" t="s">
        <v>289</v>
      </c>
      <c r="D26" s="52"/>
      <c r="E26" s="52"/>
      <c r="F26" s="52" t="s">
        <v>121</v>
      </c>
      <c r="G26" s="53"/>
      <c r="H26" s="52"/>
      <c r="I26" s="54">
        <f t="shared" si="14"/>
        <v>1</v>
      </c>
      <c r="J26" s="52"/>
      <c r="K26" s="52"/>
      <c r="L26" s="52"/>
      <c r="M26" s="52"/>
      <c r="N26" s="52"/>
      <c r="O26" s="54">
        <f t="shared" si="15"/>
        <v>0</v>
      </c>
      <c r="P26" s="55" t="s">
        <v>131</v>
      </c>
      <c r="Q26" s="56" t="s">
        <v>121</v>
      </c>
      <c r="R26" s="57" t="s">
        <v>131</v>
      </c>
      <c r="S26" s="58" t="s">
        <v>121</v>
      </c>
      <c r="T26" s="59" t="s">
        <v>124</v>
      </c>
      <c r="U26" s="60"/>
      <c r="V26" s="61" t="s">
        <v>121</v>
      </c>
      <c r="W26" s="62"/>
      <c r="X26" s="52"/>
      <c r="Y26" s="63"/>
      <c r="Z26" s="53"/>
      <c r="AA26" s="53"/>
      <c r="AB26" s="53"/>
      <c r="AC26" s="65"/>
      <c r="AD26" s="52"/>
      <c r="AE26" s="52"/>
      <c r="AF26" s="52"/>
      <c r="AG26" s="65"/>
      <c r="AH26" s="52"/>
      <c r="AI26" s="52"/>
      <c r="AJ26" s="52"/>
      <c r="AK26" s="65"/>
      <c r="AL26" s="52"/>
      <c r="AM26" s="52"/>
      <c r="AN26" s="52"/>
      <c r="AO26" s="56"/>
      <c r="AP26" s="56"/>
      <c r="AQ26" s="56"/>
      <c r="AR26" s="58"/>
      <c r="AS26" s="58"/>
      <c r="AT26" s="66"/>
      <c r="AU26" s="60"/>
      <c r="AV26" s="60"/>
      <c r="AW26" s="61">
        <v>3.0</v>
      </c>
      <c r="AX26" s="62"/>
      <c r="AY26" s="31">
        <f t="shared" si="16"/>
        <v>3</v>
      </c>
      <c r="AZ26" s="63"/>
      <c r="BA26" s="69"/>
      <c r="BB26" s="69"/>
      <c r="BC26" s="69"/>
      <c r="BD26" s="71"/>
      <c r="BE26" s="71"/>
      <c r="BF26" s="71"/>
      <c r="BG26" s="72"/>
      <c r="BH26" s="73"/>
      <c r="BI26" s="73"/>
      <c r="BJ26" s="74"/>
      <c r="BK26" s="74"/>
      <c r="BL26" s="77">
        <f t="shared" si="10"/>
        <v>0</v>
      </c>
      <c r="BM26" s="80">
        <f t="shared" si="11"/>
        <v>3</v>
      </c>
      <c r="BN26" s="81" t="s">
        <v>291</v>
      </c>
      <c r="BO26" s="82">
        <f>IF(ISBLANK(A26),"",VLOOKUP(LEFT(A26,1),Coordinate,2,FALSE))</f>
        <v>1</v>
      </c>
      <c r="BP26" s="83">
        <f t="shared" si="17"/>
        <v>1</v>
      </c>
      <c r="BQ26" s="84">
        <f t="shared" si="18"/>
        <v>4</v>
      </c>
      <c r="BR26" s="54">
        <f>IF(ISBLANK(A26),"",vlookup(LEFT(A26,1),Coordinate,9,false))</f>
        <v>0</v>
      </c>
      <c r="BS26" s="54">
        <f>IF(ISBLANK(A26),"",VLOOKUP(MID(A26,2,1),Coordinate,9,false))</f>
        <v>0</v>
      </c>
      <c r="BT26" s="54">
        <f>IF(ISBLANK(A26),"",VLOOKUP(MID(A26,3,1),Coordinate,9,false))</f>
        <v>0</v>
      </c>
      <c r="BU26" s="54">
        <f>IF(ISBLANK(A26),"",VLOOKUP(MID(A26,4,1),Coordinate,9,false))</f>
        <v>0</v>
      </c>
      <c r="BV26" s="54">
        <f>IF(ISBLANK(A26),"",VLOOKUP(MID(A26,5,1),Coordinate,9,false))</f>
        <v>0</v>
      </c>
      <c r="BW26" s="54">
        <f>IF(ISBLANK(A26),"",VLOOKUP(MID(A26,6,1),Coordinate,9,false))</f>
        <v>1</v>
      </c>
      <c r="BX26" s="84">
        <f>IF(ISBLANK(A26),"",VLOOKUP(RIGHT(A26,1),Coordinate,9,false))</f>
        <v>3</v>
      </c>
      <c r="BY26" s="84">
        <f t="array" ref="BY26">SUMPRODUCT(BR26:BX26,TRANSPOSE(Weights))</f>
        <v>27</v>
      </c>
      <c r="BZ26" s="53"/>
    </row>
    <row r="27" ht="15.75" customHeight="1">
      <c r="A27" s="50" t="s">
        <v>295</v>
      </c>
      <c r="B27" s="51" t="str">
        <f>IF(ISBLANK(A27),"",if(C27="","N",if(VLOOKUP(BQ27,NewPlanet,3,false)=C27,"Y","N")))</f>
        <v>N</v>
      </c>
      <c r="C27" s="3" t="s">
        <v>299</v>
      </c>
      <c r="D27" s="52" t="s">
        <v>121</v>
      </c>
      <c r="E27" s="52"/>
      <c r="F27" s="52"/>
      <c r="G27" s="53"/>
      <c r="H27" s="52"/>
      <c r="I27" s="54">
        <f t="shared" si="14"/>
        <v>1</v>
      </c>
      <c r="J27" s="52"/>
      <c r="K27" s="52"/>
      <c r="L27" s="52"/>
      <c r="M27" s="52"/>
      <c r="N27" s="52"/>
      <c r="O27" s="54">
        <f t="shared" si="15"/>
        <v>0</v>
      </c>
      <c r="P27" s="55" t="s">
        <v>123</v>
      </c>
      <c r="Q27" s="56" t="s">
        <v>121</v>
      </c>
      <c r="R27" s="57" t="s">
        <v>124</v>
      </c>
      <c r="S27" s="58"/>
      <c r="T27" s="59" t="s">
        <v>124</v>
      </c>
      <c r="U27" s="60"/>
      <c r="V27" s="61" t="s">
        <v>121</v>
      </c>
      <c r="W27" s="62" t="s">
        <v>121</v>
      </c>
      <c r="X27" s="52" t="s">
        <v>121</v>
      </c>
      <c r="Y27" s="63"/>
      <c r="Z27" s="53">
        <v>2.0</v>
      </c>
      <c r="AA27" s="53">
        <v>3.0</v>
      </c>
      <c r="AB27" s="53"/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>
        <v>1.0</v>
      </c>
      <c r="AN27" s="52"/>
      <c r="AO27" s="56"/>
      <c r="AP27" s="56"/>
      <c r="AQ27" s="56"/>
      <c r="AR27" s="58"/>
      <c r="AS27" s="58"/>
      <c r="AT27" s="66"/>
      <c r="AU27" s="60"/>
      <c r="AV27" s="60"/>
      <c r="AW27" s="61"/>
      <c r="AX27" s="62"/>
      <c r="AY27" s="31">
        <f t="shared" si="16"/>
        <v>6</v>
      </c>
      <c r="AZ27" s="63"/>
      <c r="BA27" s="69"/>
      <c r="BB27" s="69"/>
      <c r="BC27" s="69"/>
      <c r="BD27" s="71"/>
      <c r="BE27" s="71"/>
      <c r="BF27" s="71"/>
      <c r="BG27" s="72"/>
      <c r="BH27" s="73"/>
      <c r="BI27" s="73"/>
      <c r="BJ27" s="74"/>
      <c r="BK27" s="74"/>
      <c r="BL27" s="77">
        <f t="shared" si="10"/>
        <v>0</v>
      </c>
      <c r="BM27" s="80">
        <f t="shared" si="11"/>
        <v>6</v>
      </c>
      <c r="BN27" s="81"/>
      <c r="BO27" s="82">
        <f>IF(ISBLANK(A27),"",VLOOKUP(LEFT(A27,1),Coordinate,2,FALSE))</f>
        <v>1</v>
      </c>
      <c r="BP27" s="83">
        <f t="shared" si="17"/>
        <v>1</v>
      </c>
      <c r="BQ27" s="84">
        <f t="shared" si="18"/>
        <v>5</v>
      </c>
      <c r="BR27" s="54">
        <f>IF(ISBLANK(A27),"",vlookup(LEFT(A27,1),Coordinate,9,false))</f>
        <v>0</v>
      </c>
      <c r="BS27" s="54">
        <f>IF(ISBLANK(A27),"",VLOOKUP(MID(A27,2,1),Coordinate,9,false))</f>
        <v>0</v>
      </c>
      <c r="BT27" s="54">
        <f>IF(ISBLANK(A27),"",VLOOKUP(MID(A27,3,1),Coordinate,9,false))</f>
        <v>0</v>
      </c>
      <c r="BU27" s="54">
        <f>IF(ISBLANK(A27),"",VLOOKUP(MID(A27,4,1),Coordinate,9,false))</f>
        <v>0</v>
      </c>
      <c r="BV27" s="54">
        <f>IF(ISBLANK(A27),"",VLOOKUP(MID(A27,5,1),Coordinate,9,false))</f>
        <v>0</v>
      </c>
      <c r="BW27" s="54">
        <f>IF(ISBLANK(A27),"",VLOOKUP(MID(A27,6,1),Coordinate,9,false))</f>
        <v>1</v>
      </c>
      <c r="BX27" s="84">
        <f>IF(ISBLANK(A27),"",VLOOKUP(RIGHT(A27,1),Coordinate,9,false))</f>
        <v>4</v>
      </c>
      <c r="BY27" s="84">
        <f t="array" ref="BY27">SUMPRODUCT(BR27:BX27,TRANSPOSE(Weights))</f>
        <v>34</v>
      </c>
      <c r="BZ27" s="53"/>
    </row>
    <row r="28" ht="15.75" customHeight="1">
      <c r="A28" s="115" t="s">
        <v>305</v>
      </c>
      <c r="B28" s="51" t="str">
        <f>IF(ISBLANK(A28),"",if(C28="","N",if(VLOOKUP(BQ28,NewPlanet,3,false)=C28,"Y","N")))</f>
        <v>N</v>
      </c>
      <c r="C28" s="87" t="s">
        <v>306</v>
      </c>
      <c r="D28" s="97"/>
      <c r="E28" s="97"/>
      <c r="F28" s="97"/>
      <c r="G28" s="116" t="s">
        <v>121</v>
      </c>
      <c r="H28" s="97"/>
      <c r="I28" s="54">
        <f t="shared" si="14"/>
        <v>1</v>
      </c>
      <c r="J28" s="97"/>
      <c r="K28" s="97"/>
      <c r="L28" s="97"/>
      <c r="M28" s="97"/>
      <c r="N28" s="97"/>
      <c r="O28" s="54">
        <f t="shared" si="15"/>
        <v>0</v>
      </c>
      <c r="P28" s="117" t="s">
        <v>122</v>
      </c>
      <c r="Q28" s="118" t="s">
        <v>121</v>
      </c>
      <c r="R28" s="119" t="s">
        <v>124</v>
      </c>
      <c r="S28" s="107"/>
      <c r="T28" s="120" t="s">
        <v>125</v>
      </c>
      <c r="U28" s="110"/>
      <c r="V28" s="102"/>
      <c r="W28" s="121" t="s">
        <v>121</v>
      </c>
      <c r="X28" s="97"/>
      <c r="Y28" s="104"/>
      <c r="Z28" s="98"/>
      <c r="AA28" s="98"/>
      <c r="AB28" s="98"/>
      <c r="AC28" s="106"/>
      <c r="AD28" s="97"/>
      <c r="AE28" s="97"/>
      <c r="AF28" s="97"/>
      <c r="AG28" s="106"/>
      <c r="AH28" s="97"/>
      <c r="AI28" s="97"/>
      <c r="AJ28" s="97"/>
      <c r="AK28" s="106"/>
      <c r="AL28" s="97"/>
      <c r="AM28" s="97"/>
      <c r="AN28" s="97"/>
      <c r="AO28" s="100"/>
      <c r="AP28" s="100"/>
      <c r="AQ28" s="100"/>
      <c r="AR28" s="107"/>
      <c r="AS28" s="107"/>
      <c r="AT28" s="101"/>
      <c r="AU28" s="122">
        <v>1.0</v>
      </c>
      <c r="AV28" s="122" t="s">
        <v>309</v>
      </c>
      <c r="AW28" s="102"/>
      <c r="AX28" s="109"/>
      <c r="AY28" s="31">
        <f t="shared" si="16"/>
        <v>1</v>
      </c>
      <c r="AZ28" s="104"/>
      <c r="BA28" s="100"/>
      <c r="BB28" s="100"/>
      <c r="BC28" s="118">
        <v>2.0</v>
      </c>
      <c r="BD28" s="107"/>
      <c r="BE28" s="107"/>
      <c r="BF28" s="107"/>
      <c r="BG28" s="110"/>
      <c r="BH28" s="102"/>
      <c r="BI28" s="102"/>
      <c r="BJ28" s="109"/>
      <c r="BK28" s="109"/>
      <c r="BL28" s="77">
        <f t="shared" si="10"/>
        <v>2</v>
      </c>
      <c r="BM28" s="80">
        <f t="shared" si="11"/>
        <v>3</v>
      </c>
      <c r="BN28" s="123" t="s">
        <v>311</v>
      </c>
      <c r="BO28" s="82">
        <f>IF(ISBLANK(A28),"",VLOOKUP(LEFT(A28,1),Coordinate,2,FALSE))</f>
        <v>1</v>
      </c>
      <c r="BP28" s="83">
        <f t="shared" si="17"/>
        <v>1</v>
      </c>
      <c r="BQ28" s="84">
        <f t="shared" si="18"/>
        <v>6</v>
      </c>
      <c r="BR28" s="54">
        <f>IF(ISBLANK(A28),"",vlookup(LEFT(A28,1),Coordinate,9,false))</f>
        <v>0</v>
      </c>
      <c r="BS28" s="54">
        <f>IF(ISBLANK(A28),"",VLOOKUP(MID(A28,2,1),Coordinate,9,false))</f>
        <v>0</v>
      </c>
      <c r="BT28" s="54">
        <f>IF(ISBLANK(A28),"",VLOOKUP(MID(A28,3,1),Coordinate,9,false))</f>
        <v>0</v>
      </c>
      <c r="BU28" s="54">
        <f>IF(ISBLANK(A28),"",VLOOKUP(MID(A28,4,1),Coordinate,9,false))</f>
        <v>0</v>
      </c>
      <c r="BV28" s="54">
        <f>IF(ISBLANK(A28),"",VLOOKUP(MID(A28,5,1),Coordinate,9,false))</f>
        <v>0</v>
      </c>
      <c r="BW28" s="54">
        <f>IF(ISBLANK(A28),"",VLOOKUP(MID(A28,6,1),Coordinate,9,false))</f>
        <v>1</v>
      </c>
      <c r="BX28" s="84">
        <f>IF(ISBLANK(A28),"",VLOOKUP(RIGHT(A28,1),Coordinate,9,false))</f>
        <v>5</v>
      </c>
      <c r="BY28" s="84">
        <f t="array" ref="BY28">SUMPRODUCT(BR28:BX28,TRANSPOSE(Weights))</f>
        <v>41</v>
      </c>
      <c r="BZ28" s="53"/>
    </row>
    <row r="29" ht="15.75" customHeight="1">
      <c r="A29" s="115" t="s">
        <v>317</v>
      </c>
      <c r="B29" s="51" t="str">
        <f>IF(ISBLANK(A29),"",if(C29="","N",if(VLOOKUP(BQ29,NewPlanet,3,false)=C29,"Y","N")))</f>
        <v>N</v>
      </c>
      <c r="C29" s="87" t="s">
        <v>318</v>
      </c>
      <c r="D29" s="97"/>
      <c r="E29" s="97"/>
      <c r="F29" s="116" t="s">
        <v>121</v>
      </c>
      <c r="G29" s="98"/>
      <c r="H29" s="97"/>
      <c r="I29" s="54">
        <f t="shared" si="14"/>
        <v>1</v>
      </c>
      <c r="J29" s="97"/>
      <c r="K29" s="97"/>
      <c r="L29" s="97"/>
      <c r="M29" s="97"/>
      <c r="N29" s="97"/>
      <c r="O29" s="54">
        <f t="shared" si="15"/>
        <v>0</v>
      </c>
      <c r="P29" s="117" t="s">
        <v>131</v>
      </c>
      <c r="Q29" s="124"/>
      <c r="R29" s="119" t="s">
        <v>131</v>
      </c>
      <c r="S29" s="125" t="s">
        <v>121</v>
      </c>
      <c r="T29" s="120" t="s">
        <v>125</v>
      </c>
      <c r="U29" s="122" t="s">
        <v>121</v>
      </c>
      <c r="V29" s="102"/>
      <c r="W29" s="121" t="s">
        <v>121</v>
      </c>
      <c r="X29" s="97"/>
      <c r="Y29" s="104"/>
      <c r="Z29" s="98"/>
      <c r="AA29" s="98"/>
      <c r="AB29" s="98"/>
      <c r="AC29" s="106"/>
      <c r="AD29" s="97"/>
      <c r="AE29" s="97"/>
      <c r="AF29" s="97"/>
      <c r="AG29" s="106"/>
      <c r="AH29" s="97"/>
      <c r="AI29" s="97"/>
      <c r="AJ29" s="97"/>
      <c r="AK29" s="106"/>
      <c r="AL29" s="97"/>
      <c r="AM29" s="97"/>
      <c r="AN29" s="97"/>
      <c r="AO29" s="100"/>
      <c r="AP29" s="100"/>
      <c r="AQ29" s="100"/>
      <c r="AR29" s="107"/>
      <c r="AS29" s="107"/>
      <c r="AT29" s="101"/>
      <c r="AU29" s="108"/>
      <c r="AV29" s="108"/>
      <c r="AW29" s="102"/>
      <c r="AX29" s="121">
        <v>2.0</v>
      </c>
      <c r="AY29" s="31">
        <f t="shared" si="16"/>
        <v>2</v>
      </c>
      <c r="AZ29" s="104"/>
      <c r="BA29" s="100"/>
      <c r="BB29" s="100"/>
      <c r="BC29" s="124"/>
      <c r="BD29" s="107"/>
      <c r="BE29" s="107"/>
      <c r="BF29" s="107"/>
      <c r="BG29" s="110"/>
      <c r="BH29" s="102"/>
      <c r="BI29" s="102"/>
      <c r="BJ29" s="109"/>
      <c r="BK29" s="109"/>
      <c r="BL29" s="77">
        <f t="shared" si="10"/>
        <v>0</v>
      </c>
      <c r="BM29" s="80">
        <f t="shared" si="11"/>
        <v>2</v>
      </c>
      <c r="BN29" s="123" t="s">
        <v>322</v>
      </c>
      <c r="BO29" s="82">
        <f>IF(ISBLANK(A29),"",VLOOKUP(LEFT(A29,1),Coordinate,2,FALSE))</f>
        <v>1</v>
      </c>
      <c r="BP29" s="83">
        <f t="shared" si="17"/>
        <v>1</v>
      </c>
      <c r="BQ29" s="84">
        <f t="shared" si="18"/>
        <v>7</v>
      </c>
      <c r="BR29" s="54">
        <f>IF(ISBLANK(A29),"",vlookup(LEFT(A29,1),Coordinate,9,false))</f>
        <v>0</v>
      </c>
      <c r="BS29" s="54">
        <f>IF(ISBLANK(A29),"",VLOOKUP(MID(A29,2,1),Coordinate,9,false))</f>
        <v>0</v>
      </c>
      <c r="BT29" s="54">
        <f>IF(ISBLANK(A29),"",VLOOKUP(MID(A29,3,1),Coordinate,9,false))</f>
        <v>0</v>
      </c>
      <c r="BU29" s="54">
        <f>IF(ISBLANK(A29),"",VLOOKUP(MID(A29,4,1),Coordinate,9,false))</f>
        <v>0</v>
      </c>
      <c r="BV29" s="54">
        <f>IF(ISBLANK(A29),"",VLOOKUP(MID(A29,5,1),Coordinate,9,false))</f>
        <v>0</v>
      </c>
      <c r="BW29" s="54">
        <f>IF(ISBLANK(A29),"",VLOOKUP(MID(A29,6,1),Coordinate,9,false))</f>
        <v>1</v>
      </c>
      <c r="BX29" s="84">
        <f>IF(ISBLANK(A29),"",VLOOKUP(RIGHT(A29,1),Coordinate,9,false))</f>
        <v>6</v>
      </c>
      <c r="BY29" s="84">
        <f t="array" ref="BY29">SUMPRODUCT(BR29:BX29,TRANSPOSE(Weights))</f>
        <v>48</v>
      </c>
      <c r="BZ29" s="53"/>
    </row>
    <row r="30" ht="15.75" customHeight="1">
      <c r="A30" s="50" t="s">
        <v>325</v>
      </c>
      <c r="B30" s="51" t="str">
        <f>IF(ISBLANK(A30),"",if(C30="","N",if(VLOOKUP(BQ30,NewPlanet,3,false)=C30,"Y","N")))</f>
        <v>N</v>
      </c>
      <c r="C30" s="3" t="s">
        <v>327</v>
      </c>
      <c r="D30" s="52"/>
      <c r="E30" s="53" t="s">
        <v>121</v>
      </c>
      <c r="F30" s="52"/>
      <c r="G30" s="53"/>
      <c r="H30" s="52"/>
      <c r="I30" s="54">
        <f t="shared" si="14"/>
        <v>1</v>
      </c>
      <c r="J30" s="52"/>
      <c r="K30" s="52"/>
      <c r="L30" s="52"/>
      <c r="M30" s="52"/>
      <c r="N30" s="52"/>
      <c r="O30" s="54">
        <f t="shared" si="15"/>
        <v>0</v>
      </c>
      <c r="P30" s="55" t="s">
        <v>131</v>
      </c>
      <c r="Q30" s="56"/>
      <c r="R30" s="57" t="s">
        <v>124</v>
      </c>
      <c r="S30" s="58"/>
      <c r="T30" s="59" t="s">
        <v>125</v>
      </c>
      <c r="U30" s="67" t="s">
        <v>121</v>
      </c>
      <c r="V30" s="68" t="s">
        <v>121</v>
      </c>
      <c r="W30" s="62"/>
      <c r="X30" s="52"/>
      <c r="Y30" s="63"/>
      <c r="Z30" s="53"/>
      <c r="AA30" s="53"/>
      <c r="AB30" s="53"/>
      <c r="AC30" s="65"/>
      <c r="AD30" s="52"/>
      <c r="AE30" s="52"/>
      <c r="AF30" s="52"/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58"/>
      <c r="AS30" s="58"/>
      <c r="AT30" s="66"/>
      <c r="AU30" s="60"/>
      <c r="AV30" s="60"/>
      <c r="AW30" s="61"/>
      <c r="AX30" s="62"/>
      <c r="AY30" s="31">
        <f t="shared" si="16"/>
        <v>0</v>
      </c>
      <c r="AZ30" s="63"/>
      <c r="BA30" s="69"/>
      <c r="BB30" s="69"/>
      <c r="BC30" s="69"/>
      <c r="BD30" s="71"/>
      <c r="BE30" s="71"/>
      <c r="BF30" s="71"/>
      <c r="BG30" s="76">
        <v>7.0</v>
      </c>
      <c r="BH30" s="73"/>
      <c r="BI30" s="73"/>
      <c r="BJ30" s="74"/>
      <c r="BK30" s="74"/>
      <c r="BL30" s="77">
        <f t="shared" si="10"/>
        <v>7</v>
      </c>
      <c r="BM30" s="80">
        <f t="shared" si="11"/>
        <v>7</v>
      </c>
      <c r="BN30" s="81" t="s">
        <v>329</v>
      </c>
      <c r="BO30" s="82">
        <f>IF(ISBLANK(A30),"",VLOOKUP(LEFT(A30,1),Coordinate,2,FALSE))</f>
        <v>1</v>
      </c>
      <c r="BP30" s="83">
        <f t="shared" si="17"/>
        <v>1</v>
      </c>
      <c r="BQ30" s="84">
        <f t="shared" si="18"/>
        <v>8</v>
      </c>
      <c r="BR30" s="54">
        <f>IF(ISBLANK(A30),"",vlookup(LEFT(A30,1),Coordinate,9,false))</f>
        <v>0</v>
      </c>
      <c r="BS30" s="54">
        <f>IF(ISBLANK(A30),"",VLOOKUP(MID(A30,2,1),Coordinate,9,false))</f>
        <v>0</v>
      </c>
      <c r="BT30" s="54">
        <f>IF(ISBLANK(A30),"",VLOOKUP(MID(A30,3,1),Coordinate,9,false))</f>
        <v>0</v>
      </c>
      <c r="BU30" s="54">
        <f>IF(ISBLANK(A30),"",VLOOKUP(MID(A30,4,1),Coordinate,9,false))</f>
        <v>0</v>
      </c>
      <c r="BV30" s="54">
        <f>IF(ISBLANK(A30),"",VLOOKUP(MID(A30,5,1),Coordinate,9,false))</f>
        <v>0</v>
      </c>
      <c r="BW30" s="54">
        <f>IF(ISBLANK(A30),"",VLOOKUP(MID(A30,6,1),Coordinate,9,false))</f>
        <v>1</v>
      </c>
      <c r="BX30" s="84">
        <f>IF(ISBLANK(A30),"",VLOOKUP(RIGHT(A30,1),Coordinate,9,false))</f>
        <v>7</v>
      </c>
      <c r="BY30" s="84">
        <f t="array" ref="BY30">SUMPRODUCT(BR30:BX30,TRANSPOSE(Weights))</f>
        <v>55</v>
      </c>
      <c r="BZ30" s="53"/>
    </row>
    <row r="31" ht="15.75" customHeight="1">
      <c r="A31" s="50" t="s">
        <v>332</v>
      </c>
      <c r="B31" s="51" t="str">
        <f>IF(ISBLANK(A31),"",if(C31="","N",if(VLOOKUP(BQ31,NewPlanet,3,false)=C31,"Y","N")))</f>
        <v>N</v>
      </c>
      <c r="C31" s="3" t="s">
        <v>333</v>
      </c>
      <c r="D31" s="52"/>
      <c r="E31" s="52"/>
      <c r="F31" s="52"/>
      <c r="G31" s="53"/>
      <c r="H31" s="53" t="s">
        <v>121</v>
      </c>
      <c r="I31" s="54">
        <f t="shared" si="14"/>
        <v>1</v>
      </c>
      <c r="J31" s="52"/>
      <c r="K31" s="52"/>
      <c r="L31" s="52"/>
      <c r="M31" s="52"/>
      <c r="N31" s="52"/>
      <c r="O31" s="54">
        <f t="shared" si="15"/>
        <v>0</v>
      </c>
      <c r="P31" s="55" t="s">
        <v>131</v>
      </c>
      <c r="Q31" s="64" t="s">
        <v>121</v>
      </c>
      <c r="R31" s="57" t="s">
        <v>123</v>
      </c>
      <c r="S31" s="58"/>
      <c r="T31" s="59" t="s">
        <v>124</v>
      </c>
      <c r="U31" s="60"/>
      <c r="V31" s="68" t="s">
        <v>121</v>
      </c>
      <c r="W31" s="62"/>
      <c r="X31" s="52"/>
      <c r="Y31" s="63"/>
      <c r="Z31" s="53"/>
      <c r="AA31" s="53"/>
      <c r="AB31" s="53"/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56"/>
      <c r="AP31" s="56"/>
      <c r="AQ31" s="56"/>
      <c r="AR31" s="58"/>
      <c r="AS31" s="58"/>
      <c r="AT31" s="66"/>
      <c r="AU31" s="60"/>
      <c r="AV31" s="60"/>
      <c r="AW31" s="61"/>
      <c r="AX31" s="62"/>
      <c r="AY31" s="31">
        <f t="shared" si="16"/>
        <v>0</v>
      </c>
      <c r="AZ31" s="63"/>
      <c r="BA31" s="69"/>
      <c r="BB31" s="69"/>
      <c r="BC31" s="69"/>
      <c r="BD31" s="71"/>
      <c r="BE31" s="71"/>
      <c r="BF31" s="71"/>
      <c r="BG31" s="72"/>
      <c r="BH31" s="73"/>
      <c r="BI31" s="73"/>
      <c r="BJ31" s="74"/>
      <c r="BK31" s="74"/>
      <c r="BL31" s="77">
        <f t="shared" si="10"/>
        <v>0</v>
      </c>
      <c r="BM31" s="80">
        <f t="shared" si="11"/>
        <v>0</v>
      </c>
      <c r="BN31" s="81"/>
      <c r="BO31" s="82">
        <f>IF(ISBLANK(A31),"",VLOOKUP(LEFT(A31,1),Coordinate,2,FALSE))</f>
        <v>1</v>
      </c>
      <c r="BP31" s="83">
        <f t="shared" si="17"/>
        <v>1</v>
      </c>
      <c r="BQ31" s="84">
        <f t="shared" si="18"/>
        <v>9</v>
      </c>
      <c r="BR31" s="54">
        <f>IF(ISBLANK(A31),"",vlookup(LEFT(A31,1),Coordinate,9,false))</f>
        <v>0</v>
      </c>
      <c r="BS31" s="54">
        <f>IF(ISBLANK(A31),"",VLOOKUP(MID(A31,2,1),Coordinate,9,false))</f>
        <v>0</v>
      </c>
      <c r="BT31" s="54">
        <f>IF(ISBLANK(A31),"",VLOOKUP(MID(A31,3,1),Coordinate,9,false))</f>
        <v>0</v>
      </c>
      <c r="BU31" s="54">
        <f>IF(ISBLANK(A31),"",VLOOKUP(MID(A31,4,1),Coordinate,9,false))</f>
        <v>0</v>
      </c>
      <c r="BV31" s="54">
        <f>IF(ISBLANK(A31),"",VLOOKUP(MID(A31,5,1),Coordinate,9,false))</f>
        <v>0</v>
      </c>
      <c r="BW31" s="54">
        <f>IF(ISBLANK(A31),"",VLOOKUP(MID(A31,6,1),Coordinate,9,false))</f>
        <v>1</v>
      </c>
      <c r="BX31" s="84">
        <f>IF(ISBLANK(A31),"",VLOOKUP(RIGHT(A31,1),Coordinate,9,false))</f>
        <v>8</v>
      </c>
      <c r="BY31" s="84">
        <f t="array" ref="BY31">SUMPRODUCT(BR31:BX31,TRANSPOSE(Weights))</f>
        <v>62</v>
      </c>
      <c r="BZ31" s="53"/>
    </row>
    <row r="32" ht="15.75" customHeight="1">
      <c r="A32" s="50" t="s">
        <v>340</v>
      </c>
      <c r="B32" s="51" t="str">
        <f>IF(ISBLANK(A32),"",if(C32="","N",if(VLOOKUP(BQ32,NewPlanet,3,false)=C32,"Y","N")))</f>
        <v>N</v>
      </c>
      <c r="C32" s="3" t="s">
        <v>341</v>
      </c>
      <c r="D32" s="52"/>
      <c r="E32" s="52"/>
      <c r="F32" s="53" t="s">
        <v>121</v>
      </c>
      <c r="G32" s="53"/>
      <c r="H32" s="52"/>
      <c r="I32" s="54">
        <f t="shared" si="14"/>
        <v>1</v>
      </c>
      <c r="J32" s="52"/>
      <c r="K32" s="52"/>
      <c r="L32" s="52"/>
      <c r="M32" s="52"/>
      <c r="N32" s="52"/>
      <c r="O32" s="54">
        <f t="shared" si="15"/>
        <v>0</v>
      </c>
      <c r="P32" s="55" t="s">
        <v>123</v>
      </c>
      <c r="Q32" s="64" t="s">
        <v>121</v>
      </c>
      <c r="R32" s="57" t="s">
        <v>123</v>
      </c>
      <c r="S32" s="66" t="s">
        <v>121</v>
      </c>
      <c r="T32" s="59" t="s">
        <v>124</v>
      </c>
      <c r="U32" s="60"/>
      <c r="V32" s="61"/>
      <c r="W32" s="62"/>
      <c r="X32" s="53" t="s">
        <v>121</v>
      </c>
      <c r="Y32" s="63"/>
      <c r="Z32" s="53">
        <v>5.0</v>
      </c>
      <c r="AA32" s="53">
        <v>3.0</v>
      </c>
      <c r="AB32" s="53">
        <v>4.0</v>
      </c>
      <c r="AC32" s="65"/>
      <c r="AD32" s="52"/>
      <c r="AE32" s="52"/>
      <c r="AF32" s="52"/>
      <c r="AG32" s="65"/>
      <c r="AH32" s="52"/>
      <c r="AI32" s="52"/>
      <c r="AJ32" s="53">
        <v>1.0</v>
      </c>
      <c r="AK32" s="65"/>
      <c r="AL32" s="52"/>
      <c r="AM32" s="52"/>
      <c r="AN32" s="52"/>
      <c r="AO32" s="56"/>
      <c r="AP32" s="56"/>
      <c r="AQ32" s="56"/>
      <c r="AR32" s="58"/>
      <c r="AS32" s="58"/>
      <c r="AT32" s="66"/>
      <c r="AU32" s="60"/>
      <c r="AV32" s="60"/>
      <c r="AW32" s="61"/>
      <c r="AX32" s="62"/>
      <c r="AY32" s="31">
        <f t="shared" si="16"/>
        <v>13</v>
      </c>
      <c r="AZ32" s="63"/>
      <c r="BA32" s="75">
        <v>3.0</v>
      </c>
      <c r="BB32" s="69"/>
      <c r="BC32" s="69"/>
      <c r="BD32" s="89">
        <v>4.0</v>
      </c>
      <c r="BE32" s="71"/>
      <c r="BF32" s="71"/>
      <c r="BG32" s="72"/>
      <c r="BH32" s="73"/>
      <c r="BI32" s="73"/>
      <c r="BJ32" s="74"/>
      <c r="BK32" s="74"/>
      <c r="BL32" s="77">
        <f t="shared" si="10"/>
        <v>7</v>
      </c>
      <c r="BM32" s="80">
        <f t="shared" si="11"/>
        <v>20</v>
      </c>
      <c r="BN32" s="81"/>
      <c r="BO32" s="82">
        <f>IF(ISBLANK(A32),"",VLOOKUP(LEFT(A32,1),Coordinate,2,FALSE))</f>
        <v>1</v>
      </c>
      <c r="BP32" s="83">
        <f t="shared" si="17"/>
        <v>1</v>
      </c>
      <c r="BQ32" s="84">
        <f t="shared" si="18"/>
        <v>10</v>
      </c>
      <c r="BR32" s="54">
        <f>IF(ISBLANK(A32),"",vlookup(LEFT(A32,1),Coordinate,9,false))</f>
        <v>0</v>
      </c>
      <c r="BS32" s="54">
        <f>IF(ISBLANK(A32),"",VLOOKUP(MID(A32,2,1),Coordinate,9,false))</f>
        <v>0</v>
      </c>
      <c r="BT32" s="54">
        <f>IF(ISBLANK(A32),"",VLOOKUP(MID(A32,3,1),Coordinate,9,false))</f>
        <v>0</v>
      </c>
      <c r="BU32" s="54">
        <f>IF(ISBLANK(A32),"",VLOOKUP(MID(A32,4,1),Coordinate,9,false))</f>
        <v>0</v>
      </c>
      <c r="BV32" s="54">
        <f>IF(ISBLANK(A32),"",VLOOKUP(MID(A32,5,1),Coordinate,9,false))</f>
        <v>0</v>
      </c>
      <c r="BW32" s="54">
        <f>IF(ISBLANK(A32),"",VLOOKUP(MID(A32,6,1),Coordinate,9,false))</f>
        <v>1</v>
      </c>
      <c r="BX32" s="84">
        <f>IF(ISBLANK(A32),"",VLOOKUP(RIGHT(A32,1),Coordinate,9,false))</f>
        <v>9</v>
      </c>
      <c r="BY32" s="84">
        <f t="array" ref="BY32">SUMPRODUCT(BR32:BX32,TRANSPOSE(Weights))</f>
        <v>69</v>
      </c>
      <c r="BZ32" s="53"/>
    </row>
    <row r="33" ht="15.75" customHeight="1">
      <c r="A33" s="50" t="s">
        <v>346</v>
      </c>
      <c r="B33" s="51" t="str">
        <f>IF(ISBLANK(A33),"",if(C33="","N",if(VLOOKUP(BQ33,NewPlanet,3,false)=C33,"Y","N")))</f>
        <v>N</v>
      </c>
      <c r="C33" s="3" t="s">
        <v>347</v>
      </c>
      <c r="D33" s="97"/>
      <c r="E33" s="97"/>
      <c r="F33" s="98"/>
      <c r="G33" s="116" t="s">
        <v>121</v>
      </c>
      <c r="H33" s="97"/>
      <c r="I33" s="54">
        <f t="shared" si="14"/>
        <v>1</v>
      </c>
      <c r="J33" s="97"/>
      <c r="K33" s="97"/>
      <c r="L33" s="97"/>
      <c r="M33" s="97"/>
      <c r="N33" s="97"/>
      <c r="O33" s="54">
        <f t="shared" si="15"/>
        <v>0</v>
      </c>
      <c r="P33" s="117" t="s">
        <v>123</v>
      </c>
      <c r="Q33" s="124"/>
      <c r="R33" s="119" t="s">
        <v>123</v>
      </c>
      <c r="S33" s="101"/>
      <c r="T33" s="120" t="s">
        <v>124</v>
      </c>
      <c r="U33" s="110"/>
      <c r="V33" s="102"/>
      <c r="W33" s="121" t="s">
        <v>121</v>
      </c>
      <c r="X33" s="98"/>
      <c r="Y33" s="104"/>
      <c r="Z33" s="98"/>
      <c r="AA33" s="98"/>
      <c r="AB33" s="98"/>
      <c r="AC33" s="106"/>
      <c r="AD33" s="97"/>
      <c r="AE33" s="97"/>
      <c r="AF33" s="97"/>
      <c r="AG33" s="106"/>
      <c r="AH33" s="97"/>
      <c r="AI33" s="97"/>
      <c r="AJ33" s="98"/>
      <c r="AK33" s="106"/>
      <c r="AL33" s="97"/>
      <c r="AM33" s="97"/>
      <c r="AN33" s="97"/>
      <c r="AO33" s="100"/>
      <c r="AP33" s="100"/>
      <c r="AQ33" s="100"/>
      <c r="AR33" s="107"/>
      <c r="AS33" s="107"/>
      <c r="AT33" s="101"/>
      <c r="AU33" s="110"/>
      <c r="AV33" s="110"/>
      <c r="AW33" s="102"/>
      <c r="AX33" s="109"/>
      <c r="AY33" s="31">
        <f t="shared" si="16"/>
        <v>0</v>
      </c>
      <c r="AZ33" s="104"/>
      <c r="BA33" s="124"/>
      <c r="BB33" s="100"/>
      <c r="BC33" s="100"/>
      <c r="BD33" s="101"/>
      <c r="BE33" s="107"/>
      <c r="BF33" s="107"/>
      <c r="BG33" s="110"/>
      <c r="BH33" s="102"/>
      <c r="BI33" s="102"/>
      <c r="BJ33" s="109"/>
      <c r="BK33" s="109"/>
      <c r="BL33" s="77">
        <f t="shared" si="10"/>
        <v>0</v>
      </c>
      <c r="BM33" s="80">
        <f t="shared" si="11"/>
        <v>0</v>
      </c>
      <c r="BN33" s="123" t="s">
        <v>348</v>
      </c>
      <c r="BO33" s="82">
        <f>IF(ISBLANK(A33),"",VLOOKUP(LEFT(A33,1),Coordinate,2,FALSE))</f>
        <v>1</v>
      </c>
      <c r="BP33" s="83">
        <f t="shared" si="17"/>
        <v>1</v>
      </c>
      <c r="BQ33" s="84">
        <f t="shared" si="18"/>
        <v>11</v>
      </c>
      <c r="BR33" s="54">
        <f>IF(ISBLANK(A33),"",vlookup(LEFT(A33,1),Coordinate,9,false))</f>
        <v>0</v>
      </c>
      <c r="BS33" s="54">
        <f>IF(ISBLANK(A33),"",VLOOKUP(MID(A33,2,1),Coordinate,9,false))</f>
        <v>0</v>
      </c>
      <c r="BT33" s="54">
        <f>IF(ISBLANK(A33),"",VLOOKUP(MID(A33,3,1),Coordinate,9,false))</f>
        <v>0</v>
      </c>
      <c r="BU33" s="54">
        <f>IF(ISBLANK(A33),"",VLOOKUP(MID(A33,4,1),Coordinate,9,false))</f>
        <v>0</v>
      </c>
      <c r="BV33" s="54">
        <f>IF(ISBLANK(A33),"",VLOOKUP(MID(A33,5,1),Coordinate,9,false))</f>
        <v>0</v>
      </c>
      <c r="BW33" s="54">
        <f>IF(ISBLANK(A33),"",VLOOKUP(MID(A33,6,1),Coordinate,9,false))</f>
        <v>1</v>
      </c>
      <c r="BX33" s="84">
        <f>IF(ISBLANK(A33),"",VLOOKUP(RIGHT(A33,1),Coordinate,9,false))</f>
        <v>10</v>
      </c>
      <c r="BY33" s="84">
        <f t="array" ref="BY33">SUMPRODUCT(BR33:BX33,TRANSPOSE(Weights))</f>
        <v>76</v>
      </c>
      <c r="BZ33" s="98"/>
    </row>
    <row r="34" ht="15.75" customHeight="1">
      <c r="A34" s="50" t="s">
        <v>352</v>
      </c>
      <c r="B34" s="51" t="str">
        <f>IF(ISBLANK(A34),"",if(C34="","N",if(VLOOKUP(BQ34,NewPlanet,3,false)=C34,"Y","N")))</f>
        <v>N</v>
      </c>
      <c r="C34" s="3" t="s">
        <v>353</v>
      </c>
      <c r="D34" s="52"/>
      <c r="E34" s="52"/>
      <c r="F34" s="52"/>
      <c r="G34" s="53"/>
      <c r="H34" s="52" t="s">
        <v>119</v>
      </c>
      <c r="I34" s="54">
        <f t="shared" si="14"/>
        <v>1</v>
      </c>
      <c r="J34" s="52"/>
      <c r="K34" s="52"/>
      <c r="L34" s="52"/>
      <c r="M34" s="52"/>
      <c r="N34" s="52"/>
      <c r="O34" s="54">
        <f t="shared" si="15"/>
        <v>0</v>
      </c>
      <c r="P34" s="55" t="s">
        <v>123</v>
      </c>
      <c r="Q34" s="56"/>
      <c r="R34" s="57" t="s">
        <v>124</v>
      </c>
      <c r="S34" s="58"/>
      <c r="T34" s="59" t="s">
        <v>125</v>
      </c>
      <c r="U34" s="60" t="s">
        <v>119</v>
      </c>
      <c r="V34" s="61"/>
      <c r="W34" s="62"/>
      <c r="X34" s="52"/>
      <c r="Y34" s="63"/>
      <c r="Z34" s="53"/>
      <c r="AA34" s="53"/>
      <c r="AB34" s="53"/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2"/>
      <c r="AO34" s="56"/>
      <c r="AP34" s="56"/>
      <c r="AQ34" s="56"/>
      <c r="AR34" s="58"/>
      <c r="AS34" s="58"/>
      <c r="AT34" s="66"/>
      <c r="AU34" s="60"/>
      <c r="AV34" s="60"/>
      <c r="AW34" s="61"/>
      <c r="AX34" s="62"/>
      <c r="AY34" s="31">
        <f t="shared" si="16"/>
        <v>0</v>
      </c>
      <c r="AZ34" s="63"/>
      <c r="BA34" s="69"/>
      <c r="BB34" s="69"/>
      <c r="BC34" s="69"/>
      <c r="BD34" s="71"/>
      <c r="BE34" s="71"/>
      <c r="BF34" s="71"/>
      <c r="BG34" s="72"/>
      <c r="BH34" s="73"/>
      <c r="BI34" s="73"/>
      <c r="BJ34" s="74"/>
      <c r="BK34" s="74"/>
      <c r="BL34" s="77">
        <f t="shared" si="10"/>
        <v>0</v>
      </c>
      <c r="BM34" s="80">
        <f t="shared" si="11"/>
        <v>0</v>
      </c>
      <c r="BN34" s="81"/>
      <c r="BO34" s="82">
        <f>IF(ISBLANK(A34),"",VLOOKUP(LEFT(A34,1),Coordinate,2,FALSE))</f>
        <v>1</v>
      </c>
      <c r="BP34" s="83">
        <f t="shared" si="17"/>
        <v>1</v>
      </c>
      <c r="BQ34" s="84">
        <f t="shared" si="18"/>
        <v>1</v>
      </c>
      <c r="BR34" s="54">
        <f>IF(ISBLANK(A34),"",vlookup(LEFT(A34,1),Coordinate,9,false))</f>
        <v>0</v>
      </c>
      <c r="BS34" s="54">
        <f>IF(ISBLANK(A34),"",VLOOKUP(MID(A34,2,1),Coordinate,9,false))</f>
        <v>0</v>
      </c>
      <c r="BT34" s="54">
        <f>IF(ISBLANK(A34),"",VLOOKUP(MID(A34,3,1),Coordinate,9,false))</f>
        <v>0</v>
      </c>
      <c r="BU34" s="54">
        <f>IF(ISBLANK(A34),"",VLOOKUP(MID(A34,4,1),Coordinate,9,false))</f>
        <v>0</v>
      </c>
      <c r="BV34" s="54">
        <f>IF(ISBLANK(A34),"",VLOOKUP(MID(A34,5,1),Coordinate,9,false))</f>
        <v>1</v>
      </c>
      <c r="BW34" s="54">
        <f>IF(ISBLANK(A34),"",VLOOKUP(MID(A34,6,1),Coordinate,9,false))</f>
        <v>0</v>
      </c>
      <c r="BX34" s="84">
        <f>IF(ISBLANK(A34),"",VLOOKUP(RIGHT(A34,1),Coordinate,9,false))</f>
        <v>0</v>
      </c>
      <c r="BY34" s="84">
        <f t="array" ref="BY34">SUMPRODUCT(BR34:BX34,TRANSPOSE(Weights))</f>
        <v>5</v>
      </c>
      <c r="BZ34" s="53"/>
    </row>
    <row r="35" ht="15.75" customHeight="1">
      <c r="A35" s="50" t="s">
        <v>360</v>
      </c>
      <c r="B35" s="51" t="str">
        <f>IF(ISBLANK(A35),"",if(C35="","N",if(VLOOKUP(BQ35,NewPlanet,3,false)=C35,"Y","N")))</f>
        <v>N</v>
      </c>
      <c r="C35" s="3" t="s">
        <v>361</v>
      </c>
      <c r="D35" s="52"/>
      <c r="E35" s="52"/>
      <c r="F35" s="52" t="s">
        <v>121</v>
      </c>
      <c r="G35" s="53"/>
      <c r="H35" s="52"/>
      <c r="I35" s="54">
        <f t="shared" si="14"/>
        <v>1</v>
      </c>
      <c r="J35" s="52"/>
      <c r="K35" s="52"/>
      <c r="L35" s="52"/>
      <c r="M35" s="52"/>
      <c r="N35" s="52"/>
      <c r="O35" s="54">
        <f t="shared" si="15"/>
        <v>0</v>
      </c>
      <c r="P35" s="55" t="s">
        <v>124</v>
      </c>
      <c r="Q35" s="56"/>
      <c r="R35" s="57" t="s">
        <v>123</v>
      </c>
      <c r="S35" s="58"/>
      <c r="T35" s="59" t="s">
        <v>124</v>
      </c>
      <c r="U35" s="60"/>
      <c r="V35" s="61" t="s">
        <v>121</v>
      </c>
      <c r="W35" s="62"/>
      <c r="X35" s="52"/>
      <c r="Y35" s="63"/>
      <c r="Z35" s="53"/>
      <c r="AA35" s="53"/>
      <c r="AB35" s="53"/>
      <c r="AC35" s="65"/>
      <c r="AD35" s="52"/>
      <c r="AE35" s="52"/>
      <c r="AF35" s="52"/>
      <c r="AG35" s="65"/>
      <c r="AH35" s="52"/>
      <c r="AI35" s="52"/>
      <c r="AJ35" s="52"/>
      <c r="AK35" s="65"/>
      <c r="AL35" s="52"/>
      <c r="AM35" s="52"/>
      <c r="AN35" s="52"/>
      <c r="AO35" s="56"/>
      <c r="AP35" s="56"/>
      <c r="AQ35" s="56"/>
      <c r="AR35" s="58"/>
      <c r="AS35" s="58"/>
      <c r="AT35" s="66"/>
      <c r="AU35" s="60"/>
      <c r="AV35" s="60"/>
      <c r="AW35" s="61"/>
      <c r="AX35" s="62"/>
      <c r="AY35" s="31">
        <f t="shared" si="16"/>
        <v>0</v>
      </c>
      <c r="AZ35" s="63"/>
      <c r="BA35" s="69"/>
      <c r="BB35" s="69"/>
      <c r="BC35" s="69"/>
      <c r="BD35" s="71"/>
      <c r="BE35" s="71"/>
      <c r="BF35" s="71"/>
      <c r="BG35" s="72"/>
      <c r="BH35" s="73"/>
      <c r="BI35" s="73"/>
      <c r="BJ35" s="74"/>
      <c r="BK35" s="74"/>
      <c r="BL35" s="77">
        <f t="shared" si="10"/>
        <v>0</v>
      </c>
      <c r="BM35" s="80">
        <f t="shared" si="11"/>
        <v>0</v>
      </c>
      <c r="BN35" s="81"/>
      <c r="BO35" s="82">
        <f>IF(ISBLANK(A35),"",VLOOKUP(LEFT(A35,1),Coordinate,2,FALSE))</f>
        <v>1</v>
      </c>
      <c r="BP35" s="83">
        <f t="shared" si="17"/>
        <v>1</v>
      </c>
      <c r="BQ35" s="84">
        <f t="shared" si="18"/>
        <v>2</v>
      </c>
      <c r="BR35" s="54">
        <f>IF(ISBLANK(A35),"",vlookup(LEFT(A35,1),Coordinate,9,false))</f>
        <v>0</v>
      </c>
      <c r="BS35" s="54">
        <f>IF(ISBLANK(A35),"",VLOOKUP(MID(A35,2,1),Coordinate,9,false))</f>
        <v>0</v>
      </c>
      <c r="BT35" s="54">
        <f>IF(ISBLANK(A35),"",VLOOKUP(MID(A35,3,1),Coordinate,9,false))</f>
        <v>0</v>
      </c>
      <c r="BU35" s="54">
        <f>IF(ISBLANK(A35),"",VLOOKUP(MID(A35,4,1),Coordinate,9,false))</f>
        <v>0</v>
      </c>
      <c r="BV35" s="54">
        <f>IF(ISBLANK(A35),"",VLOOKUP(MID(A35,5,1),Coordinate,9,false))</f>
        <v>1</v>
      </c>
      <c r="BW35" s="54">
        <f>IF(ISBLANK(A35),"",VLOOKUP(MID(A35,6,1),Coordinate,9,false))</f>
        <v>0</v>
      </c>
      <c r="BX35" s="84">
        <f>IF(ISBLANK(A35),"",VLOOKUP(RIGHT(A35,1),Coordinate,9,false))</f>
        <v>1</v>
      </c>
      <c r="BY35" s="84">
        <f t="array" ref="BY35">SUMPRODUCT(BR35:BX35,TRANSPOSE(Weights))</f>
        <v>12</v>
      </c>
      <c r="BZ35" s="53"/>
    </row>
    <row r="36" ht="15.75" customHeight="1">
      <c r="A36" s="50" t="s">
        <v>364</v>
      </c>
      <c r="B36" s="51" t="str">
        <f>IF(ISBLANK(A36),"",if(C36="","N",if(VLOOKUP(BQ36,NewPlanet,3,false)=C36,"Y","N")))</f>
        <v>N</v>
      </c>
      <c r="C36" s="3" t="s">
        <v>365</v>
      </c>
      <c r="D36" s="52" t="s">
        <v>119</v>
      </c>
      <c r="E36" s="52"/>
      <c r="F36" s="52"/>
      <c r="G36" s="53"/>
      <c r="H36" s="52"/>
      <c r="I36" s="54">
        <f t="shared" si="14"/>
        <v>1</v>
      </c>
      <c r="J36" s="52"/>
      <c r="K36" s="52"/>
      <c r="L36" s="52"/>
      <c r="M36" s="52"/>
      <c r="N36" s="52"/>
      <c r="O36" s="54">
        <f t="shared" si="15"/>
        <v>0</v>
      </c>
      <c r="P36" s="55" t="s">
        <v>124</v>
      </c>
      <c r="Q36" s="56"/>
      <c r="R36" s="57" t="s">
        <v>131</v>
      </c>
      <c r="S36" s="58" t="s">
        <v>119</v>
      </c>
      <c r="T36" s="59" t="s">
        <v>125</v>
      </c>
      <c r="U36" s="60" t="s">
        <v>119</v>
      </c>
      <c r="V36" s="61"/>
      <c r="W36" s="62"/>
      <c r="X36" s="52" t="s">
        <v>119</v>
      </c>
      <c r="Y36" s="63"/>
      <c r="Z36" s="53">
        <v>4.0</v>
      </c>
      <c r="AA36" s="53">
        <v>3.0</v>
      </c>
      <c r="AB36" s="53">
        <v>2.0</v>
      </c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>
        <v>1.0</v>
      </c>
      <c r="AO36" s="56"/>
      <c r="AP36" s="56"/>
      <c r="AQ36" s="56"/>
      <c r="AR36" s="58"/>
      <c r="AS36" s="58"/>
      <c r="AT36" s="66"/>
      <c r="AU36" s="60"/>
      <c r="AV36" s="60"/>
      <c r="AW36" s="61"/>
      <c r="AX36" s="62"/>
      <c r="AY36" s="31">
        <f t="shared" si="16"/>
        <v>10</v>
      </c>
      <c r="AZ36" s="63"/>
      <c r="BA36" s="69"/>
      <c r="BB36" s="69"/>
      <c r="BC36" s="69"/>
      <c r="BD36" s="71"/>
      <c r="BE36" s="71">
        <v>2.0</v>
      </c>
      <c r="BF36" s="71"/>
      <c r="BG36" s="72">
        <v>8.0</v>
      </c>
      <c r="BH36" s="73"/>
      <c r="BI36" s="73"/>
      <c r="BJ36" s="74"/>
      <c r="BK36" s="74"/>
      <c r="BL36" s="77">
        <f t="shared" si="10"/>
        <v>10</v>
      </c>
      <c r="BM36" s="80">
        <f t="shared" si="11"/>
        <v>20</v>
      </c>
      <c r="BN36" s="81"/>
      <c r="BO36" s="82">
        <f>IF(ISBLANK(A36),"",VLOOKUP(LEFT(A36,1),Coordinate,2,FALSE))</f>
        <v>1</v>
      </c>
      <c r="BP36" s="83">
        <f t="shared" si="17"/>
        <v>1</v>
      </c>
      <c r="BQ36" s="84">
        <f t="shared" si="18"/>
        <v>3</v>
      </c>
      <c r="BR36" s="54">
        <f>IF(ISBLANK(A36),"",vlookup(LEFT(A36,1),Coordinate,9,false))</f>
        <v>0</v>
      </c>
      <c r="BS36" s="54">
        <f>IF(ISBLANK(A36),"",VLOOKUP(MID(A36,2,1),Coordinate,9,false))</f>
        <v>0</v>
      </c>
      <c r="BT36" s="54">
        <f>IF(ISBLANK(A36),"",VLOOKUP(MID(A36,3,1),Coordinate,9,false))</f>
        <v>0</v>
      </c>
      <c r="BU36" s="54">
        <f>IF(ISBLANK(A36),"",VLOOKUP(MID(A36,4,1),Coordinate,9,false))</f>
        <v>0</v>
      </c>
      <c r="BV36" s="54">
        <f>IF(ISBLANK(A36),"",VLOOKUP(MID(A36,5,1),Coordinate,9,false))</f>
        <v>1</v>
      </c>
      <c r="BW36" s="54">
        <f>IF(ISBLANK(A36),"",VLOOKUP(MID(A36,6,1),Coordinate,9,false))</f>
        <v>0</v>
      </c>
      <c r="BX36" s="84">
        <f>IF(ISBLANK(A36),"",VLOOKUP(RIGHT(A36,1),Coordinate,9,false))</f>
        <v>2</v>
      </c>
      <c r="BY36" s="84">
        <f t="array" ref="BY36">SUMPRODUCT(BR36:BX36,TRANSPOSE(Weights))</f>
        <v>19</v>
      </c>
      <c r="BZ36" s="53"/>
    </row>
    <row r="37" ht="15.75" customHeight="1">
      <c r="A37" s="50" t="s">
        <v>370</v>
      </c>
      <c r="B37" s="51" t="str">
        <f>IF(ISBLANK(A37),"",if(C37="","N",if(VLOOKUP(BQ37,NewPlanet,3,false)=C37,"Y","N")))</f>
        <v>N</v>
      </c>
      <c r="C37" s="3" t="s">
        <v>371</v>
      </c>
      <c r="D37" s="52"/>
      <c r="E37" s="52"/>
      <c r="F37" s="52" t="s">
        <v>119</v>
      </c>
      <c r="G37" s="53"/>
      <c r="H37" s="52"/>
      <c r="I37" s="54">
        <f t="shared" si="14"/>
        <v>1</v>
      </c>
      <c r="J37" s="52"/>
      <c r="K37" s="52"/>
      <c r="L37" s="52"/>
      <c r="M37" s="52"/>
      <c r="N37" s="52"/>
      <c r="O37" s="54">
        <f t="shared" si="15"/>
        <v>0</v>
      </c>
      <c r="P37" s="55" t="s">
        <v>131</v>
      </c>
      <c r="Q37" s="56" t="s">
        <v>119</v>
      </c>
      <c r="R37" s="57" t="s">
        <v>123</v>
      </c>
      <c r="S37" s="58" t="s">
        <v>119</v>
      </c>
      <c r="T37" s="59" t="s">
        <v>124</v>
      </c>
      <c r="U37" s="60"/>
      <c r="V37" s="61" t="s">
        <v>119</v>
      </c>
      <c r="W37" s="62" t="s">
        <v>119</v>
      </c>
      <c r="X37" s="52"/>
      <c r="Y37" s="63"/>
      <c r="Z37" s="53">
        <v>2.0</v>
      </c>
      <c r="AA37" s="53">
        <v>3.0</v>
      </c>
      <c r="AB37" s="53"/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56"/>
      <c r="AR37" s="58"/>
      <c r="AS37" s="58"/>
      <c r="AT37" s="66"/>
      <c r="AU37" s="60"/>
      <c r="AV37" s="60"/>
      <c r="AW37" s="61"/>
      <c r="AX37" s="62"/>
      <c r="AY37" s="31">
        <f t="shared" si="16"/>
        <v>5</v>
      </c>
      <c r="AZ37" s="63"/>
      <c r="BA37" s="69"/>
      <c r="BB37" s="69">
        <v>3.0</v>
      </c>
      <c r="BC37" s="69"/>
      <c r="BD37" s="71">
        <v>2.0</v>
      </c>
      <c r="BE37" s="71"/>
      <c r="BF37" s="71"/>
      <c r="BG37" s="72"/>
      <c r="BH37" s="73">
        <v>4.0</v>
      </c>
      <c r="BI37" s="73"/>
      <c r="BJ37" s="74">
        <v>6.0</v>
      </c>
      <c r="BK37" s="74"/>
      <c r="BL37" s="77">
        <f t="shared" si="10"/>
        <v>15</v>
      </c>
      <c r="BM37" s="80">
        <f t="shared" si="11"/>
        <v>20</v>
      </c>
      <c r="BN37" s="81"/>
      <c r="BO37" s="82">
        <f>IF(ISBLANK(A37),"",VLOOKUP(LEFT(A37,1),Coordinate,2,FALSE))</f>
        <v>1</v>
      </c>
      <c r="BP37" s="83">
        <f t="shared" si="17"/>
        <v>1</v>
      </c>
      <c r="BQ37" s="84">
        <f t="shared" si="18"/>
        <v>2</v>
      </c>
      <c r="BR37" s="54">
        <f>IF(ISBLANK(A37),"",vlookup(LEFT(A37,1),Coordinate,9,false))</f>
        <v>0</v>
      </c>
      <c r="BS37" s="54">
        <f>IF(ISBLANK(A37),"",VLOOKUP(MID(A37,2,1),Coordinate,9,false))</f>
        <v>0</v>
      </c>
      <c r="BT37" s="54">
        <f>IF(ISBLANK(A37),"",VLOOKUP(MID(A37,3,1),Coordinate,9,false))</f>
        <v>0</v>
      </c>
      <c r="BU37" s="54">
        <f>IF(ISBLANK(A37),"",VLOOKUP(MID(A37,4,1),Coordinate,9,false))</f>
        <v>0</v>
      </c>
      <c r="BV37" s="54">
        <f>IF(ISBLANK(A37),"",VLOOKUP(MID(A37,5,1),Coordinate,9,false))</f>
        <v>1</v>
      </c>
      <c r="BW37" s="54">
        <f>IF(ISBLANK(A37),"",VLOOKUP(MID(A37,6,1),Coordinate,9,false))</f>
        <v>1</v>
      </c>
      <c r="BX37" s="84">
        <f>IF(ISBLANK(A37),"",VLOOKUP(RIGHT(A37,1),Coordinate,9,false))</f>
        <v>0</v>
      </c>
      <c r="BY37" s="84">
        <f t="array" ref="BY37">SUMPRODUCT(BR37:BX37,TRANSPOSE(Weights))</f>
        <v>11</v>
      </c>
      <c r="BZ37" s="53"/>
    </row>
    <row r="38" ht="15.75" customHeight="1">
      <c r="A38" s="50" t="s">
        <v>376</v>
      </c>
      <c r="B38" s="51" t="str">
        <f>IF(ISBLANK(A38),"",if(C38="","N",if(VLOOKUP(BQ38,NewPlanet,3,false)=C38,"Y","N")))</f>
        <v>N</v>
      </c>
      <c r="C38" s="114" t="s">
        <v>377</v>
      </c>
      <c r="D38" s="52"/>
      <c r="E38" s="52"/>
      <c r="F38" s="52"/>
      <c r="G38" s="53" t="s">
        <v>119</v>
      </c>
      <c r="H38" s="52"/>
      <c r="I38" s="54">
        <f t="shared" si="14"/>
        <v>1</v>
      </c>
      <c r="J38" s="52"/>
      <c r="K38" s="52"/>
      <c r="L38" s="52"/>
      <c r="M38" s="52"/>
      <c r="N38" s="52"/>
      <c r="O38" s="54">
        <f t="shared" si="15"/>
        <v>0</v>
      </c>
      <c r="P38" s="55" t="s">
        <v>124</v>
      </c>
      <c r="Q38" s="56"/>
      <c r="R38" s="57" t="s">
        <v>122</v>
      </c>
      <c r="S38" s="66" t="s">
        <v>119</v>
      </c>
      <c r="T38" s="59" t="s">
        <v>125</v>
      </c>
      <c r="U38" s="67" t="s">
        <v>119</v>
      </c>
      <c r="V38" s="68" t="s">
        <v>119</v>
      </c>
      <c r="W38" s="70" t="s">
        <v>119</v>
      </c>
      <c r="X38" s="52"/>
      <c r="Y38" s="63"/>
      <c r="Z38" s="53">
        <v>2.0</v>
      </c>
      <c r="AA38" s="53">
        <v>3.0</v>
      </c>
      <c r="AB38" s="53"/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/>
      <c r="AN38" s="52"/>
      <c r="AO38" s="56"/>
      <c r="AP38" s="56"/>
      <c r="AQ38" s="56"/>
      <c r="AR38" s="58"/>
      <c r="AS38" s="58"/>
      <c r="AT38" s="66"/>
      <c r="AU38" s="60"/>
      <c r="AV38" s="60"/>
      <c r="AW38" s="68">
        <v>3.0</v>
      </c>
      <c r="AX38" s="62"/>
      <c r="AY38" s="31">
        <f t="shared" si="16"/>
        <v>8</v>
      </c>
      <c r="AZ38" s="63"/>
      <c r="BA38" s="69"/>
      <c r="BB38" s="69"/>
      <c r="BC38" s="69"/>
      <c r="BD38" s="71"/>
      <c r="BE38" s="71"/>
      <c r="BF38" s="89">
        <v>3.0</v>
      </c>
      <c r="BG38" s="76">
        <v>2.0</v>
      </c>
      <c r="BH38" s="73"/>
      <c r="BI38" s="73"/>
      <c r="BJ38" s="79">
        <v>5.0</v>
      </c>
      <c r="BK38" s="79">
        <v>2.0</v>
      </c>
      <c r="BL38" s="77">
        <f t="shared" si="10"/>
        <v>12</v>
      </c>
      <c r="BM38" s="80">
        <f t="shared" si="11"/>
        <v>20</v>
      </c>
      <c r="BN38" s="81" t="s">
        <v>378</v>
      </c>
      <c r="BO38" s="82">
        <f>IF(ISBLANK(A38),"",VLOOKUP(LEFT(A38,1),Coordinate,2,FALSE))</f>
        <v>1</v>
      </c>
      <c r="BP38" s="83">
        <f t="shared" si="17"/>
        <v>1</v>
      </c>
      <c r="BQ38" s="84">
        <f t="shared" si="18"/>
        <v>3</v>
      </c>
      <c r="BR38" s="54">
        <f>IF(ISBLANK(A38),"",vlookup(LEFT(A38,1),Coordinate,9,false))</f>
        <v>0</v>
      </c>
      <c r="BS38" s="54">
        <f>IF(ISBLANK(A38),"",VLOOKUP(MID(A38,2,1),Coordinate,9,false))</f>
        <v>0</v>
      </c>
      <c r="BT38" s="54">
        <f>IF(ISBLANK(A38),"",VLOOKUP(MID(A38,3,1),Coordinate,9,false))</f>
        <v>0</v>
      </c>
      <c r="BU38" s="54">
        <f>IF(ISBLANK(A38),"",VLOOKUP(MID(A38,4,1),Coordinate,9,false))</f>
        <v>0</v>
      </c>
      <c r="BV38" s="54">
        <f>IF(ISBLANK(A38),"",VLOOKUP(MID(A38,5,1),Coordinate,9,false))</f>
        <v>1</v>
      </c>
      <c r="BW38" s="54">
        <f>IF(ISBLANK(A38),"",VLOOKUP(MID(A38,6,1),Coordinate,9,false))</f>
        <v>1</v>
      </c>
      <c r="BX38" s="84">
        <f>IF(ISBLANK(A38),"",VLOOKUP(RIGHT(A38,1),Coordinate,9,false))</f>
        <v>1</v>
      </c>
      <c r="BY38" s="84">
        <f t="array" ref="BY38">SUMPRODUCT(BR38:BX38,TRANSPOSE(Weights))</f>
        <v>18</v>
      </c>
      <c r="BZ38" s="53"/>
    </row>
    <row r="39" ht="15.75" customHeight="1">
      <c r="A39" s="88" t="s">
        <v>382</v>
      </c>
      <c r="B39" s="51" t="str">
        <f>IF(ISBLANK(A39),"",if(C39="","N",if(VLOOKUP(BQ39,NewPlanet,3,false)=C39,"Y","N")))</f>
        <v>N</v>
      </c>
      <c r="C39" s="3" t="s">
        <v>383</v>
      </c>
      <c r="D39" s="52"/>
      <c r="E39" s="53" t="s">
        <v>119</v>
      </c>
      <c r="F39" s="52"/>
      <c r="G39" s="53"/>
      <c r="H39" s="52"/>
      <c r="I39" s="54">
        <f t="shared" si="14"/>
        <v>1</v>
      </c>
      <c r="J39" s="52"/>
      <c r="K39" s="52"/>
      <c r="L39" s="52"/>
      <c r="M39" s="52"/>
      <c r="N39" s="52"/>
      <c r="O39" s="54">
        <f t="shared" si="15"/>
        <v>0</v>
      </c>
      <c r="P39" s="55" t="s">
        <v>131</v>
      </c>
      <c r="Q39" s="56"/>
      <c r="R39" s="57" t="s">
        <v>131</v>
      </c>
      <c r="S39" s="58"/>
      <c r="T39" s="59" t="s">
        <v>125</v>
      </c>
      <c r="U39" s="67" t="s">
        <v>119</v>
      </c>
      <c r="V39" s="61"/>
      <c r="W39" s="62"/>
      <c r="X39" s="52"/>
      <c r="Y39" s="63"/>
      <c r="Z39" s="53">
        <v>2.0</v>
      </c>
      <c r="AA39" s="53">
        <v>6.0</v>
      </c>
      <c r="AB39" s="53"/>
      <c r="AC39" s="65"/>
      <c r="AD39" s="52"/>
      <c r="AE39" s="52"/>
      <c r="AF39" s="52"/>
      <c r="AG39" s="65"/>
      <c r="AH39" s="52"/>
      <c r="AI39" s="52"/>
      <c r="AJ39" s="52"/>
      <c r="AK39" s="65"/>
      <c r="AL39" s="52"/>
      <c r="AM39" s="52"/>
      <c r="AN39" s="52"/>
      <c r="AO39" s="56"/>
      <c r="AP39" s="64">
        <v>4.0</v>
      </c>
      <c r="AQ39" s="56"/>
      <c r="AR39" s="58"/>
      <c r="AS39" s="66">
        <v>2.0</v>
      </c>
      <c r="AT39" s="66"/>
      <c r="AU39" s="60"/>
      <c r="AV39" s="60"/>
      <c r="AW39" s="61"/>
      <c r="AX39" s="62"/>
      <c r="AY39" s="31">
        <f t="shared" si="16"/>
        <v>14</v>
      </c>
      <c r="AZ39" s="63"/>
      <c r="BA39" s="69"/>
      <c r="BB39" s="69"/>
      <c r="BC39" s="69"/>
      <c r="BD39" s="71"/>
      <c r="BE39" s="71"/>
      <c r="BF39" s="71"/>
      <c r="BG39" s="76">
        <v>6.0</v>
      </c>
      <c r="BH39" s="73"/>
      <c r="BI39" s="73"/>
      <c r="BJ39" s="74"/>
      <c r="BK39" s="74"/>
      <c r="BL39" s="77">
        <f t="shared" si="10"/>
        <v>6</v>
      </c>
      <c r="BM39" s="80">
        <f t="shared" si="11"/>
        <v>20</v>
      </c>
      <c r="BN39" s="81"/>
      <c r="BO39" s="82">
        <f>IF(ISBLANK(A39),"",VLOOKUP(LEFT(A39,1),Coordinate,2,FALSE))</f>
        <v>1</v>
      </c>
      <c r="BP39" s="83">
        <f t="shared" si="17"/>
        <v>1</v>
      </c>
      <c r="BQ39" s="84">
        <f t="shared" si="18"/>
        <v>4</v>
      </c>
      <c r="BR39" s="54">
        <f>IF(ISBLANK(A39),"",vlookup(LEFT(A39,1),Coordinate,9,false))</f>
        <v>0</v>
      </c>
      <c r="BS39" s="54">
        <f>IF(ISBLANK(A39),"",VLOOKUP(MID(A39,2,1),Coordinate,9,false))</f>
        <v>0</v>
      </c>
      <c r="BT39" s="54">
        <f>IF(ISBLANK(A39),"",VLOOKUP(MID(A39,3,1),Coordinate,9,false))</f>
        <v>0</v>
      </c>
      <c r="BU39" s="54">
        <f>IF(ISBLANK(A39),"",VLOOKUP(MID(A39,4,1),Coordinate,9,false))</f>
        <v>0</v>
      </c>
      <c r="BV39" s="54">
        <f>IF(ISBLANK(A39),"",VLOOKUP(MID(A39,5,1),Coordinate,9,false))</f>
        <v>1</v>
      </c>
      <c r="BW39" s="54">
        <f>IF(ISBLANK(A39),"",VLOOKUP(MID(A39,6,1),Coordinate,9,false))</f>
        <v>1</v>
      </c>
      <c r="BX39" s="84">
        <f>IF(ISBLANK(A39),"",VLOOKUP(RIGHT(A39,1),Coordinate,9,false))</f>
        <v>2</v>
      </c>
      <c r="BY39" s="84">
        <f t="array" ref="BY39">SUMPRODUCT(BR39:BX39,TRANSPOSE(Weights))</f>
        <v>25</v>
      </c>
      <c r="BZ39" s="53"/>
    </row>
    <row r="40" ht="15.75" customHeight="1">
      <c r="A40" s="88" t="s">
        <v>388</v>
      </c>
      <c r="B40" s="51" t="str">
        <f>IF(ISBLANK(A40),"",if(C40="","N",if(VLOOKUP(BQ40,NewPlanet,3,false)=C40,"Y","N")))</f>
        <v>N</v>
      </c>
      <c r="C40" s="3" t="s">
        <v>390</v>
      </c>
      <c r="D40" s="52"/>
      <c r="E40" s="52"/>
      <c r="F40" s="52"/>
      <c r="G40" s="53" t="s">
        <v>119</v>
      </c>
      <c r="H40" s="52"/>
      <c r="I40" s="54">
        <f t="shared" si="14"/>
        <v>1</v>
      </c>
      <c r="J40" s="52"/>
      <c r="K40" s="52"/>
      <c r="L40" s="52"/>
      <c r="M40" s="52"/>
      <c r="N40" s="52"/>
      <c r="O40" s="54">
        <f t="shared" si="15"/>
        <v>0</v>
      </c>
      <c r="P40" s="55" t="s">
        <v>123</v>
      </c>
      <c r="Q40" s="56"/>
      <c r="R40" s="57" t="s">
        <v>131</v>
      </c>
      <c r="S40" s="66" t="s">
        <v>119</v>
      </c>
      <c r="T40" s="59" t="s">
        <v>125</v>
      </c>
      <c r="U40" s="60"/>
      <c r="V40" s="61"/>
      <c r="W40" s="70" t="s">
        <v>119</v>
      </c>
      <c r="X40" s="52"/>
      <c r="Y40" s="63"/>
      <c r="Z40" s="53">
        <v>4.0</v>
      </c>
      <c r="AA40" s="53">
        <v>2.0</v>
      </c>
      <c r="AB40" s="53"/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64">
        <v>3.0</v>
      </c>
      <c r="AP40" s="56"/>
      <c r="AQ40" s="56"/>
      <c r="AR40" s="58"/>
      <c r="AS40" s="58"/>
      <c r="AT40" s="66"/>
      <c r="AU40" s="67">
        <v>1.0</v>
      </c>
      <c r="AV40" s="67" t="s">
        <v>392</v>
      </c>
      <c r="AW40" s="61"/>
      <c r="AX40" s="62"/>
      <c r="AY40" s="31">
        <f t="shared" si="16"/>
        <v>10</v>
      </c>
      <c r="AZ40" s="63"/>
      <c r="BA40" s="69"/>
      <c r="BB40" s="69"/>
      <c r="BC40" s="69"/>
      <c r="BD40" s="71"/>
      <c r="BE40" s="89">
        <v>3.0</v>
      </c>
      <c r="BF40" s="71"/>
      <c r="BG40" s="72"/>
      <c r="BH40" s="73"/>
      <c r="BI40" s="73"/>
      <c r="BJ40" s="79">
        <v>7.0</v>
      </c>
      <c r="BK40" s="74"/>
      <c r="BL40" s="77">
        <f t="shared" si="10"/>
        <v>10</v>
      </c>
      <c r="BM40" s="80">
        <f t="shared" si="11"/>
        <v>20</v>
      </c>
      <c r="BN40" s="81"/>
      <c r="BO40" s="82">
        <f>IF(ISBLANK(A40),"",VLOOKUP(LEFT(A40,1),Coordinate,2,FALSE))</f>
        <v>1</v>
      </c>
      <c r="BP40" s="83">
        <f t="shared" si="17"/>
        <v>1</v>
      </c>
      <c r="BQ40" s="84">
        <f t="shared" si="18"/>
        <v>3</v>
      </c>
      <c r="BR40" s="54">
        <f>IF(ISBLANK(A40),"",vlookup(LEFT(A40,1),Coordinate,9,false))</f>
        <v>0</v>
      </c>
      <c r="BS40" s="54">
        <f>IF(ISBLANK(A40),"",VLOOKUP(MID(A40,2,1),Coordinate,9,false))</f>
        <v>0</v>
      </c>
      <c r="BT40" s="54">
        <f>IF(ISBLANK(A40),"",VLOOKUP(MID(A40,3,1),Coordinate,9,false))</f>
        <v>0</v>
      </c>
      <c r="BU40" s="54">
        <f>IF(ISBLANK(A40),"",VLOOKUP(MID(A40,4,1),Coordinate,9,false))</f>
        <v>0</v>
      </c>
      <c r="BV40" s="54">
        <f>IF(ISBLANK(A40),"",VLOOKUP(MID(A40,5,1),Coordinate,9,false))</f>
        <v>1</v>
      </c>
      <c r="BW40" s="54">
        <f>IF(ISBLANK(A40),"",VLOOKUP(MID(A40,6,1),Coordinate,9,false))</f>
        <v>2</v>
      </c>
      <c r="BX40" s="84">
        <f>IF(ISBLANK(A40),"",VLOOKUP(RIGHT(A40,1),Coordinate,9,false))</f>
        <v>0</v>
      </c>
      <c r="BY40" s="84">
        <f t="array" ref="BY40">SUMPRODUCT(BR40:BX40,TRANSPOSE(Weights))</f>
        <v>17</v>
      </c>
      <c r="BZ40" s="53"/>
    </row>
    <row r="41" ht="15.75" customHeight="1">
      <c r="A41" s="88" t="s">
        <v>395</v>
      </c>
      <c r="B41" s="51" t="str">
        <f>IF(ISBLANK(A41),"",if(C41="","N",if(VLOOKUP(BQ41,NewPlanet,3,false)=C41,"Y","N")))</f>
        <v>N</v>
      </c>
      <c r="C41" s="86" t="s">
        <v>396</v>
      </c>
      <c r="D41" s="52"/>
      <c r="E41" s="53" t="s">
        <v>119</v>
      </c>
      <c r="F41" s="52"/>
      <c r="G41" s="53"/>
      <c r="H41" s="52"/>
      <c r="I41" s="54">
        <f t="shared" si="14"/>
        <v>1</v>
      </c>
      <c r="J41" s="52"/>
      <c r="K41" s="52"/>
      <c r="L41" s="52"/>
      <c r="M41" s="52"/>
      <c r="N41" s="52"/>
      <c r="O41" s="54">
        <f t="shared" si="15"/>
        <v>0</v>
      </c>
      <c r="P41" s="55" t="s">
        <v>122</v>
      </c>
      <c r="Q41" s="56"/>
      <c r="R41" s="57" t="s">
        <v>123</v>
      </c>
      <c r="S41" s="66" t="s">
        <v>119</v>
      </c>
      <c r="T41" s="59" t="s">
        <v>125</v>
      </c>
      <c r="U41" s="67" t="s">
        <v>119</v>
      </c>
      <c r="V41" s="68" t="s">
        <v>119</v>
      </c>
      <c r="W41" s="62"/>
      <c r="X41" s="53" t="s">
        <v>119</v>
      </c>
      <c r="Y41" s="63"/>
      <c r="Z41" s="53">
        <v>3.0</v>
      </c>
      <c r="AA41" s="53">
        <v>2.0</v>
      </c>
      <c r="AB41" s="53"/>
      <c r="AC41" s="65"/>
      <c r="AD41" s="52"/>
      <c r="AE41" s="52"/>
      <c r="AF41" s="52"/>
      <c r="AG41" s="65"/>
      <c r="AH41" s="52"/>
      <c r="AI41" s="53">
        <v>1.0</v>
      </c>
      <c r="AJ41" s="52"/>
      <c r="AK41" s="65"/>
      <c r="AL41" s="52"/>
      <c r="AM41" s="52"/>
      <c r="AN41" s="52"/>
      <c r="AO41" s="56"/>
      <c r="AP41" s="56"/>
      <c r="AQ41" s="64">
        <v>1.0</v>
      </c>
      <c r="AR41" s="58"/>
      <c r="AS41" s="58"/>
      <c r="AT41" s="66"/>
      <c r="AU41" s="60"/>
      <c r="AV41" s="60"/>
      <c r="AW41" s="61"/>
      <c r="AX41" s="62"/>
      <c r="AY41" s="31">
        <f t="shared" si="16"/>
        <v>7</v>
      </c>
      <c r="AZ41" s="63"/>
      <c r="BA41" s="69"/>
      <c r="BB41" s="69"/>
      <c r="BC41" s="69"/>
      <c r="BD41" s="89">
        <v>3.0</v>
      </c>
      <c r="BE41" s="71"/>
      <c r="BF41" s="71"/>
      <c r="BG41" s="76">
        <v>4.0</v>
      </c>
      <c r="BH41" s="78">
        <v>6.0</v>
      </c>
      <c r="BI41" s="73"/>
      <c r="BJ41" s="74"/>
      <c r="BK41" s="74"/>
      <c r="BL41" s="77">
        <f t="shared" si="10"/>
        <v>13</v>
      </c>
      <c r="BM41" s="80">
        <f t="shared" si="11"/>
        <v>20</v>
      </c>
      <c r="BN41" s="81"/>
      <c r="BO41" s="82">
        <f>IF(ISBLANK(A41),"",VLOOKUP(LEFT(A41,1),Coordinate,2,FALSE))</f>
        <v>1</v>
      </c>
      <c r="BP41" s="83">
        <f t="shared" si="17"/>
        <v>1</v>
      </c>
      <c r="BQ41" s="84">
        <f t="shared" si="18"/>
        <v>4</v>
      </c>
      <c r="BR41" s="54">
        <f>IF(ISBLANK(A41),"",vlookup(LEFT(A41,1),Coordinate,9,false))</f>
        <v>0</v>
      </c>
      <c r="BS41" s="54">
        <f>IF(ISBLANK(A41),"",VLOOKUP(MID(A41,2,1),Coordinate,9,false))</f>
        <v>0</v>
      </c>
      <c r="BT41" s="54">
        <f>IF(ISBLANK(A41),"",VLOOKUP(MID(A41,3,1),Coordinate,9,false))</f>
        <v>0</v>
      </c>
      <c r="BU41" s="54">
        <f>IF(ISBLANK(A41),"",VLOOKUP(MID(A41,4,1),Coordinate,9,false))</f>
        <v>0</v>
      </c>
      <c r="BV41" s="54">
        <f>IF(ISBLANK(A41),"",VLOOKUP(MID(A41,5,1),Coordinate,9,false))</f>
        <v>1</v>
      </c>
      <c r="BW41" s="54">
        <f>IF(ISBLANK(A41),"",VLOOKUP(MID(A41,6,1),Coordinate,9,false))</f>
        <v>2</v>
      </c>
      <c r="BX41" s="84">
        <f>IF(ISBLANK(A41),"",VLOOKUP(RIGHT(A41,1),Coordinate,9,false))</f>
        <v>1</v>
      </c>
      <c r="BY41" s="84">
        <f t="array" ref="BY41">SUMPRODUCT(BR41:BX41,TRANSPOSE(Weights))</f>
        <v>24</v>
      </c>
      <c r="BZ41" s="53"/>
    </row>
    <row r="42" ht="15.75" customHeight="1">
      <c r="A42" s="88" t="s">
        <v>402</v>
      </c>
      <c r="B42" s="51" t="str">
        <f>IF(ISBLANK(A42),"",if(C42="","N",if(VLOOKUP(BQ42,NewPlanet,3,false)=C42,"Y","N")))</f>
        <v>N</v>
      </c>
      <c r="C42" s="86" t="s">
        <v>403</v>
      </c>
      <c r="D42" s="97"/>
      <c r="E42" s="97"/>
      <c r="F42" s="97"/>
      <c r="G42" s="116" t="s">
        <v>119</v>
      </c>
      <c r="H42" s="126"/>
      <c r="I42" s="54">
        <f t="shared" si="14"/>
        <v>1</v>
      </c>
      <c r="J42" s="97"/>
      <c r="K42" s="97"/>
      <c r="L42" s="97"/>
      <c r="M42" s="97"/>
      <c r="N42" s="97"/>
      <c r="O42" s="54">
        <f t="shared" si="15"/>
        <v>0</v>
      </c>
      <c r="P42" s="127" t="s">
        <v>131</v>
      </c>
      <c r="Q42" s="118" t="s">
        <v>119</v>
      </c>
      <c r="R42" s="128" t="s">
        <v>124</v>
      </c>
      <c r="S42" s="107"/>
      <c r="T42" s="129" t="s">
        <v>124</v>
      </c>
      <c r="U42" s="130"/>
      <c r="V42" s="131" t="s">
        <v>119</v>
      </c>
      <c r="W42" s="121" t="s">
        <v>119</v>
      </c>
      <c r="X42" s="126"/>
      <c r="Y42" s="104"/>
      <c r="Z42" s="132">
        <v>2.0</v>
      </c>
      <c r="AA42" s="132">
        <v>4.0</v>
      </c>
      <c r="AB42" s="98"/>
      <c r="AC42" s="106"/>
      <c r="AD42" s="97"/>
      <c r="AE42" s="97"/>
      <c r="AF42" s="97"/>
      <c r="AG42" s="106"/>
      <c r="AH42" s="97"/>
      <c r="AI42" s="97"/>
      <c r="AJ42" s="97"/>
      <c r="AK42" s="106"/>
      <c r="AL42" s="133"/>
      <c r="AM42" s="97"/>
      <c r="AN42" s="97"/>
      <c r="AO42" s="134"/>
      <c r="AP42" s="100"/>
      <c r="AQ42" s="100"/>
      <c r="AR42" s="135"/>
      <c r="AS42" s="107"/>
      <c r="AT42" s="101"/>
      <c r="AU42" s="110"/>
      <c r="AV42" s="110"/>
      <c r="AW42" s="102"/>
      <c r="AX42" s="121">
        <v>4.0</v>
      </c>
      <c r="AY42" s="31">
        <f t="shared" si="16"/>
        <v>10</v>
      </c>
      <c r="AZ42" s="104"/>
      <c r="BA42" s="100"/>
      <c r="BB42" s="118">
        <v>5.0</v>
      </c>
      <c r="BC42" s="100"/>
      <c r="BD42" s="107"/>
      <c r="BE42" s="107"/>
      <c r="BF42" s="107"/>
      <c r="BG42" s="110"/>
      <c r="BH42" s="131">
        <v>5.0</v>
      </c>
      <c r="BI42" s="102"/>
      <c r="BJ42" s="109"/>
      <c r="BK42" s="109"/>
      <c r="BL42" s="77">
        <f t="shared" si="10"/>
        <v>10</v>
      </c>
      <c r="BM42" s="80">
        <f t="shared" si="11"/>
        <v>20</v>
      </c>
      <c r="BN42" s="136"/>
      <c r="BO42" s="82">
        <f>IF(ISBLANK(A42),"",VLOOKUP(LEFT(A42,1),Coordinate,2,FALSE))</f>
        <v>1</v>
      </c>
      <c r="BP42" s="83">
        <f t="shared" si="17"/>
        <v>1</v>
      </c>
      <c r="BQ42" s="84">
        <f t="shared" si="18"/>
        <v>5</v>
      </c>
      <c r="BR42" s="54">
        <f>IF(ISBLANK(A42),"",vlookup(LEFT(A42,1),Coordinate,9,false))</f>
        <v>0</v>
      </c>
      <c r="BS42" s="54">
        <f>IF(ISBLANK(A42),"",VLOOKUP(MID(A42,2,1),Coordinate,9,false))</f>
        <v>0</v>
      </c>
      <c r="BT42" s="54">
        <f>IF(ISBLANK(A42),"",VLOOKUP(MID(A42,3,1),Coordinate,9,false))</f>
        <v>0</v>
      </c>
      <c r="BU42" s="54">
        <f>IF(ISBLANK(A42),"",VLOOKUP(MID(A42,4,1),Coordinate,9,false))</f>
        <v>0</v>
      </c>
      <c r="BV42" s="54">
        <f>IF(ISBLANK(A42),"",VLOOKUP(MID(A42,5,1),Coordinate,9,false))</f>
        <v>1</v>
      </c>
      <c r="BW42" s="54">
        <f>IF(ISBLANK(A42),"",VLOOKUP(MID(A42,6,1),Coordinate,9,false))</f>
        <v>2</v>
      </c>
      <c r="BX42" s="84">
        <f>IF(ISBLANK(A42),"",VLOOKUP(RIGHT(A42,1),Coordinate,9,false))</f>
        <v>2</v>
      </c>
      <c r="BY42" s="84">
        <f t="array" ref="BY42">SUMPRODUCT(BR42:BX42,TRANSPOSE(Weights))</f>
        <v>31</v>
      </c>
      <c r="BZ42" s="98"/>
    </row>
    <row r="43" ht="15.75" customHeight="1">
      <c r="A43" s="94" t="s">
        <v>415</v>
      </c>
      <c r="B43" s="51" t="str">
        <f>IF(ISBLANK(A43),"",if(C43="","N",if(VLOOKUP(BQ43,NewPlanet,3,false)=C43,"Y","N")))</f>
        <v>N</v>
      </c>
      <c r="C43" s="137" t="s">
        <v>417</v>
      </c>
      <c r="D43" s="97"/>
      <c r="E43" s="97"/>
      <c r="F43" s="97"/>
      <c r="G43" s="98"/>
      <c r="H43" s="96" t="s">
        <v>119</v>
      </c>
      <c r="I43" s="54">
        <f t="shared" si="14"/>
        <v>1</v>
      </c>
      <c r="J43" s="97"/>
      <c r="K43" s="97"/>
      <c r="L43" s="97"/>
      <c r="M43" s="97"/>
      <c r="N43" s="97"/>
      <c r="O43" s="54">
        <f t="shared" si="15"/>
        <v>0</v>
      </c>
      <c r="P43" s="138" t="s">
        <v>123</v>
      </c>
      <c r="Q43" s="100"/>
      <c r="R43" s="138" t="s">
        <v>194</v>
      </c>
      <c r="S43" s="107"/>
      <c r="T43" s="138" t="s">
        <v>125</v>
      </c>
      <c r="U43" s="96" t="s">
        <v>119</v>
      </c>
      <c r="V43" s="102"/>
      <c r="W43" s="109"/>
      <c r="X43" s="96" t="s">
        <v>119</v>
      </c>
      <c r="Y43" s="104"/>
      <c r="Z43" s="105">
        <v>3.0</v>
      </c>
      <c r="AA43" s="105">
        <v>3.0</v>
      </c>
      <c r="AB43" s="98"/>
      <c r="AC43" s="106"/>
      <c r="AD43" s="97"/>
      <c r="AE43" s="97"/>
      <c r="AF43" s="97"/>
      <c r="AG43" s="106"/>
      <c r="AH43" s="97"/>
      <c r="AI43" s="97"/>
      <c r="AJ43" s="97"/>
      <c r="AK43" s="106"/>
      <c r="AL43" s="133">
        <v>1.0</v>
      </c>
      <c r="AM43" s="97"/>
      <c r="AN43" s="97"/>
      <c r="AO43" s="134">
        <v>4.0</v>
      </c>
      <c r="AP43" s="100"/>
      <c r="AQ43" s="100"/>
      <c r="AR43" s="135">
        <v>3.0</v>
      </c>
      <c r="AS43" s="107"/>
      <c r="AT43" s="101"/>
      <c r="AU43" s="110"/>
      <c r="AV43" s="110"/>
      <c r="AW43" s="102"/>
      <c r="AX43" s="109"/>
      <c r="AY43" s="31">
        <f t="shared" si="16"/>
        <v>14</v>
      </c>
      <c r="AZ43" s="104"/>
      <c r="BA43" s="100"/>
      <c r="BB43" s="100"/>
      <c r="BC43" s="100"/>
      <c r="BD43" s="107"/>
      <c r="BE43" s="107"/>
      <c r="BF43" s="107"/>
      <c r="BG43" s="110"/>
      <c r="BH43" s="102"/>
      <c r="BI43" s="102"/>
      <c r="BJ43" s="109"/>
      <c r="BK43" s="109"/>
      <c r="BL43" s="77">
        <f t="shared" si="10"/>
        <v>0</v>
      </c>
      <c r="BM43" s="80">
        <f t="shared" si="11"/>
        <v>14</v>
      </c>
      <c r="BN43" s="136"/>
      <c r="BO43" s="82">
        <f>IF(ISBLANK(A43),"",VLOOKUP(LEFT(A43,1),Coordinate,2,FALSE))</f>
        <v>1</v>
      </c>
      <c r="BP43" s="83">
        <f t="shared" si="17"/>
        <v>1</v>
      </c>
      <c r="BQ43" s="84">
        <f t="shared" si="18"/>
        <v>2</v>
      </c>
      <c r="BR43" s="54">
        <f>IF(ISBLANK(A43),"",vlookup(LEFT(A43,1),Coordinate,9,false))</f>
        <v>0</v>
      </c>
      <c r="BS43" s="54">
        <f>IF(ISBLANK(A43),"",VLOOKUP(MID(A43,2,1),Coordinate,9,false))</f>
        <v>0</v>
      </c>
      <c r="BT43" s="54">
        <f>IF(ISBLANK(A43),"",VLOOKUP(MID(A43,3,1),Coordinate,9,false))</f>
        <v>0</v>
      </c>
      <c r="BU43" s="54">
        <f>IF(ISBLANK(A43),"",VLOOKUP(MID(A43,4,1),Coordinate,9,false))</f>
        <v>0</v>
      </c>
      <c r="BV43" s="54">
        <f>IF(ISBLANK(A43),"",VLOOKUP(MID(A43,5,1),Coordinate,9,false))</f>
        <v>2</v>
      </c>
      <c r="BW43" s="54">
        <f>IF(ISBLANK(A43),"",VLOOKUP(MID(A43,6,1),Coordinate,9,false))</f>
        <v>0</v>
      </c>
      <c r="BX43" s="84">
        <f>IF(ISBLANK(A43),"",VLOOKUP(RIGHT(A43,1),Coordinate,9,false))</f>
        <v>0</v>
      </c>
      <c r="BY43" s="84">
        <f t="array" ref="BY43">SUMPRODUCT(BR43:BX43,TRANSPOSE(Weights))</f>
        <v>10</v>
      </c>
      <c r="BZ43" s="98"/>
    </row>
    <row r="44" ht="16.5" customHeight="1">
      <c r="A44" s="88" t="s">
        <v>422</v>
      </c>
      <c r="B44" s="51" t="str">
        <f>IF(ISBLANK(A44),"",if(C44="","N",if(VLOOKUP(BQ44,NewPlanet,3,false)=C44,"Y","N")))</f>
        <v>N</v>
      </c>
      <c r="C44" s="86" t="s">
        <v>390</v>
      </c>
      <c r="D44" s="52"/>
      <c r="E44" s="52"/>
      <c r="F44" s="52"/>
      <c r="G44" s="53" t="s">
        <v>119</v>
      </c>
      <c r="H44" s="52"/>
      <c r="I44" s="54">
        <f t="shared" si="14"/>
        <v>1</v>
      </c>
      <c r="J44" s="52"/>
      <c r="K44" s="52"/>
      <c r="L44" s="52"/>
      <c r="M44" s="52"/>
      <c r="N44" s="52"/>
      <c r="O44" s="54">
        <f t="shared" si="15"/>
        <v>0</v>
      </c>
      <c r="P44" s="55" t="s">
        <v>123</v>
      </c>
      <c r="Q44" s="56"/>
      <c r="R44" s="57" t="s">
        <v>131</v>
      </c>
      <c r="S44" s="66" t="s">
        <v>119</v>
      </c>
      <c r="T44" s="59" t="s">
        <v>125</v>
      </c>
      <c r="U44" s="60"/>
      <c r="V44" s="68" t="s">
        <v>119</v>
      </c>
      <c r="W44" s="70" t="s">
        <v>119</v>
      </c>
      <c r="X44" s="52"/>
      <c r="Y44" s="63"/>
      <c r="Z44" s="53"/>
      <c r="AA44" s="53"/>
      <c r="AB44" s="53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64">
        <v>3.0</v>
      </c>
      <c r="AP44" s="56"/>
      <c r="AQ44" s="56"/>
      <c r="AR44" s="58"/>
      <c r="AS44" s="58"/>
      <c r="AT44" s="66"/>
      <c r="AU44" s="67">
        <v>1.0</v>
      </c>
      <c r="AV44" s="67" t="s">
        <v>392</v>
      </c>
      <c r="AW44" s="61"/>
      <c r="AX44" s="62"/>
      <c r="AY44" s="31">
        <f t="shared" si="16"/>
        <v>4</v>
      </c>
      <c r="AZ44" s="63"/>
      <c r="BA44" s="69"/>
      <c r="BB44" s="69"/>
      <c r="BC44" s="69"/>
      <c r="BD44" s="71"/>
      <c r="BE44" s="89">
        <v>3.0</v>
      </c>
      <c r="BF44" s="71"/>
      <c r="BG44" s="72"/>
      <c r="BH44" s="78">
        <v>5.0</v>
      </c>
      <c r="BI44" s="73"/>
      <c r="BJ44" s="79">
        <v>4.0</v>
      </c>
      <c r="BK44" s="79">
        <v>4.0</v>
      </c>
      <c r="BL44" s="77">
        <f t="shared" si="10"/>
        <v>16</v>
      </c>
      <c r="BM44" s="80">
        <f t="shared" si="11"/>
        <v>20</v>
      </c>
      <c r="BN44" s="81" t="s">
        <v>425</v>
      </c>
      <c r="BO44" s="82">
        <f>IF(ISBLANK(A44),"",VLOOKUP(LEFT(A44,1),Coordinate,2,FALSE))</f>
        <v>1</v>
      </c>
      <c r="BP44" s="83">
        <f t="shared" si="17"/>
        <v>1</v>
      </c>
      <c r="BQ44" s="84">
        <f t="shared" si="18"/>
        <v>3</v>
      </c>
      <c r="BR44" s="54">
        <f>IF(ISBLANK(A44),"",vlookup(LEFT(A44,1),Coordinate,9,false))</f>
        <v>0</v>
      </c>
      <c r="BS44" s="54">
        <f>IF(ISBLANK(A44),"",VLOOKUP(MID(A44,2,1),Coordinate,9,false))</f>
        <v>0</v>
      </c>
      <c r="BT44" s="54">
        <f>IF(ISBLANK(A44),"",VLOOKUP(MID(A44,3,1),Coordinate,9,false))</f>
        <v>0</v>
      </c>
      <c r="BU44" s="54">
        <f>IF(ISBLANK(A44),"",VLOOKUP(MID(A44,4,1),Coordinate,9,false))</f>
        <v>0</v>
      </c>
      <c r="BV44" s="54">
        <f>IF(ISBLANK(A44),"",VLOOKUP(MID(A44,5,1),Coordinate,9,false))</f>
        <v>2</v>
      </c>
      <c r="BW44" s="54">
        <f>IF(ISBLANK(A44),"",VLOOKUP(MID(A44,6,1),Coordinate,9,false))</f>
        <v>0</v>
      </c>
      <c r="BX44" s="84">
        <f>IF(ISBLANK(A44),"",VLOOKUP(RIGHT(A44,1),Coordinate,9,false))</f>
        <v>1</v>
      </c>
      <c r="BY44" s="84">
        <f t="array" ref="BY44">SUMPRODUCT(BR44:BX44,TRANSPOSE(Weights))</f>
        <v>17</v>
      </c>
      <c r="BZ44" s="53"/>
    </row>
    <row r="45">
      <c r="A45" s="88" t="s">
        <v>430</v>
      </c>
      <c r="B45" s="51" t="str">
        <f>IF(ISBLANK(A45),"",if(C45="","N",if(VLOOKUP(BQ45,NewPlanet,3,false)=C45,"Y","N")))</f>
        <v>N</v>
      </c>
      <c r="C45" s="86" t="s">
        <v>396</v>
      </c>
      <c r="D45" s="52"/>
      <c r="E45" s="53" t="s">
        <v>119</v>
      </c>
      <c r="F45" s="52"/>
      <c r="G45" s="53"/>
      <c r="H45" s="52"/>
      <c r="I45" s="54">
        <f t="shared" si="14"/>
        <v>1</v>
      </c>
      <c r="J45" s="52"/>
      <c r="K45" s="52"/>
      <c r="L45" s="52"/>
      <c r="M45" s="52"/>
      <c r="N45" s="52"/>
      <c r="O45" s="54">
        <f t="shared" si="15"/>
        <v>0</v>
      </c>
      <c r="P45" s="55" t="s">
        <v>122</v>
      </c>
      <c r="Q45" s="56"/>
      <c r="R45" s="57" t="s">
        <v>194</v>
      </c>
      <c r="S45" s="66" t="s">
        <v>119</v>
      </c>
      <c r="T45" s="59" t="s">
        <v>125</v>
      </c>
      <c r="U45" s="67" t="s">
        <v>119</v>
      </c>
      <c r="V45" s="61"/>
      <c r="W45" s="62"/>
      <c r="X45" s="52"/>
      <c r="Y45" s="63"/>
      <c r="Z45" s="53">
        <v>3.0</v>
      </c>
      <c r="AA45" s="53">
        <v>1.0</v>
      </c>
      <c r="AB45" s="53"/>
      <c r="AC45" s="65"/>
      <c r="AD45" s="52"/>
      <c r="AE45" s="52"/>
      <c r="AF45" s="52"/>
      <c r="AG45" s="65"/>
      <c r="AH45" s="52"/>
      <c r="AI45" s="52"/>
      <c r="AJ45" s="52"/>
      <c r="AK45" s="65"/>
      <c r="AL45" s="52"/>
      <c r="AM45" s="52"/>
      <c r="AN45" s="52"/>
      <c r="AO45" s="56"/>
      <c r="AP45" s="56"/>
      <c r="AQ45" s="64">
        <v>6.0</v>
      </c>
      <c r="AR45" s="58"/>
      <c r="AS45" s="58"/>
      <c r="AT45" s="66"/>
      <c r="AU45" s="60"/>
      <c r="AV45" s="60"/>
      <c r="AW45" s="61"/>
      <c r="AX45" s="62"/>
      <c r="AY45" s="31">
        <f t="shared" si="16"/>
        <v>10</v>
      </c>
      <c r="AZ45" s="63"/>
      <c r="BA45" s="69"/>
      <c r="BB45" s="69"/>
      <c r="BC45" s="69"/>
      <c r="BD45" s="89">
        <v>3.0</v>
      </c>
      <c r="BE45" s="71"/>
      <c r="BF45" s="71"/>
      <c r="BG45" s="76">
        <v>7.0</v>
      </c>
      <c r="BH45" s="73"/>
      <c r="BI45" s="73"/>
      <c r="BJ45" s="74"/>
      <c r="BK45" s="74"/>
      <c r="BL45" s="77">
        <f t="shared" si="10"/>
        <v>10</v>
      </c>
      <c r="BM45" s="80">
        <f t="shared" si="11"/>
        <v>20</v>
      </c>
      <c r="BN45" s="81" t="s">
        <v>433</v>
      </c>
      <c r="BO45" s="82">
        <f>IF(ISBLANK(A45),"",VLOOKUP(LEFT(A45,1),Coordinate,2,FALSE))</f>
        <v>1</v>
      </c>
      <c r="BP45" s="83">
        <f t="shared" si="17"/>
        <v>1</v>
      </c>
      <c r="BQ45" s="84">
        <f t="shared" si="18"/>
        <v>4</v>
      </c>
      <c r="BR45" s="54">
        <f>IF(ISBLANK(A45),"",vlookup(LEFT(A45,1),Coordinate,9,false))</f>
        <v>0</v>
      </c>
      <c r="BS45" s="54">
        <f>IF(ISBLANK(A45),"",VLOOKUP(MID(A45,2,1),Coordinate,9,false))</f>
        <v>0</v>
      </c>
      <c r="BT45" s="54">
        <f>IF(ISBLANK(A45),"",VLOOKUP(MID(A45,3,1),Coordinate,9,false))</f>
        <v>0</v>
      </c>
      <c r="BU45" s="54">
        <f>IF(ISBLANK(A45),"",VLOOKUP(MID(A45,4,1),Coordinate,9,false))</f>
        <v>0</v>
      </c>
      <c r="BV45" s="54">
        <f>IF(ISBLANK(A45),"",VLOOKUP(MID(A45,5,1),Coordinate,9,false))</f>
        <v>2</v>
      </c>
      <c r="BW45" s="54">
        <f>IF(ISBLANK(A45),"",VLOOKUP(MID(A45,6,1),Coordinate,9,false))</f>
        <v>0</v>
      </c>
      <c r="BX45" s="84">
        <f>IF(ISBLANK(A45),"",VLOOKUP(RIGHT(A45,1),Coordinate,9,false))</f>
        <v>2</v>
      </c>
      <c r="BY45" s="84">
        <f t="array" ref="BY45">SUMPRODUCT(BR45:BX45,TRANSPOSE(Weights))</f>
        <v>24</v>
      </c>
      <c r="BZ45" s="53"/>
    </row>
    <row r="46">
      <c r="A46" s="88" t="s">
        <v>436</v>
      </c>
      <c r="B46" s="51" t="str">
        <f>IF(ISBLANK(A46),"",if(C46="","N",if(VLOOKUP(BQ46,NewPlanet,3,false)=C46,"Y","N")))</f>
        <v>N</v>
      </c>
      <c r="C46" s="86" t="s">
        <v>437</v>
      </c>
      <c r="D46" s="53" t="s">
        <v>119</v>
      </c>
      <c r="E46" s="52"/>
      <c r="F46" s="52"/>
      <c r="G46" s="53"/>
      <c r="H46" s="52"/>
      <c r="I46" s="54">
        <f t="shared" si="14"/>
        <v>1</v>
      </c>
      <c r="J46" s="52"/>
      <c r="K46" s="52"/>
      <c r="L46" s="52"/>
      <c r="M46" s="52"/>
      <c r="N46" s="52"/>
      <c r="O46" s="54">
        <f t="shared" si="15"/>
        <v>0</v>
      </c>
      <c r="P46" s="55" t="s">
        <v>123</v>
      </c>
      <c r="Q46" s="64" t="s">
        <v>119</v>
      </c>
      <c r="R46" s="57" t="s">
        <v>124</v>
      </c>
      <c r="S46" s="58"/>
      <c r="T46" s="59" t="s">
        <v>124</v>
      </c>
      <c r="U46" s="60"/>
      <c r="V46" s="61"/>
      <c r="W46" s="62"/>
      <c r="X46" s="53" t="s">
        <v>119</v>
      </c>
      <c r="Y46" s="63"/>
      <c r="Z46" s="53">
        <v>3.0</v>
      </c>
      <c r="AA46" s="53">
        <v>6.0</v>
      </c>
      <c r="AB46" s="53">
        <v>5.0</v>
      </c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3">
        <v>1.0</v>
      </c>
      <c r="AO46" s="56"/>
      <c r="AP46" s="56"/>
      <c r="AQ46" s="56"/>
      <c r="AR46" s="58"/>
      <c r="AS46" s="58"/>
      <c r="AT46" s="66"/>
      <c r="AU46" s="60"/>
      <c r="AV46" s="60"/>
      <c r="AW46" s="61"/>
      <c r="AX46" s="62"/>
      <c r="AY46" s="31">
        <f t="shared" si="16"/>
        <v>15</v>
      </c>
      <c r="AZ46" s="63"/>
      <c r="BA46" s="75">
        <v>5.0</v>
      </c>
      <c r="BB46" s="69"/>
      <c r="BC46" s="69"/>
      <c r="BD46" s="71"/>
      <c r="BE46" s="71"/>
      <c r="BF46" s="71"/>
      <c r="BG46" s="72"/>
      <c r="BH46" s="73"/>
      <c r="BI46" s="73"/>
      <c r="BJ46" s="74"/>
      <c r="BK46" s="74"/>
      <c r="BL46" s="77">
        <f t="shared" si="10"/>
        <v>5</v>
      </c>
      <c r="BM46" s="80">
        <f t="shared" si="11"/>
        <v>20</v>
      </c>
      <c r="BN46" s="81"/>
      <c r="BO46" s="82">
        <f>IF(ISBLANK(A46),"",VLOOKUP(LEFT(A46,1),Coordinate,2,FALSE))</f>
        <v>1</v>
      </c>
      <c r="BP46" s="83">
        <f t="shared" si="17"/>
        <v>1</v>
      </c>
      <c r="BQ46" s="84">
        <f t="shared" si="18"/>
        <v>3</v>
      </c>
      <c r="BR46" s="54">
        <f>IF(ISBLANK(A46),"",vlookup(LEFT(A46,1),Coordinate,9,false))</f>
        <v>0</v>
      </c>
      <c r="BS46" s="54">
        <f>IF(ISBLANK(A46),"",VLOOKUP(MID(A46,2,1),Coordinate,9,false))</f>
        <v>0</v>
      </c>
      <c r="BT46" s="54">
        <f>IF(ISBLANK(A46),"",VLOOKUP(MID(A46,3,1),Coordinate,9,false))</f>
        <v>0</v>
      </c>
      <c r="BU46" s="54">
        <f>IF(ISBLANK(A46),"",VLOOKUP(MID(A46,4,1),Coordinate,9,false))</f>
        <v>0</v>
      </c>
      <c r="BV46" s="54">
        <f>IF(ISBLANK(A46),"",VLOOKUP(MID(A46,5,1),Coordinate,9,false))</f>
        <v>2</v>
      </c>
      <c r="BW46" s="54">
        <f>IF(ISBLANK(A46),"",VLOOKUP(MID(A46,6,1),Coordinate,9,false))</f>
        <v>1</v>
      </c>
      <c r="BX46" s="84">
        <f>IF(ISBLANK(A46),"",VLOOKUP(RIGHT(A46,1),Coordinate,9,false))</f>
        <v>0</v>
      </c>
      <c r="BY46" s="84">
        <f t="array" ref="BY46">SUMPRODUCT(BR46:BX46,TRANSPOSE(Weights))</f>
        <v>16</v>
      </c>
      <c r="BZ46" s="53"/>
    </row>
    <row r="47">
      <c r="A47" s="88" t="s">
        <v>438</v>
      </c>
      <c r="B47" s="51" t="str">
        <f>IF(ISBLANK(A47),"",if(C47="","N",if(VLOOKUP(BQ47,NewPlanet,3,false)=C47,"Y","N")))</f>
        <v>N</v>
      </c>
      <c r="C47" s="86" t="s">
        <v>439</v>
      </c>
      <c r="D47" s="53" t="s">
        <v>119</v>
      </c>
      <c r="E47" s="52"/>
      <c r="F47" s="52"/>
      <c r="G47" s="53"/>
      <c r="H47" s="52"/>
      <c r="I47" s="113">
        <v>1.0</v>
      </c>
      <c r="J47" s="52"/>
      <c r="K47" s="52"/>
      <c r="L47" s="52"/>
      <c r="M47" s="52"/>
      <c r="N47" s="52"/>
      <c r="O47" s="113">
        <v>0.0</v>
      </c>
      <c r="P47" s="55" t="s">
        <v>123</v>
      </c>
      <c r="Q47" s="56"/>
      <c r="R47" s="57" t="s">
        <v>194</v>
      </c>
      <c r="S47" s="66" t="s">
        <v>119</v>
      </c>
      <c r="T47" s="59" t="s">
        <v>124</v>
      </c>
      <c r="U47" s="60"/>
      <c r="V47" s="68" t="s">
        <v>119</v>
      </c>
      <c r="W47" s="62"/>
      <c r="X47" s="52"/>
      <c r="Y47" s="63"/>
      <c r="Z47" s="53">
        <v>3.0</v>
      </c>
      <c r="AA47" s="53">
        <v>3.0</v>
      </c>
      <c r="AB47" s="53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64">
        <v>3.0</v>
      </c>
      <c r="AP47" s="56"/>
      <c r="AQ47" s="56"/>
      <c r="AR47" s="58"/>
      <c r="AS47" s="58"/>
      <c r="AT47" s="66"/>
      <c r="AU47" s="60"/>
      <c r="AV47" s="60"/>
      <c r="AW47" s="61"/>
      <c r="AX47" s="62"/>
      <c r="AY47" s="31">
        <v>9.0</v>
      </c>
      <c r="AZ47" s="63"/>
      <c r="BA47" s="69"/>
      <c r="BB47" s="69"/>
      <c r="BC47" s="69"/>
      <c r="BD47" s="89">
        <v>5.0</v>
      </c>
      <c r="BE47" s="71"/>
      <c r="BF47" s="71"/>
      <c r="BG47" s="72"/>
      <c r="BH47" s="78">
        <v>6.0</v>
      </c>
      <c r="BI47" s="73"/>
      <c r="BJ47" s="74"/>
      <c r="BK47" s="74"/>
      <c r="BL47" s="145">
        <v>11.0</v>
      </c>
      <c r="BM47" s="146">
        <v>20.0</v>
      </c>
      <c r="BN47" s="81"/>
      <c r="BO47" s="82"/>
      <c r="BP47" s="83"/>
      <c r="BQ47" s="84"/>
      <c r="BR47" s="54"/>
      <c r="BS47" s="54"/>
      <c r="BT47" s="54"/>
      <c r="BU47" s="54"/>
      <c r="BV47" s="54"/>
      <c r="BW47" s="54"/>
      <c r="BX47" s="84"/>
      <c r="BY47" s="84"/>
      <c r="BZ47" s="53"/>
    </row>
    <row r="48">
      <c r="A48" s="88" t="s">
        <v>440</v>
      </c>
      <c r="B48" s="51" t="str">
        <f>IF(ISBLANK(A48),"",if(C48="","N",if(VLOOKUP(BQ48,NewPlanet,3,false)=C48,"Y","N")))</f>
        <v>N</v>
      </c>
      <c r="C48" s="86" t="s">
        <v>441</v>
      </c>
      <c r="D48" s="52"/>
      <c r="E48" s="52"/>
      <c r="F48" s="53" t="s">
        <v>119</v>
      </c>
      <c r="G48" s="53"/>
      <c r="H48" s="52"/>
      <c r="I48" s="113">
        <v>1.0</v>
      </c>
      <c r="J48" s="52"/>
      <c r="K48" s="52"/>
      <c r="L48" s="52"/>
      <c r="M48" s="52"/>
      <c r="N48" s="52"/>
      <c r="O48" s="113">
        <v>0.0</v>
      </c>
      <c r="P48" s="55" t="s">
        <v>123</v>
      </c>
      <c r="Q48" s="64" t="s">
        <v>119</v>
      </c>
      <c r="R48" s="57" t="s">
        <v>122</v>
      </c>
      <c r="S48" s="58"/>
      <c r="T48" s="59" t="s">
        <v>124</v>
      </c>
      <c r="U48" s="60"/>
      <c r="V48" s="61"/>
      <c r="W48" s="62"/>
      <c r="X48" s="52"/>
      <c r="Y48" s="63"/>
      <c r="Z48" s="53">
        <v>4.0</v>
      </c>
      <c r="AA48" s="53">
        <v>3.0</v>
      </c>
      <c r="AB48" s="53">
        <v>5.0</v>
      </c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58"/>
      <c r="AS48" s="58"/>
      <c r="AT48" s="66">
        <v>4.0</v>
      </c>
      <c r="AU48" s="60"/>
      <c r="AV48" s="60"/>
      <c r="AW48" s="61"/>
      <c r="AX48" s="62"/>
      <c r="AY48" s="31">
        <v>16.0</v>
      </c>
      <c r="AZ48" s="63"/>
      <c r="BA48" s="75">
        <v>4.0</v>
      </c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145">
        <v>4.0</v>
      </c>
      <c r="BM48" s="146">
        <v>20.0</v>
      </c>
      <c r="BN48" s="81"/>
      <c r="BO48" s="82"/>
      <c r="BP48" s="83"/>
      <c r="BQ48" s="84"/>
      <c r="BR48" s="54"/>
      <c r="BS48" s="54"/>
      <c r="BT48" s="54"/>
      <c r="BU48" s="54"/>
      <c r="BV48" s="54"/>
      <c r="BW48" s="54"/>
      <c r="BX48" s="84"/>
      <c r="BY48" s="84"/>
      <c r="BZ48" s="53"/>
    </row>
    <row r="49">
      <c r="A49" s="50" t="s">
        <v>442</v>
      </c>
      <c r="B49" s="51"/>
      <c r="C49" s="86" t="s">
        <v>443</v>
      </c>
      <c r="D49" s="52"/>
      <c r="E49" s="53" t="s">
        <v>119</v>
      </c>
      <c r="F49" s="52"/>
      <c r="G49" s="53"/>
      <c r="H49" s="52"/>
      <c r="I49" s="113">
        <v>1.0</v>
      </c>
      <c r="J49" s="52"/>
      <c r="K49" s="52"/>
      <c r="L49" s="52"/>
      <c r="M49" s="52"/>
      <c r="N49" s="52"/>
      <c r="O49" s="113">
        <v>0.0</v>
      </c>
      <c r="P49" s="55" t="s">
        <v>124</v>
      </c>
      <c r="Q49" s="56"/>
      <c r="R49" s="57" t="s">
        <v>131</v>
      </c>
      <c r="S49" s="66" t="s">
        <v>119</v>
      </c>
      <c r="T49" s="59" t="s">
        <v>124</v>
      </c>
      <c r="U49" s="60"/>
      <c r="V49" s="68" t="s">
        <v>119</v>
      </c>
      <c r="W49" s="70" t="s">
        <v>119</v>
      </c>
      <c r="X49" s="52"/>
      <c r="Y49" s="63"/>
      <c r="Z49" s="53">
        <v>3.0</v>
      </c>
      <c r="AA49" s="53">
        <v>4.0</v>
      </c>
      <c r="AB49" s="53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/>
      <c r="AS49" s="58"/>
      <c r="AT49" s="66"/>
      <c r="AU49" s="60"/>
      <c r="AV49" s="60"/>
      <c r="AW49" s="68">
        <v>3.0</v>
      </c>
      <c r="AX49" s="62"/>
      <c r="AY49" s="31">
        <v>10.0</v>
      </c>
      <c r="AZ49" s="63"/>
      <c r="BA49" s="69"/>
      <c r="BB49" s="69"/>
      <c r="BC49" s="69"/>
      <c r="BD49" s="71"/>
      <c r="BE49" s="89">
        <v>3.0</v>
      </c>
      <c r="BF49" s="71"/>
      <c r="BG49" s="72"/>
      <c r="BH49" s="73"/>
      <c r="BI49" s="73"/>
      <c r="BJ49" s="79">
        <v>7.0</v>
      </c>
      <c r="BK49" s="74"/>
      <c r="BL49" s="145">
        <v>10.0</v>
      </c>
      <c r="BM49" s="146">
        <v>20.0</v>
      </c>
      <c r="BN49" s="81"/>
      <c r="BO49" s="82"/>
      <c r="BP49" s="83"/>
      <c r="BQ49" s="84"/>
      <c r="BR49" s="54"/>
      <c r="BS49" s="54"/>
      <c r="BT49" s="54"/>
      <c r="BU49" s="54"/>
      <c r="BV49" s="54"/>
      <c r="BW49" s="54"/>
      <c r="BX49" s="84"/>
      <c r="BY49" s="84"/>
      <c r="BZ49" s="53"/>
    </row>
    <row r="50">
      <c r="A50" s="50" t="s">
        <v>444</v>
      </c>
      <c r="B50" s="51"/>
      <c r="C50" s="86" t="s">
        <v>445</v>
      </c>
      <c r="D50" s="52"/>
      <c r="E50" s="52"/>
      <c r="F50" s="52"/>
      <c r="G50" s="53"/>
      <c r="H50" s="53" t="s">
        <v>119</v>
      </c>
      <c r="I50" s="113">
        <v>1.0</v>
      </c>
      <c r="J50" s="52"/>
      <c r="K50" s="52"/>
      <c r="L50" s="52"/>
      <c r="M50" s="52"/>
      <c r="N50" s="52"/>
      <c r="O50" s="113">
        <v>0.0</v>
      </c>
      <c r="P50" s="55" t="s">
        <v>123</v>
      </c>
      <c r="Q50" s="56"/>
      <c r="R50" s="57" t="s">
        <v>131</v>
      </c>
      <c r="S50" s="66" t="s">
        <v>119</v>
      </c>
      <c r="T50" s="59" t="s">
        <v>124</v>
      </c>
      <c r="U50" s="60"/>
      <c r="V50" s="68" t="s">
        <v>119</v>
      </c>
      <c r="W50" s="70" t="s">
        <v>119</v>
      </c>
      <c r="X50" s="52"/>
      <c r="Y50" s="63"/>
      <c r="Z50" s="53">
        <v>4.0</v>
      </c>
      <c r="AA50" s="53">
        <v>3.0</v>
      </c>
      <c r="AB50" s="53"/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2"/>
      <c r="AO50" s="64">
        <v>3.0</v>
      </c>
      <c r="AP50" s="56"/>
      <c r="AQ50" s="56"/>
      <c r="AR50" s="58"/>
      <c r="AS50" s="58"/>
      <c r="AT50" s="66"/>
      <c r="AU50" s="60"/>
      <c r="AV50" s="60"/>
      <c r="AW50" s="61"/>
      <c r="AX50" s="70">
        <v>3.0</v>
      </c>
      <c r="AY50" s="31">
        <v>13.0</v>
      </c>
      <c r="AZ50" s="63"/>
      <c r="BA50" s="69"/>
      <c r="BB50" s="69"/>
      <c r="BC50" s="69"/>
      <c r="BD50" s="71"/>
      <c r="BE50" s="89">
        <v>1.0</v>
      </c>
      <c r="BF50" s="71"/>
      <c r="BG50" s="72"/>
      <c r="BH50" s="78">
        <v>6.0</v>
      </c>
      <c r="BI50" s="73"/>
      <c r="BJ50" s="74"/>
      <c r="BK50" s="74"/>
      <c r="BL50" s="145">
        <v>7.0</v>
      </c>
      <c r="BM50" s="146">
        <v>20.0</v>
      </c>
      <c r="BN50" s="81"/>
      <c r="BO50" s="82"/>
      <c r="BP50" s="83"/>
      <c r="BQ50" s="84"/>
      <c r="BR50" s="54"/>
      <c r="BS50" s="54"/>
      <c r="BT50" s="54"/>
      <c r="BU50" s="54"/>
      <c r="BV50" s="54"/>
      <c r="BW50" s="54"/>
      <c r="BX50" s="84"/>
      <c r="BY50" s="84"/>
      <c r="BZ50" s="53"/>
    </row>
    <row r="51" ht="15.75" customHeight="1">
      <c r="A51" s="50" t="s">
        <v>446</v>
      </c>
      <c r="B51" s="51" t="str">
        <f>IF(ISBLANK(A51),"",if(C51="","N",if(VLOOKUP(BQ51,NewPlanet,3,false)=C51,"Y","N")))</f>
        <v>N</v>
      </c>
      <c r="C51" s="3" t="s">
        <v>447</v>
      </c>
      <c r="D51" s="52"/>
      <c r="E51" s="52"/>
      <c r="F51" s="52" t="s">
        <v>119</v>
      </c>
      <c r="G51" s="53"/>
      <c r="H51" s="52"/>
      <c r="I51" s="54">
        <f t="shared" ref="I51:I87" si="19">IF(ISBLANK(A51),"",COUNTA(D51:H51))</f>
        <v>1</v>
      </c>
      <c r="J51" s="52"/>
      <c r="K51" s="52"/>
      <c r="L51" s="52"/>
      <c r="M51" s="52"/>
      <c r="N51" s="52"/>
      <c r="O51" s="54">
        <f t="shared" ref="O51:O87" si="20">IF(ISBLANK(A51),"",COUNTA(J51:N51))</f>
        <v>0</v>
      </c>
      <c r="P51" s="55" t="s">
        <v>131</v>
      </c>
      <c r="Q51" s="56" t="s">
        <v>121</v>
      </c>
      <c r="R51" s="57" t="s">
        <v>124</v>
      </c>
      <c r="S51" s="58"/>
      <c r="T51" s="59" t="s">
        <v>125</v>
      </c>
      <c r="U51" s="60"/>
      <c r="V51" s="61"/>
      <c r="W51" s="62" t="s">
        <v>121</v>
      </c>
      <c r="X51" s="52" t="s">
        <v>121</v>
      </c>
      <c r="Y51" s="63"/>
      <c r="Z51" s="53">
        <v>3.0</v>
      </c>
      <c r="AA51" s="53">
        <v>4.0</v>
      </c>
      <c r="AB51" s="53"/>
      <c r="AC51" s="65"/>
      <c r="AD51" s="52"/>
      <c r="AE51" s="52"/>
      <c r="AF51" s="52"/>
      <c r="AG51" s="65"/>
      <c r="AH51" s="52"/>
      <c r="AI51" s="52"/>
      <c r="AJ51" s="52"/>
      <c r="AK51" s="65"/>
      <c r="AL51" s="52">
        <v>1.0</v>
      </c>
      <c r="AM51" s="52"/>
      <c r="AN51" s="52"/>
      <c r="AO51" s="56"/>
      <c r="AP51" s="56"/>
      <c r="AQ51" s="56"/>
      <c r="AR51" s="58"/>
      <c r="AS51" s="58"/>
      <c r="AT51" s="66"/>
      <c r="AU51" s="60">
        <v>1.0</v>
      </c>
      <c r="AV51" s="60" t="s">
        <v>448</v>
      </c>
      <c r="AW51" s="61"/>
      <c r="AX51" s="62"/>
      <c r="AY51" s="31">
        <f t="shared" ref="AY51:AY116" si="21">IF(ISBLANK(R51),"",SUM(Z51:AU51,AW51:AX51))</f>
        <v>9</v>
      </c>
      <c r="AZ51" s="63"/>
      <c r="BA51" s="69"/>
      <c r="BB51" s="69">
        <v>6.0</v>
      </c>
      <c r="BC51" s="69"/>
      <c r="BD51" s="71"/>
      <c r="BE51" s="71"/>
      <c r="BF51" s="71"/>
      <c r="BG51" s="72"/>
      <c r="BH51" s="73"/>
      <c r="BI51" s="73"/>
      <c r="BJ51" s="74">
        <v>5.0</v>
      </c>
      <c r="BK51" s="74"/>
      <c r="BL51" s="77">
        <f t="shared" ref="BL51:BL87" si="22">IF(ISBLANK(A51),"",SUM(BA51:BK51))</f>
        <v>11</v>
      </c>
      <c r="BM51" s="80">
        <f t="shared" ref="BM51:BM87" si="23">IF(ISBLANK(A51),"",AY51+BL51)</f>
        <v>20</v>
      </c>
      <c r="BN51" s="81"/>
      <c r="BO51" s="82">
        <f>IF(ISBLANK(A51),"",VLOOKUP(LEFT(A51,1),Coordinate,2,FALSE))</f>
        <v>1</v>
      </c>
      <c r="BP51" s="83">
        <f t="shared" ref="BP51:BP116" si="24">I51+O51</f>
        <v>1</v>
      </c>
      <c r="BQ51" s="84">
        <f t="shared" ref="BQ51:BQ116" si="25">SUM(BR51:BX51)</f>
        <v>1</v>
      </c>
      <c r="BR51" s="54">
        <f>IF(ISBLANK(A51),"",vlookup(LEFT(A51,1),Coordinate,9,false))</f>
        <v>0</v>
      </c>
      <c r="BS51" s="54">
        <f>IF(ISBLANK(A51),"",VLOOKUP(MID(A51,2,1),Coordinate,9,false))</f>
        <v>0</v>
      </c>
      <c r="BT51" s="54">
        <f>IF(ISBLANK(A51),"",VLOOKUP(MID(A51,3,1),Coordinate,9,false))</f>
        <v>0</v>
      </c>
      <c r="BU51" s="54">
        <f>IF(ISBLANK(A51),"",VLOOKUP(MID(A51,4,1),Coordinate,9,false))</f>
        <v>1</v>
      </c>
      <c r="BV51" s="54">
        <f>IF(ISBLANK(A51),"",VLOOKUP(MID(A51,5,1),Coordinate,9,false))</f>
        <v>0</v>
      </c>
      <c r="BW51" s="54">
        <f>IF(ISBLANK(A51),"",VLOOKUP(MID(A51,6,1),Coordinate,9,false))</f>
        <v>0</v>
      </c>
      <c r="BX51" s="84">
        <f>IF(ISBLANK(A51),"",VLOOKUP(RIGHT(A51,1),Coordinate,9,false))</f>
        <v>0</v>
      </c>
      <c r="BY51" s="84">
        <f t="array" ref="BY51">SUMPRODUCT(BR51:BX51,TRANSPOSE(Weights))</f>
        <v>4</v>
      </c>
      <c r="BZ51" s="53"/>
    </row>
    <row r="52" ht="15.75" customHeight="1">
      <c r="A52" s="50" t="s">
        <v>449</v>
      </c>
      <c r="B52" s="51" t="str">
        <f>IF(ISBLANK(A52),"",if(C52="","N",if(VLOOKUP(BQ52,NewPlanet,3,false)=C52,"Y","N")))</f>
        <v>N</v>
      </c>
      <c r="C52" s="3" t="s">
        <v>371</v>
      </c>
      <c r="D52" s="52"/>
      <c r="E52" s="52"/>
      <c r="F52" s="52" t="s">
        <v>121</v>
      </c>
      <c r="G52" s="53"/>
      <c r="H52" s="52"/>
      <c r="I52" s="54">
        <f t="shared" si="19"/>
        <v>1</v>
      </c>
      <c r="J52" s="52"/>
      <c r="K52" s="52"/>
      <c r="L52" s="52"/>
      <c r="M52" s="52"/>
      <c r="N52" s="52"/>
      <c r="O52" s="54">
        <f t="shared" si="20"/>
        <v>0</v>
      </c>
      <c r="P52" s="55" t="s">
        <v>131</v>
      </c>
      <c r="Q52" s="56" t="s">
        <v>121</v>
      </c>
      <c r="R52" s="57" t="s">
        <v>123</v>
      </c>
      <c r="S52" s="58" t="s">
        <v>121</v>
      </c>
      <c r="T52" s="59" t="s">
        <v>124</v>
      </c>
      <c r="U52" s="60"/>
      <c r="V52" s="61" t="s">
        <v>121</v>
      </c>
      <c r="W52" s="62"/>
      <c r="X52" s="52" t="s">
        <v>121</v>
      </c>
      <c r="Y52" s="63"/>
      <c r="Z52" s="53"/>
      <c r="AA52" s="53"/>
      <c r="AB52" s="53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66"/>
      <c r="AU52" s="60"/>
      <c r="AV52" s="60"/>
      <c r="AW52" s="61"/>
      <c r="AX52" s="62"/>
      <c r="AY52" s="31">
        <f t="shared" si="21"/>
        <v>0</v>
      </c>
      <c r="AZ52" s="63"/>
      <c r="BA52" s="69"/>
      <c r="BB52" s="69"/>
      <c r="BC52" s="69"/>
      <c r="BD52" s="71"/>
      <c r="BE52" s="71"/>
      <c r="BF52" s="71"/>
      <c r="BG52" s="72"/>
      <c r="BH52" s="73"/>
      <c r="BI52" s="73"/>
      <c r="BJ52" s="74"/>
      <c r="BK52" s="74"/>
      <c r="BL52" s="77">
        <f t="shared" si="22"/>
        <v>0</v>
      </c>
      <c r="BM52" s="80">
        <f t="shared" si="23"/>
        <v>0</v>
      </c>
      <c r="BN52" s="81" t="s">
        <v>450</v>
      </c>
      <c r="BO52" s="82">
        <f>IF(ISBLANK(A52),"",VLOOKUP(LEFT(A52,1),Coordinate,2,FALSE))</f>
        <v>1</v>
      </c>
      <c r="BP52" s="83">
        <f t="shared" si="24"/>
        <v>1</v>
      </c>
      <c r="BQ52" s="84">
        <f t="shared" si="25"/>
        <v>2</v>
      </c>
      <c r="BR52" s="54">
        <f>IF(ISBLANK(A52),"",vlookup(LEFT(A52,1),Coordinate,9,false))</f>
        <v>0</v>
      </c>
      <c r="BS52" s="54">
        <f>IF(ISBLANK(A52),"",VLOOKUP(MID(A52,2,1),Coordinate,9,false))</f>
        <v>0</v>
      </c>
      <c r="BT52" s="54">
        <f>IF(ISBLANK(A52),"",VLOOKUP(MID(A52,3,1),Coordinate,9,false))</f>
        <v>0</v>
      </c>
      <c r="BU52" s="54">
        <f>IF(ISBLANK(A52),"",VLOOKUP(MID(A52,4,1),Coordinate,9,false))</f>
        <v>1</v>
      </c>
      <c r="BV52" s="54">
        <f>IF(ISBLANK(A52),"",VLOOKUP(MID(A52,5,1),Coordinate,9,false))</f>
        <v>0</v>
      </c>
      <c r="BW52" s="54">
        <f>IF(ISBLANK(A52),"",VLOOKUP(MID(A52,6,1),Coordinate,9,false))</f>
        <v>0</v>
      </c>
      <c r="BX52" s="84">
        <f>IF(ISBLANK(A52),"",VLOOKUP(RIGHT(A52,1),Coordinate,9,false))</f>
        <v>1</v>
      </c>
      <c r="BY52" s="84">
        <f t="array" ref="BY52">SUMPRODUCT(BR52:BX52,TRANSPOSE(Weights))</f>
        <v>11</v>
      </c>
      <c r="BZ52" s="53"/>
    </row>
    <row r="53" ht="15.75" customHeight="1">
      <c r="A53" s="50" t="s">
        <v>451</v>
      </c>
      <c r="B53" s="51" t="str">
        <f>IF(ISBLANK(A53),"",if(C53="","N",if(VLOOKUP(BQ53,NewPlanet,3,false)=C53,"Y","N")))</f>
        <v>N</v>
      </c>
      <c r="C53" s="3" t="s">
        <v>452</v>
      </c>
      <c r="D53" s="52"/>
      <c r="E53" s="52"/>
      <c r="F53" s="52" t="s">
        <v>119</v>
      </c>
      <c r="G53" s="53"/>
      <c r="H53" s="52"/>
      <c r="I53" s="54">
        <f t="shared" si="19"/>
        <v>1</v>
      </c>
      <c r="J53" s="52"/>
      <c r="K53" s="52"/>
      <c r="L53" s="52"/>
      <c r="M53" s="52"/>
      <c r="N53" s="52"/>
      <c r="O53" s="54">
        <f t="shared" si="20"/>
        <v>0</v>
      </c>
      <c r="P53" s="55" t="s">
        <v>124</v>
      </c>
      <c r="Q53" s="56"/>
      <c r="R53" s="57" t="s">
        <v>131</v>
      </c>
      <c r="S53" s="58"/>
      <c r="T53" s="59" t="s">
        <v>125</v>
      </c>
      <c r="U53" s="67" t="s">
        <v>121</v>
      </c>
      <c r="V53" s="61" t="s">
        <v>119</v>
      </c>
      <c r="W53" s="62"/>
      <c r="X53" s="52"/>
      <c r="Y53" s="63"/>
      <c r="Z53" s="53"/>
      <c r="AA53" s="53"/>
      <c r="AB53" s="53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56"/>
      <c r="AP53" s="56"/>
      <c r="AQ53" s="56"/>
      <c r="AR53" s="58"/>
      <c r="AS53" s="58"/>
      <c r="AT53" s="66"/>
      <c r="AU53" s="60"/>
      <c r="AV53" s="60"/>
      <c r="AW53" s="61"/>
      <c r="AX53" s="62"/>
      <c r="AY53" s="31">
        <f t="shared" si="21"/>
        <v>0</v>
      </c>
      <c r="AZ53" s="63"/>
      <c r="BA53" s="69"/>
      <c r="BB53" s="69"/>
      <c r="BC53" s="69"/>
      <c r="BD53" s="71"/>
      <c r="BE53" s="71"/>
      <c r="BF53" s="71"/>
      <c r="BG53" s="72"/>
      <c r="BH53" s="73"/>
      <c r="BI53" s="73"/>
      <c r="BJ53" s="74"/>
      <c r="BK53" s="74"/>
      <c r="BL53" s="77">
        <f t="shared" si="22"/>
        <v>0</v>
      </c>
      <c r="BM53" s="80">
        <f t="shared" si="23"/>
        <v>0</v>
      </c>
      <c r="BN53" s="81"/>
      <c r="BO53" s="82">
        <f>IF(ISBLANK(A53),"",VLOOKUP(LEFT(A53,1),Coordinate,2,FALSE))</f>
        <v>1</v>
      </c>
      <c r="BP53" s="83">
        <f t="shared" si="24"/>
        <v>1</v>
      </c>
      <c r="BQ53" s="84">
        <f t="shared" si="25"/>
        <v>1</v>
      </c>
      <c r="BR53" s="54">
        <f>IF(ISBLANK(A53),"",vlookup(LEFT(A53,1),Coordinate,9,false))</f>
        <v>0</v>
      </c>
      <c r="BS53" s="54">
        <f>IF(ISBLANK(A53),"",VLOOKUP(MID(A53,2,1),Coordinate,9,false))</f>
        <v>0</v>
      </c>
      <c r="BT53" s="54">
        <f>IF(ISBLANK(A53),"",VLOOKUP(MID(A53,3,1),Coordinate,9,false))</f>
        <v>1</v>
      </c>
      <c r="BU53" s="54">
        <f>IF(ISBLANK(A53),"",VLOOKUP(MID(A53,4,1),Coordinate,9,false))</f>
        <v>0</v>
      </c>
      <c r="BV53" s="54">
        <f>IF(ISBLANK(A53),"",VLOOKUP(MID(A53,5,1),Coordinate,9,false))</f>
        <v>0</v>
      </c>
      <c r="BW53" s="54">
        <f>IF(ISBLANK(A53),"",VLOOKUP(MID(A53,6,1),Coordinate,9,false))</f>
        <v>0</v>
      </c>
      <c r="BX53" s="84">
        <f>IF(ISBLANK(A53),"",VLOOKUP(RIGHT(A53,1),Coordinate,9,false))</f>
        <v>0</v>
      </c>
      <c r="BY53" s="84">
        <f t="array" ref="BY53">SUMPRODUCT(BR53:BX53,TRANSPOSE(Weights))</f>
        <v>3</v>
      </c>
      <c r="BZ53" s="53"/>
    </row>
    <row r="54" ht="15.75" customHeight="1">
      <c r="A54" s="50" t="s">
        <v>453</v>
      </c>
      <c r="B54" s="51" t="str">
        <f>IF(ISBLANK(A54),"",if(C54="","N",if(VLOOKUP(BQ54,NewPlanet,3,false)=C54,"Y","N")))</f>
        <v>N</v>
      </c>
      <c r="C54" s="3" t="s">
        <v>417</v>
      </c>
      <c r="D54" s="52"/>
      <c r="E54" s="52"/>
      <c r="F54" s="52"/>
      <c r="G54" s="53"/>
      <c r="H54" s="52" t="s">
        <v>121</v>
      </c>
      <c r="I54" s="54">
        <f t="shared" si="19"/>
        <v>1</v>
      </c>
      <c r="J54" s="52"/>
      <c r="K54" s="52"/>
      <c r="L54" s="52"/>
      <c r="M54" s="52"/>
      <c r="N54" s="52"/>
      <c r="O54" s="54">
        <f t="shared" si="20"/>
        <v>0</v>
      </c>
      <c r="P54" s="55" t="s">
        <v>123</v>
      </c>
      <c r="Q54" s="56"/>
      <c r="R54" s="57" t="s">
        <v>123</v>
      </c>
      <c r="S54" s="58" t="s">
        <v>121</v>
      </c>
      <c r="T54" s="59" t="s">
        <v>125</v>
      </c>
      <c r="U54" s="60"/>
      <c r="V54" s="61"/>
      <c r="W54" s="62"/>
      <c r="X54" s="52"/>
      <c r="Y54" s="63"/>
      <c r="Z54" s="53"/>
      <c r="AA54" s="53"/>
      <c r="AB54" s="53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66"/>
      <c r="AU54" s="60"/>
      <c r="AV54" s="67" t="s">
        <v>454</v>
      </c>
      <c r="AW54" s="61"/>
      <c r="AX54" s="62"/>
      <c r="AY54" s="31">
        <f t="shared" si="21"/>
        <v>0</v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>
        <f t="shared" si="22"/>
        <v>0</v>
      </c>
      <c r="BM54" s="80">
        <f t="shared" si="23"/>
        <v>0</v>
      </c>
      <c r="BN54" s="81"/>
      <c r="BO54" s="82">
        <f>IF(ISBLANK(A54),"",VLOOKUP(LEFT(A54,1),Coordinate,2,FALSE))</f>
        <v>1</v>
      </c>
      <c r="BP54" s="83">
        <f t="shared" si="24"/>
        <v>1</v>
      </c>
      <c r="BQ54" s="84">
        <f t="shared" si="25"/>
        <v>2</v>
      </c>
      <c r="BR54" s="54">
        <f>IF(ISBLANK(A54),"",vlookup(LEFT(A54,1),Coordinate,9,false))</f>
        <v>0</v>
      </c>
      <c r="BS54" s="54">
        <f>IF(ISBLANK(A54),"",VLOOKUP(MID(A54,2,1),Coordinate,9,false))</f>
        <v>0</v>
      </c>
      <c r="BT54" s="54">
        <f>IF(ISBLANK(A54),"",VLOOKUP(MID(A54,3,1),Coordinate,9,false))</f>
        <v>1</v>
      </c>
      <c r="BU54" s="54">
        <f>IF(ISBLANK(A54),"",VLOOKUP(MID(A54,4,1),Coordinate,9,false))</f>
        <v>0</v>
      </c>
      <c r="BV54" s="54">
        <f>IF(ISBLANK(A54),"",VLOOKUP(MID(A54,5,1),Coordinate,9,false))</f>
        <v>0</v>
      </c>
      <c r="BW54" s="54">
        <f>IF(ISBLANK(A54),"",VLOOKUP(MID(A54,6,1),Coordinate,9,false))</f>
        <v>0</v>
      </c>
      <c r="BX54" s="84">
        <f>IF(ISBLANK(A54),"",VLOOKUP(RIGHT(A54,1),Coordinate,9,false))</f>
        <v>1</v>
      </c>
      <c r="BY54" s="84">
        <f t="array" ref="BY54">SUMPRODUCT(BR54:BX54,TRANSPOSE(Weights))</f>
        <v>10</v>
      </c>
      <c r="BZ54" s="53"/>
    </row>
    <row r="55" ht="15.75" customHeight="1">
      <c r="A55" s="50" t="s">
        <v>455</v>
      </c>
      <c r="B55" s="51" t="str">
        <f>IF(ISBLANK(A55),"",if(C55="","N",if(VLOOKUP(BQ55,NewPlanet,3,false)=C55,"Y","N")))</f>
        <v>N</v>
      </c>
      <c r="C55" s="3" t="s">
        <v>456</v>
      </c>
      <c r="D55" s="52"/>
      <c r="E55" s="52" t="s">
        <v>119</v>
      </c>
      <c r="F55" s="52"/>
      <c r="G55" s="53"/>
      <c r="H55" s="52"/>
      <c r="I55" s="54">
        <f t="shared" si="19"/>
        <v>1</v>
      </c>
      <c r="J55" s="52"/>
      <c r="K55" s="52"/>
      <c r="L55" s="52"/>
      <c r="M55" s="52"/>
      <c r="N55" s="52"/>
      <c r="O55" s="54">
        <f t="shared" si="20"/>
        <v>0</v>
      </c>
      <c r="P55" s="55" t="s">
        <v>124</v>
      </c>
      <c r="Q55" s="56"/>
      <c r="R55" s="57" t="s">
        <v>124</v>
      </c>
      <c r="S55" s="58"/>
      <c r="T55" s="59" t="s">
        <v>124</v>
      </c>
      <c r="U55" s="60"/>
      <c r="V55" s="61"/>
      <c r="W55" s="62" t="s">
        <v>119</v>
      </c>
      <c r="X55" s="52"/>
      <c r="Y55" s="63"/>
      <c r="Z55" s="53">
        <v>5.0</v>
      </c>
      <c r="AA55" s="53">
        <v>8.0</v>
      </c>
      <c r="AB55" s="53">
        <v>4.0</v>
      </c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66"/>
      <c r="AU55" s="60"/>
      <c r="AV55" s="60"/>
      <c r="AW55" s="61"/>
      <c r="AX55" s="62">
        <v>3.0</v>
      </c>
      <c r="AY55" s="31">
        <f t="shared" si="21"/>
        <v>20</v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>
        <f t="shared" si="22"/>
        <v>0</v>
      </c>
      <c r="BM55" s="80">
        <f t="shared" si="23"/>
        <v>20</v>
      </c>
      <c r="BN55" s="81" t="s">
        <v>457</v>
      </c>
      <c r="BO55" s="82">
        <f>IF(ISBLANK(A55),"",VLOOKUP(LEFT(A55,1),Coordinate,2,FALSE))</f>
        <v>1</v>
      </c>
      <c r="BP55" s="83">
        <f t="shared" si="24"/>
        <v>1</v>
      </c>
      <c r="BQ55" s="84">
        <f t="shared" si="25"/>
        <v>34</v>
      </c>
      <c r="BR55" s="54">
        <f>IF(ISBLANK(A55),"",vlookup(LEFT(A55,1),Coordinate,9,false))</f>
        <v>0</v>
      </c>
      <c r="BS55" s="54">
        <f>IF(ISBLANK(A55),"",VLOOKUP(MID(A55,2,1),Coordinate,9,false))</f>
        <v>0</v>
      </c>
      <c r="BT55" s="54">
        <f>IF(ISBLANK(A55),"",VLOOKUP(MID(A55,3,1),Coordinate,9,false))</f>
        <v>11</v>
      </c>
      <c r="BU55" s="54">
        <f>IF(ISBLANK(A55),"",VLOOKUP(MID(A55,4,1),Coordinate,9,false))</f>
        <v>14</v>
      </c>
      <c r="BV55" s="54">
        <f>IF(ISBLANK(A55),"",VLOOKUP(MID(A55,5,1),Coordinate,9,false))</f>
        <v>0</v>
      </c>
      <c r="BW55" s="54">
        <f>IF(ISBLANK(A55),"",VLOOKUP(MID(A55,6,1),Coordinate,9,false))</f>
        <v>0</v>
      </c>
      <c r="BX55" s="84">
        <f>IF(ISBLANK(A55),"",VLOOKUP(RIGHT(A55,1),Coordinate,9,false))</f>
        <v>9</v>
      </c>
      <c r="BY55" s="84">
        <f t="array" ref="BY55">SUMPRODUCT(BR55:BX55,TRANSPOSE(Weights))</f>
        <v>152</v>
      </c>
      <c r="BZ55" s="53"/>
    </row>
    <row r="56" ht="15.75" customHeight="1">
      <c r="A56" s="50" t="s">
        <v>458</v>
      </c>
      <c r="B56" s="51" t="str">
        <f>IF(ISBLANK(A56),"",if(C56="","N",if(VLOOKUP(BQ56,NewPlanet,3,false)=C56,"Y","N")))</f>
        <v>N</v>
      </c>
      <c r="C56" s="3" t="s">
        <v>459</v>
      </c>
      <c r="D56" s="52"/>
      <c r="E56" s="52" t="s">
        <v>121</v>
      </c>
      <c r="F56" s="52"/>
      <c r="G56" s="53"/>
      <c r="H56" s="52"/>
      <c r="I56" s="54">
        <f t="shared" si="19"/>
        <v>1</v>
      </c>
      <c r="J56" s="52"/>
      <c r="K56" s="52"/>
      <c r="L56" s="52"/>
      <c r="M56" s="52"/>
      <c r="N56" s="52"/>
      <c r="O56" s="54">
        <f t="shared" si="20"/>
        <v>0</v>
      </c>
      <c r="P56" s="55" t="s">
        <v>123</v>
      </c>
      <c r="Q56" s="56"/>
      <c r="R56" s="57" t="s">
        <v>124</v>
      </c>
      <c r="S56" s="58"/>
      <c r="T56" s="59" t="s">
        <v>124</v>
      </c>
      <c r="U56" s="60"/>
      <c r="V56" s="61" t="s">
        <v>121</v>
      </c>
      <c r="W56" s="62"/>
      <c r="X56" s="52"/>
      <c r="Y56" s="63"/>
      <c r="Z56" s="53">
        <v>4.0</v>
      </c>
      <c r="AA56" s="53">
        <v>3.0</v>
      </c>
      <c r="AB56" s="53">
        <v>5.0</v>
      </c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>
        <v>4.0</v>
      </c>
      <c r="AP56" s="56"/>
      <c r="AQ56" s="56"/>
      <c r="AR56" s="58"/>
      <c r="AS56" s="58"/>
      <c r="AT56" s="66"/>
      <c r="AU56" s="60"/>
      <c r="AV56" s="60"/>
      <c r="AW56" s="61">
        <v>4.0</v>
      </c>
      <c r="AX56" s="62"/>
      <c r="AY56" s="31">
        <f t="shared" si="21"/>
        <v>20</v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>
        <f t="shared" si="22"/>
        <v>0</v>
      </c>
      <c r="BM56" s="80">
        <f t="shared" si="23"/>
        <v>20</v>
      </c>
      <c r="BN56" s="81" t="s">
        <v>145</v>
      </c>
      <c r="BO56" s="82">
        <f>IF(ISBLANK(A56),"",VLOOKUP(LEFT(A56,1),Coordinate,2,FALSE))</f>
        <v>1</v>
      </c>
      <c r="BP56" s="83">
        <f t="shared" si="24"/>
        <v>1</v>
      </c>
      <c r="BQ56" s="84">
        <f t="shared" si="25"/>
        <v>1</v>
      </c>
      <c r="BR56" s="54">
        <f>IF(ISBLANK(A56),"",vlookup(LEFT(A56,1),Coordinate,9,false))</f>
        <v>0</v>
      </c>
      <c r="BS56" s="54">
        <f>IF(ISBLANK(A56),"",VLOOKUP(MID(A56,2,1),Coordinate,9,false))</f>
        <v>1</v>
      </c>
      <c r="BT56" s="54">
        <f>IF(ISBLANK(A56),"",VLOOKUP(MID(A56,3,1),Coordinate,9,false))</f>
        <v>0</v>
      </c>
      <c r="BU56" s="54">
        <f>IF(ISBLANK(A56),"",VLOOKUP(MID(A56,4,1),Coordinate,9,false))</f>
        <v>0</v>
      </c>
      <c r="BV56" s="54">
        <f>IF(ISBLANK(A56),"",VLOOKUP(MID(A56,5,1),Coordinate,9,false))</f>
        <v>0</v>
      </c>
      <c r="BW56" s="54">
        <f>IF(ISBLANK(A56),"",VLOOKUP(MID(A56,6,1),Coordinate,9,false))</f>
        <v>0</v>
      </c>
      <c r="BX56" s="84">
        <f>IF(ISBLANK(A56),"",VLOOKUP(RIGHT(A56,1),Coordinate,9,false))</f>
        <v>0</v>
      </c>
      <c r="BY56" s="84">
        <f t="array" ref="BY56">SUMPRODUCT(BR56:BX56,TRANSPOSE(Weights))</f>
        <v>2</v>
      </c>
      <c r="BZ56" s="53"/>
    </row>
    <row r="57" ht="15.75" customHeight="1">
      <c r="A57" s="50" t="s">
        <v>460</v>
      </c>
      <c r="B57" s="51" t="str">
        <f>IF(ISBLANK(A57),"",if(C57="","N",if(VLOOKUP(BQ57,NewPlanet,3,false)=C57,"Y","N")))</f>
        <v>N</v>
      </c>
      <c r="C57" s="3" t="s">
        <v>461</v>
      </c>
      <c r="D57" s="53" t="s">
        <v>121</v>
      </c>
      <c r="E57" s="52"/>
      <c r="F57" s="52"/>
      <c r="G57" s="53"/>
      <c r="H57" s="52"/>
      <c r="I57" s="54">
        <f t="shared" si="19"/>
        <v>1</v>
      </c>
      <c r="J57" s="52"/>
      <c r="K57" s="52"/>
      <c r="L57" s="52"/>
      <c r="M57" s="52"/>
      <c r="N57" s="52"/>
      <c r="O57" s="54">
        <f t="shared" si="20"/>
        <v>0</v>
      </c>
      <c r="P57" s="55" t="s">
        <v>124</v>
      </c>
      <c r="Q57" s="56"/>
      <c r="R57" s="57" t="s">
        <v>394</v>
      </c>
      <c r="S57" s="58"/>
      <c r="T57" s="59" t="s">
        <v>125</v>
      </c>
      <c r="U57" s="67" t="s">
        <v>121</v>
      </c>
      <c r="V57" s="61"/>
      <c r="W57" s="62"/>
      <c r="X57" s="53" t="s">
        <v>121</v>
      </c>
      <c r="Y57" s="63"/>
      <c r="Z57" s="53">
        <v>4.0</v>
      </c>
      <c r="AA57" s="53">
        <v>2.0</v>
      </c>
      <c r="AB57" s="53">
        <v>5.0</v>
      </c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3">
        <v>1.0</v>
      </c>
      <c r="AN57" s="52"/>
      <c r="AO57" s="56"/>
      <c r="AP57" s="56"/>
      <c r="AQ57" s="56"/>
      <c r="AR57" s="58"/>
      <c r="AS57" s="58"/>
      <c r="AT57" s="66"/>
      <c r="AU57" s="60"/>
      <c r="AV57" s="60"/>
      <c r="AW57" s="61"/>
      <c r="AX57" s="62"/>
      <c r="AY57" s="31">
        <f t="shared" si="21"/>
        <v>12</v>
      </c>
      <c r="AZ57" s="63"/>
      <c r="BA57" s="69"/>
      <c r="BB57" s="69"/>
      <c r="BC57" s="69"/>
      <c r="BD57" s="71"/>
      <c r="BE57" s="71"/>
      <c r="BF57" s="71"/>
      <c r="BG57" s="76">
        <v>8.0</v>
      </c>
      <c r="BH57" s="73"/>
      <c r="BI57" s="73"/>
      <c r="BJ57" s="74"/>
      <c r="BK57" s="74"/>
      <c r="BL57" s="77">
        <f t="shared" si="22"/>
        <v>8</v>
      </c>
      <c r="BM57" s="80">
        <f t="shared" si="23"/>
        <v>20</v>
      </c>
      <c r="BN57" s="81" t="s">
        <v>462</v>
      </c>
      <c r="BO57" s="82">
        <f>IF(ISBLANK(A57),"",VLOOKUP(LEFT(A57,1),Coordinate,2,FALSE))</f>
        <v>1</v>
      </c>
      <c r="BP57" s="83">
        <f t="shared" si="24"/>
        <v>1</v>
      </c>
      <c r="BQ57" s="84">
        <f t="shared" si="25"/>
        <v>6</v>
      </c>
      <c r="BR57" s="54">
        <f>IF(ISBLANK(A57),"",vlookup(LEFT(A57,1),Coordinate,9,false))</f>
        <v>0</v>
      </c>
      <c r="BS57" s="54">
        <f>IF(ISBLANK(A57),"",VLOOKUP(MID(A57,2,1),Coordinate,9,false))</f>
        <v>1</v>
      </c>
      <c r="BT57" s="54">
        <f>IF(ISBLANK(A57),"",VLOOKUP(MID(A57,3,1),Coordinate,9,false))</f>
        <v>0</v>
      </c>
      <c r="BU57" s="54">
        <f>IF(ISBLANK(A57),"",VLOOKUP(MID(A57,4,1),Coordinate,9,false))</f>
        <v>2</v>
      </c>
      <c r="BV57" s="54">
        <f>IF(ISBLANK(A57),"",VLOOKUP(MID(A57,5,1),Coordinate,9,false))</f>
        <v>0</v>
      </c>
      <c r="BW57" s="54">
        <f>IF(ISBLANK(A57),"",VLOOKUP(MID(A57,6,1),Coordinate,9,false))</f>
        <v>3</v>
      </c>
      <c r="BX57" s="84">
        <f>IF(ISBLANK(A57),"",VLOOKUP(RIGHT(A57,1),Coordinate,9,false))</f>
        <v>0</v>
      </c>
      <c r="BY57" s="84">
        <f t="array" ref="BY57">SUMPRODUCT(BR57:BX57,TRANSPOSE(Weights))</f>
        <v>28</v>
      </c>
      <c r="BZ57" s="53"/>
    </row>
    <row r="58" ht="15.75" customHeight="1">
      <c r="A58" s="50" t="s">
        <v>463</v>
      </c>
      <c r="B58" s="51" t="str">
        <f>IF(ISBLANK(A58),"",if(C58="","N",if(VLOOKUP(BQ58,NewPlanet,3,false)=C58,"Y","N")))</f>
        <v>N</v>
      </c>
      <c r="C58" s="3" t="s">
        <v>464</v>
      </c>
      <c r="D58" s="52"/>
      <c r="E58" s="52"/>
      <c r="F58" s="53" t="s">
        <v>121</v>
      </c>
      <c r="G58" s="53"/>
      <c r="H58" s="52"/>
      <c r="I58" s="54">
        <f t="shared" si="19"/>
        <v>1</v>
      </c>
      <c r="J58" s="52"/>
      <c r="K58" s="52"/>
      <c r="L58" s="52"/>
      <c r="M58" s="52"/>
      <c r="N58" s="52"/>
      <c r="O58" s="54">
        <f t="shared" si="20"/>
        <v>0</v>
      </c>
      <c r="P58" s="55" t="s">
        <v>124</v>
      </c>
      <c r="Q58" s="56"/>
      <c r="R58" s="57" t="s">
        <v>131</v>
      </c>
      <c r="S58" s="66" t="s">
        <v>121</v>
      </c>
      <c r="T58" s="59" t="s">
        <v>124</v>
      </c>
      <c r="U58" s="60"/>
      <c r="V58" s="61"/>
      <c r="W58" s="70"/>
      <c r="X58" s="53"/>
      <c r="Y58" s="63"/>
      <c r="Z58" s="53">
        <v>4.0</v>
      </c>
      <c r="AA58" s="53">
        <v>3.0</v>
      </c>
      <c r="AB58" s="53">
        <v>5.0</v>
      </c>
      <c r="AC58" s="65"/>
      <c r="AD58" s="52"/>
      <c r="AE58" s="53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66">
        <v>8.0</v>
      </c>
      <c r="AT58" s="66"/>
      <c r="AU58" s="60"/>
      <c r="AV58" s="60"/>
      <c r="AW58" s="61"/>
      <c r="AX58" s="62"/>
      <c r="AY58" s="31">
        <f t="shared" si="21"/>
        <v>20</v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9"/>
      <c r="BK58" s="74"/>
      <c r="BL58" s="77">
        <f t="shared" si="22"/>
        <v>0</v>
      </c>
      <c r="BM58" s="80">
        <f t="shared" si="23"/>
        <v>20</v>
      </c>
      <c r="BN58" s="81"/>
      <c r="BO58" s="82">
        <f>IF(ISBLANK(A58),"",VLOOKUP(LEFT(A58,1),Coordinate,2,FALSE))</f>
        <v>1</v>
      </c>
      <c r="BP58" s="83">
        <f t="shared" si="24"/>
        <v>1</v>
      </c>
      <c r="BQ58" s="84">
        <f t="shared" si="25"/>
        <v>20</v>
      </c>
      <c r="BR58" s="54">
        <f>IF(ISBLANK(A58),"",vlookup(LEFT(A58,1),Coordinate,9,false))</f>
        <v>0</v>
      </c>
      <c r="BS58" s="54">
        <f>IF(ISBLANK(A58),"",VLOOKUP(MID(A58,2,1),Coordinate,9,false))</f>
        <v>1</v>
      </c>
      <c r="BT58" s="54">
        <f>IF(ISBLANK(A58),"",VLOOKUP(MID(A58,3,1),Coordinate,9,false))</f>
        <v>1</v>
      </c>
      <c r="BU58" s="54">
        <f>IF(ISBLANK(A58),"",VLOOKUP(MID(A58,4,1),Coordinate,9,false))</f>
        <v>0</v>
      </c>
      <c r="BV58" s="54">
        <f>IF(ISBLANK(A58),"",VLOOKUP(MID(A58,5,1),Coordinate,9,false))</f>
        <v>5</v>
      </c>
      <c r="BW58" s="54">
        <f>IF(ISBLANK(A58),"",VLOOKUP(MID(A58,6,1),Coordinate,9,false))</f>
        <v>0</v>
      </c>
      <c r="BX58" s="84">
        <f>IF(ISBLANK(A58),"",VLOOKUP(RIGHT(A58,1),Coordinate,9,false))</f>
        <v>13</v>
      </c>
      <c r="BY58" s="84">
        <f t="array" ref="BY58">SUMPRODUCT(BR58:BX58,TRANSPOSE(Weights))</f>
        <v>121</v>
      </c>
      <c r="BZ58" s="53"/>
    </row>
    <row r="59" ht="15.75" customHeight="1">
      <c r="A59" s="50" t="s">
        <v>465</v>
      </c>
      <c r="B59" s="51" t="str">
        <f>IF(ISBLANK(A59),"",if(C59="","N",if(VLOOKUP(BQ59,NewPlanet,3,false)=C59,"Y","N")))</f>
        <v>N</v>
      </c>
      <c r="C59" s="87" t="s">
        <v>466</v>
      </c>
      <c r="D59" s="52"/>
      <c r="E59" s="52"/>
      <c r="F59" s="53" t="s">
        <v>121</v>
      </c>
      <c r="G59" s="53"/>
      <c r="H59" s="52"/>
      <c r="I59" s="54">
        <f t="shared" si="19"/>
        <v>1</v>
      </c>
      <c r="J59" s="52"/>
      <c r="K59" s="52"/>
      <c r="L59" s="52"/>
      <c r="M59" s="52"/>
      <c r="N59" s="52"/>
      <c r="O59" s="54">
        <f t="shared" si="20"/>
        <v>0</v>
      </c>
      <c r="P59" s="55" t="s">
        <v>124</v>
      </c>
      <c r="Q59" s="56"/>
      <c r="R59" s="57" t="s">
        <v>122</v>
      </c>
      <c r="S59" s="58"/>
      <c r="T59" s="59" t="s">
        <v>124</v>
      </c>
      <c r="U59" s="60"/>
      <c r="V59" s="61"/>
      <c r="W59" s="70" t="s">
        <v>121</v>
      </c>
      <c r="X59" s="53" t="s">
        <v>121</v>
      </c>
      <c r="Y59" s="63"/>
      <c r="Z59" s="53">
        <v>3.0</v>
      </c>
      <c r="AA59" s="53">
        <v>4.0</v>
      </c>
      <c r="AB59" s="53">
        <v>4.0</v>
      </c>
      <c r="AC59" s="65"/>
      <c r="AD59" s="52"/>
      <c r="AE59" s="53">
        <v>1.0</v>
      </c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66">
        <v>4.0</v>
      </c>
      <c r="AU59" s="60"/>
      <c r="AV59" s="60"/>
      <c r="AW59" s="61"/>
      <c r="AX59" s="62"/>
      <c r="AY59" s="31">
        <f t="shared" si="21"/>
        <v>16</v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9">
        <v>4.0</v>
      </c>
      <c r="BK59" s="74"/>
      <c r="BL59" s="77">
        <f t="shared" si="22"/>
        <v>4</v>
      </c>
      <c r="BM59" s="80">
        <f t="shared" si="23"/>
        <v>20</v>
      </c>
      <c r="BN59" s="81"/>
      <c r="BO59" s="82">
        <f>IF(ISBLANK(A59),"",VLOOKUP(LEFT(A59,1),Coordinate,2,FALSE))</f>
        <v>1</v>
      </c>
      <c r="BP59" s="83">
        <f t="shared" si="24"/>
        <v>1</v>
      </c>
      <c r="BQ59" s="84">
        <f t="shared" si="25"/>
        <v>61</v>
      </c>
      <c r="BR59" s="54">
        <f>IF(ISBLANK(A59),"",vlookup(LEFT(A59,1),Coordinate,9,false))</f>
        <v>0</v>
      </c>
      <c r="BS59" s="54">
        <f>IF(ISBLANK(A59),"",VLOOKUP(MID(A59,2,1),Coordinate,9,false))</f>
        <v>1</v>
      </c>
      <c r="BT59" s="54">
        <f>IF(ISBLANK(A59),"",VLOOKUP(MID(A59,3,1),Coordinate,9,false))</f>
        <v>8</v>
      </c>
      <c r="BU59" s="54">
        <f>IF(ISBLANK(A59),"",VLOOKUP(MID(A59,4,1),Coordinate,9,false))</f>
        <v>6</v>
      </c>
      <c r="BV59" s="54">
        <f>IF(ISBLANK(A59),"",VLOOKUP(MID(A59,5,1),Coordinate,9,false))</f>
        <v>19</v>
      </c>
      <c r="BW59" s="54">
        <f>IF(ISBLANK(A59),"",VLOOKUP(MID(A59,6,1),Coordinate,9,false))</f>
        <v>8</v>
      </c>
      <c r="BX59" s="84">
        <f>IF(ISBLANK(A59),"",VLOOKUP(RIGHT(A59,1),Coordinate,9,false))</f>
        <v>19</v>
      </c>
      <c r="BY59" s="84">
        <f t="array" ref="BY59">SUMPRODUCT(BR59:BX59,TRANSPOSE(Weights))</f>
        <v>326</v>
      </c>
      <c r="BZ59" s="53"/>
    </row>
    <row r="60" ht="15.75" customHeight="1">
      <c r="A60" s="50" t="s">
        <v>467</v>
      </c>
      <c r="B60" s="51" t="str">
        <f>IF(ISBLANK(A60),"",if(C60="","N",if(VLOOKUP(BQ60,NewPlanet,3,false)=C60,"Y","N")))</f>
        <v>N</v>
      </c>
      <c r="C60" s="114" t="s">
        <v>468</v>
      </c>
      <c r="D60" s="53" t="s">
        <v>119</v>
      </c>
      <c r="E60" s="52"/>
      <c r="F60" s="52"/>
      <c r="G60" s="53"/>
      <c r="H60" s="52"/>
      <c r="I60" s="54">
        <f t="shared" si="19"/>
        <v>1</v>
      </c>
      <c r="J60" s="52"/>
      <c r="K60" s="52"/>
      <c r="L60" s="52"/>
      <c r="M60" s="52"/>
      <c r="N60" s="52"/>
      <c r="O60" s="54">
        <f t="shared" si="20"/>
        <v>0</v>
      </c>
      <c r="P60" s="55" t="s">
        <v>131</v>
      </c>
      <c r="Q60" s="64" t="s">
        <v>119</v>
      </c>
      <c r="R60" s="57" t="s">
        <v>131</v>
      </c>
      <c r="S60" s="66" t="s">
        <v>119</v>
      </c>
      <c r="T60" s="59" t="s">
        <v>124</v>
      </c>
      <c r="U60" s="60"/>
      <c r="V60" s="68" t="s">
        <v>119</v>
      </c>
      <c r="W60" s="70" t="s">
        <v>119</v>
      </c>
      <c r="X60" s="53" t="s">
        <v>119</v>
      </c>
      <c r="Y60" s="63"/>
      <c r="Z60" s="53">
        <v>4.0</v>
      </c>
      <c r="AA60" s="53">
        <v>2.0</v>
      </c>
      <c r="AB60" s="53"/>
      <c r="AC60" s="65"/>
      <c r="AD60" s="52"/>
      <c r="AE60" s="52"/>
      <c r="AF60" s="53">
        <v>1.0</v>
      </c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66"/>
      <c r="AU60" s="60"/>
      <c r="AV60" s="60"/>
      <c r="AW60" s="61"/>
      <c r="AX60" s="70">
        <v>2.0</v>
      </c>
      <c r="AY60" s="31">
        <f t="shared" si="21"/>
        <v>9</v>
      </c>
      <c r="AZ60" s="63"/>
      <c r="BA60" s="69"/>
      <c r="BB60" s="75">
        <v>2.0</v>
      </c>
      <c r="BC60" s="69"/>
      <c r="BD60" s="71"/>
      <c r="BE60" s="89">
        <v>2.0</v>
      </c>
      <c r="BF60" s="71"/>
      <c r="BG60" s="72"/>
      <c r="BH60" s="78">
        <v>7.0</v>
      </c>
      <c r="BI60" s="73"/>
      <c r="BJ60" s="74"/>
      <c r="BK60" s="74"/>
      <c r="BL60" s="77">
        <f t="shared" si="22"/>
        <v>11</v>
      </c>
      <c r="BM60" s="80">
        <f t="shared" si="23"/>
        <v>20</v>
      </c>
      <c r="BN60" s="81" t="s">
        <v>173</v>
      </c>
      <c r="BO60" s="82">
        <f>IF(ISBLANK(A60),"",VLOOKUP(LEFT(A60,1),Coordinate,2,FALSE))</f>
        <v>1</v>
      </c>
      <c r="BP60" s="83">
        <f t="shared" si="24"/>
        <v>1</v>
      </c>
      <c r="BQ60" s="84">
        <f t="shared" si="25"/>
        <v>32</v>
      </c>
      <c r="BR60" s="54">
        <f>IF(ISBLANK(A60),"",vlookup(LEFT(A60,1),Coordinate,9,false))</f>
        <v>0</v>
      </c>
      <c r="BS60" s="54">
        <f>IF(ISBLANK(A60),"",VLOOKUP(MID(A60,2,1),Coordinate,9,false))</f>
        <v>2</v>
      </c>
      <c r="BT60" s="54">
        <f>IF(ISBLANK(A60),"",VLOOKUP(MID(A60,3,1),Coordinate,9,false))</f>
        <v>0</v>
      </c>
      <c r="BU60" s="54">
        <f>IF(ISBLANK(A60),"",VLOOKUP(MID(A60,4,1),Coordinate,9,false))</f>
        <v>10</v>
      </c>
      <c r="BV60" s="54">
        <f>IF(ISBLANK(A60),"",VLOOKUP(MID(A60,5,1),Coordinate,9,false))</f>
        <v>0</v>
      </c>
      <c r="BW60" s="54">
        <f>IF(ISBLANK(A60),"",VLOOKUP(MID(A60,6,1),Coordinate,9,false))</f>
        <v>8</v>
      </c>
      <c r="BX60" s="84">
        <f>IF(ISBLANK(A60),"",VLOOKUP(RIGHT(A60,1),Coordinate,9,false))</f>
        <v>12</v>
      </c>
      <c r="BY60" s="84">
        <f t="array" ref="BY60">SUMPRODUCT(BR60:BX60,TRANSPOSE(Weights))</f>
        <v>176</v>
      </c>
      <c r="BZ60" s="53"/>
    </row>
    <row r="61" ht="15.75" customHeight="1">
      <c r="A61" s="50" t="s">
        <v>469</v>
      </c>
      <c r="B61" s="51" t="str">
        <f>IF(ISBLANK(A61),"",if(C61="","N",if(VLOOKUP(BQ61,NewPlanet,3,false)=C61,"Y","N")))</f>
        <v>N</v>
      </c>
      <c r="C61" s="3" t="s">
        <v>470</v>
      </c>
      <c r="D61" s="52"/>
      <c r="E61" s="52" t="s">
        <v>119</v>
      </c>
      <c r="F61" s="52"/>
      <c r="G61" s="53"/>
      <c r="H61" s="52"/>
      <c r="I61" s="54">
        <f t="shared" si="19"/>
        <v>1</v>
      </c>
      <c r="J61" s="52"/>
      <c r="K61" s="52"/>
      <c r="L61" s="52"/>
      <c r="M61" s="52"/>
      <c r="N61" s="52"/>
      <c r="O61" s="54">
        <f t="shared" si="20"/>
        <v>0</v>
      </c>
      <c r="P61" s="55" t="s">
        <v>122</v>
      </c>
      <c r="Q61" s="56"/>
      <c r="R61" s="57" t="s">
        <v>124</v>
      </c>
      <c r="S61" s="58"/>
      <c r="T61" s="59" t="s">
        <v>124</v>
      </c>
      <c r="U61" s="60"/>
      <c r="V61" s="61"/>
      <c r="W61" s="62" t="s">
        <v>119</v>
      </c>
      <c r="X61" s="52" t="s">
        <v>119</v>
      </c>
      <c r="Y61" s="63"/>
      <c r="Z61" s="53">
        <v>4.0</v>
      </c>
      <c r="AA61" s="53">
        <v>5.0</v>
      </c>
      <c r="AB61" s="53">
        <v>2.0</v>
      </c>
      <c r="AC61" s="65"/>
      <c r="AD61" s="52"/>
      <c r="AE61" s="52"/>
      <c r="AF61" s="52"/>
      <c r="AG61" s="65"/>
      <c r="AH61" s="52"/>
      <c r="AI61" s="52"/>
      <c r="AJ61" s="52"/>
      <c r="AK61" s="65"/>
      <c r="AL61" s="52">
        <v>1.0</v>
      </c>
      <c r="AM61" s="52"/>
      <c r="AN61" s="52"/>
      <c r="AO61" s="56"/>
      <c r="AP61" s="56"/>
      <c r="AQ61" s="56">
        <v>3.0</v>
      </c>
      <c r="AR61" s="58"/>
      <c r="AS61" s="58"/>
      <c r="AT61" s="66"/>
      <c r="AU61" s="60"/>
      <c r="AV61" s="60"/>
      <c r="AW61" s="61"/>
      <c r="AX61" s="70">
        <v>3.0</v>
      </c>
      <c r="AY61" s="31">
        <f t="shared" si="21"/>
        <v>18</v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4"/>
      <c r="BK61" s="74"/>
      <c r="BL61" s="77">
        <f t="shared" si="22"/>
        <v>0</v>
      </c>
      <c r="BM61" s="80">
        <f t="shared" si="23"/>
        <v>18</v>
      </c>
      <c r="BN61" s="81"/>
      <c r="BO61" s="82">
        <f>IF(ISBLANK(A61),"",VLOOKUP(LEFT(A61,1),Coordinate,2,FALSE))</f>
        <v>1</v>
      </c>
      <c r="BP61" s="83">
        <f t="shared" si="24"/>
        <v>1</v>
      </c>
      <c r="BQ61" s="84">
        <f t="shared" si="25"/>
        <v>8</v>
      </c>
      <c r="BR61" s="54">
        <f>IF(ISBLANK(A61),"",vlookup(LEFT(A61,1),Coordinate,9,false))</f>
        <v>0</v>
      </c>
      <c r="BS61" s="54">
        <f>IF(ISBLANK(A61),"",VLOOKUP(MID(A61,2,1),Coordinate,9,false))</f>
        <v>3</v>
      </c>
      <c r="BT61" s="54">
        <f>IF(ISBLANK(A61),"",VLOOKUP(MID(A61,3,1),Coordinate,9,false))</f>
        <v>2</v>
      </c>
      <c r="BU61" s="54">
        <f>IF(ISBLANK(A61),"",VLOOKUP(MID(A61,4,1),Coordinate,9,false))</f>
        <v>1</v>
      </c>
      <c r="BV61" s="54">
        <f>IF(ISBLANK(A61),"",VLOOKUP(MID(A61,5,1),Coordinate,9,false))</f>
        <v>0</v>
      </c>
      <c r="BW61" s="54">
        <f>IF(ISBLANK(A61),"",VLOOKUP(MID(A61,6,1),Coordinate,9,false))</f>
        <v>2</v>
      </c>
      <c r="BX61" s="84">
        <f>IF(ISBLANK(A61),"",VLOOKUP(RIGHT(A61,1),Coordinate,9,false))</f>
        <v>0</v>
      </c>
      <c r="BY61" s="84">
        <f t="array" ref="BY61">SUMPRODUCT(BR61:BX61,TRANSPOSE(Weights))</f>
        <v>28</v>
      </c>
      <c r="BZ61" s="53"/>
    </row>
    <row r="62" ht="15.75" customHeight="1">
      <c r="A62" s="50" t="s">
        <v>471</v>
      </c>
      <c r="B62" s="51" t="str">
        <f>IF(ISBLANK(A62),"",if(C62="","N",if(VLOOKUP(BQ62,NewPlanet,3,false)=C62,"Y","N")))</f>
        <v>N</v>
      </c>
      <c r="C62" s="3" t="s">
        <v>472</v>
      </c>
      <c r="D62" s="52"/>
      <c r="E62" s="52"/>
      <c r="F62" s="52"/>
      <c r="G62" s="53" t="s">
        <v>119</v>
      </c>
      <c r="H62" s="52"/>
      <c r="I62" s="54">
        <f t="shared" si="19"/>
        <v>1</v>
      </c>
      <c r="J62" s="52"/>
      <c r="K62" s="52"/>
      <c r="L62" s="52"/>
      <c r="M62" s="52"/>
      <c r="N62" s="52"/>
      <c r="O62" s="54">
        <f t="shared" si="20"/>
        <v>0</v>
      </c>
      <c r="P62" s="55" t="s">
        <v>123</v>
      </c>
      <c r="Q62" s="56"/>
      <c r="R62" s="57" t="s">
        <v>124</v>
      </c>
      <c r="S62" s="58"/>
      <c r="T62" s="59" t="s">
        <v>124</v>
      </c>
      <c r="U62" s="60"/>
      <c r="V62" s="61"/>
      <c r="W62" s="70" t="s">
        <v>119</v>
      </c>
      <c r="X62" s="52"/>
      <c r="Y62" s="63"/>
      <c r="Z62" s="53">
        <v>5.0</v>
      </c>
      <c r="AA62" s="53">
        <v>4.0</v>
      </c>
      <c r="AB62" s="53">
        <v>5.0</v>
      </c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64">
        <v>2.0</v>
      </c>
      <c r="AP62" s="56"/>
      <c r="AQ62" s="56"/>
      <c r="AR62" s="58"/>
      <c r="AS62" s="58"/>
      <c r="AT62" s="66"/>
      <c r="AU62" s="60"/>
      <c r="AV62" s="60"/>
      <c r="AW62" s="61"/>
      <c r="AX62" s="70">
        <v>4.0</v>
      </c>
      <c r="AY62" s="31">
        <f t="shared" si="21"/>
        <v>20</v>
      </c>
      <c r="AZ62" s="63"/>
      <c r="BA62" s="69"/>
      <c r="BB62" s="69"/>
      <c r="BC62" s="69"/>
      <c r="BD62" s="71"/>
      <c r="BE62" s="71"/>
      <c r="BF62" s="71"/>
      <c r="BG62" s="72"/>
      <c r="BH62" s="73"/>
      <c r="BI62" s="73"/>
      <c r="BJ62" s="74"/>
      <c r="BK62" s="74"/>
      <c r="BL62" s="77">
        <f t="shared" si="22"/>
        <v>0</v>
      </c>
      <c r="BM62" s="80">
        <f t="shared" si="23"/>
        <v>20</v>
      </c>
      <c r="BN62" s="81"/>
      <c r="BO62" s="82">
        <f>IF(ISBLANK(A62),"",VLOOKUP(LEFT(A62,1),Coordinate,2,FALSE))</f>
        <v>1</v>
      </c>
      <c r="BP62" s="83">
        <f t="shared" si="24"/>
        <v>1</v>
      </c>
      <c r="BQ62" s="84">
        <f t="shared" si="25"/>
        <v>57</v>
      </c>
      <c r="BR62" s="54">
        <f>IF(ISBLANK(A62),"",vlookup(LEFT(A62,1),Coordinate,9,false))</f>
        <v>0</v>
      </c>
      <c r="BS62" s="54">
        <f>IF(ISBLANK(A62),"",VLOOKUP(MID(A62,2,1),Coordinate,9,false))</f>
        <v>4</v>
      </c>
      <c r="BT62" s="54">
        <f>IF(ISBLANK(A62),"",VLOOKUP(MID(A62,3,1),Coordinate,9,false))</f>
        <v>11</v>
      </c>
      <c r="BU62" s="54">
        <f>IF(ISBLANK(A62),"",VLOOKUP(MID(A62,4,1),Coordinate,9,false))</f>
        <v>4</v>
      </c>
      <c r="BV62" s="54">
        <f>IF(ISBLANK(A62),"",VLOOKUP(MID(A62,5,1),Coordinate,9,false))</f>
        <v>21</v>
      </c>
      <c r="BW62" s="54">
        <f>IF(ISBLANK(A62),"",VLOOKUP(MID(A62,6,1),Coordinate,9,false))</f>
        <v>4</v>
      </c>
      <c r="BX62" s="84">
        <f>IF(ISBLANK(A62),"",VLOOKUP(RIGHT(A62,1),Coordinate,9,false))</f>
        <v>13</v>
      </c>
      <c r="BY62" s="84">
        <f t="array" ref="BY62">SUMPRODUCT(BR62:BX62,TRANSPOSE(Weights))</f>
        <v>277</v>
      </c>
      <c r="BZ62" s="53"/>
    </row>
    <row r="63" ht="15.75" customHeight="1">
      <c r="A63" s="50" t="s">
        <v>473</v>
      </c>
      <c r="B63" s="51" t="str">
        <f>IF(ISBLANK(A63),"",if(C63="","N",if(VLOOKUP(BQ63,NewPlanet,3,false)=C63,"Y","N")))</f>
        <v>N</v>
      </c>
      <c r="C63" s="3" t="s">
        <v>474</v>
      </c>
      <c r="D63" s="52"/>
      <c r="E63" s="52"/>
      <c r="F63" s="52"/>
      <c r="G63" s="53" t="s">
        <v>119</v>
      </c>
      <c r="H63" s="52"/>
      <c r="I63" s="54">
        <f t="shared" si="19"/>
        <v>1</v>
      </c>
      <c r="J63" s="52"/>
      <c r="K63" s="52"/>
      <c r="L63" s="52"/>
      <c r="M63" s="52"/>
      <c r="N63" s="52"/>
      <c r="O63" s="54">
        <f t="shared" si="20"/>
        <v>0</v>
      </c>
      <c r="P63" s="55" t="s">
        <v>123</v>
      </c>
      <c r="Q63" s="56" t="s">
        <v>119</v>
      </c>
      <c r="R63" s="57" t="s">
        <v>122</v>
      </c>
      <c r="S63" s="58"/>
      <c r="T63" s="59" t="s">
        <v>124</v>
      </c>
      <c r="U63" s="60" t="s">
        <v>119</v>
      </c>
      <c r="V63" s="61" t="s">
        <v>119</v>
      </c>
      <c r="W63" s="62"/>
      <c r="X63" s="52"/>
      <c r="Y63" s="63"/>
      <c r="Z63" s="53">
        <v>3.0</v>
      </c>
      <c r="AA63" s="53">
        <v>2.0</v>
      </c>
      <c r="AB63" s="53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56"/>
      <c r="AP63" s="56"/>
      <c r="AQ63" s="56"/>
      <c r="AR63" s="58"/>
      <c r="AS63" s="58"/>
      <c r="AT63" s="66">
        <v>2.0</v>
      </c>
      <c r="AU63" s="60"/>
      <c r="AV63" s="60"/>
      <c r="AW63" s="61"/>
      <c r="AX63" s="62"/>
      <c r="AY63" s="31">
        <f t="shared" si="21"/>
        <v>7</v>
      </c>
      <c r="AZ63" s="63"/>
      <c r="BA63" s="69">
        <v>2.0</v>
      </c>
      <c r="BB63" s="69"/>
      <c r="BC63" s="69"/>
      <c r="BD63" s="71"/>
      <c r="BE63" s="71"/>
      <c r="BF63" s="71"/>
      <c r="BG63" s="72"/>
      <c r="BH63" s="73">
        <v>5.0</v>
      </c>
      <c r="BI63" s="73"/>
      <c r="BJ63" s="74">
        <v>3.0</v>
      </c>
      <c r="BK63" s="74">
        <v>3.0</v>
      </c>
      <c r="BL63" s="77">
        <f t="shared" si="22"/>
        <v>13</v>
      </c>
      <c r="BM63" s="80">
        <f t="shared" si="23"/>
        <v>20</v>
      </c>
      <c r="BN63" s="81" t="s">
        <v>457</v>
      </c>
      <c r="BO63" s="82">
        <f>IF(ISBLANK(A63),"",VLOOKUP(LEFT(A63,1),Coordinate,2,FALSE))</f>
        <v>1</v>
      </c>
      <c r="BP63" s="83">
        <f t="shared" si="24"/>
        <v>1</v>
      </c>
      <c r="BQ63" s="84">
        <f t="shared" si="25"/>
        <v>75</v>
      </c>
      <c r="BR63" s="54">
        <f>IF(ISBLANK(A63),"",vlookup(LEFT(A63,1),Coordinate,9,false))</f>
        <v>0</v>
      </c>
      <c r="BS63" s="54">
        <f>IF(ISBLANK(A63),"",VLOOKUP(MID(A63,2,1),Coordinate,9,false))</f>
        <v>4</v>
      </c>
      <c r="BT63" s="54">
        <f>IF(ISBLANK(A63),"",VLOOKUP(MID(A63,3,1),Coordinate,9,false))</f>
        <v>13</v>
      </c>
      <c r="BU63" s="54">
        <f>IF(ISBLANK(A63),"",VLOOKUP(MID(A63,4,1),Coordinate,9,false))</f>
        <v>8</v>
      </c>
      <c r="BV63" s="54">
        <f>IF(ISBLANK(A63),"",VLOOKUP(MID(A63,5,1),Coordinate,9,false))</f>
        <v>12</v>
      </c>
      <c r="BW63" s="54">
        <f>IF(ISBLANK(A63),"",VLOOKUP(MID(A63,6,1),Coordinate,9,false))</f>
        <v>20</v>
      </c>
      <c r="BX63" s="84">
        <f>IF(ISBLANK(A63),"",VLOOKUP(RIGHT(A63,1),Coordinate,9,false))</f>
        <v>18</v>
      </c>
      <c r="BY63" s="84">
        <f t="array" ref="BY63">SUMPRODUCT(BR63:BX63,TRANSPOSE(Weights))</f>
        <v>385</v>
      </c>
      <c r="BZ63" s="53"/>
    </row>
    <row r="64">
      <c r="A64" s="88" t="s">
        <v>475</v>
      </c>
      <c r="B64" s="92" t="s">
        <v>182</v>
      </c>
      <c r="C64" s="86" t="s">
        <v>476</v>
      </c>
      <c r="D64" s="52"/>
      <c r="E64" s="52"/>
      <c r="F64" s="52"/>
      <c r="G64" s="53" t="s">
        <v>119</v>
      </c>
      <c r="H64" s="52"/>
      <c r="I64" s="54">
        <f t="shared" si="19"/>
        <v>1</v>
      </c>
      <c r="J64" s="52"/>
      <c r="K64" s="52"/>
      <c r="L64" s="52"/>
      <c r="M64" s="52"/>
      <c r="N64" s="52"/>
      <c r="O64" s="54">
        <f t="shared" si="20"/>
        <v>0</v>
      </c>
      <c r="P64" s="148" t="s">
        <v>123</v>
      </c>
      <c r="Q64" s="64" t="s">
        <v>119</v>
      </c>
      <c r="R64" s="57" t="s">
        <v>124</v>
      </c>
      <c r="S64" s="58"/>
      <c r="T64" s="148" t="s">
        <v>125</v>
      </c>
      <c r="U64" s="67" t="s">
        <v>119</v>
      </c>
      <c r="V64" s="61"/>
      <c r="W64" s="70" t="s">
        <v>119</v>
      </c>
      <c r="X64" s="53" t="s">
        <v>119</v>
      </c>
      <c r="Y64" s="63"/>
      <c r="Z64" s="53">
        <v>3.0</v>
      </c>
      <c r="AA64" s="53">
        <v>2.0</v>
      </c>
      <c r="AB64" s="52"/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3">
        <v>1.0</v>
      </c>
      <c r="AN64" s="52"/>
      <c r="AO64" s="56"/>
      <c r="AP64" s="56"/>
      <c r="AQ64" s="56"/>
      <c r="AR64" s="58"/>
      <c r="AS64" s="58"/>
      <c r="AT64" s="58"/>
      <c r="AU64" s="60"/>
      <c r="AV64" s="60"/>
      <c r="AW64" s="61"/>
      <c r="AX64" s="70">
        <v>4.0</v>
      </c>
      <c r="AY64" s="31">
        <f t="shared" si="21"/>
        <v>10</v>
      </c>
      <c r="AZ64" s="63"/>
      <c r="BA64" s="75">
        <v>4.0</v>
      </c>
      <c r="BB64" s="69"/>
      <c r="BC64" s="69"/>
      <c r="BD64" s="71"/>
      <c r="BE64" s="71"/>
      <c r="BF64" s="71"/>
      <c r="BG64" s="76">
        <v>6.0</v>
      </c>
      <c r="BH64" s="73"/>
      <c r="BI64" s="73"/>
      <c r="BJ64" s="74"/>
      <c r="BK64" s="74"/>
      <c r="BL64" s="77">
        <f t="shared" si="22"/>
        <v>10</v>
      </c>
      <c r="BM64" s="80">
        <f t="shared" si="23"/>
        <v>20</v>
      </c>
      <c r="BN64" s="81" t="s">
        <v>477</v>
      </c>
      <c r="BO64" s="82">
        <f>IF(ISBLANK(A64),"",VLOOKUP(LEFT(A64,1),Coordinate,2,FALSE))</f>
        <v>1</v>
      </c>
      <c r="BP64" s="83">
        <f t="shared" si="24"/>
        <v>1</v>
      </c>
      <c r="BQ64" s="84">
        <f t="shared" si="25"/>
        <v>72</v>
      </c>
      <c r="BR64" s="54">
        <f>IF(ISBLANK(A64),"",vlookup(LEFT(A64,1),Coordinate,9,false))</f>
        <v>0</v>
      </c>
      <c r="BS64" s="54">
        <f>IF(ISBLANK(A64),"",VLOOKUP(MID(A64,2,1),Coordinate,9,false))</f>
        <v>5</v>
      </c>
      <c r="BT64" s="54">
        <f>IF(ISBLANK(A64),"",VLOOKUP(MID(A64,3,1),Coordinate,9,false))</f>
        <v>0</v>
      </c>
      <c r="BU64" s="54">
        <f>IF(ISBLANK(A64),"",VLOOKUP(MID(A64,4,1),Coordinate,9,false))</f>
        <v>8</v>
      </c>
      <c r="BV64" s="54">
        <f>IF(ISBLANK(A64),"",VLOOKUP(MID(A64,5,1),Coordinate,9,false))</f>
        <v>17</v>
      </c>
      <c r="BW64" s="54">
        <f>IF(ISBLANK(A64),"",VLOOKUP(MID(A64,6,1),Coordinate,9,false))</f>
        <v>24</v>
      </c>
      <c r="BX64" s="84">
        <f>IF(ISBLANK(A64),"",VLOOKUP(RIGHT(A64,1),Coordinate,9,false))</f>
        <v>18</v>
      </c>
      <c r="BY64" s="84">
        <f t="array" ref="BY64">SUMPRODUCT(BR64:BX64,TRANSPOSE(Weights))</f>
        <v>397</v>
      </c>
      <c r="BZ64" s="53"/>
    </row>
    <row r="65" ht="15.75" customHeight="1">
      <c r="A65" s="50" t="s">
        <v>478</v>
      </c>
      <c r="B65" s="51" t="str">
        <f>IF(ISBLANK(A65),"",if(C65="","N",if(VLOOKUP(BQ65,NewPlanet,3,false)=C65,"Y","N")))</f>
        <v>N</v>
      </c>
      <c r="C65" s="3" t="s">
        <v>479</v>
      </c>
      <c r="D65" s="52"/>
      <c r="E65" s="53" t="s">
        <v>119</v>
      </c>
      <c r="F65" s="52"/>
      <c r="G65" s="53"/>
      <c r="H65" s="52"/>
      <c r="I65" s="54">
        <f t="shared" si="19"/>
        <v>1</v>
      </c>
      <c r="J65" s="52"/>
      <c r="K65" s="52"/>
      <c r="L65" s="52"/>
      <c r="M65" s="52"/>
      <c r="N65" s="52"/>
      <c r="O65" s="54">
        <f t="shared" si="20"/>
        <v>0</v>
      </c>
      <c r="P65" s="55" t="s">
        <v>124</v>
      </c>
      <c r="Q65" s="56"/>
      <c r="R65" s="57" t="s">
        <v>124</v>
      </c>
      <c r="S65" s="58"/>
      <c r="T65" s="59" t="s">
        <v>124</v>
      </c>
      <c r="U65" s="60"/>
      <c r="V65" s="68" t="s">
        <v>119</v>
      </c>
      <c r="W65" s="70" t="s">
        <v>119</v>
      </c>
      <c r="X65" s="52"/>
      <c r="Y65" s="63"/>
      <c r="Z65" s="53">
        <v>1.0</v>
      </c>
      <c r="AA65" s="53">
        <v>3.0</v>
      </c>
      <c r="AB65" s="53">
        <v>3.0</v>
      </c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66"/>
      <c r="AU65" s="60"/>
      <c r="AV65" s="60"/>
      <c r="AW65" s="61"/>
      <c r="AX65" s="62"/>
      <c r="AY65" s="31">
        <f t="shared" si="21"/>
        <v>7</v>
      </c>
      <c r="AZ65" s="63"/>
      <c r="BA65" s="69"/>
      <c r="BB65" s="69"/>
      <c r="BC65" s="69"/>
      <c r="BD65" s="71"/>
      <c r="BE65" s="71"/>
      <c r="BF65" s="71"/>
      <c r="BG65" s="72"/>
      <c r="BH65" s="78">
        <v>5.0</v>
      </c>
      <c r="BI65" s="73"/>
      <c r="BJ65" s="79">
        <v>5.0</v>
      </c>
      <c r="BK65" s="79">
        <v>2.0</v>
      </c>
      <c r="BL65" s="77">
        <f t="shared" si="22"/>
        <v>12</v>
      </c>
      <c r="BM65" s="80">
        <f t="shared" si="23"/>
        <v>19</v>
      </c>
      <c r="BN65" s="81" t="s">
        <v>480</v>
      </c>
      <c r="BO65" s="82">
        <f>IF(ISBLANK(A65),"",VLOOKUP(LEFT(A65,1),Coordinate,2,FALSE))</f>
        <v>1</v>
      </c>
      <c r="BP65" s="83">
        <f t="shared" si="24"/>
        <v>1</v>
      </c>
      <c r="BQ65" s="84">
        <f t="shared" si="25"/>
        <v>38</v>
      </c>
      <c r="BR65" s="54">
        <f>IF(ISBLANK(A65),"",vlookup(LEFT(A65,1),Coordinate,9,false))</f>
        <v>0</v>
      </c>
      <c r="BS65" s="54">
        <f>IF(ISBLANK(A65),"",VLOOKUP(MID(A65,2,1),Coordinate,9,false))</f>
        <v>11</v>
      </c>
      <c r="BT65" s="54">
        <f>IF(ISBLANK(A65),"",VLOOKUP(MID(A65,3,1),Coordinate,9,false))</f>
        <v>0</v>
      </c>
      <c r="BU65" s="54">
        <f>IF(ISBLANK(A65),"",VLOOKUP(MID(A65,4,1),Coordinate,9,false))</f>
        <v>2</v>
      </c>
      <c r="BV65" s="54">
        <f>IF(ISBLANK(A65),"",VLOOKUP(MID(A65,5,1),Coordinate,9,false))</f>
        <v>4</v>
      </c>
      <c r="BW65" s="54">
        <f>IF(ISBLANK(A65),"",VLOOKUP(MID(A65,6,1),Coordinate,9,false))</f>
        <v>7</v>
      </c>
      <c r="BX65" s="84">
        <f>IF(ISBLANK(A65),"",VLOOKUP(RIGHT(A65,1),Coordinate,9,false))</f>
        <v>14</v>
      </c>
      <c r="BY65" s="84">
        <f t="array" ref="BY65">SUMPRODUCT(BR65:BX65,TRANSPOSE(Weights))</f>
        <v>190</v>
      </c>
      <c r="BZ65" s="53"/>
    </row>
    <row r="66" ht="15.75" customHeight="1">
      <c r="A66" s="50" t="s">
        <v>481</v>
      </c>
      <c r="B66" s="51" t="str">
        <f>IF(ISBLANK(A66),"",if(C66="","N",if(VLOOKUP(BQ66,NewPlanet,3,false)=C66,"Y","N")))</f>
        <v>N</v>
      </c>
      <c r="C66" s="3" t="s">
        <v>482</v>
      </c>
      <c r="D66" s="52"/>
      <c r="E66" s="53" t="s">
        <v>119</v>
      </c>
      <c r="F66" s="52"/>
      <c r="G66" s="53"/>
      <c r="H66" s="52"/>
      <c r="I66" s="54">
        <f t="shared" si="19"/>
        <v>1</v>
      </c>
      <c r="J66" s="52"/>
      <c r="K66" s="52"/>
      <c r="L66" s="52"/>
      <c r="M66" s="52"/>
      <c r="N66" s="52"/>
      <c r="O66" s="54">
        <f t="shared" si="20"/>
        <v>0</v>
      </c>
      <c r="P66" s="55" t="s">
        <v>124</v>
      </c>
      <c r="Q66" s="56"/>
      <c r="R66" s="57" t="s">
        <v>122</v>
      </c>
      <c r="S66" s="58"/>
      <c r="T66" s="59" t="s">
        <v>125</v>
      </c>
      <c r="U66" s="60"/>
      <c r="V66" s="61"/>
      <c r="W66" s="62"/>
      <c r="X66" s="53" t="s">
        <v>119</v>
      </c>
      <c r="Y66" s="63"/>
      <c r="Z66" s="53">
        <v>6.0</v>
      </c>
      <c r="AA66" s="53">
        <v>3.0</v>
      </c>
      <c r="AB66" s="53">
        <v>5.0</v>
      </c>
      <c r="AC66" s="65"/>
      <c r="AD66" s="52"/>
      <c r="AE66" s="53">
        <v>1.0</v>
      </c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66">
        <v>4.0</v>
      </c>
      <c r="AU66" s="67">
        <v>1.0</v>
      </c>
      <c r="AV66" s="67" t="s">
        <v>483</v>
      </c>
      <c r="AW66" s="61"/>
      <c r="AX66" s="62"/>
      <c r="AY66" s="31">
        <f t="shared" si="21"/>
        <v>20</v>
      </c>
      <c r="AZ66" s="63"/>
      <c r="BA66" s="69"/>
      <c r="BB66" s="69"/>
      <c r="BC66" s="69"/>
      <c r="BD66" s="71"/>
      <c r="BE66" s="71"/>
      <c r="BF66" s="71"/>
      <c r="BG66" s="72"/>
      <c r="BH66" s="73"/>
      <c r="BI66" s="73"/>
      <c r="BJ66" s="74"/>
      <c r="BK66" s="74"/>
      <c r="BL66" s="77">
        <f t="shared" si="22"/>
        <v>0</v>
      </c>
      <c r="BM66" s="80">
        <f t="shared" si="23"/>
        <v>20</v>
      </c>
      <c r="BN66" s="81"/>
      <c r="BO66" s="82">
        <f>IF(ISBLANK(A66),"",VLOOKUP(LEFT(A66,1),Coordinate,2,FALSE))</f>
        <v>1</v>
      </c>
      <c r="BP66" s="83">
        <f t="shared" si="24"/>
        <v>1</v>
      </c>
      <c r="BQ66" s="84">
        <f t="shared" si="25"/>
        <v>38</v>
      </c>
      <c r="BR66" s="54">
        <f>IF(ISBLANK(A66),"",vlookup(LEFT(A66,1),Coordinate,9,false))</f>
        <v>0</v>
      </c>
      <c r="BS66" s="54">
        <f>IF(ISBLANK(A66),"",VLOOKUP(MID(A66,2,1),Coordinate,9,false))</f>
        <v>11</v>
      </c>
      <c r="BT66" s="54">
        <f>IF(ISBLANK(A66),"",VLOOKUP(MID(A66,3,1),Coordinate,9,false))</f>
        <v>0</v>
      </c>
      <c r="BU66" s="54">
        <f>IF(ISBLANK(A66),"",VLOOKUP(MID(A66,4,1),Coordinate,9,false))</f>
        <v>3</v>
      </c>
      <c r="BV66" s="54">
        <f>IF(ISBLANK(A66),"",VLOOKUP(MID(A66,5,1),Coordinate,9,false))</f>
        <v>3</v>
      </c>
      <c r="BW66" s="54">
        <f>IF(ISBLANK(A66),"",VLOOKUP(MID(A66,6,1),Coordinate,9,false))</f>
        <v>8</v>
      </c>
      <c r="BX66" s="84">
        <f>IF(ISBLANK(A66),"",VLOOKUP(RIGHT(A66,1),Coordinate,9,false))</f>
        <v>13</v>
      </c>
      <c r="BY66" s="84">
        <f t="array" ref="BY66">SUMPRODUCT(BR66:BX66,TRANSPOSE(Weights))</f>
        <v>188</v>
      </c>
      <c r="BZ66" s="53"/>
    </row>
    <row r="67">
      <c r="A67" s="50" t="s">
        <v>484</v>
      </c>
      <c r="B67" s="51" t="str">
        <f>IF(ISBLANK(A67),"",if(C67="","N",if(VLOOKUP(BQ67,NewPlanet,3,false)=C67,"Y","N")))</f>
        <v>N</v>
      </c>
      <c r="C67" s="3" t="s">
        <v>485</v>
      </c>
      <c r="D67" s="52"/>
      <c r="E67" s="53" t="s">
        <v>119</v>
      </c>
      <c r="F67" s="52"/>
      <c r="G67" s="53"/>
      <c r="H67" s="52"/>
      <c r="I67" s="54">
        <f t="shared" si="19"/>
        <v>1</v>
      </c>
      <c r="J67" s="52"/>
      <c r="K67" s="52"/>
      <c r="L67" s="52"/>
      <c r="M67" s="52"/>
      <c r="N67" s="52"/>
      <c r="O67" s="54">
        <f t="shared" si="20"/>
        <v>0</v>
      </c>
      <c r="P67" s="55" t="s">
        <v>124</v>
      </c>
      <c r="Q67" s="56"/>
      <c r="R67" s="57" t="s">
        <v>124</v>
      </c>
      <c r="S67" s="58"/>
      <c r="T67" s="59" t="s">
        <v>125</v>
      </c>
      <c r="U67" s="67" t="s">
        <v>119</v>
      </c>
      <c r="V67" s="61"/>
      <c r="W67" s="70" t="s">
        <v>119</v>
      </c>
      <c r="X67" s="53"/>
      <c r="Y67" s="63"/>
      <c r="Z67" s="53">
        <v>3.0</v>
      </c>
      <c r="AA67" s="53">
        <v>4.0</v>
      </c>
      <c r="AB67" s="53">
        <v>3.0</v>
      </c>
      <c r="AC67" s="65"/>
      <c r="AD67" s="52"/>
      <c r="AE67" s="53"/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66"/>
      <c r="AU67" s="67"/>
      <c r="AV67" s="59"/>
      <c r="AW67" s="61"/>
      <c r="AX67" s="70">
        <v>3.0</v>
      </c>
      <c r="AY67" s="31">
        <f t="shared" si="21"/>
        <v>13</v>
      </c>
      <c r="AZ67" s="63"/>
      <c r="BA67" s="69"/>
      <c r="BB67" s="69"/>
      <c r="BC67" s="69"/>
      <c r="BD67" s="71"/>
      <c r="BE67" s="71"/>
      <c r="BF67" s="71"/>
      <c r="BG67" s="76">
        <v>7.0</v>
      </c>
      <c r="BH67" s="73"/>
      <c r="BI67" s="73"/>
      <c r="BJ67" s="74"/>
      <c r="BK67" s="74"/>
      <c r="BL67" s="77">
        <f t="shared" si="22"/>
        <v>7</v>
      </c>
      <c r="BM67" s="80">
        <f t="shared" si="23"/>
        <v>20</v>
      </c>
      <c r="BN67" s="81" t="s">
        <v>457</v>
      </c>
      <c r="BO67" s="82">
        <f>IF(ISBLANK(A67),"",VLOOKUP(LEFT(A67,1),Coordinate,2,FALSE))</f>
        <v>1</v>
      </c>
      <c r="BP67" s="83">
        <f t="shared" si="24"/>
        <v>1</v>
      </c>
      <c r="BQ67" s="84">
        <f t="shared" si="25"/>
        <v>34</v>
      </c>
      <c r="BR67" s="54">
        <f>IF(ISBLANK(A67),"",vlookup(LEFT(A67,1),Coordinate,9,false))</f>
        <v>0</v>
      </c>
      <c r="BS67" s="54">
        <f>IF(ISBLANK(A67),"",VLOOKUP(MID(A67,2,1),Coordinate,9,false))</f>
        <v>11</v>
      </c>
      <c r="BT67" s="54">
        <f>IF(ISBLANK(A67),"",VLOOKUP(MID(A67,3,1),Coordinate,9,false))</f>
        <v>0</v>
      </c>
      <c r="BU67" s="54">
        <f>IF(ISBLANK(A67),"",VLOOKUP(MID(A67,4,1),Coordinate,9,false))</f>
        <v>12</v>
      </c>
      <c r="BV67" s="54">
        <f>IF(ISBLANK(A67),"",VLOOKUP(MID(A67,5,1),Coordinate,9,false))</f>
        <v>8</v>
      </c>
      <c r="BW67" s="54">
        <f>IF(ISBLANK(A67),"",VLOOKUP(MID(A67,6,1),Coordinate,9,false))</f>
        <v>3</v>
      </c>
      <c r="BX67" s="84">
        <f>IF(ISBLANK(A67),"",VLOOKUP(RIGHT(A67,1),Coordinate,9,false))</f>
        <v>0</v>
      </c>
      <c r="BY67" s="84">
        <f t="array" ref="BY67">SUMPRODUCT(BR67:BX67,TRANSPOSE(Weights))</f>
        <v>128</v>
      </c>
      <c r="BZ67" s="53"/>
    </row>
    <row r="68" ht="15.75" customHeight="1">
      <c r="A68" s="50" t="s">
        <v>486</v>
      </c>
      <c r="B68" s="51" t="str">
        <f>IF(ISBLANK(A68),"",if(C68="","N",if(VLOOKUP(BQ68,NewPlanet,3,false)=C68,"Y","N")))</f>
        <v>N</v>
      </c>
      <c r="C68" s="86" t="s">
        <v>487</v>
      </c>
      <c r="D68" s="52"/>
      <c r="E68" s="52"/>
      <c r="F68" s="53" t="s">
        <v>119</v>
      </c>
      <c r="G68" s="53"/>
      <c r="H68" s="52"/>
      <c r="I68" s="54">
        <f t="shared" si="19"/>
        <v>1</v>
      </c>
      <c r="J68" s="52"/>
      <c r="K68" s="52"/>
      <c r="L68" s="52"/>
      <c r="M68" s="52"/>
      <c r="N68" s="52"/>
      <c r="O68" s="54">
        <f t="shared" si="20"/>
        <v>0</v>
      </c>
      <c r="P68" s="55" t="s">
        <v>123</v>
      </c>
      <c r="Q68" s="56"/>
      <c r="R68" s="57" t="s">
        <v>124</v>
      </c>
      <c r="S68" s="58"/>
      <c r="T68" s="59" t="s">
        <v>124</v>
      </c>
      <c r="U68" s="60"/>
      <c r="V68" s="61"/>
      <c r="W68" s="70" t="s">
        <v>119</v>
      </c>
      <c r="X68" s="53" t="s">
        <v>119</v>
      </c>
      <c r="Y68" s="63"/>
      <c r="Z68" s="53">
        <v>4.0</v>
      </c>
      <c r="AA68" s="53">
        <v>2.0</v>
      </c>
      <c r="AB68" s="53">
        <v>2.0</v>
      </c>
      <c r="AC68" s="65"/>
      <c r="AD68" s="52"/>
      <c r="AE68" s="52"/>
      <c r="AF68" s="53">
        <v>1.0</v>
      </c>
      <c r="AG68" s="65"/>
      <c r="AH68" s="52"/>
      <c r="AI68" s="52"/>
      <c r="AJ68" s="52"/>
      <c r="AK68" s="65"/>
      <c r="AL68" s="52"/>
      <c r="AM68" s="52"/>
      <c r="AN68" s="52"/>
      <c r="AO68" s="64">
        <v>4.0</v>
      </c>
      <c r="AP68" s="56"/>
      <c r="AQ68" s="56"/>
      <c r="AR68" s="58"/>
      <c r="AS68" s="58"/>
      <c r="AT68" s="66"/>
      <c r="AU68" s="60"/>
      <c r="AV68" s="60"/>
      <c r="AW68" s="61"/>
      <c r="AX68" s="62"/>
      <c r="AY68" s="31">
        <f t="shared" si="21"/>
        <v>13</v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9">
        <v>7.0</v>
      </c>
      <c r="BK68" s="74"/>
      <c r="BL68" s="77">
        <f t="shared" si="22"/>
        <v>7</v>
      </c>
      <c r="BM68" s="80">
        <f t="shared" si="23"/>
        <v>20</v>
      </c>
      <c r="BN68" s="81"/>
      <c r="BO68" s="82">
        <f>IF(ISBLANK(A68),"",VLOOKUP(LEFT(A68,1),Coordinate,2,FALSE))</f>
        <v>1</v>
      </c>
      <c r="BP68" s="83">
        <f t="shared" si="24"/>
        <v>1</v>
      </c>
      <c r="BQ68" s="84">
        <f t="shared" si="25"/>
        <v>21</v>
      </c>
      <c r="BR68" s="54">
        <f>IF(ISBLANK(A68),"",vlookup(LEFT(A68,1),Coordinate,9,false))</f>
        <v>0</v>
      </c>
      <c r="BS68" s="54">
        <f>IF(ISBLANK(A68),"",VLOOKUP(MID(A68,2,1),Coordinate,9,false))</f>
        <v>11</v>
      </c>
      <c r="BT68" s="54">
        <f>IF(ISBLANK(A68),"",VLOOKUP(MID(A68,3,1),Coordinate,9,false))</f>
        <v>8</v>
      </c>
      <c r="BU68" s="54">
        <f>IF(ISBLANK(A68),"",VLOOKUP(MID(A68,4,1),Coordinate,9,false))</f>
        <v>1</v>
      </c>
      <c r="BV68" s="54">
        <f>IF(ISBLANK(A68),"",VLOOKUP(MID(A68,5,1),Coordinate,9,false))</f>
        <v>0</v>
      </c>
      <c r="BW68" s="54">
        <f>IF(ISBLANK(A68),"",VLOOKUP(MID(A68,6,1),Coordinate,9,false))</f>
        <v>1</v>
      </c>
      <c r="BX68" s="84">
        <f>IF(ISBLANK(A68),"",VLOOKUP(RIGHT(A68,1),Coordinate,9,false))</f>
        <v>0</v>
      </c>
      <c r="BY68" s="84">
        <f t="array" ref="BY68">SUMPRODUCT(BR68:BX68,TRANSPOSE(Weights))</f>
        <v>56</v>
      </c>
      <c r="BZ68" s="53"/>
    </row>
    <row r="69" ht="15.75" customHeight="1">
      <c r="A69" s="50" t="s">
        <v>488</v>
      </c>
      <c r="B69" s="51" t="str">
        <f>IF(ISBLANK(A69),"",if(C69="","N",if(VLOOKUP(BQ69,NewPlanet,3,false)=C69,"Y","N")))</f>
        <v>N</v>
      </c>
      <c r="C69" s="3" t="s">
        <v>489</v>
      </c>
      <c r="D69" s="52" t="s">
        <v>119</v>
      </c>
      <c r="E69" s="52"/>
      <c r="F69" s="52"/>
      <c r="G69" s="53"/>
      <c r="H69" s="52"/>
      <c r="I69" s="54">
        <f t="shared" si="19"/>
        <v>1</v>
      </c>
      <c r="J69" s="52"/>
      <c r="K69" s="52"/>
      <c r="L69" s="52"/>
      <c r="M69" s="52"/>
      <c r="N69" s="52"/>
      <c r="O69" s="54">
        <f t="shared" si="20"/>
        <v>0</v>
      </c>
      <c r="P69" s="55" t="s">
        <v>194</v>
      </c>
      <c r="Q69" s="56"/>
      <c r="R69" s="57" t="s">
        <v>124</v>
      </c>
      <c r="S69" s="58"/>
      <c r="T69" s="59" t="s">
        <v>124</v>
      </c>
      <c r="U69" s="60"/>
      <c r="V69" s="61"/>
      <c r="W69" s="62" t="s">
        <v>119</v>
      </c>
      <c r="X69" s="52"/>
      <c r="Y69" s="63"/>
      <c r="Z69" s="53">
        <v>3.0</v>
      </c>
      <c r="AA69" s="53">
        <v>4.0</v>
      </c>
      <c r="AB69" s="53">
        <v>5.0</v>
      </c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>
        <v>4.0</v>
      </c>
      <c r="AP69" s="56"/>
      <c r="AQ69" s="56"/>
      <c r="AR69" s="58"/>
      <c r="AS69" s="58"/>
      <c r="AT69" s="66"/>
      <c r="AU69" s="60"/>
      <c r="AV69" s="60"/>
      <c r="AW69" s="61"/>
      <c r="AX69" s="62">
        <v>4.0</v>
      </c>
      <c r="AY69" s="31">
        <f t="shared" si="21"/>
        <v>20</v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/>
      <c r="BK69" s="74"/>
      <c r="BL69" s="77">
        <f t="shared" si="22"/>
        <v>0</v>
      </c>
      <c r="BM69" s="80">
        <f t="shared" si="23"/>
        <v>20</v>
      </c>
      <c r="BN69" s="81"/>
      <c r="BO69" s="82">
        <f>IF(ISBLANK(A69),"",VLOOKUP(LEFT(A69,1),Coordinate,2,FALSE))</f>
        <v>1</v>
      </c>
      <c r="BP69" s="83">
        <f t="shared" si="24"/>
        <v>1</v>
      </c>
      <c r="BQ69" s="84">
        <f t="shared" si="25"/>
        <v>68</v>
      </c>
      <c r="BR69" s="54">
        <f>IF(ISBLANK(A69),"",vlookup(LEFT(A69,1),Coordinate,9,false))</f>
        <v>0</v>
      </c>
      <c r="BS69" s="54">
        <f>IF(ISBLANK(A69),"",VLOOKUP(MID(A69,2,1),Coordinate,9,false))</f>
        <v>11</v>
      </c>
      <c r="BT69" s="54">
        <f>IF(ISBLANK(A69),"",VLOOKUP(MID(A69,3,1),Coordinate,9,false))</f>
        <v>19</v>
      </c>
      <c r="BU69" s="54">
        <f>IF(ISBLANK(A69),"",VLOOKUP(MID(A69,4,1),Coordinate,9,false))</f>
        <v>17</v>
      </c>
      <c r="BV69" s="54">
        <f>IF(ISBLANK(A69),"",VLOOKUP(MID(A69,5,1),Coordinate,9,false))</f>
        <v>8</v>
      </c>
      <c r="BW69" s="54">
        <f>IF(ISBLANK(A69),"",VLOOKUP(MID(A69,6,1),Coordinate,9,false))</f>
        <v>13</v>
      </c>
      <c r="BX69" s="84">
        <f>IF(ISBLANK(A69),"",VLOOKUP(RIGHT(A69,1),Coordinate,9,false))</f>
        <v>0</v>
      </c>
      <c r="BY69" s="84">
        <f t="array" ref="BY69">SUMPRODUCT(BR69:BX69,TRANSPOSE(Weights))</f>
        <v>265</v>
      </c>
      <c r="BZ69" s="53"/>
    </row>
    <row r="70" ht="15.75" customHeight="1">
      <c r="A70" s="50" t="s">
        <v>490</v>
      </c>
      <c r="B70" s="51" t="str">
        <f>IF(ISBLANK(A70),"",if(C70="","N",if(VLOOKUP(BQ70,NewPlanet,3,false)=C70,"Y","N")))</f>
        <v>N</v>
      </c>
      <c r="C70" s="3" t="s">
        <v>491</v>
      </c>
      <c r="D70" s="52"/>
      <c r="E70" s="52"/>
      <c r="F70" s="52" t="s">
        <v>119</v>
      </c>
      <c r="G70" s="53"/>
      <c r="H70" s="52"/>
      <c r="I70" s="54">
        <f t="shared" si="19"/>
        <v>1</v>
      </c>
      <c r="J70" s="52"/>
      <c r="K70" s="52"/>
      <c r="L70" s="52"/>
      <c r="M70" s="52"/>
      <c r="N70" s="52"/>
      <c r="O70" s="54">
        <f t="shared" si="20"/>
        <v>0</v>
      </c>
      <c r="P70" s="55" t="s">
        <v>123</v>
      </c>
      <c r="Q70" s="56" t="s">
        <v>119</v>
      </c>
      <c r="R70" s="57" t="s">
        <v>123</v>
      </c>
      <c r="S70" s="58" t="s">
        <v>119</v>
      </c>
      <c r="T70" s="59" t="s">
        <v>124</v>
      </c>
      <c r="U70" s="60"/>
      <c r="V70" s="61" t="s">
        <v>119</v>
      </c>
      <c r="W70" s="62" t="s">
        <v>119</v>
      </c>
      <c r="X70" s="52" t="s">
        <v>119</v>
      </c>
      <c r="Y70" s="63"/>
      <c r="Z70" s="53">
        <v>4.0</v>
      </c>
      <c r="AA70" s="53"/>
      <c r="AB70" s="53"/>
      <c r="AC70" s="65"/>
      <c r="AD70" s="52"/>
      <c r="AE70" s="52"/>
      <c r="AF70" s="52">
        <v>1.0</v>
      </c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66"/>
      <c r="AU70" s="60"/>
      <c r="AV70" s="60"/>
      <c r="AW70" s="61"/>
      <c r="AX70" s="62"/>
      <c r="AY70" s="31">
        <f t="shared" si="21"/>
        <v>5</v>
      </c>
      <c r="AZ70" s="63"/>
      <c r="BA70" s="69">
        <v>2.0</v>
      </c>
      <c r="BB70" s="69"/>
      <c r="BC70" s="69"/>
      <c r="BD70" s="71">
        <v>3.0</v>
      </c>
      <c r="BE70" s="71"/>
      <c r="BF70" s="71"/>
      <c r="BG70" s="72"/>
      <c r="BH70" s="73">
        <v>2.0</v>
      </c>
      <c r="BI70" s="73">
        <v>3.0</v>
      </c>
      <c r="BJ70" s="74">
        <v>5.0</v>
      </c>
      <c r="BK70" s="74"/>
      <c r="BL70" s="77">
        <f t="shared" si="22"/>
        <v>15</v>
      </c>
      <c r="BM70" s="80">
        <f t="shared" si="23"/>
        <v>20</v>
      </c>
      <c r="BN70" s="81" t="s">
        <v>492</v>
      </c>
      <c r="BO70" s="82">
        <f>IF(ISBLANK(A70),"",VLOOKUP(LEFT(A70,1),Coordinate,2,FALSE))</f>
        <v>1</v>
      </c>
      <c r="BP70" s="83">
        <f t="shared" si="24"/>
        <v>1</v>
      </c>
      <c r="BQ70" s="84">
        <f t="shared" si="25"/>
        <v>68</v>
      </c>
      <c r="BR70" s="54">
        <f>IF(ISBLANK(A70),"",vlookup(LEFT(A70,1),Coordinate,9,false))</f>
        <v>0</v>
      </c>
      <c r="BS70" s="54">
        <f>IF(ISBLANK(A70),"",VLOOKUP(MID(A70,2,1),Coordinate,9,false))</f>
        <v>11</v>
      </c>
      <c r="BT70" s="54">
        <f>IF(ISBLANK(A70),"",VLOOKUP(MID(A70,3,1),Coordinate,9,false))</f>
        <v>19</v>
      </c>
      <c r="BU70" s="54">
        <f>IF(ISBLANK(A70),"",VLOOKUP(MID(A70,4,1),Coordinate,9,false))</f>
        <v>17</v>
      </c>
      <c r="BV70" s="54">
        <f>IF(ISBLANK(A70),"",VLOOKUP(MID(A70,5,1),Coordinate,9,false))</f>
        <v>13</v>
      </c>
      <c r="BW70" s="54">
        <f>IF(ISBLANK(A70),"",VLOOKUP(MID(A70,6,1),Coordinate,9,false))</f>
        <v>8</v>
      </c>
      <c r="BX70" s="84">
        <f>IF(ISBLANK(A70),"",VLOOKUP(RIGHT(A70,1),Coordinate,9,false))</f>
        <v>0</v>
      </c>
      <c r="BY70" s="84">
        <f t="array" ref="BY70">SUMPRODUCT(BR70:BX70,TRANSPOSE(Weights))</f>
        <v>260</v>
      </c>
      <c r="BZ70" s="53"/>
    </row>
    <row r="71">
      <c r="A71" s="50" t="s">
        <v>493</v>
      </c>
      <c r="B71" s="51" t="str">
        <f>IF(ISBLANK(A71),"",if(C71="","N",if(VLOOKUP(BQ71,NewPlanet,3,false)=C71,"Y","N")))</f>
        <v>N</v>
      </c>
      <c r="C71" s="3" t="s">
        <v>494</v>
      </c>
      <c r="D71" s="52"/>
      <c r="E71" s="52"/>
      <c r="F71" s="52"/>
      <c r="G71" s="53"/>
      <c r="H71" s="52" t="s">
        <v>121</v>
      </c>
      <c r="I71" s="54">
        <f t="shared" si="19"/>
        <v>1</v>
      </c>
      <c r="J71" s="52"/>
      <c r="K71" s="52"/>
      <c r="L71" s="52"/>
      <c r="M71" s="52"/>
      <c r="N71" s="52"/>
      <c r="O71" s="54">
        <f t="shared" si="20"/>
        <v>0</v>
      </c>
      <c r="P71" s="55" t="s">
        <v>131</v>
      </c>
      <c r="Q71" s="56"/>
      <c r="R71" s="57" t="s">
        <v>123</v>
      </c>
      <c r="S71" s="58"/>
      <c r="T71" s="59" t="s">
        <v>125</v>
      </c>
      <c r="U71" s="60" t="s">
        <v>121</v>
      </c>
      <c r="V71" s="61"/>
      <c r="W71" s="62"/>
      <c r="X71" s="52"/>
      <c r="Y71" s="63"/>
      <c r="Z71" s="53"/>
      <c r="AA71" s="53"/>
      <c r="AB71" s="53"/>
      <c r="AC71" s="65"/>
      <c r="AD71" s="52"/>
      <c r="AE71" s="52"/>
      <c r="AF71" s="52"/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66"/>
      <c r="AU71" s="60"/>
      <c r="AV71" s="60"/>
      <c r="AW71" s="61"/>
      <c r="AX71" s="62"/>
      <c r="AY71" s="31">
        <f t="shared" si="21"/>
        <v>0</v>
      </c>
      <c r="AZ71" s="63"/>
      <c r="BA71" s="69"/>
      <c r="BB71" s="69"/>
      <c r="BC71" s="69"/>
      <c r="BD71" s="71"/>
      <c r="BE71" s="71"/>
      <c r="BF71" s="71"/>
      <c r="BG71" s="72"/>
      <c r="BH71" s="73"/>
      <c r="BI71" s="73"/>
      <c r="BJ71" s="74"/>
      <c r="BK71" s="74"/>
      <c r="BL71" s="77">
        <f t="shared" si="22"/>
        <v>0</v>
      </c>
      <c r="BM71" s="80">
        <f t="shared" si="23"/>
        <v>0</v>
      </c>
      <c r="BN71" s="81"/>
      <c r="BO71" s="82">
        <f>IF(ISBLANK(A71),"",VLOOKUP(LEFT(A71,1),Coordinate,2,FALSE))</f>
        <v>1</v>
      </c>
      <c r="BP71" s="83">
        <f t="shared" si="24"/>
        <v>1</v>
      </c>
      <c r="BQ71" s="84">
        <f t="shared" si="25"/>
        <v>50</v>
      </c>
      <c r="BR71" s="54">
        <f>IF(ISBLANK(A71),"",vlookup(LEFT(A71,1),Coordinate,9,false))</f>
        <v>0</v>
      </c>
      <c r="BS71" s="54">
        <f>IF(ISBLANK(A71),"",VLOOKUP(MID(A71,2,1),Coordinate,9,false))</f>
        <v>13</v>
      </c>
      <c r="BT71" s="54">
        <f>IF(ISBLANK(A71),"",VLOOKUP(MID(A71,3,1),Coordinate,9,false))</f>
        <v>0</v>
      </c>
      <c r="BU71" s="54">
        <f>IF(ISBLANK(A71),"",VLOOKUP(MID(A71,4,1),Coordinate,9,false))</f>
        <v>11</v>
      </c>
      <c r="BV71" s="54">
        <f>IF(ISBLANK(A71),"",VLOOKUP(MID(A71,5,1),Coordinate,9,false))</f>
        <v>15</v>
      </c>
      <c r="BW71" s="54">
        <f>IF(ISBLANK(A71),"",VLOOKUP(MID(A71,6,1),Coordinate,9,false))</f>
        <v>0</v>
      </c>
      <c r="BX71" s="84">
        <f>IF(ISBLANK(A71),"",VLOOKUP(RIGHT(A71,1),Coordinate,9,false))</f>
        <v>11</v>
      </c>
      <c r="BY71" s="84">
        <f t="array" ref="BY71">SUMPRODUCT(BR71:BX71,TRANSPOSE(Weights))</f>
        <v>222</v>
      </c>
      <c r="BZ71" s="53"/>
    </row>
    <row r="72">
      <c r="A72" s="50" t="s">
        <v>495</v>
      </c>
      <c r="B72" s="51" t="str">
        <f>IF(ISBLANK(A72),"",if(C72="","N",if(VLOOKUP(BQ72,NewPlanet,3,false)=C72,"Y","N")))</f>
        <v>N</v>
      </c>
      <c r="C72" s="3" t="s">
        <v>496</v>
      </c>
      <c r="D72" s="52"/>
      <c r="E72" s="52" t="s">
        <v>119</v>
      </c>
      <c r="F72" s="52"/>
      <c r="G72" s="53"/>
      <c r="H72" s="52"/>
      <c r="I72" s="54">
        <f t="shared" si="19"/>
        <v>1</v>
      </c>
      <c r="J72" s="52"/>
      <c r="K72" s="52"/>
      <c r="L72" s="52"/>
      <c r="M72" s="52"/>
      <c r="N72" s="52"/>
      <c r="O72" s="54">
        <f t="shared" si="20"/>
        <v>0</v>
      </c>
      <c r="P72" s="55" t="s">
        <v>123</v>
      </c>
      <c r="Q72" s="56" t="s">
        <v>119</v>
      </c>
      <c r="R72" s="57" t="s">
        <v>123</v>
      </c>
      <c r="S72" s="58" t="s">
        <v>119</v>
      </c>
      <c r="T72" s="59" t="s">
        <v>124</v>
      </c>
      <c r="U72" s="60"/>
      <c r="V72" s="61" t="s">
        <v>119</v>
      </c>
      <c r="W72" s="62" t="s">
        <v>119</v>
      </c>
      <c r="X72" s="52"/>
      <c r="Y72" s="63"/>
      <c r="Z72" s="53">
        <v>3.0</v>
      </c>
      <c r="AA72" s="53">
        <v>2.0</v>
      </c>
      <c r="AB72" s="53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66"/>
      <c r="AU72" s="60"/>
      <c r="AV72" s="60"/>
      <c r="AW72" s="61"/>
      <c r="AX72" s="62"/>
      <c r="AY72" s="31">
        <f t="shared" si="21"/>
        <v>5</v>
      </c>
      <c r="AZ72" s="63"/>
      <c r="BA72" s="69">
        <v>2.0</v>
      </c>
      <c r="BB72" s="69"/>
      <c r="BC72" s="69"/>
      <c r="BD72" s="71">
        <v>4.0</v>
      </c>
      <c r="BE72" s="71"/>
      <c r="BF72" s="71"/>
      <c r="BG72" s="72"/>
      <c r="BH72" s="73">
        <v>5.0</v>
      </c>
      <c r="BI72" s="73"/>
      <c r="BJ72" s="74">
        <v>2.0</v>
      </c>
      <c r="BK72" s="74">
        <v>2.0</v>
      </c>
      <c r="BL72" s="77">
        <f t="shared" si="22"/>
        <v>15</v>
      </c>
      <c r="BM72" s="80">
        <f t="shared" si="23"/>
        <v>20</v>
      </c>
      <c r="BN72" s="81"/>
      <c r="BO72" s="82">
        <f>IF(ISBLANK(A72),"",VLOOKUP(LEFT(A72,1),Coordinate,2,FALSE))</f>
        <v>1</v>
      </c>
      <c r="BP72" s="83">
        <f t="shared" si="24"/>
        <v>1</v>
      </c>
      <c r="BQ72" s="84">
        <f t="shared" si="25"/>
        <v>74</v>
      </c>
      <c r="BR72" s="54">
        <f>IF(ISBLANK(A72),"",vlookup(LEFT(A72,1),Coordinate,9,false))</f>
        <v>0</v>
      </c>
      <c r="BS72" s="54">
        <f>IF(ISBLANK(A72),"",VLOOKUP(MID(A72,2,1),Coordinate,9,false))</f>
        <v>13</v>
      </c>
      <c r="BT72" s="54">
        <f>IF(ISBLANK(A72),"",VLOOKUP(MID(A72,3,1),Coordinate,9,false))</f>
        <v>14</v>
      </c>
      <c r="BU72" s="54">
        <f>IF(ISBLANK(A72),"",VLOOKUP(MID(A72,4,1),Coordinate,9,false))</f>
        <v>19</v>
      </c>
      <c r="BV72" s="54">
        <f>IF(ISBLANK(A72),"",VLOOKUP(MID(A72,5,1),Coordinate,9,false))</f>
        <v>7</v>
      </c>
      <c r="BW72" s="54">
        <f>IF(ISBLANK(A72),"",VLOOKUP(MID(A72,6,1),Coordinate,9,false))</f>
        <v>4</v>
      </c>
      <c r="BX72" s="84">
        <f>IF(ISBLANK(A72),"",VLOOKUP(RIGHT(A72,1),Coordinate,9,false))</f>
        <v>17</v>
      </c>
      <c r="BY72" s="84">
        <f t="array" ref="BY72">SUMPRODUCT(BR72:BX72,TRANSPOSE(Weights))</f>
        <v>322</v>
      </c>
      <c r="BZ72" s="53"/>
    </row>
    <row r="73" ht="15.75" customHeight="1">
      <c r="A73" s="50" t="s">
        <v>497</v>
      </c>
      <c r="B73" s="51" t="str">
        <f>IF(ISBLANK(A73),"",if(C73="","N",if(VLOOKUP(BQ73,NewPlanet,3,false)=C73,"Y","N")))</f>
        <v>N</v>
      </c>
      <c r="C73" s="3" t="s">
        <v>498</v>
      </c>
      <c r="D73" s="52"/>
      <c r="E73" s="53" t="s">
        <v>121</v>
      </c>
      <c r="F73" s="52"/>
      <c r="G73" s="53"/>
      <c r="H73" s="52"/>
      <c r="I73" s="54">
        <f t="shared" si="19"/>
        <v>1</v>
      </c>
      <c r="J73" s="52"/>
      <c r="K73" s="52"/>
      <c r="L73" s="52"/>
      <c r="M73" s="52"/>
      <c r="N73" s="52"/>
      <c r="O73" s="54">
        <f t="shared" si="20"/>
        <v>0</v>
      </c>
      <c r="P73" s="55" t="s">
        <v>123</v>
      </c>
      <c r="Q73" s="56"/>
      <c r="R73" s="57" t="s">
        <v>123</v>
      </c>
      <c r="S73" s="66" t="s">
        <v>121</v>
      </c>
      <c r="T73" s="59" t="s">
        <v>125</v>
      </c>
      <c r="U73" s="67" t="s">
        <v>121</v>
      </c>
      <c r="V73" s="61"/>
      <c r="W73" s="62"/>
      <c r="X73" s="52"/>
      <c r="Y73" s="63"/>
      <c r="Z73" s="53">
        <v>4.0</v>
      </c>
      <c r="AA73" s="53">
        <v>3.0</v>
      </c>
      <c r="AB73" s="53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64">
        <v>3.0</v>
      </c>
      <c r="AP73" s="56"/>
      <c r="AQ73" s="56"/>
      <c r="AR73" s="58"/>
      <c r="AS73" s="58"/>
      <c r="AT73" s="66"/>
      <c r="AU73" s="60"/>
      <c r="AV73" s="60"/>
      <c r="AW73" s="61"/>
      <c r="AX73" s="62"/>
      <c r="AY73" s="31">
        <f t="shared" si="21"/>
        <v>10</v>
      </c>
      <c r="AZ73" s="63"/>
      <c r="BA73" s="69"/>
      <c r="BB73" s="69"/>
      <c r="BC73" s="69"/>
      <c r="BD73" s="89">
        <v>4.0</v>
      </c>
      <c r="BE73" s="71"/>
      <c r="BF73" s="71"/>
      <c r="BG73" s="76">
        <v>6.0</v>
      </c>
      <c r="BH73" s="73"/>
      <c r="BI73" s="73"/>
      <c r="BJ73" s="74"/>
      <c r="BK73" s="74"/>
      <c r="BL73" s="77">
        <f t="shared" si="22"/>
        <v>10</v>
      </c>
      <c r="BM73" s="80">
        <f t="shared" si="23"/>
        <v>20</v>
      </c>
      <c r="BN73" s="81" t="s">
        <v>499</v>
      </c>
      <c r="BO73" s="82">
        <f>IF(ISBLANK(A73),"",VLOOKUP(LEFT(A73,1),Coordinate,2,FALSE))</f>
        <v>1</v>
      </c>
      <c r="BP73" s="83">
        <f t="shared" si="24"/>
        <v>1</v>
      </c>
      <c r="BQ73" s="84">
        <f t="shared" si="25"/>
        <v>96</v>
      </c>
      <c r="BR73" s="54">
        <f>IF(ISBLANK(A73),"",vlookup(LEFT(A73,1),Coordinate,9,false))</f>
        <v>0</v>
      </c>
      <c r="BS73" s="54">
        <f>IF(ISBLANK(A73),"",VLOOKUP(MID(A73,2,1),Coordinate,9,false))</f>
        <v>16</v>
      </c>
      <c r="BT73" s="54">
        <f>IF(ISBLANK(A73),"",VLOOKUP(MID(A73,3,1),Coordinate,9,false))</f>
        <v>16</v>
      </c>
      <c r="BU73" s="54">
        <f>IF(ISBLANK(A73),"",VLOOKUP(MID(A73,4,1),Coordinate,9,false))</f>
        <v>16</v>
      </c>
      <c r="BV73" s="54">
        <f>IF(ISBLANK(A73),"",VLOOKUP(MID(A73,5,1),Coordinate,9,false))</f>
        <v>16</v>
      </c>
      <c r="BW73" s="54">
        <f>IF(ISBLANK(A73),"",VLOOKUP(MID(A73,6,1),Coordinate,9,false))</f>
        <v>16</v>
      </c>
      <c r="BX73" s="84">
        <f>IF(ISBLANK(A73),"",VLOOKUP(RIGHT(A73,1),Coordinate,9,false))</f>
        <v>16</v>
      </c>
      <c r="BY73" s="84">
        <f t="array" ref="BY73">SUMPRODUCT(BR73:BX73,TRANSPOSE(Weights))</f>
        <v>432</v>
      </c>
      <c r="BZ73" s="53"/>
    </row>
    <row r="74" ht="15.75" customHeight="1">
      <c r="A74" s="50" t="s">
        <v>500</v>
      </c>
      <c r="B74" s="51" t="str">
        <f>IF(ISBLANK(A74),"",if(C74="","N",if(VLOOKUP(BQ74,NewPlanet,3,false)=C74,"Y","N")))</f>
        <v>N</v>
      </c>
      <c r="C74" s="3" t="s">
        <v>501</v>
      </c>
      <c r="D74" s="53" t="s">
        <v>119</v>
      </c>
      <c r="E74" s="52"/>
      <c r="F74" s="52"/>
      <c r="G74" s="53"/>
      <c r="H74" s="52"/>
      <c r="I74" s="54">
        <f t="shared" si="19"/>
        <v>1</v>
      </c>
      <c r="J74" s="52"/>
      <c r="K74" s="52"/>
      <c r="L74" s="52"/>
      <c r="M74" s="52"/>
      <c r="N74" s="52"/>
      <c r="O74" s="54">
        <f t="shared" si="20"/>
        <v>0</v>
      </c>
      <c r="P74" s="55" t="s">
        <v>122</v>
      </c>
      <c r="Q74" s="64" t="s">
        <v>119</v>
      </c>
      <c r="R74" s="57" t="s">
        <v>122</v>
      </c>
      <c r="S74" s="58"/>
      <c r="T74" s="59" t="s">
        <v>124</v>
      </c>
      <c r="U74" s="60"/>
      <c r="V74" s="68" t="s">
        <v>119</v>
      </c>
      <c r="W74" s="70" t="s">
        <v>119</v>
      </c>
      <c r="X74" s="52"/>
      <c r="Y74" s="63"/>
      <c r="Z74" s="53">
        <v>2.0</v>
      </c>
      <c r="AA74" s="53"/>
      <c r="AB74" s="53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66">
        <v>2.0</v>
      </c>
      <c r="AU74" s="60"/>
      <c r="AV74" s="60"/>
      <c r="AW74" s="61"/>
      <c r="AX74" s="70">
        <v>4.0</v>
      </c>
      <c r="AY74" s="31">
        <f t="shared" si="21"/>
        <v>8</v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>
        <f t="shared" si="22"/>
        <v>0</v>
      </c>
      <c r="BM74" s="80">
        <f t="shared" si="23"/>
        <v>8</v>
      </c>
      <c r="BN74" s="81"/>
      <c r="BO74" s="82">
        <f>IF(ISBLANK(A74),"",VLOOKUP(LEFT(A74,1),Coordinate,2,FALSE))</f>
        <v>1</v>
      </c>
      <c r="BP74" s="83">
        <f t="shared" si="24"/>
        <v>1</v>
      </c>
      <c r="BQ74" s="84">
        <f t="shared" si="25"/>
        <v>59</v>
      </c>
      <c r="BR74" s="54">
        <f>IF(ISBLANK(A74),"",vlookup(LEFT(A74,1),Coordinate,9,false))</f>
        <v>0</v>
      </c>
      <c r="BS74" s="54">
        <f>IF(ISBLANK(A74),"",VLOOKUP(MID(A74,2,1),Coordinate,9,false))</f>
        <v>17</v>
      </c>
      <c r="BT74" s="54">
        <f>IF(ISBLANK(A74),"",VLOOKUP(MID(A74,3,1),Coordinate,9,false))</f>
        <v>0</v>
      </c>
      <c r="BU74" s="54">
        <f>IF(ISBLANK(A74),"",VLOOKUP(MID(A74,4,1),Coordinate,9,false))</f>
        <v>1</v>
      </c>
      <c r="BV74" s="54">
        <f>IF(ISBLANK(A74),"",VLOOKUP(MID(A74,5,1),Coordinate,9,false))</f>
        <v>4</v>
      </c>
      <c r="BW74" s="54">
        <f>IF(ISBLANK(A74),"",VLOOKUP(MID(A74,6,1),Coordinate,9,false))</f>
        <v>18</v>
      </c>
      <c r="BX74" s="84">
        <f>IF(ISBLANK(A74),"",VLOOKUP(RIGHT(A74,1),Coordinate,9,false))</f>
        <v>19</v>
      </c>
      <c r="BY74" s="84">
        <f t="array" ref="BY74">SUMPRODUCT(BR74:BX74,TRANSPOSE(Weights))</f>
        <v>299</v>
      </c>
      <c r="BZ74" s="53"/>
    </row>
    <row r="75" ht="15.75" customHeight="1">
      <c r="A75" s="50" t="s">
        <v>502</v>
      </c>
      <c r="B75" s="51" t="str">
        <f>IF(ISBLANK(A75),"",if(C75="","N",if(VLOOKUP(BQ75,NewPlanet,3,false)=C75,"Y","N")))</f>
        <v>N</v>
      </c>
      <c r="C75" s="3" t="s">
        <v>503</v>
      </c>
      <c r="D75" s="52"/>
      <c r="E75" s="52"/>
      <c r="F75" s="52" t="s">
        <v>119</v>
      </c>
      <c r="G75" s="53"/>
      <c r="H75" s="52"/>
      <c r="I75" s="54">
        <f t="shared" si="19"/>
        <v>1</v>
      </c>
      <c r="J75" s="52"/>
      <c r="K75" s="52"/>
      <c r="L75" s="52"/>
      <c r="M75" s="52"/>
      <c r="N75" s="52"/>
      <c r="O75" s="54">
        <f t="shared" si="20"/>
        <v>0</v>
      </c>
      <c r="P75" s="55" t="s">
        <v>123</v>
      </c>
      <c r="Q75" s="56" t="s">
        <v>119</v>
      </c>
      <c r="R75" s="57" t="s">
        <v>123</v>
      </c>
      <c r="S75" s="58" t="s">
        <v>119</v>
      </c>
      <c r="T75" s="59" t="s">
        <v>125</v>
      </c>
      <c r="U75" s="60" t="s">
        <v>119</v>
      </c>
      <c r="V75" s="61" t="s">
        <v>119</v>
      </c>
      <c r="W75" s="62"/>
      <c r="X75" s="52"/>
      <c r="Y75" s="63"/>
      <c r="Z75" s="53">
        <v>3.0</v>
      </c>
      <c r="AA75" s="53">
        <v>1.0</v>
      </c>
      <c r="AB75" s="53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66"/>
      <c r="AU75" s="60"/>
      <c r="AV75" s="60"/>
      <c r="AW75" s="61"/>
      <c r="AX75" s="62"/>
      <c r="AY75" s="31">
        <f t="shared" si="21"/>
        <v>4</v>
      </c>
      <c r="AZ75" s="63"/>
      <c r="BA75" s="69">
        <v>3.0</v>
      </c>
      <c r="BB75" s="69"/>
      <c r="BC75" s="69"/>
      <c r="BD75" s="71">
        <v>3.0</v>
      </c>
      <c r="BE75" s="71"/>
      <c r="BF75" s="71"/>
      <c r="BG75" s="72">
        <v>5.0</v>
      </c>
      <c r="BH75" s="73">
        <v>5.0</v>
      </c>
      <c r="BI75" s="73"/>
      <c r="BJ75" s="74"/>
      <c r="BK75" s="74"/>
      <c r="BL75" s="77">
        <f t="shared" si="22"/>
        <v>16</v>
      </c>
      <c r="BM75" s="80">
        <f t="shared" si="23"/>
        <v>20</v>
      </c>
      <c r="BN75" s="81" t="s">
        <v>173</v>
      </c>
      <c r="BO75" s="82">
        <f>IF(ISBLANK(A75),"",VLOOKUP(LEFT(A75,1),Coordinate,2,FALSE))</f>
        <v>1</v>
      </c>
      <c r="BP75" s="83">
        <f t="shared" si="24"/>
        <v>1</v>
      </c>
      <c r="BQ75" s="84">
        <f t="shared" si="25"/>
        <v>32</v>
      </c>
      <c r="BR75" s="54">
        <f>IF(ISBLANK(A75),"",vlookup(LEFT(A75,1),Coordinate,9,false))</f>
        <v>0</v>
      </c>
      <c r="BS75" s="54">
        <f>IF(ISBLANK(A75),"",VLOOKUP(MID(A75,2,1),Coordinate,9,false))</f>
        <v>17</v>
      </c>
      <c r="BT75" s="54">
        <f>IF(ISBLANK(A75),"",VLOOKUP(MID(A75,3,1),Coordinate,9,false))</f>
        <v>0</v>
      </c>
      <c r="BU75" s="54">
        <f>IF(ISBLANK(A75),"",VLOOKUP(MID(A75,4,1),Coordinate,9,false))</f>
        <v>12</v>
      </c>
      <c r="BV75" s="54">
        <f>IF(ISBLANK(A75),"",VLOOKUP(MID(A75,5,1),Coordinate,9,false))</f>
        <v>0</v>
      </c>
      <c r="BW75" s="54">
        <f>IF(ISBLANK(A75),"",VLOOKUP(MID(A75,6,1),Coordinate,9,false))</f>
        <v>3</v>
      </c>
      <c r="BX75" s="84">
        <f>IF(ISBLANK(A75),"",VLOOKUP(RIGHT(A75,1),Coordinate,9,false))</f>
        <v>0</v>
      </c>
      <c r="BY75" s="84">
        <f t="array" ref="BY75">SUMPRODUCT(BR75:BX75,TRANSPOSE(Weights))</f>
        <v>100</v>
      </c>
      <c r="BZ75" s="53"/>
    </row>
    <row r="76" ht="15.75" customHeight="1">
      <c r="A76" s="50" t="s">
        <v>504</v>
      </c>
      <c r="B76" s="51" t="str">
        <f>IF(ISBLANK(A76),"",if(C76="","N",if(VLOOKUP(BQ76,NewPlanet,3,false)=C76,"Y","N")))</f>
        <v>N</v>
      </c>
      <c r="C76" s="3" t="s">
        <v>505</v>
      </c>
      <c r="D76" s="52"/>
      <c r="E76" s="52" t="s">
        <v>121</v>
      </c>
      <c r="F76" s="52"/>
      <c r="G76" s="53"/>
      <c r="H76" s="52"/>
      <c r="I76" s="54">
        <f t="shared" si="19"/>
        <v>1</v>
      </c>
      <c r="J76" s="52"/>
      <c r="K76" s="52"/>
      <c r="L76" s="52"/>
      <c r="M76" s="52"/>
      <c r="N76" s="52"/>
      <c r="O76" s="54">
        <f t="shared" si="20"/>
        <v>0</v>
      </c>
      <c r="P76" s="55" t="s">
        <v>122</v>
      </c>
      <c r="Q76" s="56"/>
      <c r="R76" s="57" t="s">
        <v>123</v>
      </c>
      <c r="S76" s="58" t="s">
        <v>119</v>
      </c>
      <c r="T76" s="59" t="s">
        <v>125</v>
      </c>
      <c r="U76" s="60" t="s">
        <v>119</v>
      </c>
      <c r="V76" s="61"/>
      <c r="W76" s="62" t="s">
        <v>119</v>
      </c>
      <c r="X76" s="52" t="s">
        <v>119</v>
      </c>
      <c r="Y76" s="63"/>
      <c r="Z76" s="53">
        <v>3.0</v>
      </c>
      <c r="AA76" s="53">
        <v>2.0</v>
      </c>
      <c r="AB76" s="53"/>
      <c r="AC76" s="65"/>
      <c r="AD76" s="52"/>
      <c r="AE76" s="52"/>
      <c r="AF76" s="52"/>
      <c r="AG76" s="65"/>
      <c r="AH76" s="52"/>
      <c r="AI76" s="52">
        <v>1.0</v>
      </c>
      <c r="AJ76" s="52"/>
      <c r="AK76" s="65"/>
      <c r="AL76" s="52"/>
      <c r="AM76" s="52"/>
      <c r="AN76" s="52"/>
      <c r="AO76" s="56"/>
      <c r="AP76" s="56"/>
      <c r="AQ76" s="56">
        <v>2.0</v>
      </c>
      <c r="AR76" s="58"/>
      <c r="AS76" s="58"/>
      <c r="AT76" s="66"/>
      <c r="AU76" s="60"/>
      <c r="AV76" s="60"/>
      <c r="AW76" s="61"/>
      <c r="AX76" s="62">
        <v>4.0</v>
      </c>
      <c r="AY76" s="31">
        <f t="shared" si="21"/>
        <v>12</v>
      </c>
      <c r="AZ76" s="63"/>
      <c r="BA76" s="69"/>
      <c r="BB76" s="69"/>
      <c r="BC76" s="69"/>
      <c r="BD76" s="71">
        <v>1.0</v>
      </c>
      <c r="BE76" s="71"/>
      <c r="BF76" s="71"/>
      <c r="BG76" s="72">
        <v>7.0</v>
      </c>
      <c r="BH76" s="73"/>
      <c r="BI76" s="73"/>
      <c r="BJ76" s="74"/>
      <c r="BK76" s="74"/>
      <c r="BL76" s="77">
        <f t="shared" si="22"/>
        <v>8</v>
      </c>
      <c r="BM76" s="80">
        <f t="shared" si="23"/>
        <v>20</v>
      </c>
      <c r="BN76" s="81"/>
      <c r="BO76" s="82">
        <f>IF(ISBLANK(A76),"",VLOOKUP(LEFT(A76,1),Coordinate,2,FALSE))</f>
        <v>1</v>
      </c>
      <c r="BP76" s="83">
        <f t="shared" si="24"/>
        <v>1</v>
      </c>
      <c r="BQ76" s="84">
        <f t="shared" si="25"/>
        <v>64</v>
      </c>
      <c r="BR76" s="54">
        <f>IF(ISBLANK(A76),"",vlookup(LEFT(A76,1),Coordinate,9,false))</f>
        <v>0</v>
      </c>
      <c r="BS76" s="54">
        <f>IF(ISBLANK(A76),"",VLOOKUP(MID(A76,2,1),Coordinate,9,false))</f>
        <v>17</v>
      </c>
      <c r="BT76" s="54">
        <f>IF(ISBLANK(A76),"",VLOOKUP(MID(A76,3,1),Coordinate,9,false))</f>
        <v>2</v>
      </c>
      <c r="BU76" s="54">
        <f>IF(ISBLANK(A76),"",VLOOKUP(MID(A76,4,1),Coordinate,9,false))</f>
        <v>0</v>
      </c>
      <c r="BV76" s="54">
        <f>IF(ISBLANK(A76),"",VLOOKUP(MID(A76,5,1),Coordinate,9,false))</f>
        <v>13</v>
      </c>
      <c r="BW76" s="54">
        <f>IF(ISBLANK(A76),"",VLOOKUP(MID(A76,6,1),Coordinate,9,false))</f>
        <v>20</v>
      </c>
      <c r="BX76" s="84">
        <f>IF(ISBLANK(A76),"",VLOOKUP(RIGHT(A76,1),Coordinate,9,false))</f>
        <v>12</v>
      </c>
      <c r="BY76" s="84">
        <f t="array" ref="BY76">SUMPRODUCT(BR76:BX76,TRANSPOSE(Weights))</f>
        <v>309</v>
      </c>
      <c r="BZ76" s="53"/>
    </row>
    <row r="77">
      <c r="A77" s="50" t="s">
        <v>506</v>
      </c>
      <c r="B77" s="51" t="str">
        <f>IF(ISBLANK(A77),"",if(C77="","N",if(VLOOKUP(BQ77,NewPlanet,3,false)=C77,"Y","N")))</f>
        <v>N</v>
      </c>
      <c r="C77" s="3" t="s">
        <v>507</v>
      </c>
      <c r="D77" s="52"/>
      <c r="E77" s="52"/>
      <c r="F77" s="53" t="s">
        <v>121</v>
      </c>
      <c r="G77" s="53"/>
      <c r="H77" s="52"/>
      <c r="I77" s="54">
        <f t="shared" si="19"/>
        <v>1</v>
      </c>
      <c r="J77" s="52"/>
      <c r="K77" s="52"/>
      <c r="L77" s="52"/>
      <c r="M77" s="52"/>
      <c r="N77" s="52"/>
      <c r="O77" s="54">
        <f t="shared" si="20"/>
        <v>0</v>
      </c>
      <c r="P77" s="55" t="s">
        <v>124</v>
      </c>
      <c r="Q77" s="56"/>
      <c r="R77" s="57" t="s">
        <v>124</v>
      </c>
      <c r="S77" s="58"/>
      <c r="T77" s="59" t="s">
        <v>125</v>
      </c>
      <c r="U77" s="67" t="s">
        <v>121</v>
      </c>
      <c r="V77" s="68" t="s">
        <v>121</v>
      </c>
      <c r="W77" s="70" t="s">
        <v>121</v>
      </c>
      <c r="X77" s="52"/>
      <c r="Y77" s="63"/>
      <c r="Z77" s="53">
        <v>3.0</v>
      </c>
      <c r="AA77" s="53">
        <v>2.0</v>
      </c>
      <c r="AB77" s="53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66"/>
      <c r="AU77" s="60"/>
      <c r="AV77" s="60"/>
      <c r="AW77" s="61"/>
      <c r="AX77" s="62"/>
      <c r="AY77" s="31">
        <f t="shared" si="21"/>
        <v>5</v>
      </c>
      <c r="AZ77" s="63"/>
      <c r="BA77" s="69"/>
      <c r="BB77" s="69"/>
      <c r="BC77" s="69"/>
      <c r="BD77" s="71"/>
      <c r="BE77" s="71"/>
      <c r="BF77" s="71"/>
      <c r="BG77" s="76">
        <v>4.0</v>
      </c>
      <c r="BH77" s="78">
        <v>3.0</v>
      </c>
      <c r="BI77" s="78">
        <v>2.0</v>
      </c>
      <c r="BJ77" s="79">
        <v>6.0</v>
      </c>
      <c r="BK77" s="74"/>
      <c r="BL77" s="77">
        <f t="shared" si="22"/>
        <v>15</v>
      </c>
      <c r="BM77" s="80">
        <f t="shared" si="23"/>
        <v>20</v>
      </c>
      <c r="BN77" s="81"/>
      <c r="BO77" s="82">
        <f>IF(ISBLANK(A77),"",VLOOKUP(LEFT(A77,1),Coordinate,2,FALSE))</f>
        <v>1</v>
      </c>
      <c r="BP77" s="83">
        <f t="shared" si="24"/>
        <v>1</v>
      </c>
      <c r="BQ77" s="84">
        <f t="shared" si="25"/>
        <v>64</v>
      </c>
      <c r="BR77" s="54">
        <f>IF(ISBLANK(A77),"",vlookup(LEFT(A77,1),Coordinate,9,false))</f>
        <v>0</v>
      </c>
      <c r="BS77" s="54">
        <f>IF(ISBLANK(A77),"",VLOOKUP(MID(A77,2,1),Coordinate,9,false))</f>
        <v>17</v>
      </c>
      <c r="BT77" s="54">
        <f>IF(ISBLANK(A77),"",VLOOKUP(MID(A77,3,1),Coordinate,9,false))</f>
        <v>10</v>
      </c>
      <c r="BU77" s="54">
        <f>IF(ISBLANK(A77),"",VLOOKUP(MID(A77,4,1),Coordinate,9,false))</f>
        <v>7</v>
      </c>
      <c r="BV77" s="54">
        <f>IF(ISBLANK(A77),"",VLOOKUP(MID(A77,5,1),Coordinate,9,false))</f>
        <v>0</v>
      </c>
      <c r="BW77" s="54">
        <f>IF(ISBLANK(A77),"",VLOOKUP(MID(A77,6,1),Coordinate,9,false))</f>
        <v>12</v>
      </c>
      <c r="BX77" s="84">
        <f>IF(ISBLANK(A77),"",VLOOKUP(RIGHT(A77,1),Coordinate,9,false))</f>
        <v>18</v>
      </c>
      <c r="BY77" s="84">
        <f t="array" ref="BY77">SUMPRODUCT(BR77:BX77,TRANSPOSE(Weights))</f>
        <v>290</v>
      </c>
      <c r="BZ77" s="53"/>
    </row>
    <row r="78" ht="15.75" customHeight="1">
      <c r="A78" s="50" t="s">
        <v>508</v>
      </c>
      <c r="B78" s="51" t="str">
        <f>IF(ISBLANK(A78),"",if(C78="","N",if(VLOOKUP(BQ78,NewPlanet,3,false)=C78,"Y","N")))</f>
        <v>N</v>
      </c>
      <c r="C78" s="3" t="s">
        <v>509</v>
      </c>
      <c r="D78" s="52"/>
      <c r="E78" s="52"/>
      <c r="F78" s="52" t="s">
        <v>119</v>
      </c>
      <c r="G78" s="53"/>
      <c r="H78" s="52"/>
      <c r="I78" s="54">
        <f t="shared" si="19"/>
        <v>1</v>
      </c>
      <c r="J78" s="52"/>
      <c r="K78" s="52"/>
      <c r="L78" s="52"/>
      <c r="M78" s="52"/>
      <c r="N78" s="52"/>
      <c r="O78" s="54">
        <f t="shared" si="20"/>
        <v>0</v>
      </c>
      <c r="P78" s="55" t="s">
        <v>124</v>
      </c>
      <c r="Q78" s="56"/>
      <c r="R78" s="57" t="s">
        <v>123</v>
      </c>
      <c r="S78" s="58" t="s">
        <v>119</v>
      </c>
      <c r="T78" s="59" t="s">
        <v>124</v>
      </c>
      <c r="U78" s="60"/>
      <c r="V78" s="61"/>
      <c r="W78" s="62" t="s">
        <v>119</v>
      </c>
      <c r="X78" s="52"/>
      <c r="Y78" s="63"/>
      <c r="Z78" s="53"/>
      <c r="AA78" s="53"/>
      <c r="AB78" s="53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66"/>
      <c r="AU78" s="60"/>
      <c r="AV78" s="60"/>
      <c r="AW78" s="61"/>
      <c r="AX78" s="62"/>
      <c r="AY78" s="31">
        <f t="shared" si="21"/>
        <v>0</v>
      </c>
      <c r="AZ78" s="63"/>
      <c r="BA78" s="69"/>
      <c r="BB78" s="69"/>
      <c r="BC78" s="69"/>
      <c r="BD78" s="71"/>
      <c r="BE78" s="71"/>
      <c r="BF78" s="71"/>
      <c r="BG78" s="72"/>
      <c r="BH78" s="73"/>
      <c r="BI78" s="73"/>
      <c r="BJ78" s="74"/>
      <c r="BK78" s="74"/>
      <c r="BL78" s="77">
        <f t="shared" si="22"/>
        <v>0</v>
      </c>
      <c r="BM78" s="80">
        <f t="shared" si="23"/>
        <v>0</v>
      </c>
      <c r="BN78" s="81"/>
      <c r="BO78" s="82">
        <f>IF(ISBLANK(A78),"",VLOOKUP(LEFT(A78,1),Coordinate,2,FALSE))</f>
        <v>1</v>
      </c>
      <c r="BP78" s="83">
        <f t="shared" si="24"/>
        <v>1</v>
      </c>
      <c r="BQ78" s="84">
        <f t="shared" si="25"/>
        <v>70</v>
      </c>
      <c r="BR78" s="54">
        <f>IF(ISBLANK(A78),"",vlookup(LEFT(A78,1),Coordinate,9,false))</f>
        <v>0</v>
      </c>
      <c r="BS78" s="54">
        <f>IF(ISBLANK(A78),"",VLOOKUP(MID(A78,2,1),Coordinate,9,false))</f>
        <v>17</v>
      </c>
      <c r="BT78" s="54">
        <f>IF(ISBLANK(A78),"",VLOOKUP(MID(A78,3,1),Coordinate,9,false))</f>
        <v>17</v>
      </c>
      <c r="BU78" s="54">
        <f>IF(ISBLANK(A78),"",VLOOKUP(MID(A78,4,1),Coordinate,9,false))</f>
        <v>0</v>
      </c>
      <c r="BV78" s="54">
        <f>IF(ISBLANK(A78),"",VLOOKUP(MID(A78,5,1),Coordinate,9,false))</f>
        <v>10</v>
      </c>
      <c r="BW78" s="54">
        <f>IF(ISBLANK(A78),"",VLOOKUP(MID(A78,6,1),Coordinate,9,false))</f>
        <v>8</v>
      </c>
      <c r="BX78" s="84">
        <f>IF(ISBLANK(A78),"",VLOOKUP(RIGHT(A78,1),Coordinate,9,false))</f>
        <v>18</v>
      </c>
      <c r="BY78" s="84">
        <f t="array" ref="BY78">SUMPRODUCT(BR78:BX78,TRANSPOSE(Weights))</f>
        <v>309</v>
      </c>
      <c r="BZ78" s="53"/>
    </row>
    <row r="79" ht="15.75" customHeight="1">
      <c r="A79" s="50" t="s">
        <v>510</v>
      </c>
      <c r="B79" s="51" t="str">
        <f>IF(ISBLANK(A79),"",if(C79="","N",if(VLOOKUP(BQ79,NewPlanet,3,false)=C79,"Y","N")))</f>
        <v>N</v>
      </c>
      <c r="C79" s="3" t="s">
        <v>511</v>
      </c>
      <c r="D79" s="52"/>
      <c r="E79" s="52"/>
      <c r="F79" s="52"/>
      <c r="G79" s="53"/>
      <c r="H79" s="52" t="s">
        <v>119</v>
      </c>
      <c r="I79" s="54">
        <f t="shared" si="19"/>
        <v>1</v>
      </c>
      <c r="J79" s="52"/>
      <c r="K79" s="52"/>
      <c r="L79" s="52"/>
      <c r="M79" s="52"/>
      <c r="N79" s="52"/>
      <c r="O79" s="54">
        <f t="shared" si="20"/>
        <v>0</v>
      </c>
      <c r="P79" s="55" t="s">
        <v>123</v>
      </c>
      <c r="Q79" s="56"/>
      <c r="R79" s="57" t="s">
        <v>123</v>
      </c>
      <c r="S79" s="58"/>
      <c r="T79" s="59" t="s">
        <v>124</v>
      </c>
      <c r="U79" s="60"/>
      <c r="V79" s="61"/>
      <c r="W79" s="62"/>
      <c r="X79" s="52"/>
      <c r="Y79" s="63"/>
      <c r="Z79" s="53"/>
      <c r="AA79" s="53"/>
      <c r="AB79" s="53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66"/>
      <c r="AU79" s="60"/>
      <c r="AV79" s="60"/>
      <c r="AW79" s="61"/>
      <c r="AX79" s="62"/>
      <c r="AY79" s="31">
        <f t="shared" si="21"/>
        <v>0</v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>
        <f t="shared" si="22"/>
        <v>0</v>
      </c>
      <c r="BM79" s="80">
        <f t="shared" si="23"/>
        <v>0</v>
      </c>
      <c r="BN79" s="81"/>
      <c r="BO79" s="82">
        <f>IF(ISBLANK(A79),"",VLOOKUP(LEFT(A79,1),Coordinate,2,FALSE))</f>
        <v>1</v>
      </c>
      <c r="BP79" s="83">
        <f t="shared" si="24"/>
        <v>1</v>
      </c>
      <c r="BQ79" s="84">
        <f t="shared" si="25"/>
        <v>95</v>
      </c>
      <c r="BR79" s="54">
        <f>IF(ISBLANK(A79),"",vlookup(LEFT(A79,1),Coordinate,9,false))</f>
        <v>0</v>
      </c>
      <c r="BS79" s="54">
        <f>IF(ISBLANK(A79),"",VLOOKUP(MID(A79,2,1),Coordinate,9,false))</f>
        <v>18</v>
      </c>
      <c r="BT79" s="54">
        <f>IF(ISBLANK(A79),"",VLOOKUP(MID(A79,3,1),Coordinate,9,false))</f>
        <v>18</v>
      </c>
      <c r="BU79" s="54">
        <f>IF(ISBLANK(A79),"",VLOOKUP(MID(A79,4,1),Coordinate,9,false))</f>
        <v>1</v>
      </c>
      <c r="BV79" s="54">
        <f>IF(ISBLANK(A79),"",VLOOKUP(MID(A79,5,1),Coordinate,9,false))</f>
        <v>20</v>
      </c>
      <c r="BW79" s="54">
        <f>IF(ISBLANK(A79),"",VLOOKUP(MID(A79,6,1),Coordinate,9,false))</f>
        <v>19</v>
      </c>
      <c r="BX79" s="84">
        <f>IF(ISBLANK(A79),"",VLOOKUP(RIGHT(A79,1),Coordinate,9,false))</f>
        <v>19</v>
      </c>
      <c r="BY79" s="84">
        <f t="array" ref="BY79">SUMPRODUCT(BR79:BX79,TRANSPOSE(Weights))</f>
        <v>441</v>
      </c>
      <c r="BZ79" s="53"/>
    </row>
    <row r="80" ht="15.75" customHeight="1">
      <c r="A80" s="50" t="s">
        <v>512</v>
      </c>
      <c r="B80" s="51" t="str">
        <f>IF(ISBLANK(A80),"",if(C80="","N",if(VLOOKUP(BQ80,NewPlanet,3,false)=C80,"Y","N")))</f>
        <v>N</v>
      </c>
      <c r="C80" s="3" t="s">
        <v>513</v>
      </c>
      <c r="D80" s="52"/>
      <c r="E80" s="52"/>
      <c r="F80" s="53"/>
      <c r="G80" s="53" t="s">
        <v>119</v>
      </c>
      <c r="H80" s="52"/>
      <c r="I80" s="54">
        <f t="shared" si="19"/>
        <v>1</v>
      </c>
      <c r="J80" s="52"/>
      <c r="K80" s="52"/>
      <c r="L80" s="52"/>
      <c r="M80" s="52"/>
      <c r="N80" s="52"/>
      <c r="O80" s="54">
        <f t="shared" si="20"/>
        <v>0</v>
      </c>
      <c r="P80" s="55" t="s">
        <v>124</v>
      </c>
      <c r="Q80" s="64"/>
      <c r="R80" s="57" t="s">
        <v>124</v>
      </c>
      <c r="S80" s="66"/>
      <c r="T80" s="59" t="s">
        <v>124</v>
      </c>
      <c r="U80" s="60"/>
      <c r="V80" s="61"/>
      <c r="W80" s="70"/>
      <c r="X80" s="53"/>
      <c r="Y80" s="63"/>
      <c r="Z80" s="53"/>
      <c r="AA80" s="53"/>
      <c r="AB80" s="53"/>
      <c r="AC80" s="65"/>
      <c r="AD80" s="52"/>
      <c r="AE80" s="52"/>
      <c r="AF80" s="52"/>
      <c r="AG80" s="65"/>
      <c r="AH80" s="53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66"/>
      <c r="AU80" s="60"/>
      <c r="AV80" s="60"/>
      <c r="AW80" s="61"/>
      <c r="AX80" s="62"/>
      <c r="AY80" s="31">
        <f t="shared" si="21"/>
        <v>0</v>
      </c>
      <c r="AZ80" s="63"/>
      <c r="BA80" s="75"/>
      <c r="BB80" s="69"/>
      <c r="BC80" s="69"/>
      <c r="BD80" s="89"/>
      <c r="BE80" s="71"/>
      <c r="BF80" s="71"/>
      <c r="BG80" s="72"/>
      <c r="BH80" s="73"/>
      <c r="BI80" s="73"/>
      <c r="BJ80" s="79"/>
      <c r="BK80" s="74"/>
      <c r="BL80" s="77">
        <f t="shared" si="22"/>
        <v>0</v>
      </c>
      <c r="BM80" s="80">
        <f t="shared" si="23"/>
        <v>0</v>
      </c>
      <c r="BN80" s="81"/>
      <c r="BO80" s="82">
        <f>IF(ISBLANK(A80),"",VLOOKUP(LEFT(A80,1),Coordinate,2,FALSE))</f>
        <v>1</v>
      </c>
      <c r="BP80" s="83">
        <f t="shared" si="24"/>
        <v>1</v>
      </c>
      <c r="BQ80" s="84">
        <f t="shared" si="25"/>
        <v>85</v>
      </c>
      <c r="BR80" s="54">
        <f>IF(ISBLANK(A80),"",vlookup(LEFT(A80,1),Coordinate,9,false))</f>
        <v>0</v>
      </c>
      <c r="BS80" s="54">
        <f>IF(ISBLANK(A80),"",VLOOKUP(MID(A80,2,1),Coordinate,9,false))</f>
        <v>18</v>
      </c>
      <c r="BT80" s="54">
        <f>IF(ISBLANK(A80),"",VLOOKUP(MID(A80,3,1),Coordinate,9,false))</f>
        <v>18</v>
      </c>
      <c r="BU80" s="54">
        <f>IF(ISBLANK(A80),"",VLOOKUP(MID(A80,4,1),Coordinate,9,false))</f>
        <v>22</v>
      </c>
      <c r="BV80" s="54">
        <f>IF(ISBLANK(A80),"",VLOOKUP(MID(A80,5,1),Coordinate,9,false))</f>
        <v>8</v>
      </c>
      <c r="BW80" s="54">
        <f>IF(ISBLANK(A80),"",VLOOKUP(MID(A80,6,1),Coordinate,9,false))</f>
        <v>15</v>
      </c>
      <c r="BX80" s="84">
        <f>IF(ISBLANK(A80),"",VLOOKUP(RIGHT(A80,1),Coordinate,9,false))</f>
        <v>4</v>
      </c>
      <c r="BY80" s="84">
        <f t="array" ref="BY80">SUMPRODUCT(BR80:BX80,TRANSPOSE(Weights))</f>
        <v>336</v>
      </c>
      <c r="BZ80" s="53"/>
    </row>
    <row r="81" ht="15.75" customHeight="1">
      <c r="A81" s="50" t="s">
        <v>514</v>
      </c>
      <c r="B81" s="51" t="str">
        <f>IF(ISBLANK(A81),"",if(C81="","N",if(VLOOKUP(BQ81,NewPlanet,3,false)=C81,"Y","N")))</f>
        <v>N</v>
      </c>
      <c r="C81" s="3" t="s">
        <v>515</v>
      </c>
      <c r="D81" s="52"/>
      <c r="E81" s="52"/>
      <c r="F81" s="53" t="s">
        <v>119</v>
      </c>
      <c r="G81" s="53"/>
      <c r="H81" s="52"/>
      <c r="I81" s="54">
        <f t="shared" si="19"/>
        <v>1</v>
      </c>
      <c r="J81" s="52"/>
      <c r="K81" s="52"/>
      <c r="L81" s="52"/>
      <c r="M81" s="52"/>
      <c r="N81" s="52"/>
      <c r="O81" s="54">
        <f t="shared" si="20"/>
        <v>0</v>
      </c>
      <c r="P81" s="55" t="s">
        <v>123</v>
      </c>
      <c r="Q81" s="56"/>
      <c r="R81" s="57" t="s">
        <v>123</v>
      </c>
      <c r="S81" s="66" t="s">
        <v>119</v>
      </c>
      <c r="T81" s="59" t="s">
        <v>124</v>
      </c>
      <c r="U81" s="60"/>
      <c r="V81" s="68" t="s">
        <v>119</v>
      </c>
      <c r="W81" s="70" t="s">
        <v>119</v>
      </c>
      <c r="X81" s="52"/>
      <c r="Y81" s="63"/>
      <c r="Z81" s="53">
        <v>2.0</v>
      </c>
      <c r="AA81" s="53">
        <v>2.0</v>
      </c>
      <c r="AB81" s="53"/>
      <c r="AC81" s="65"/>
      <c r="AD81" s="52"/>
      <c r="AE81" s="52"/>
      <c r="AF81" s="52"/>
      <c r="AG81" s="65"/>
      <c r="AH81" s="52"/>
      <c r="AI81" s="52"/>
      <c r="AJ81" s="52"/>
      <c r="AK81" s="65"/>
      <c r="AL81" s="52"/>
      <c r="AM81" s="52"/>
      <c r="AN81" s="52"/>
      <c r="AO81" s="64">
        <v>4.0</v>
      </c>
      <c r="AP81" s="56"/>
      <c r="AQ81" s="56"/>
      <c r="AR81" s="58"/>
      <c r="AS81" s="58"/>
      <c r="AT81" s="66"/>
      <c r="AU81" s="60"/>
      <c r="AV81" s="60"/>
      <c r="AW81" s="61"/>
      <c r="AX81" s="62"/>
      <c r="AY81" s="31">
        <f t="shared" si="21"/>
        <v>8</v>
      </c>
      <c r="AZ81" s="63"/>
      <c r="BA81" s="69"/>
      <c r="BB81" s="69"/>
      <c r="BC81" s="69"/>
      <c r="BD81" s="89">
        <v>3.0</v>
      </c>
      <c r="BE81" s="71"/>
      <c r="BF81" s="71"/>
      <c r="BG81" s="72"/>
      <c r="BH81" s="78">
        <v>4.0</v>
      </c>
      <c r="BI81" s="78">
        <v>2.0</v>
      </c>
      <c r="BJ81" s="79">
        <v>1.0</v>
      </c>
      <c r="BK81" s="79">
        <v>2.0</v>
      </c>
      <c r="BL81" s="77">
        <f t="shared" si="22"/>
        <v>12</v>
      </c>
      <c r="BM81" s="80">
        <f t="shared" si="23"/>
        <v>20</v>
      </c>
      <c r="BN81" s="81"/>
      <c r="BO81" s="82">
        <f>IF(ISBLANK(A81),"",VLOOKUP(LEFT(A81,1),Coordinate,2,FALSE))</f>
        <v>1</v>
      </c>
      <c r="BP81" s="83">
        <f t="shared" si="24"/>
        <v>1</v>
      </c>
      <c r="BQ81" s="84">
        <f t="shared" si="25"/>
        <v>90</v>
      </c>
      <c r="BR81" s="54">
        <f>IF(ISBLANK(A81),"",vlookup(LEFT(A81,1),Coordinate,9,false))</f>
        <v>0</v>
      </c>
      <c r="BS81" s="54">
        <f>IF(ISBLANK(A81),"",VLOOKUP(MID(A81,2,1),Coordinate,9,false))</f>
        <v>19</v>
      </c>
      <c r="BT81" s="54">
        <f>IF(ISBLANK(A81),"",VLOOKUP(MID(A81,3,1),Coordinate,9,false))</f>
        <v>14</v>
      </c>
      <c r="BU81" s="54">
        <f>IF(ISBLANK(A81),"",VLOOKUP(MID(A81,4,1),Coordinate,9,false))</f>
        <v>24</v>
      </c>
      <c r="BV81" s="54">
        <f>IF(ISBLANK(A81),"",VLOOKUP(MID(A81,5,1),Coordinate,9,false))</f>
        <v>14</v>
      </c>
      <c r="BW81" s="54">
        <f>IF(ISBLANK(A81),"",VLOOKUP(MID(A81,6,1),Coordinate,9,false))</f>
        <v>19</v>
      </c>
      <c r="BX81" s="84">
        <f>IF(ISBLANK(A81),"",VLOOKUP(RIGHT(A81,1),Coordinate,9,false))</f>
        <v>0</v>
      </c>
      <c r="BY81" s="84">
        <f t="array" ref="BY81">SUMPRODUCT(BR81:BX81,TRANSPOSE(Weights))</f>
        <v>360</v>
      </c>
      <c r="BZ81" s="53"/>
    </row>
    <row r="82" ht="15.75" customHeight="1">
      <c r="A82" s="50" t="s">
        <v>516</v>
      </c>
      <c r="B82" s="51" t="str">
        <f>IF(ISBLANK(A82),"",if(C82="","N",if(VLOOKUP(BQ82,NewPlanet,3,false)=C82,"Y","N")))</f>
        <v>N</v>
      </c>
      <c r="C82" s="3" t="s">
        <v>517</v>
      </c>
      <c r="D82" s="52"/>
      <c r="E82" s="52"/>
      <c r="F82" s="53" t="s">
        <v>121</v>
      </c>
      <c r="G82" s="53"/>
      <c r="H82" s="52"/>
      <c r="I82" s="54">
        <f t="shared" si="19"/>
        <v>1</v>
      </c>
      <c r="J82" s="52"/>
      <c r="K82" s="52"/>
      <c r="L82" s="52"/>
      <c r="M82" s="52"/>
      <c r="N82" s="52"/>
      <c r="O82" s="54">
        <f t="shared" si="20"/>
        <v>0</v>
      </c>
      <c r="P82" s="55" t="s">
        <v>123</v>
      </c>
      <c r="Q82" s="64" t="s">
        <v>121</v>
      </c>
      <c r="R82" s="57" t="s">
        <v>123</v>
      </c>
      <c r="S82" s="66" t="s">
        <v>121</v>
      </c>
      <c r="T82" s="59" t="s">
        <v>124</v>
      </c>
      <c r="U82" s="60"/>
      <c r="V82" s="61"/>
      <c r="W82" s="70" t="s">
        <v>121</v>
      </c>
      <c r="X82" s="53" t="s">
        <v>121</v>
      </c>
      <c r="Y82" s="63"/>
      <c r="Z82" s="53">
        <v>2.0</v>
      </c>
      <c r="AA82" s="53">
        <v>4.0</v>
      </c>
      <c r="AB82" s="53"/>
      <c r="AC82" s="65"/>
      <c r="AD82" s="52"/>
      <c r="AE82" s="52"/>
      <c r="AF82" s="52"/>
      <c r="AG82" s="65"/>
      <c r="AH82" s="53">
        <v>1.0</v>
      </c>
      <c r="AI82" s="52"/>
      <c r="AJ82" s="52"/>
      <c r="AK82" s="65"/>
      <c r="AL82" s="52"/>
      <c r="AM82" s="52"/>
      <c r="AN82" s="52"/>
      <c r="AO82" s="56"/>
      <c r="AP82" s="56"/>
      <c r="AQ82" s="56"/>
      <c r="AR82" s="58"/>
      <c r="AS82" s="58"/>
      <c r="AT82" s="66"/>
      <c r="AU82" s="60"/>
      <c r="AV82" s="60"/>
      <c r="AW82" s="61"/>
      <c r="AX82" s="62"/>
      <c r="AY82" s="31">
        <f t="shared" si="21"/>
        <v>7</v>
      </c>
      <c r="AZ82" s="63"/>
      <c r="BA82" s="75">
        <v>3.0</v>
      </c>
      <c r="BB82" s="69"/>
      <c r="BC82" s="69"/>
      <c r="BD82" s="89">
        <v>4.0</v>
      </c>
      <c r="BE82" s="71"/>
      <c r="BF82" s="71"/>
      <c r="BG82" s="72"/>
      <c r="BH82" s="73"/>
      <c r="BI82" s="73"/>
      <c r="BJ82" s="79">
        <v>6.0</v>
      </c>
      <c r="BK82" s="74"/>
      <c r="BL82" s="77">
        <f t="shared" si="22"/>
        <v>13</v>
      </c>
      <c r="BM82" s="80">
        <f t="shared" si="23"/>
        <v>20</v>
      </c>
      <c r="BN82" s="81"/>
      <c r="BO82" s="82">
        <f>IF(ISBLANK(A82),"",VLOOKUP(LEFT(A82,1),Coordinate,2,FALSE))</f>
        <v>1</v>
      </c>
      <c r="BP82" s="83">
        <f t="shared" si="24"/>
        <v>1</v>
      </c>
      <c r="BQ82" s="84">
        <f t="shared" si="25"/>
        <v>150</v>
      </c>
      <c r="BR82" s="54">
        <f>IF(ISBLANK(A82),"",vlookup(LEFT(A82,1),Coordinate,9,false))</f>
        <v>0</v>
      </c>
      <c r="BS82" s="54">
        <f>IF(ISBLANK(A82),"",VLOOKUP(MID(A82,2,1),Coordinate,9,false))</f>
        <v>25</v>
      </c>
      <c r="BT82" s="54">
        <f>IF(ISBLANK(A82),"",VLOOKUP(MID(A82,3,1),Coordinate,9,false))</f>
        <v>25</v>
      </c>
      <c r="BU82" s="54">
        <f>IF(ISBLANK(A82),"",VLOOKUP(MID(A82,4,1),Coordinate,9,false))</f>
        <v>25</v>
      </c>
      <c r="BV82" s="54">
        <f>IF(ISBLANK(A82),"",VLOOKUP(MID(A82,5,1),Coordinate,9,false))</f>
        <v>25</v>
      </c>
      <c r="BW82" s="54">
        <f>IF(ISBLANK(A82),"",VLOOKUP(MID(A82,6,1),Coordinate,9,false))</f>
        <v>25</v>
      </c>
      <c r="BX82" s="84">
        <f>IF(ISBLANK(A82),"",VLOOKUP(RIGHT(A82,1),Coordinate,9,false))</f>
        <v>25</v>
      </c>
      <c r="BY82" s="84">
        <f t="array" ref="BY82">SUMPRODUCT(BR82:BX82,TRANSPOSE(Weights))</f>
        <v>675</v>
      </c>
      <c r="BZ82" s="53"/>
    </row>
    <row r="83">
      <c r="A83" s="140" t="s">
        <v>518</v>
      </c>
      <c r="B83" s="51" t="str">
        <f>IF(ISBLANK(A83),"",if(C83="","N",if(VLOOKUP(BQ83,NewPlanet,3,false)=C83,"Y","N")))</f>
        <v>N</v>
      </c>
      <c r="C83" s="3" t="s">
        <v>519</v>
      </c>
      <c r="D83" s="52"/>
      <c r="E83" s="52"/>
      <c r="F83" s="52"/>
      <c r="G83" s="52"/>
      <c r="H83" s="53" t="s">
        <v>121</v>
      </c>
      <c r="I83" s="54">
        <f t="shared" si="19"/>
        <v>1</v>
      </c>
      <c r="J83" s="52"/>
      <c r="K83" s="52"/>
      <c r="L83" s="52"/>
      <c r="M83" s="52"/>
      <c r="N83" s="52"/>
      <c r="O83" s="54">
        <f t="shared" si="20"/>
        <v>0</v>
      </c>
      <c r="P83" s="55" t="s">
        <v>123</v>
      </c>
      <c r="Q83" s="64" t="s">
        <v>121</v>
      </c>
      <c r="R83" s="57" t="s">
        <v>124</v>
      </c>
      <c r="S83" s="58"/>
      <c r="T83" s="59" t="s">
        <v>520</v>
      </c>
      <c r="U83" s="60"/>
      <c r="V83" s="68" t="s">
        <v>121</v>
      </c>
      <c r="W83" s="70" t="s">
        <v>121</v>
      </c>
      <c r="X83" s="52"/>
      <c r="Y83" s="63"/>
      <c r="Z83" s="53">
        <v>3.0</v>
      </c>
      <c r="AA83" s="53">
        <v>5.0</v>
      </c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58"/>
      <c r="AU83" s="60"/>
      <c r="AV83" s="60"/>
      <c r="AW83" s="68">
        <v>6.0</v>
      </c>
      <c r="AX83" s="70">
        <v>3.0</v>
      </c>
      <c r="AY83" s="31">
        <f t="shared" si="21"/>
        <v>17</v>
      </c>
      <c r="AZ83" s="63"/>
      <c r="BA83" s="75">
        <v>3.0</v>
      </c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>
        <f t="shared" si="22"/>
        <v>3</v>
      </c>
      <c r="BM83" s="80">
        <f t="shared" si="23"/>
        <v>20</v>
      </c>
      <c r="BN83" s="81" t="s">
        <v>521</v>
      </c>
      <c r="BO83" s="82">
        <f>IF(ISBLANK(A83),"",VLOOKUP(LEFT(A83,1),Coordinate,2,FALSE))</f>
        <v>1</v>
      </c>
      <c r="BP83" s="83">
        <f t="shared" si="24"/>
        <v>1</v>
      </c>
      <c r="BQ83" s="84">
        <f t="shared" si="25"/>
        <v>75</v>
      </c>
      <c r="BR83" s="54">
        <f>IF(ISBLANK(A83),"",vlookup(LEFT(A83,1),Coordinate,9,false))</f>
        <v>0</v>
      </c>
      <c r="BS83" s="54">
        <f>IF(ISBLANK(A83),"",VLOOKUP(MID(A83,2,1),Coordinate,9,false))</f>
        <v>23</v>
      </c>
      <c r="BT83" s="54">
        <f>IF(ISBLANK(A83),"",VLOOKUP(MID(A83,3,1),Coordinate,9,false))</f>
        <v>1</v>
      </c>
      <c r="BU83" s="54">
        <f>IF(ISBLANK(A83),"",VLOOKUP(MID(A83,4,1),Coordinate,9,false))</f>
        <v>23</v>
      </c>
      <c r="BV83" s="54">
        <f>IF(ISBLANK(A83),"",VLOOKUP(MID(A83,5,1),Coordinate,9,false))</f>
        <v>2</v>
      </c>
      <c r="BW83" s="54">
        <f>IF(ISBLANK(A83),"",VLOOKUP(MID(A83,6,1),Coordinate,9,false))</f>
        <v>23</v>
      </c>
      <c r="BX83" s="84">
        <f>IF(ISBLANK(A83),"",VLOOKUP(RIGHT(A83,1),Coordinate,9,false))</f>
        <v>3</v>
      </c>
      <c r="BY83" s="84">
        <f t="array" ref="BY83">SUMPRODUCT(BR83:BX83,TRANSPOSE(Weights))</f>
        <v>310</v>
      </c>
      <c r="BZ83" s="53"/>
    </row>
    <row r="84">
      <c r="A84" s="140"/>
      <c r="B84" s="51" t="str">
        <f>IF(ISBLANK(A84),"",if(C84="","N",if(VLOOKUP(BQ84,NewPlanet,3,false)=C84,"Y","N")))</f>
        <v/>
      </c>
      <c r="C84" s="141"/>
      <c r="D84" s="52"/>
      <c r="E84" s="52"/>
      <c r="F84" s="52"/>
      <c r="G84" s="52"/>
      <c r="H84" s="52"/>
      <c r="I84" s="54" t="str">
        <f t="shared" si="19"/>
        <v/>
      </c>
      <c r="J84" s="52"/>
      <c r="K84" s="52"/>
      <c r="L84" s="52"/>
      <c r="M84" s="52"/>
      <c r="N84" s="52"/>
      <c r="O84" s="54" t="str">
        <f t="shared" si="20"/>
        <v/>
      </c>
      <c r="P84" s="142"/>
      <c r="Q84" s="56"/>
      <c r="R84" s="143"/>
      <c r="S84" s="58"/>
      <c r="T84" s="144"/>
      <c r="U84" s="60"/>
      <c r="V84" s="61"/>
      <c r="W84" s="62"/>
      <c r="X84" s="52"/>
      <c r="Y84" s="63"/>
      <c r="Z84" s="52"/>
      <c r="AA84" s="52"/>
      <c r="AB84" s="52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58"/>
      <c r="AU84" s="60"/>
      <c r="AV84" s="60"/>
      <c r="AW84" s="61"/>
      <c r="AX84" s="62"/>
      <c r="AY84" s="31" t="str">
        <f t="shared" si="21"/>
        <v/>
      </c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 t="str">
        <f t="shared" si="22"/>
        <v/>
      </c>
      <c r="BM84" s="80" t="str">
        <f t="shared" si="23"/>
        <v/>
      </c>
      <c r="BN84" s="139"/>
      <c r="BO84" s="82" t="str">
        <f>IF(ISBLANK(A84),"",VLOOKUP(LEFT(A84,1),Coordinate,2,FALSE))</f>
        <v/>
      </c>
      <c r="BP84" s="83">
        <f t="shared" si="24"/>
        <v>0</v>
      </c>
      <c r="BQ84" s="84">
        <f t="shared" si="25"/>
        <v>0</v>
      </c>
      <c r="BR84" s="54" t="str">
        <f>IF(ISBLANK(A84),"",vlookup(LEFT(A84,1),Coordinate,9,false))</f>
        <v/>
      </c>
      <c r="BS84" s="54" t="str">
        <f>IF(ISBLANK(A84),"",VLOOKUP(MID(A84,2,1),Coordinate,9,false))</f>
        <v/>
      </c>
      <c r="BT84" s="54" t="str">
        <f>IF(ISBLANK(A84),"",VLOOKUP(MID(A84,3,1),Coordinate,9,false))</f>
        <v/>
      </c>
      <c r="BU84" s="54" t="str">
        <f>IF(ISBLANK(A84),"",VLOOKUP(MID(A84,4,1),Coordinate,9,false))</f>
        <v/>
      </c>
      <c r="BV84" s="54" t="str">
        <f>IF(ISBLANK(A84),"",VLOOKUP(MID(A84,5,1),Coordinate,9,false))</f>
        <v/>
      </c>
      <c r="BW84" s="54" t="str">
        <f>IF(ISBLANK(A84),"",VLOOKUP(MID(A84,6,1),Coordinate,9,false))</f>
        <v/>
      </c>
      <c r="BX84" s="84" t="str">
        <f>IF(ISBLANK(A84),"",VLOOKUP(RIGHT(A84,1),Coordinate,9,false))</f>
        <v/>
      </c>
      <c r="BY84" s="84">
        <f t="array" ref="BY84">SUMPRODUCT(BR84:BX84,TRANSPOSE(Weights))</f>
        <v>0</v>
      </c>
      <c r="BZ84" s="53"/>
    </row>
    <row r="85">
      <c r="A85" s="140"/>
      <c r="B85" s="51" t="str">
        <f>IF(ISBLANK(A85),"",if(C85="","N",if(VLOOKUP(BQ85,NewPlanet,3,false)=C85,"Y","N")))</f>
        <v/>
      </c>
      <c r="C85" s="141"/>
      <c r="D85" s="52"/>
      <c r="E85" s="52"/>
      <c r="F85" s="52"/>
      <c r="G85" s="52"/>
      <c r="H85" s="52"/>
      <c r="I85" s="54" t="str">
        <f t="shared" si="19"/>
        <v/>
      </c>
      <c r="J85" s="52"/>
      <c r="K85" s="52"/>
      <c r="L85" s="52"/>
      <c r="M85" s="52"/>
      <c r="N85" s="52"/>
      <c r="O85" s="54" t="str">
        <f t="shared" si="20"/>
        <v/>
      </c>
      <c r="P85" s="142"/>
      <c r="Q85" s="56"/>
      <c r="R85" s="143"/>
      <c r="S85" s="58"/>
      <c r="T85" s="144"/>
      <c r="U85" s="60"/>
      <c r="V85" s="61"/>
      <c r="W85" s="62"/>
      <c r="X85" s="52"/>
      <c r="Y85" s="63"/>
      <c r="Z85" s="52"/>
      <c r="AA85" s="52"/>
      <c r="AB85" s="52"/>
      <c r="AC85" s="65"/>
      <c r="AD85" s="52"/>
      <c r="AE85" s="52"/>
      <c r="AF85" s="52"/>
      <c r="AG85" s="65"/>
      <c r="AH85" s="52"/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58"/>
      <c r="AU85" s="60"/>
      <c r="AV85" s="60"/>
      <c r="AW85" s="61"/>
      <c r="AX85" s="62"/>
      <c r="AY85" s="31" t="str">
        <f t="shared" si="21"/>
        <v/>
      </c>
      <c r="AZ85" s="63"/>
      <c r="BA85" s="69"/>
      <c r="BB85" s="69"/>
      <c r="BC85" s="69"/>
      <c r="BD85" s="71"/>
      <c r="BE85" s="71"/>
      <c r="BF85" s="71"/>
      <c r="BG85" s="72"/>
      <c r="BH85" s="73"/>
      <c r="BI85" s="73"/>
      <c r="BJ85" s="74"/>
      <c r="BK85" s="74"/>
      <c r="BL85" s="77" t="str">
        <f t="shared" si="22"/>
        <v/>
      </c>
      <c r="BM85" s="80" t="str">
        <f t="shared" si="23"/>
        <v/>
      </c>
      <c r="BN85" s="139"/>
      <c r="BO85" s="82" t="str">
        <f>IF(ISBLANK(A85),"",VLOOKUP(LEFT(A85,1),Coordinate,2,FALSE))</f>
        <v/>
      </c>
      <c r="BP85" s="83">
        <f t="shared" si="24"/>
        <v>0</v>
      </c>
      <c r="BQ85" s="84">
        <f t="shared" si="25"/>
        <v>0</v>
      </c>
      <c r="BR85" s="54" t="str">
        <f>IF(ISBLANK(A85),"",vlookup(LEFT(A85,1),Coordinate,9,false))</f>
        <v/>
      </c>
      <c r="BS85" s="54" t="str">
        <f>IF(ISBLANK(A85),"",VLOOKUP(MID(A85,2,1),Coordinate,9,false))</f>
        <v/>
      </c>
      <c r="BT85" s="54" t="str">
        <f>IF(ISBLANK(A85),"",VLOOKUP(MID(A85,3,1),Coordinate,9,false))</f>
        <v/>
      </c>
      <c r="BU85" s="54" t="str">
        <f>IF(ISBLANK(A85),"",VLOOKUP(MID(A85,4,1),Coordinate,9,false))</f>
        <v/>
      </c>
      <c r="BV85" s="54" t="str">
        <f>IF(ISBLANK(A85),"",VLOOKUP(MID(A85,5,1),Coordinate,9,false))</f>
        <v/>
      </c>
      <c r="BW85" s="54" t="str">
        <f>IF(ISBLANK(A85),"",VLOOKUP(MID(A85,6,1),Coordinate,9,false))</f>
        <v/>
      </c>
      <c r="BX85" s="84" t="str">
        <f>IF(ISBLANK(A85),"",VLOOKUP(RIGHT(A85,1),Coordinate,9,false))</f>
        <v/>
      </c>
      <c r="BY85" s="84">
        <f t="array" ref="BY85">SUMPRODUCT(BR85:BX85,TRANSPOSE(Weights))</f>
        <v>0</v>
      </c>
      <c r="BZ85" s="53"/>
    </row>
    <row r="86">
      <c r="A86" s="140"/>
      <c r="B86" s="51" t="str">
        <f>IF(ISBLANK(A86),"",if(C86="","N",if(VLOOKUP(BQ86,NewPlanet,3,false)=C86,"Y","N")))</f>
        <v/>
      </c>
      <c r="C86" s="141"/>
      <c r="D86" s="52"/>
      <c r="E86" s="52"/>
      <c r="F86" s="52"/>
      <c r="G86" s="52"/>
      <c r="H86" s="52"/>
      <c r="I86" s="54" t="str">
        <f t="shared" si="19"/>
        <v/>
      </c>
      <c r="J86" s="52"/>
      <c r="K86" s="52"/>
      <c r="L86" s="52"/>
      <c r="M86" s="52"/>
      <c r="N86" s="52"/>
      <c r="O86" s="54" t="str">
        <f t="shared" si="20"/>
        <v/>
      </c>
      <c r="P86" s="142"/>
      <c r="Q86" s="56"/>
      <c r="R86" s="143"/>
      <c r="S86" s="58"/>
      <c r="T86" s="144"/>
      <c r="U86" s="60"/>
      <c r="V86" s="61"/>
      <c r="W86" s="62"/>
      <c r="X86" s="52"/>
      <c r="Y86" s="63"/>
      <c r="Z86" s="52"/>
      <c r="AA86" s="52"/>
      <c r="AB86" s="52"/>
      <c r="AC86" s="65"/>
      <c r="AD86" s="52"/>
      <c r="AE86" s="52"/>
      <c r="AF86" s="52"/>
      <c r="AG86" s="65"/>
      <c r="AH86" s="52"/>
      <c r="AI86" s="52"/>
      <c r="AJ86" s="52"/>
      <c r="AK86" s="65"/>
      <c r="AL86" s="52"/>
      <c r="AM86" s="52"/>
      <c r="AN86" s="52"/>
      <c r="AO86" s="56"/>
      <c r="AP86" s="56"/>
      <c r="AQ86" s="56"/>
      <c r="AR86" s="58"/>
      <c r="AS86" s="58"/>
      <c r="AT86" s="58"/>
      <c r="AU86" s="60"/>
      <c r="AV86" s="60"/>
      <c r="AW86" s="61"/>
      <c r="AX86" s="62"/>
      <c r="AY86" s="31" t="str">
        <f t="shared" si="21"/>
        <v/>
      </c>
      <c r="AZ86" s="63"/>
      <c r="BA86" s="69"/>
      <c r="BB86" s="69"/>
      <c r="BC86" s="69"/>
      <c r="BD86" s="71"/>
      <c r="BE86" s="71"/>
      <c r="BF86" s="71"/>
      <c r="BG86" s="72"/>
      <c r="BH86" s="73"/>
      <c r="BI86" s="73"/>
      <c r="BJ86" s="74"/>
      <c r="BK86" s="74"/>
      <c r="BL86" s="77" t="str">
        <f t="shared" si="22"/>
        <v/>
      </c>
      <c r="BM86" s="80" t="str">
        <f t="shared" si="23"/>
        <v/>
      </c>
      <c r="BN86" s="139"/>
      <c r="BO86" s="82" t="str">
        <f>IF(ISBLANK(A86),"",VLOOKUP(LEFT(A86,1),Coordinate,2,FALSE))</f>
        <v/>
      </c>
      <c r="BP86" s="83">
        <f t="shared" si="24"/>
        <v>0</v>
      </c>
      <c r="BQ86" s="84">
        <f t="shared" si="25"/>
        <v>0</v>
      </c>
      <c r="BR86" s="54" t="str">
        <f>IF(ISBLANK(A86),"",vlookup(LEFT(A86,1),Coordinate,9,false))</f>
        <v/>
      </c>
      <c r="BS86" s="54" t="str">
        <f>IF(ISBLANK(A86),"",VLOOKUP(MID(A86,2,1),Coordinate,9,false))</f>
        <v/>
      </c>
      <c r="BT86" s="54" t="str">
        <f>IF(ISBLANK(A86),"",VLOOKUP(MID(A86,3,1),Coordinate,9,false))</f>
        <v/>
      </c>
      <c r="BU86" s="54" t="str">
        <f>IF(ISBLANK(A86),"",VLOOKUP(MID(A86,4,1),Coordinate,9,false))</f>
        <v/>
      </c>
      <c r="BV86" s="54" t="str">
        <f>IF(ISBLANK(A86),"",VLOOKUP(MID(A86,5,1),Coordinate,9,false))</f>
        <v/>
      </c>
      <c r="BW86" s="54" t="str">
        <f>IF(ISBLANK(A86),"",VLOOKUP(MID(A86,6,1),Coordinate,9,false))</f>
        <v/>
      </c>
      <c r="BX86" s="84" t="str">
        <f>IF(ISBLANK(A86),"",VLOOKUP(RIGHT(A86,1),Coordinate,9,false))</f>
        <v/>
      </c>
      <c r="BY86" s="84">
        <f t="array" ref="BY86">SUMPRODUCT(BR86:BX86,TRANSPOSE(Weights))</f>
        <v>0</v>
      </c>
      <c r="BZ86" s="53"/>
    </row>
    <row r="87">
      <c r="A87" s="140"/>
      <c r="B87" s="51" t="str">
        <f>IF(ISBLANK(A87),"",if(C87="","N",if(VLOOKUP(BQ87,NewPlanet,3,false)=C87,"Y","N")))</f>
        <v/>
      </c>
      <c r="C87" s="141"/>
      <c r="D87" s="52"/>
      <c r="E87" s="52"/>
      <c r="F87" s="52"/>
      <c r="G87" s="52"/>
      <c r="H87" s="52"/>
      <c r="I87" s="54" t="str">
        <f t="shared" si="19"/>
        <v/>
      </c>
      <c r="J87" s="52"/>
      <c r="K87" s="52"/>
      <c r="L87" s="52"/>
      <c r="M87" s="52"/>
      <c r="N87" s="52"/>
      <c r="O87" s="54" t="str">
        <f t="shared" si="20"/>
        <v/>
      </c>
      <c r="P87" s="142"/>
      <c r="Q87" s="56"/>
      <c r="R87" s="143"/>
      <c r="S87" s="58"/>
      <c r="T87" s="144"/>
      <c r="U87" s="60"/>
      <c r="V87" s="61"/>
      <c r="W87" s="62"/>
      <c r="X87" s="52"/>
      <c r="Y87" s="63"/>
      <c r="Z87" s="52"/>
      <c r="AA87" s="52"/>
      <c r="AB87" s="52"/>
      <c r="AC87" s="65"/>
      <c r="AD87" s="52"/>
      <c r="AE87" s="52"/>
      <c r="AF87" s="52"/>
      <c r="AG87" s="65"/>
      <c r="AH87" s="52"/>
      <c r="AI87" s="52"/>
      <c r="AJ87" s="52"/>
      <c r="AK87" s="65"/>
      <c r="AL87" s="52"/>
      <c r="AM87" s="52"/>
      <c r="AN87" s="52"/>
      <c r="AO87" s="56"/>
      <c r="AP87" s="56"/>
      <c r="AQ87" s="56"/>
      <c r="AR87" s="58"/>
      <c r="AS87" s="58"/>
      <c r="AT87" s="58"/>
      <c r="AU87" s="60"/>
      <c r="AV87" s="60"/>
      <c r="AW87" s="61"/>
      <c r="AX87" s="62"/>
      <c r="AY87" s="31" t="str">
        <f t="shared" si="21"/>
        <v/>
      </c>
      <c r="AZ87" s="63"/>
      <c r="BA87" s="69"/>
      <c r="BB87" s="69"/>
      <c r="BC87" s="69"/>
      <c r="BD87" s="71"/>
      <c r="BE87" s="71"/>
      <c r="BF87" s="71"/>
      <c r="BG87" s="72"/>
      <c r="BH87" s="73"/>
      <c r="BI87" s="73"/>
      <c r="BJ87" s="74"/>
      <c r="BK87" s="74"/>
      <c r="BL87" s="77" t="str">
        <f t="shared" si="22"/>
        <v/>
      </c>
      <c r="BM87" s="80" t="str">
        <f t="shared" si="23"/>
        <v/>
      </c>
      <c r="BN87" s="139"/>
      <c r="BO87" s="82" t="str">
        <f>IF(ISBLANK(A87),"",VLOOKUP(LEFT(A87,1),Coordinate,2,FALSE))</f>
        <v/>
      </c>
      <c r="BP87" s="83">
        <f t="shared" si="24"/>
        <v>0</v>
      </c>
      <c r="BQ87" s="84">
        <f t="shared" si="25"/>
        <v>0</v>
      </c>
      <c r="BR87" s="54" t="str">
        <f>IF(ISBLANK(A87),"",vlookup(LEFT(A87,1),Coordinate,9,false))</f>
        <v/>
      </c>
      <c r="BS87" s="54" t="str">
        <f>IF(ISBLANK(A87),"",VLOOKUP(MID(A87,2,1),Coordinate,9,false))</f>
        <v/>
      </c>
      <c r="BT87" s="54" t="str">
        <f>IF(ISBLANK(A87),"",VLOOKUP(MID(A87,3,1),Coordinate,9,false))</f>
        <v/>
      </c>
      <c r="BU87" s="54" t="str">
        <f>IF(ISBLANK(A87),"",VLOOKUP(MID(A87,4,1),Coordinate,9,false))</f>
        <v/>
      </c>
      <c r="BV87" s="54" t="str">
        <f>IF(ISBLANK(A87),"",VLOOKUP(MID(A87,5,1),Coordinate,9,false))</f>
        <v/>
      </c>
      <c r="BW87" s="54" t="str">
        <f>IF(ISBLANK(A87),"",VLOOKUP(MID(A87,6,1),Coordinate,9,false))</f>
        <v/>
      </c>
      <c r="BX87" s="84" t="str">
        <f>IF(ISBLANK(A87),"",VLOOKUP(RIGHT(A87,1),Coordinate,9,false))</f>
        <v/>
      </c>
      <c r="BY87" s="84">
        <f t="array" ref="BY87">SUMPRODUCT(BR87:BX87,TRANSPOSE(Weights))</f>
        <v>0</v>
      </c>
      <c r="BZ87" s="53"/>
    </row>
    <row r="88">
      <c r="B88" s="51" t="str">
        <f>IF(ISBLANK(C88),"",if(#REF!="","N",if(VLOOKUP(BQ88,NewPlanet,3,false)=#REF!,"Y","N")))</f>
        <v/>
      </c>
      <c r="C88" s="140"/>
      <c r="D88" s="52"/>
      <c r="E88" s="52"/>
      <c r="F88" s="52"/>
      <c r="G88" s="52"/>
      <c r="H88" s="52"/>
      <c r="I88" s="54" t="str">
        <f>IF(ISBLANK(C88),"",COUNTA(D88:H88))</f>
        <v/>
      </c>
      <c r="J88" s="52"/>
      <c r="K88" s="52"/>
      <c r="L88" s="52"/>
      <c r="M88" s="52"/>
      <c r="N88" s="52"/>
      <c r="O88" s="54" t="str">
        <f>IF(ISBLANK(C88),"",COUNTA(J88:N88))</f>
        <v/>
      </c>
      <c r="P88" s="142"/>
      <c r="Q88" s="56"/>
      <c r="R88" s="143"/>
      <c r="S88" s="58"/>
      <c r="T88" s="144"/>
      <c r="U88" s="60"/>
      <c r="V88" s="61"/>
      <c r="W88" s="62"/>
      <c r="X88" s="52"/>
      <c r="Y88" s="63"/>
      <c r="Z88" s="52"/>
      <c r="AA88" s="52"/>
      <c r="AB88" s="52"/>
      <c r="AC88" s="65"/>
      <c r="AD88" s="52"/>
      <c r="AE88" s="52"/>
      <c r="AF88" s="52"/>
      <c r="AG88" s="65"/>
      <c r="AH88" s="52"/>
      <c r="AI88" s="52"/>
      <c r="AJ88" s="52"/>
      <c r="AK88" s="65"/>
      <c r="AL88" s="52"/>
      <c r="AM88" s="52"/>
      <c r="AN88" s="52"/>
      <c r="AO88" s="56"/>
      <c r="AP88" s="56"/>
      <c r="AQ88" s="56"/>
      <c r="AR88" s="58"/>
      <c r="AS88" s="58"/>
      <c r="AT88" s="58"/>
      <c r="AU88" s="60"/>
      <c r="AV88" s="60"/>
      <c r="AW88" s="61"/>
      <c r="AX88" s="62"/>
      <c r="AY88" s="31" t="str">
        <f t="shared" si="21"/>
        <v/>
      </c>
      <c r="AZ88" s="63"/>
      <c r="BA88" s="69"/>
      <c r="BB88" s="69"/>
      <c r="BC88" s="69"/>
      <c r="BD88" s="71"/>
      <c r="BE88" s="71"/>
      <c r="BF88" s="71"/>
      <c r="BG88" s="72"/>
      <c r="BH88" s="73"/>
      <c r="BI88" s="73"/>
      <c r="BJ88" s="74"/>
      <c r="BK88" s="74"/>
      <c r="BL88" s="77" t="str">
        <f>IF(ISBLANK(C88),"",SUM(BA88:BK88))</f>
        <v/>
      </c>
      <c r="BM88" s="80" t="str">
        <f>IF(ISBLANK(C88),"",AY88+BL88)</f>
        <v/>
      </c>
      <c r="BN88" s="139"/>
      <c r="BO88" s="82" t="str">
        <f>IF(ISBLANK(C88),"",VLOOKUP(LEFT(C88,1),Coordinate,2,FALSE))</f>
        <v/>
      </c>
      <c r="BP88" s="83">
        <f t="shared" si="24"/>
        <v>0</v>
      </c>
      <c r="BQ88" s="84">
        <f t="shared" si="25"/>
        <v>0</v>
      </c>
      <c r="BR88" s="54" t="str">
        <f>IF(ISBLANK(C88),"",vlookup(LEFT(C88,1),Coordinate,9,false))</f>
        <v/>
      </c>
      <c r="BS88" s="54" t="str">
        <f>IF(ISBLANK(C88),"",VLOOKUP(MID(C88,2,1),Coordinate,9,false))</f>
        <v/>
      </c>
      <c r="BT88" s="54" t="str">
        <f>IF(ISBLANK(C88),"",VLOOKUP(MID(C88,3,1),Coordinate,9,false))</f>
        <v/>
      </c>
      <c r="BU88" s="54" t="str">
        <f>IF(ISBLANK(C88),"",VLOOKUP(MID(C88,4,1),Coordinate,9,false))</f>
        <v/>
      </c>
      <c r="BV88" s="54" t="str">
        <f>IF(ISBLANK(C88),"",VLOOKUP(MID(C88,5,1),Coordinate,9,false))</f>
        <v/>
      </c>
      <c r="BW88" s="54" t="str">
        <f>IF(ISBLANK(C88),"",VLOOKUP(MID(C88,6,1),Coordinate,9,false))</f>
        <v/>
      </c>
      <c r="BX88" s="84" t="str">
        <f>IF(ISBLANK(C88),"",VLOOKUP(RIGHT(C88,1),Coordinate,9,false))</f>
        <v/>
      </c>
      <c r="BY88" s="84">
        <f t="array" ref="BY88">SUMPRODUCT(BR88:BX88,TRANSPOSE(Weights))</f>
        <v>0</v>
      </c>
      <c r="BZ88" s="53"/>
    </row>
    <row r="89">
      <c r="A89" s="140"/>
      <c r="B89" s="51" t="str">
        <f>IF(ISBLANK(A89),"",if(C89="","N",if(VLOOKUP(BQ89,NewPlanet,3,false)=C89,"Y","N")))</f>
        <v/>
      </c>
      <c r="C89" s="141"/>
      <c r="D89" s="52"/>
      <c r="E89" s="52"/>
      <c r="F89" s="52"/>
      <c r="G89" s="52"/>
      <c r="H89" s="52"/>
      <c r="I89" s="54" t="str">
        <f t="shared" ref="I89:I116" si="26">IF(ISBLANK(A89),"",COUNTA(D89:H89))</f>
        <v/>
      </c>
      <c r="J89" s="52"/>
      <c r="K89" s="52"/>
      <c r="L89" s="52"/>
      <c r="M89" s="52"/>
      <c r="N89" s="52"/>
      <c r="O89" s="54" t="str">
        <f t="shared" ref="O89:O116" si="27">IF(ISBLANK(A89),"",COUNTA(J89:N89))</f>
        <v/>
      </c>
      <c r="P89" s="142"/>
      <c r="Q89" s="56"/>
      <c r="R89" s="143"/>
      <c r="S89" s="58"/>
      <c r="T89" s="144"/>
      <c r="U89" s="60"/>
      <c r="V89" s="61"/>
      <c r="W89" s="62"/>
      <c r="X89" s="52"/>
      <c r="Y89" s="63"/>
      <c r="Z89" s="52"/>
      <c r="AA89" s="52"/>
      <c r="AB89" s="52"/>
      <c r="AC89" s="65"/>
      <c r="AD89" s="52"/>
      <c r="AE89" s="52"/>
      <c r="AF89" s="52"/>
      <c r="AG89" s="65"/>
      <c r="AH89" s="52"/>
      <c r="AI89" s="52"/>
      <c r="AJ89" s="52"/>
      <c r="AK89" s="65"/>
      <c r="AL89" s="52"/>
      <c r="AM89" s="52"/>
      <c r="AN89" s="52"/>
      <c r="AO89" s="56"/>
      <c r="AP89" s="56"/>
      <c r="AQ89" s="56"/>
      <c r="AR89" s="58"/>
      <c r="AS89" s="58"/>
      <c r="AT89" s="58"/>
      <c r="AU89" s="60"/>
      <c r="AV89" s="60"/>
      <c r="AW89" s="61"/>
      <c r="AX89" s="62"/>
      <c r="AY89" s="31" t="str">
        <f t="shared" si="21"/>
        <v/>
      </c>
      <c r="AZ89" s="63"/>
      <c r="BA89" s="69"/>
      <c r="BB89" s="69"/>
      <c r="BC89" s="69"/>
      <c r="BD89" s="71"/>
      <c r="BE89" s="71"/>
      <c r="BF89" s="71"/>
      <c r="BG89" s="72"/>
      <c r="BH89" s="73"/>
      <c r="BI89" s="73"/>
      <c r="BJ89" s="74"/>
      <c r="BK89" s="74"/>
      <c r="BL89" s="77" t="str">
        <f t="shared" ref="BL89:BL116" si="28">IF(ISBLANK(A89),"",SUM(BA89:BK89))</f>
        <v/>
      </c>
      <c r="BM89" s="80" t="str">
        <f t="shared" ref="BM89:BM116" si="29">IF(ISBLANK(A89),"",AY89+BL89)</f>
        <v/>
      </c>
      <c r="BN89" s="139"/>
      <c r="BO89" s="82" t="str">
        <f>IF(ISBLANK(A89),"",VLOOKUP(LEFT(A89,1),Coordinate,2,FALSE))</f>
        <v/>
      </c>
      <c r="BP89" s="83">
        <f t="shared" si="24"/>
        <v>0</v>
      </c>
      <c r="BQ89" s="84">
        <f t="shared" si="25"/>
        <v>0</v>
      </c>
      <c r="BR89" s="54" t="str">
        <f>IF(ISBLANK(A89),"",vlookup(LEFT(A89,1),Coordinate,9,false))</f>
        <v/>
      </c>
      <c r="BS89" s="54" t="str">
        <f>IF(ISBLANK(A89),"",VLOOKUP(MID(A89,2,1),Coordinate,9,false))</f>
        <v/>
      </c>
      <c r="BT89" s="54" t="str">
        <f>IF(ISBLANK(A89),"",VLOOKUP(MID(A89,3,1),Coordinate,9,false))</f>
        <v/>
      </c>
      <c r="BU89" s="54" t="str">
        <f>IF(ISBLANK(A89),"",VLOOKUP(MID(A89,4,1),Coordinate,9,false))</f>
        <v/>
      </c>
      <c r="BV89" s="54" t="str">
        <f>IF(ISBLANK(A89),"",VLOOKUP(MID(A89,5,1),Coordinate,9,false))</f>
        <v/>
      </c>
      <c r="BW89" s="54" t="str">
        <f>IF(ISBLANK(A89),"",VLOOKUP(MID(A89,6,1),Coordinate,9,false))</f>
        <v/>
      </c>
      <c r="BX89" s="84" t="str">
        <f>IF(ISBLANK(A89),"",VLOOKUP(RIGHT(A89,1),Coordinate,9,false))</f>
        <v/>
      </c>
      <c r="BY89" s="84">
        <f t="array" ref="BY89">SUMPRODUCT(BR89:BX89,TRANSPOSE(Weights))</f>
        <v>0</v>
      </c>
      <c r="BZ89" s="53"/>
    </row>
    <row r="90">
      <c r="A90" s="140"/>
      <c r="B90" s="51" t="str">
        <f>IF(ISBLANK(A90),"",if(C90="","N",if(VLOOKUP(BQ90,NewPlanet,3,false)=C90,"Y","N")))</f>
        <v/>
      </c>
      <c r="C90" s="141"/>
      <c r="D90" s="52"/>
      <c r="E90" s="52"/>
      <c r="F90" s="52"/>
      <c r="G90" s="52"/>
      <c r="H90" s="52"/>
      <c r="I90" s="54" t="str">
        <f t="shared" si="26"/>
        <v/>
      </c>
      <c r="J90" s="52"/>
      <c r="K90" s="52"/>
      <c r="L90" s="52"/>
      <c r="M90" s="52"/>
      <c r="N90" s="52"/>
      <c r="O90" s="54" t="str">
        <f t="shared" si="27"/>
        <v/>
      </c>
      <c r="P90" s="142"/>
      <c r="Q90" s="56"/>
      <c r="R90" s="143"/>
      <c r="S90" s="58"/>
      <c r="T90" s="144"/>
      <c r="U90" s="60"/>
      <c r="V90" s="61"/>
      <c r="W90" s="62"/>
      <c r="X90" s="52"/>
      <c r="Y90" s="63"/>
      <c r="Z90" s="52"/>
      <c r="AA90" s="52"/>
      <c r="AB90" s="52"/>
      <c r="AC90" s="65"/>
      <c r="AD90" s="52"/>
      <c r="AE90" s="52"/>
      <c r="AF90" s="52"/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6"/>
      <c r="AR90" s="58"/>
      <c r="AS90" s="58"/>
      <c r="AT90" s="58"/>
      <c r="AU90" s="60"/>
      <c r="AV90" s="60"/>
      <c r="AW90" s="61"/>
      <c r="AX90" s="62"/>
      <c r="AY90" s="31" t="str">
        <f t="shared" si="21"/>
        <v/>
      </c>
      <c r="AZ90" s="63"/>
      <c r="BA90" s="69"/>
      <c r="BB90" s="69"/>
      <c r="BC90" s="69"/>
      <c r="BD90" s="71"/>
      <c r="BE90" s="71"/>
      <c r="BF90" s="71"/>
      <c r="BG90" s="72"/>
      <c r="BH90" s="73"/>
      <c r="BI90" s="73"/>
      <c r="BJ90" s="74"/>
      <c r="BK90" s="74"/>
      <c r="BL90" s="77" t="str">
        <f t="shared" si="28"/>
        <v/>
      </c>
      <c r="BM90" s="80" t="str">
        <f t="shared" si="29"/>
        <v/>
      </c>
      <c r="BN90" s="139"/>
      <c r="BO90" s="82" t="str">
        <f>IF(ISBLANK(A90),"",VLOOKUP(LEFT(A90,1),Coordinate,2,FALSE))</f>
        <v/>
      </c>
      <c r="BP90" s="83">
        <f t="shared" si="24"/>
        <v>0</v>
      </c>
      <c r="BQ90" s="84">
        <f t="shared" si="25"/>
        <v>0</v>
      </c>
      <c r="BR90" s="54" t="str">
        <f>IF(ISBLANK(A90),"",vlookup(LEFT(A90,1),Coordinate,9,false))</f>
        <v/>
      </c>
      <c r="BS90" s="54" t="str">
        <f>IF(ISBLANK(A90),"",VLOOKUP(MID(A90,2,1),Coordinate,9,false))</f>
        <v/>
      </c>
      <c r="BT90" s="54" t="str">
        <f>IF(ISBLANK(A90),"",VLOOKUP(MID(A90,3,1),Coordinate,9,false))</f>
        <v/>
      </c>
      <c r="BU90" s="54" t="str">
        <f>IF(ISBLANK(A90),"",VLOOKUP(MID(A90,4,1),Coordinate,9,false))</f>
        <v/>
      </c>
      <c r="BV90" s="54" t="str">
        <f>IF(ISBLANK(A90),"",VLOOKUP(MID(A90,5,1),Coordinate,9,false))</f>
        <v/>
      </c>
      <c r="BW90" s="54" t="str">
        <f>IF(ISBLANK(A90),"",VLOOKUP(MID(A90,6,1),Coordinate,9,false))</f>
        <v/>
      </c>
      <c r="BX90" s="84" t="str">
        <f>IF(ISBLANK(A90),"",VLOOKUP(RIGHT(A90,1),Coordinate,9,false))</f>
        <v/>
      </c>
      <c r="BY90" s="84">
        <f t="array" ref="BY90">SUMPRODUCT(BR90:BX90,TRANSPOSE(Weights))</f>
        <v>0</v>
      </c>
      <c r="BZ90" s="53"/>
    </row>
    <row r="91">
      <c r="A91" s="140"/>
      <c r="B91" s="51" t="str">
        <f>IF(ISBLANK(A91),"",if(C91="","N",if(VLOOKUP(BQ91,NewPlanet,3,false)=C91,"Y","N")))</f>
        <v/>
      </c>
      <c r="C91" s="141"/>
      <c r="D91" s="52"/>
      <c r="E91" s="52"/>
      <c r="F91" s="52"/>
      <c r="G91" s="52"/>
      <c r="H91" s="52"/>
      <c r="I91" s="54" t="str">
        <f t="shared" si="26"/>
        <v/>
      </c>
      <c r="J91" s="52"/>
      <c r="K91" s="52"/>
      <c r="L91" s="52"/>
      <c r="M91" s="52"/>
      <c r="N91" s="52"/>
      <c r="O91" s="54" t="str">
        <f t="shared" si="27"/>
        <v/>
      </c>
      <c r="P91" s="142"/>
      <c r="Q91" s="56"/>
      <c r="R91" s="143"/>
      <c r="S91" s="58"/>
      <c r="T91" s="144"/>
      <c r="U91" s="60"/>
      <c r="V91" s="61"/>
      <c r="W91" s="62"/>
      <c r="X91" s="52"/>
      <c r="Y91" s="63"/>
      <c r="Z91" s="52"/>
      <c r="AA91" s="52"/>
      <c r="AB91" s="52"/>
      <c r="AC91" s="65"/>
      <c r="AD91" s="52"/>
      <c r="AE91" s="52"/>
      <c r="AF91" s="52"/>
      <c r="AG91" s="65"/>
      <c r="AH91" s="52"/>
      <c r="AI91" s="52"/>
      <c r="AJ91" s="52"/>
      <c r="AK91" s="65"/>
      <c r="AL91" s="52"/>
      <c r="AM91" s="52"/>
      <c r="AN91" s="52"/>
      <c r="AO91" s="56"/>
      <c r="AP91" s="56"/>
      <c r="AQ91" s="56"/>
      <c r="AR91" s="58"/>
      <c r="AS91" s="58"/>
      <c r="AT91" s="58"/>
      <c r="AU91" s="60"/>
      <c r="AV91" s="60"/>
      <c r="AW91" s="61"/>
      <c r="AX91" s="62"/>
      <c r="AY91" s="31" t="str">
        <f t="shared" si="21"/>
        <v/>
      </c>
      <c r="AZ91" s="63"/>
      <c r="BA91" s="69"/>
      <c r="BB91" s="69"/>
      <c r="BC91" s="69"/>
      <c r="BD91" s="71"/>
      <c r="BE91" s="71"/>
      <c r="BF91" s="71"/>
      <c r="BG91" s="72"/>
      <c r="BH91" s="73"/>
      <c r="BI91" s="73"/>
      <c r="BJ91" s="74"/>
      <c r="BK91" s="74"/>
      <c r="BL91" s="77" t="str">
        <f t="shared" si="28"/>
        <v/>
      </c>
      <c r="BM91" s="80" t="str">
        <f t="shared" si="29"/>
        <v/>
      </c>
      <c r="BN91" s="139"/>
      <c r="BO91" s="82" t="str">
        <f>IF(ISBLANK(A91),"",VLOOKUP(LEFT(A91,1),Coordinate,2,FALSE))</f>
        <v/>
      </c>
      <c r="BP91" s="83">
        <f t="shared" si="24"/>
        <v>0</v>
      </c>
      <c r="BQ91" s="84">
        <f t="shared" si="25"/>
        <v>0</v>
      </c>
      <c r="BR91" s="54" t="str">
        <f>IF(ISBLANK(A91),"",vlookup(LEFT(A91,1),Coordinate,9,false))</f>
        <v/>
      </c>
      <c r="BS91" s="54" t="str">
        <f>IF(ISBLANK(A91),"",VLOOKUP(MID(A91,2,1),Coordinate,9,false))</f>
        <v/>
      </c>
      <c r="BT91" s="54" t="str">
        <f>IF(ISBLANK(A91),"",VLOOKUP(MID(A91,3,1),Coordinate,9,false))</f>
        <v/>
      </c>
      <c r="BU91" s="54" t="str">
        <f>IF(ISBLANK(A91),"",VLOOKUP(MID(A91,4,1),Coordinate,9,false))</f>
        <v/>
      </c>
      <c r="BV91" s="54" t="str">
        <f>IF(ISBLANK(A91),"",VLOOKUP(MID(A91,5,1),Coordinate,9,false))</f>
        <v/>
      </c>
      <c r="BW91" s="54" t="str">
        <f>IF(ISBLANK(A91),"",VLOOKUP(MID(A91,6,1),Coordinate,9,false))</f>
        <v/>
      </c>
      <c r="BX91" s="84" t="str">
        <f>IF(ISBLANK(A91),"",VLOOKUP(RIGHT(A91,1),Coordinate,9,false))</f>
        <v/>
      </c>
      <c r="BY91" s="84">
        <f t="array" ref="BY91">SUMPRODUCT(BR91:BX91,TRANSPOSE(Weights))</f>
        <v>0</v>
      </c>
      <c r="BZ91" s="53"/>
    </row>
    <row r="92">
      <c r="A92" s="140"/>
      <c r="B92" s="51" t="str">
        <f>IF(ISBLANK(A92),"",if(C92="","N",if(VLOOKUP(BQ92,NewPlanet,3,false)=C92,"Y","N")))</f>
        <v/>
      </c>
      <c r="C92" s="141"/>
      <c r="D92" s="52"/>
      <c r="E92" s="52"/>
      <c r="F92" s="52"/>
      <c r="G92" s="52"/>
      <c r="H92" s="52"/>
      <c r="I92" s="54" t="str">
        <f t="shared" si="26"/>
        <v/>
      </c>
      <c r="J92" s="52"/>
      <c r="K92" s="52"/>
      <c r="L92" s="52"/>
      <c r="M92" s="52"/>
      <c r="N92" s="52"/>
      <c r="O92" s="54" t="str">
        <f t="shared" si="27"/>
        <v/>
      </c>
      <c r="P92" s="142"/>
      <c r="Q92" s="56"/>
      <c r="R92" s="143"/>
      <c r="S92" s="58"/>
      <c r="T92" s="144"/>
      <c r="U92" s="60"/>
      <c r="V92" s="61"/>
      <c r="W92" s="62"/>
      <c r="X92" s="52"/>
      <c r="Y92" s="63"/>
      <c r="Z92" s="52"/>
      <c r="AA92" s="52"/>
      <c r="AB92" s="52"/>
      <c r="AC92" s="65"/>
      <c r="AD92" s="52"/>
      <c r="AE92" s="52"/>
      <c r="AF92" s="52"/>
      <c r="AG92" s="65"/>
      <c r="AH92" s="52"/>
      <c r="AI92" s="52"/>
      <c r="AJ92" s="52"/>
      <c r="AK92" s="65"/>
      <c r="AL92" s="52"/>
      <c r="AM92" s="52"/>
      <c r="AN92" s="52"/>
      <c r="AO92" s="56"/>
      <c r="AP92" s="56"/>
      <c r="AQ92" s="56"/>
      <c r="AR92" s="58"/>
      <c r="AS92" s="58"/>
      <c r="AT92" s="58"/>
      <c r="AU92" s="60"/>
      <c r="AV92" s="60"/>
      <c r="AW92" s="61"/>
      <c r="AX92" s="62"/>
      <c r="AY92" s="31" t="str">
        <f t="shared" si="21"/>
        <v/>
      </c>
      <c r="AZ92" s="63"/>
      <c r="BA92" s="69"/>
      <c r="BB92" s="69"/>
      <c r="BC92" s="69"/>
      <c r="BD92" s="71"/>
      <c r="BE92" s="71"/>
      <c r="BF92" s="71"/>
      <c r="BG92" s="72"/>
      <c r="BH92" s="73"/>
      <c r="BI92" s="73"/>
      <c r="BJ92" s="74"/>
      <c r="BK92" s="74"/>
      <c r="BL92" s="77" t="str">
        <f t="shared" si="28"/>
        <v/>
      </c>
      <c r="BM92" s="80" t="str">
        <f t="shared" si="29"/>
        <v/>
      </c>
      <c r="BN92" s="139"/>
      <c r="BO92" s="82" t="str">
        <f>IF(ISBLANK(A92),"",VLOOKUP(LEFT(A92,1),Coordinate,2,FALSE))</f>
        <v/>
      </c>
      <c r="BP92" s="83">
        <f t="shared" si="24"/>
        <v>0</v>
      </c>
      <c r="BQ92" s="84">
        <f t="shared" si="25"/>
        <v>0</v>
      </c>
      <c r="BR92" s="54" t="str">
        <f>IF(ISBLANK(A92),"",vlookup(LEFT(A92,1),Coordinate,9,false))</f>
        <v/>
      </c>
      <c r="BS92" s="54" t="str">
        <f>IF(ISBLANK(A92),"",VLOOKUP(MID(A92,2,1),Coordinate,9,false))</f>
        <v/>
      </c>
      <c r="BT92" s="54" t="str">
        <f>IF(ISBLANK(A92),"",VLOOKUP(MID(A92,3,1),Coordinate,9,false))</f>
        <v/>
      </c>
      <c r="BU92" s="54" t="str">
        <f>IF(ISBLANK(A92),"",VLOOKUP(MID(A92,4,1),Coordinate,9,false))</f>
        <v/>
      </c>
      <c r="BV92" s="54" t="str">
        <f>IF(ISBLANK(A92),"",VLOOKUP(MID(A92,5,1),Coordinate,9,false))</f>
        <v/>
      </c>
      <c r="BW92" s="54" t="str">
        <f>IF(ISBLANK(A92),"",VLOOKUP(MID(A92,6,1),Coordinate,9,false))</f>
        <v/>
      </c>
      <c r="BX92" s="84" t="str">
        <f>IF(ISBLANK(A92),"",VLOOKUP(RIGHT(A92,1),Coordinate,9,false))</f>
        <v/>
      </c>
      <c r="BY92" s="84">
        <f t="array" ref="BY92">SUMPRODUCT(BR92:BX92,TRANSPOSE(Weights))</f>
        <v>0</v>
      </c>
      <c r="BZ92" s="53"/>
    </row>
    <row r="93">
      <c r="A93" s="140"/>
      <c r="B93" s="51" t="str">
        <f>IF(ISBLANK(A93),"",if(C93="","N",if(VLOOKUP(BQ93,NewPlanet,3,false)=C93,"Y","N")))</f>
        <v/>
      </c>
      <c r="C93" s="141"/>
      <c r="D93" s="52"/>
      <c r="E93" s="52"/>
      <c r="F93" s="52"/>
      <c r="G93" s="52"/>
      <c r="H93" s="52"/>
      <c r="I93" s="54" t="str">
        <f t="shared" si="26"/>
        <v/>
      </c>
      <c r="J93" s="52"/>
      <c r="K93" s="52"/>
      <c r="L93" s="52"/>
      <c r="M93" s="52"/>
      <c r="N93" s="52"/>
      <c r="O93" s="54" t="str">
        <f t="shared" si="27"/>
        <v/>
      </c>
      <c r="P93" s="142"/>
      <c r="Q93" s="56"/>
      <c r="R93" s="143"/>
      <c r="S93" s="58"/>
      <c r="T93" s="144"/>
      <c r="U93" s="60"/>
      <c r="V93" s="61"/>
      <c r="W93" s="62"/>
      <c r="X93" s="52"/>
      <c r="Y93" s="63"/>
      <c r="Z93" s="52"/>
      <c r="AA93" s="52"/>
      <c r="AB93" s="52"/>
      <c r="AC93" s="65"/>
      <c r="AD93" s="52"/>
      <c r="AE93" s="52"/>
      <c r="AF93" s="52"/>
      <c r="AG93" s="65"/>
      <c r="AH93" s="52"/>
      <c r="AI93" s="52"/>
      <c r="AJ93" s="52"/>
      <c r="AK93" s="65"/>
      <c r="AL93" s="52"/>
      <c r="AM93" s="52"/>
      <c r="AN93" s="52"/>
      <c r="AO93" s="56"/>
      <c r="AP93" s="56"/>
      <c r="AQ93" s="56"/>
      <c r="AR93" s="58"/>
      <c r="AS93" s="58"/>
      <c r="AT93" s="58"/>
      <c r="AU93" s="60"/>
      <c r="AV93" s="60"/>
      <c r="AW93" s="61"/>
      <c r="AX93" s="62"/>
      <c r="AY93" s="31" t="str">
        <f t="shared" si="21"/>
        <v/>
      </c>
      <c r="AZ93" s="63"/>
      <c r="BA93" s="69"/>
      <c r="BB93" s="69"/>
      <c r="BC93" s="69"/>
      <c r="BD93" s="71"/>
      <c r="BE93" s="71"/>
      <c r="BF93" s="71"/>
      <c r="BG93" s="72"/>
      <c r="BH93" s="73"/>
      <c r="BI93" s="73"/>
      <c r="BJ93" s="74"/>
      <c r="BK93" s="74"/>
      <c r="BL93" s="77" t="str">
        <f t="shared" si="28"/>
        <v/>
      </c>
      <c r="BM93" s="80" t="str">
        <f t="shared" si="29"/>
        <v/>
      </c>
      <c r="BN93" s="139"/>
      <c r="BO93" s="82" t="str">
        <f>IF(ISBLANK(A93),"",VLOOKUP(LEFT(A93,1),Coordinate,2,FALSE))</f>
        <v/>
      </c>
      <c r="BP93" s="83">
        <f t="shared" si="24"/>
        <v>0</v>
      </c>
      <c r="BQ93" s="84">
        <f t="shared" si="25"/>
        <v>0</v>
      </c>
      <c r="BR93" s="54" t="str">
        <f>IF(ISBLANK(A93),"",vlookup(LEFT(A93,1),Coordinate,9,false))</f>
        <v/>
      </c>
      <c r="BS93" s="54" t="str">
        <f>IF(ISBLANK(A93),"",VLOOKUP(MID(A93,2,1),Coordinate,9,false))</f>
        <v/>
      </c>
      <c r="BT93" s="54" t="str">
        <f>IF(ISBLANK(A93),"",VLOOKUP(MID(A93,3,1),Coordinate,9,false))</f>
        <v/>
      </c>
      <c r="BU93" s="54" t="str">
        <f>IF(ISBLANK(A93),"",VLOOKUP(MID(A93,4,1),Coordinate,9,false))</f>
        <v/>
      </c>
      <c r="BV93" s="54" t="str">
        <f>IF(ISBLANK(A93),"",VLOOKUP(MID(A93,5,1),Coordinate,9,false))</f>
        <v/>
      </c>
      <c r="BW93" s="54" t="str">
        <f>IF(ISBLANK(A93),"",VLOOKUP(MID(A93,6,1),Coordinate,9,false))</f>
        <v/>
      </c>
      <c r="BX93" s="84" t="str">
        <f>IF(ISBLANK(A93),"",VLOOKUP(RIGHT(A93,1),Coordinate,9,false))</f>
        <v/>
      </c>
      <c r="BY93" s="84">
        <f t="array" ref="BY93">SUMPRODUCT(BR93:BX93,TRANSPOSE(Weights))</f>
        <v>0</v>
      </c>
      <c r="BZ93" s="53"/>
    </row>
    <row r="94">
      <c r="A94" s="140"/>
      <c r="B94" s="51" t="str">
        <f>IF(ISBLANK(A94),"",if(C94="","N",if(VLOOKUP(BQ94,NewPlanet,3,false)=C94,"Y","N")))</f>
        <v/>
      </c>
      <c r="C94" s="141"/>
      <c r="D94" s="52"/>
      <c r="E94" s="52"/>
      <c r="F94" s="52"/>
      <c r="G94" s="52"/>
      <c r="H94" s="52"/>
      <c r="I94" s="54" t="str">
        <f t="shared" si="26"/>
        <v/>
      </c>
      <c r="J94" s="52"/>
      <c r="K94" s="52"/>
      <c r="L94" s="52"/>
      <c r="M94" s="52"/>
      <c r="N94" s="52"/>
      <c r="O94" s="54" t="str">
        <f t="shared" si="27"/>
        <v/>
      </c>
      <c r="P94" s="142"/>
      <c r="Q94" s="56"/>
      <c r="R94" s="143"/>
      <c r="S94" s="58"/>
      <c r="T94" s="144"/>
      <c r="U94" s="60"/>
      <c r="V94" s="61"/>
      <c r="W94" s="62"/>
      <c r="X94" s="52"/>
      <c r="Y94" s="63"/>
      <c r="Z94" s="52"/>
      <c r="AA94" s="52"/>
      <c r="AB94" s="52"/>
      <c r="AC94" s="65"/>
      <c r="AD94" s="52"/>
      <c r="AE94" s="52"/>
      <c r="AF94" s="52"/>
      <c r="AG94" s="65"/>
      <c r="AH94" s="52"/>
      <c r="AI94" s="52"/>
      <c r="AJ94" s="52"/>
      <c r="AK94" s="65"/>
      <c r="AL94" s="52"/>
      <c r="AM94" s="52"/>
      <c r="AN94" s="52"/>
      <c r="AO94" s="56"/>
      <c r="AP94" s="56"/>
      <c r="AQ94" s="56"/>
      <c r="AR94" s="58"/>
      <c r="AS94" s="58"/>
      <c r="AT94" s="58"/>
      <c r="AU94" s="60"/>
      <c r="AV94" s="60"/>
      <c r="AW94" s="61"/>
      <c r="AX94" s="62"/>
      <c r="AY94" s="31" t="str">
        <f t="shared" si="21"/>
        <v/>
      </c>
      <c r="AZ94" s="63"/>
      <c r="BA94" s="69"/>
      <c r="BB94" s="69"/>
      <c r="BC94" s="69"/>
      <c r="BD94" s="71"/>
      <c r="BE94" s="71"/>
      <c r="BF94" s="71"/>
      <c r="BG94" s="72"/>
      <c r="BH94" s="73"/>
      <c r="BI94" s="73"/>
      <c r="BJ94" s="74"/>
      <c r="BK94" s="74"/>
      <c r="BL94" s="77" t="str">
        <f t="shared" si="28"/>
        <v/>
      </c>
      <c r="BM94" s="80" t="str">
        <f t="shared" si="29"/>
        <v/>
      </c>
      <c r="BN94" s="139"/>
      <c r="BO94" s="82" t="str">
        <f>IF(ISBLANK(A94),"",VLOOKUP(LEFT(A94,1),Coordinate,2,FALSE))</f>
        <v/>
      </c>
      <c r="BP94" s="83">
        <f t="shared" si="24"/>
        <v>0</v>
      </c>
      <c r="BQ94" s="84">
        <f t="shared" si="25"/>
        <v>0</v>
      </c>
      <c r="BR94" s="54" t="str">
        <f>IF(ISBLANK(A94),"",vlookup(LEFT(A94,1),Coordinate,9,false))</f>
        <v/>
      </c>
      <c r="BS94" s="54" t="str">
        <f>IF(ISBLANK(A94),"",VLOOKUP(MID(A94,2,1),Coordinate,9,false))</f>
        <v/>
      </c>
      <c r="BT94" s="54" t="str">
        <f>IF(ISBLANK(A94),"",VLOOKUP(MID(A94,3,1),Coordinate,9,false))</f>
        <v/>
      </c>
      <c r="BU94" s="54" t="str">
        <f>IF(ISBLANK(A94),"",VLOOKUP(MID(A94,4,1),Coordinate,9,false))</f>
        <v/>
      </c>
      <c r="BV94" s="54" t="str">
        <f>IF(ISBLANK(A94),"",VLOOKUP(MID(A94,5,1),Coordinate,9,false))</f>
        <v/>
      </c>
      <c r="BW94" s="54" t="str">
        <f>IF(ISBLANK(A94),"",VLOOKUP(MID(A94,6,1),Coordinate,9,false))</f>
        <v/>
      </c>
      <c r="BX94" s="84" t="str">
        <f>IF(ISBLANK(A94),"",VLOOKUP(RIGHT(A94,1),Coordinate,9,false))</f>
        <v/>
      </c>
      <c r="BY94" s="84">
        <f t="array" ref="BY94">SUMPRODUCT(BR94:BX94,TRANSPOSE(Weights))</f>
        <v>0</v>
      </c>
      <c r="BZ94" s="53"/>
    </row>
    <row r="95">
      <c r="A95" s="140"/>
      <c r="B95" s="51" t="str">
        <f>IF(ISBLANK(A95),"",if(C95="","N",if(VLOOKUP(BQ95,NewPlanet,3,false)=C95,"Y","N")))</f>
        <v/>
      </c>
      <c r="C95" s="141"/>
      <c r="D95" s="52"/>
      <c r="E95" s="52"/>
      <c r="F95" s="52"/>
      <c r="G95" s="52"/>
      <c r="H95" s="52"/>
      <c r="I95" s="54" t="str">
        <f t="shared" si="26"/>
        <v/>
      </c>
      <c r="J95" s="52"/>
      <c r="K95" s="52"/>
      <c r="L95" s="52"/>
      <c r="M95" s="52"/>
      <c r="N95" s="52"/>
      <c r="O95" s="54" t="str">
        <f t="shared" si="27"/>
        <v/>
      </c>
      <c r="P95" s="142"/>
      <c r="Q95" s="56"/>
      <c r="R95" s="143"/>
      <c r="S95" s="58"/>
      <c r="T95" s="144"/>
      <c r="U95" s="60"/>
      <c r="V95" s="61"/>
      <c r="W95" s="62"/>
      <c r="X95" s="52"/>
      <c r="Y95" s="63"/>
      <c r="Z95" s="52"/>
      <c r="AA95" s="52"/>
      <c r="AB95" s="52"/>
      <c r="AC95" s="65"/>
      <c r="AD95" s="52"/>
      <c r="AE95" s="52"/>
      <c r="AF95" s="52"/>
      <c r="AG95" s="65"/>
      <c r="AH95" s="52"/>
      <c r="AI95" s="52"/>
      <c r="AJ95" s="52"/>
      <c r="AK95" s="65"/>
      <c r="AL95" s="52"/>
      <c r="AM95" s="52"/>
      <c r="AN95" s="52"/>
      <c r="AO95" s="56"/>
      <c r="AP95" s="56"/>
      <c r="AQ95" s="56"/>
      <c r="AR95" s="58"/>
      <c r="AS95" s="58"/>
      <c r="AT95" s="58"/>
      <c r="AU95" s="60"/>
      <c r="AV95" s="60"/>
      <c r="AW95" s="61"/>
      <c r="AX95" s="62"/>
      <c r="AY95" s="31" t="str">
        <f t="shared" si="21"/>
        <v/>
      </c>
      <c r="AZ95" s="63"/>
      <c r="BA95" s="69"/>
      <c r="BB95" s="69"/>
      <c r="BC95" s="69"/>
      <c r="BD95" s="71"/>
      <c r="BE95" s="71"/>
      <c r="BF95" s="71"/>
      <c r="BG95" s="72"/>
      <c r="BH95" s="73"/>
      <c r="BI95" s="73"/>
      <c r="BJ95" s="74"/>
      <c r="BK95" s="74"/>
      <c r="BL95" s="77" t="str">
        <f t="shared" si="28"/>
        <v/>
      </c>
      <c r="BM95" s="80" t="str">
        <f t="shared" si="29"/>
        <v/>
      </c>
      <c r="BN95" s="139"/>
      <c r="BO95" s="82" t="str">
        <f>IF(ISBLANK(A95),"",VLOOKUP(LEFT(A95,1),Coordinate,2,FALSE))</f>
        <v/>
      </c>
      <c r="BP95" s="83">
        <f t="shared" si="24"/>
        <v>0</v>
      </c>
      <c r="BQ95" s="84">
        <f t="shared" si="25"/>
        <v>0</v>
      </c>
      <c r="BR95" s="54" t="str">
        <f>IF(ISBLANK(A95),"",vlookup(LEFT(A95,1),Coordinate,9,false))</f>
        <v/>
      </c>
      <c r="BS95" s="54" t="str">
        <f>IF(ISBLANK(A95),"",VLOOKUP(MID(A95,2,1),Coordinate,9,false))</f>
        <v/>
      </c>
      <c r="BT95" s="54" t="str">
        <f>IF(ISBLANK(A95),"",VLOOKUP(MID(A95,3,1),Coordinate,9,false))</f>
        <v/>
      </c>
      <c r="BU95" s="54" t="str">
        <f>IF(ISBLANK(A95),"",VLOOKUP(MID(A95,4,1),Coordinate,9,false))</f>
        <v/>
      </c>
      <c r="BV95" s="54" t="str">
        <f>IF(ISBLANK(A95),"",VLOOKUP(MID(A95,5,1),Coordinate,9,false))</f>
        <v/>
      </c>
      <c r="BW95" s="54" t="str">
        <f>IF(ISBLANK(A95),"",VLOOKUP(MID(A95,6,1),Coordinate,9,false))</f>
        <v/>
      </c>
      <c r="BX95" s="84" t="str">
        <f>IF(ISBLANK(A95),"",VLOOKUP(RIGHT(A95,1),Coordinate,9,false))</f>
        <v/>
      </c>
      <c r="BY95" s="84">
        <f t="array" ref="BY95">SUMPRODUCT(BR95:BX95,TRANSPOSE(Weights))</f>
        <v>0</v>
      </c>
      <c r="BZ95" s="53"/>
    </row>
    <row r="96">
      <c r="A96" s="147"/>
      <c r="B96" s="51" t="str">
        <f>IF(ISBLANK(A96),"",if(C96="","N",if(VLOOKUP(BQ96,NewPlanet,3,false)=C96,"Y","N")))</f>
        <v/>
      </c>
      <c r="C96" s="141"/>
      <c r="D96" s="52"/>
      <c r="E96" s="52"/>
      <c r="F96" s="52"/>
      <c r="G96" s="52"/>
      <c r="H96" s="52"/>
      <c r="I96" s="54" t="str">
        <f t="shared" si="26"/>
        <v/>
      </c>
      <c r="J96" s="52"/>
      <c r="K96" s="52"/>
      <c r="L96" s="52"/>
      <c r="M96" s="52"/>
      <c r="N96" s="52"/>
      <c r="O96" s="54" t="str">
        <f t="shared" si="27"/>
        <v/>
      </c>
      <c r="P96" s="142"/>
      <c r="Q96" s="56"/>
      <c r="R96" s="143"/>
      <c r="S96" s="58"/>
      <c r="T96" s="144"/>
      <c r="U96" s="60"/>
      <c r="V96" s="61"/>
      <c r="W96" s="62"/>
      <c r="X96" s="52"/>
      <c r="Y96" s="63"/>
      <c r="Z96" s="52"/>
      <c r="AA96" s="52"/>
      <c r="AB96" s="52"/>
      <c r="AC96" s="65"/>
      <c r="AD96" s="52"/>
      <c r="AE96" s="52"/>
      <c r="AF96" s="52"/>
      <c r="AG96" s="65"/>
      <c r="AH96" s="52"/>
      <c r="AI96" s="52"/>
      <c r="AJ96" s="52"/>
      <c r="AK96" s="65"/>
      <c r="AL96" s="52"/>
      <c r="AM96" s="52"/>
      <c r="AN96" s="52"/>
      <c r="AO96" s="56"/>
      <c r="AP96" s="56"/>
      <c r="AQ96" s="56"/>
      <c r="AR96" s="58"/>
      <c r="AS96" s="58"/>
      <c r="AT96" s="58"/>
      <c r="AU96" s="60"/>
      <c r="AV96" s="60"/>
      <c r="AW96" s="61"/>
      <c r="AX96" s="62"/>
      <c r="AY96" s="31" t="str">
        <f t="shared" si="21"/>
        <v/>
      </c>
      <c r="AZ96" s="63"/>
      <c r="BA96" s="69"/>
      <c r="BB96" s="69"/>
      <c r="BC96" s="69"/>
      <c r="BD96" s="71"/>
      <c r="BE96" s="71"/>
      <c r="BF96" s="71"/>
      <c r="BG96" s="72"/>
      <c r="BH96" s="73"/>
      <c r="BI96" s="73"/>
      <c r="BJ96" s="74"/>
      <c r="BK96" s="74"/>
      <c r="BL96" s="77" t="str">
        <f t="shared" si="28"/>
        <v/>
      </c>
      <c r="BM96" s="80" t="str">
        <f t="shared" si="29"/>
        <v/>
      </c>
      <c r="BN96" s="139"/>
      <c r="BO96" s="82" t="str">
        <f>IF(ISBLANK(A96),"",VLOOKUP(LEFT(A96,1),Coordinate,2,FALSE))</f>
        <v/>
      </c>
      <c r="BP96" s="83">
        <f t="shared" si="24"/>
        <v>0</v>
      </c>
      <c r="BQ96" s="84">
        <f t="shared" si="25"/>
        <v>0</v>
      </c>
      <c r="BR96" s="54" t="str">
        <f>IF(ISBLANK(A96),"",vlookup(LEFT(A96,1),Coordinate,9,false))</f>
        <v/>
      </c>
      <c r="BS96" s="54" t="str">
        <f>IF(ISBLANK(A96),"",VLOOKUP(MID(A96,2,1),Coordinate,9,false))</f>
        <v/>
      </c>
      <c r="BT96" s="54" t="str">
        <f>IF(ISBLANK(A96),"",VLOOKUP(MID(A96,3,1),Coordinate,9,false))</f>
        <v/>
      </c>
      <c r="BU96" s="54" t="str">
        <f>IF(ISBLANK(A96),"",VLOOKUP(MID(A96,4,1),Coordinate,9,false))</f>
        <v/>
      </c>
      <c r="BV96" s="54" t="str">
        <f>IF(ISBLANK(A96),"",VLOOKUP(MID(A96,5,1),Coordinate,9,false))</f>
        <v/>
      </c>
      <c r="BW96" s="54" t="str">
        <f>IF(ISBLANK(A96),"",VLOOKUP(MID(A96,6,1),Coordinate,9,false))</f>
        <v/>
      </c>
      <c r="BX96" s="84" t="str">
        <f>IF(ISBLANK(A96),"",VLOOKUP(RIGHT(A96,1),Coordinate,9,false))</f>
        <v/>
      </c>
      <c r="BY96" s="84">
        <f t="array" ref="BY96">SUMPRODUCT(BR96:BX96,TRANSPOSE(Weights))</f>
        <v>0</v>
      </c>
      <c r="BZ96" s="53"/>
    </row>
    <row r="97">
      <c r="A97" s="147"/>
      <c r="B97" s="51" t="str">
        <f>IF(ISBLANK(A97),"",if(C97="","N",if(VLOOKUP(BQ97,NewPlanet,3,false)=C97,"Y","N")))</f>
        <v/>
      </c>
      <c r="C97" s="141"/>
      <c r="D97" s="52"/>
      <c r="E97" s="52"/>
      <c r="F97" s="52"/>
      <c r="G97" s="52"/>
      <c r="H97" s="52"/>
      <c r="I97" s="54" t="str">
        <f t="shared" si="26"/>
        <v/>
      </c>
      <c r="J97" s="52"/>
      <c r="K97" s="52"/>
      <c r="L97" s="52"/>
      <c r="M97" s="52"/>
      <c r="N97" s="52"/>
      <c r="O97" s="54" t="str">
        <f t="shared" si="27"/>
        <v/>
      </c>
      <c r="P97" s="142"/>
      <c r="Q97" s="56"/>
      <c r="R97" s="143"/>
      <c r="S97" s="58"/>
      <c r="T97" s="144"/>
      <c r="U97" s="60"/>
      <c r="V97" s="61"/>
      <c r="W97" s="62"/>
      <c r="X97" s="52"/>
      <c r="Y97" s="63"/>
      <c r="Z97" s="52"/>
      <c r="AA97" s="52"/>
      <c r="AB97" s="52"/>
      <c r="AC97" s="65"/>
      <c r="AD97" s="52"/>
      <c r="AE97" s="52"/>
      <c r="AF97" s="52"/>
      <c r="AG97" s="65"/>
      <c r="AH97" s="52"/>
      <c r="AI97" s="52"/>
      <c r="AJ97" s="52"/>
      <c r="AK97" s="65"/>
      <c r="AL97" s="52"/>
      <c r="AM97" s="52"/>
      <c r="AN97" s="52"/>
      <c r="AO97" s="56"/>
      <c r="AP97" s="56"/>
      <c r="AQ97" s="56"/>
      <c r="AR97" s="58"/>
      <c r="AS97" s="58"/>
      <c r="AT97" s="58"/>
      <c r="AU97" s="60"/>
      <c r="AV97" s="60"/>
      <c r="AW97" s="61"/>
      <c r="AX97" s="62"/>
      <c r="AY97" s="31" t="str">
        <f t="shared" si="21"/>
        <v/>
      </c>
      <c r="AZ97" s="63"/>
      <c r="BA97" s="69"/>
      <c r="BB97" s="69"/>
      <c r="BC97" s="69"/>
      <c r="BD97" s="71"/>
      <c r="BE97" s="71"/>
      <c r="BF97" s="71"/>
      <c r="BG97" s="72"/>
      <c r="BH97" s="73"/>
      <c r="BI97" s="73"/>
      <c r="BJ97" s="74"/>
      <c r="BK97" s="74"/>
      <c r="BL97" s="77" t="str">
        <f t="shared" si="28"/>
        <v/>
      </c>
      <c r="BM97" s="80" t="str">
        <f t="shared" si="29"/>
        <v/>
      </c>
      <c r="BN97" s="139"/>
      <c r="BO97" s="82" t="str">
        <f>IF(ISBLANK(A97),"",VLOOKUP(LEFT(A97,1),Coordinate,2,FALSE))</f>
        <v/>
      </c>
      <c r="BP97" s="83">
        <f t="shared" si="24"/>
        <v>0</v>
      </c>
      <c r="BQ97" s="84">
        <f t="shared" si="25"/>
        <v>0</v>
      </c>
      <c r="BR97" s="54" t="str">
        <f>IF(ISBLANK(A97),"",vlookup(LEFT(A97,1),Coordinate,9,false))</f>
        <v/>
      </c>
      <c r="BS97" s="54" t="str">
        <f>IF(ISBLANK(A97),"",VLOOKUP(MID(A97,2,1),Coordinate,9,false))</f>
        <v/>
      </c>
      <c r="BT97" s="54" t="str">
        <f>IF(ISBLANK(A97),"",VLOOKUP(MID(A97,3,1),Coordinate,9,false))</f>
        <v/>
      </c>
      <c r="BU97" s="54" t="str">
        <f>IF(ISBLANK(A97),"",VLOOKUP(MID(A97,4,1),Coordinate,9,false))</f>
        <v/>
      </c>
      <c r="BV97" s="54" t="str">
        <f>IF(ISBLANK(A97),"",VLOOKUP(MID(A97,5,1),Coordinate,9,false))</f>
        <v/>
      </c>
      <c r="BW97" s="54" t="str">
        <f>IF(ISBLANK(A97),"",VLOOKUP(MID(A97,6,1),Coordinate,9,false))</f>
        <v/>
      </c>
      <c r="BX97" s="84" t="str">
        <f>IF(ISBLANK(A97),"",VLOOKUP(RIGHT(A97,1),Coordinate,9,false))</f>
        <v/>
      </c>
      <c r="BY97" s="84">
        <f t="array" ref="BY97">SUMPRODUCT(BR97:BX97,TRANSPOSE(Weights))</f>
        <v>0</v>
      </c>
      <c r="BZ97" s="53"/>
    </row>
    <row r="98">
      <c r="A98" s="147"/>
      <c r="B98" s="51" t="str">
        <f>IF(ISBLANK(A98),"",if(C98="","N",if(VLOOKUP(BQ98,NewPlanet,3,false)=C98,"Y","N")))</f>
        <v/>
      </c>
      <c r="C98" s="141"/>
      <c r="D98" s="52"/>
      <c r="E98" s="52"/>
      <c r="F98" s="52"/>
      <c r="G98" s="52"/>
      <c r="H98" s="52"/>
      <c r="I98" s="54" t="str">
        <f t="shared" si="26"/>
        <v/>
      </c>
      <c r="J98" s="52"/>
      <c r="K98" s="52"/>
      <c r="L98" s="52"/>
      <c r="M98" s="52"/>
      <c r="N98" s="52"/>
      <c r="O98" s="54" t="str">
        <f t="shared" si="27"/>
        <v/>
      </c>
      <c r="P98" s="142"/>
      <c r="Q98" s="56"/>
      <c r="R98" s="143"/>
      <c r="S98" s="58"/>
      <c r="T98" s="144"/>
      <c r="U98" s="60"/>
      <c r="V98" s="61"/>
      <c r="W98" s="62"/>
      <c r="X98" s="52"/>
      <c r="Y98" s="63"/>
      <c r="Z98" s="52"/>
      <c r="AA98" s="52"/>
      <c r="AB98" s="52"/>
      <c r="AC98" s="65"/>
      <c r="AD98" s="52"/>
      <c r="AE98" s="52"/>
      <c r="AF98" s="52"/>
      <c r="AG98" s="65"/>
      <c r="AH98" s="52"/>
      <c r="AI98" s="52"/>
      <c r="AJ98" s="52"/>
      <c r="AK98" s="65"/>
      <c r="AL98" s="52"/>
      <c r="AM98" s="52"/>
      <c r="AN98" s="52"/>
      <c r="AO98" s="56"/>
      <c r="AP98" s="56"/>
      <c r="AQ98" s="56"/>
      <c r="AR98" s="58"/>
      <c r="AS98" s="58"/>
      <c r="AT98" s="58"/>
      <c r="AU98" s="60"/>
      <c r="AV98" s="60"/>
      <c r="AW98" s="61"/>
      <c r="AX98" s="62"/>
      <c r="AY98" s="31" t="str">
        <f t="shared" si="21"/>
        <v/>
      </c>
      <c r="AZ98" s="63"/>
      <c r="BA98" s="69"/>
      <c r="BB98" s="69"/>
      <c r="BC98" s="69"/>
      <c r="BD98" s="71"/>
      <c r="BE98" s="71"/>
      <c r="BF98" s="71"/>
      <c r="BG98" s="72"/>
      <c r="BH98" s="73"/>
      <c r="BI98" s="73"/>
      <c r="BJ98" s="74"/>
      <c r="BK98" s="74"/>
      <c r="BL98" s="77" t="str">
        <f t="shared" si="28"/>
        <v/>
      </c>
      <c r="BM98" s="80" t="str">
        <f t="shared" si="29"/>
        <v/>
      </c>
      <c r="BN98" s="139"/>
      <c r="BO98" s="82" t="str">
        <f>IF(ISBLANK(A98),"",VLOOKUP(LEFT(A98,1),Coordinate,2,FALSE))</f>
        <v/>
      </c>
      <c r="BP98" s="83">
        <f t="shared" si="24"/>
        <v>0</v>
      </c>
      <c r="BQ98" s="84">
        <f t="shared" si="25"/>
        <v>0</v>
      </c>
      <c r="BR98" s="54" t="str">
        <f>IF(ISBLANK(A98),"",vlookup(LEFT(A98,1),Coordinate,9,false))</f>
        <v/>
      </c>
      <c r="BS98" s="54" t="str">
        <f>IF(ISBLANK(A98),"",VLOOKUP(MID(A98,2,1),Coordinate,9,false))</f>
        <v/>
      </c>
      <c r="BT98" s="54" t="str">
        <f>IF(ISBLANK(A98),"",VLOOKUP(MID(A98,3,1),Coordinate,9,false))</f>
        <v/>
      </c>
      <c r="BU98" s="54" t="str">
        <f>IF(ISBLANK(A98),"",VLOOKUP(MID(A98,4,1),Coordinate,9,false))</f>
        <v/>
      </c>
      <c r="BV98" s="54" t="str">
        <f>IF(ISBLANK(A98),"",VLOOKUP(MID(A98,5,1),Coordinate,9,false))</f>
        <v/>
      </c>
      <c r="BW98" s="54" t="str">
        <f>IF(ISBLANK(A98),"",VLOOKUP(MID(A98,6,1),Coordinate,9,false))</f>
        <v/>
      </c>
      <c r="BX98" s="84" t="str">
        <f>IF(ISBLANK(A98),"",VLOOKUP(RIGHT(A98,1),Coordinate,9,false))</f>
        <v/>
      </c>
      <c r="BY98" s="84">
        <f t="array" ref="BY98">SUMPRODUCT(BR98:BX98,TRANSPOSE(Weights))</f>
        <v>0</v>
      </c>
      <c r="BZ98" s="53"/>
    </row>
    <row r="99">
      <c r="A99" s="147"/>
      <c r="B99" s="51" t="str">
        <f>IF(ISBLANK(A99),"",if(C99="","N",if(VLOOKUP(BQ99,NewPlanet,3,false)=C99,"Y","N")))</f>
        <v/>
      </c>
      <c r="C99" s="141"/>
      <c r="D99" s="52"/>
      <c r="E99" s="52"/>
      <c r="F99" s="52"/>
      <c r="G99" s="52"/>
      <c r="H99" s="52"/>
      <c r="I99" s="54" t="str">
        <f t="shared" si="26"/>
        <v/>
      </c>
      <c r="J99" s="52"/>
      <c r="K99" s="52"/>
      <c r="L99" s="52"/>
      <c r="M99" s="52"/>
      <c r="N99" s="52"/>
      <c r="O99" s="54" t="str">
        <f t="shared" si="27"/>
        <v/>
      </c>
      <c r="P99" s="142"/>
      <c r="Q99" s="56"/>
      <c r="R99" s="143"/>
      <c r="S99" s="58"/>
      <c r="T99" s="144"/>
      <c r="U99" s="60"/>
      <c r="V99" s="61"/>
      <c r="W99" s="62"/>
      <c r="X99" s="52"/>
      <c r="Y99" s="63"/>
      <c r="Z99" s="52"/>
      <c r="AA99" s="52"/>
      <c r="AB99" s="52"/>
      <c r="AC99" s="65"/>
      <c r="AD99" s="52"/>
      <c r="AE99" s="52"/>
      <c r="AF99" s="52"/>
      <c r="AG99" s="65"/>
      <c r="AH99" s="52"/>
      <c r="AI99" s="52"/>
      <c r="AJ99" s="52"/>
      <c r="AK99" s="65"/>
      <c r="AL99" s="52"/>
      <c r="AM99" s="52"/>
      <c r="AN99" s="52"/>
      <c r="AO99" s="56"/>
      <c r="AP99" s="56"/>
      <c r="AQ99" s="56"/>
      <c r="AR99" s="58"/>
      <c r="AS99" s="58"/>
      <c r="AT99" s="58"/>
      <c r="AU99" s="60"/>
      <c r="AV99" s="60"/>
      <c r="AW99" s="61"/>
      <c r="AX99" s="62"/>
      <c r="AY99" s="31" t="str">
        <f t="shared" si="21"/>
        <v/>
      </c>
      <c r="AZ99" s="63"/>
      <c r="BA99" s="69"/>
      <c r="BB99" s="69"/>
      <c r="BC99" s="69"/>
      <c r="BD99" s="71"/>
      <c r="BE99" s="71"/>
      <c r="BF99" s="71"/>
      <c r="BG99" s="72"/>
      <c r="BH99" s="73"/>
      <c r="BI99" s="73"/>
      <c r="BJ99" s="74"/>
      <c r="BK99" s="74"/>
      <c r="BL99" s="77" t="str">
        <f t="shared" si="28"/>
        <v/>
      </c>
      <c r="BM99" s="80" t="str">
        <f t="shared" si="29"/>
        <v/>
      </c>
      <c r="BN99" s="139"/>
      <c r="BO99" s="82" t="str">
        <f>IF(ISBLANK(A99),"",VLOOKUP(LEFT(A99,1),Coordinate,2,FALSE))</f>
        <v/>
      </c>
      <c r="BP99" s="83">
        <f t="shared" si="24"/>
        <v>0</v>
      </c>
      <c r="BQ99" s="84">
        <f t="shared" si="25"/>
        <v>0</v>
      </c>
      <c r="BR99" s="54" t="str">
        <f>IF(ISBLANK(A99),"",vlookup(LEFT(A99,1),Coordinate,9,false))</f>
        <v/>
      </c>
      <c r="BS99" s="54" t="str">
        <f>IF(ISBLANK(A99),"",VLOOKUP(MID(A99,2,1),Coordinate,9,false))</f>
        <v/>
      </c>
      <c r="BT99" s="54" t="str">
        <f>IF(ISBLANK(A99),"",VLOOKUP(MID(A99,3,1),Coordinate,9,false))</f>
        <v/>
      </c>
      <c r="BU99" s="54" t="str">
        <f>IF(ISBLANK(A99),"",VLOOKUP(MID(A99,4,1),Coordinate,9,false))</f>
        <v/>
      </c>
      <c r="BV99" s="54" t="str">
        <f>IF(ISBLANK(A99),"",VLOOKUP(MID(A99,5,1),Coordinate,9,false))</f>
        <v/>
      </c>
      <c r="BW99" s="54" t="str">
        <f>IF(ISBLANK(A99),"",VLOOKUP(MID(A99,6,1),Coordinate,9,false))</f>
        <v/>
      </c>
      <c r="BX99" s="84" t="str">
        <f>IF(ISBLANK(A99),"",VLOOKUP(RIGHT(A99,1),Coordinate,9,false))</f>
        <v/>
      </c>
      <c r="BY99" s="84">
        <f t="array" ref="BY99">SUMPRODUCT(BR99:BX99,TRANSPOSE(Weights))</f>
        <v>0</v>
      </c>
      <c r="BZ99" s="53"/>
    </row>
    <row r="100">
      <c r="A100" s="147"/>
      <c r="B100" s="51" t="str">
        <f>IF(ISBLANK(A100),"",if(C100="","N",if(VLOOKUP(BQ100,NewPlanet,3,false)=C100,"Y","N")))</f>
        <v/>
      </c>
      <c r="C100" s="141"/>
      <c r="D100" s="52"/>
      <c r="E100" s="52"/>
      <c r="F100" s="52"/>
      <c r="G100" s="52"/>
      <c r="H100" s="52"/>
      <c r="I100" s="54" t="str">
        <f t="shared" si="26"/>
        <v/>
      </c>
      <c r="J100" s="52"/>
      <c r="K100" s="52"/>
      <c r="L100" s="52"/>
      <c r="M100" s="52"/>
      <c r="N100" s="52"/>
      <c r="O100" s="54" t="str">
        <f t="shared" si="27"/>
        <v/>
      </c>
      <c r="P100" s="142"/>
      <c r="Q100" s="56"/>
      <c r="R100" s="143"/>
      <c r="S100" s="58"/>
      <c r="T100" s="144"/>
      <c r="U100" s="60"/>
      <c r="V100" s="61"/>
      <c r="W100" s="62"/>
      <c r="X100" s="52"/>
      <c r="Y100" s="63"/>
      <c r="Z100" s="52"/>
      <c r="AA100" s="52"/>
      <c r="AB100" s="52"/>
      <c r="AC100" s="65"/>
      <c r="AD100" s="52"/>
      <c r="AE100" s="52"/>
      <c r="AF100" s="52"/>
      <c r="AG100" s="65"/>
      <c r="AH100" s="52"/>
      <c r="AI100" s="52"/>
      <c r="AJ100" s="52"/>
      <c r="AK100" s="65"/>
      <c r="AL100" s="52"/>
      <c r="AM100" s="52"/>
      <c r="AN100" s="52"/>
      <c r="AO100" s="56"/>
      <c r="AP100" s="56"/>
      <c r="AQ100" s="56"/>
      <c r="AR100" s="58"/>
      <c r="AS100" s="58"/>
      <c r="AT100" s="58"/>
      <c r="AU100" s="60"/>
      <c r="AV100" s="60"/>
      <c r="AW100" s="61"/>
      <c r="AX100" s="62"/>
      <c r="AY100" s="31" t="str">
        <f t="shared" si="21"/>
        <v/>
      </c>
      <c r="AZ100" s="63"/>
      <c r="BA100" s="69"/>
      <c r="BB100" s="69"/>
      <c r="BC100" s="69"/>
      <c r="BD100" s="71"/>
      <c r="BE100" s="71"/>
      <c r="BF100" s="71"/>
      <c r="BG100" s="72"/>
      <c r="BH100" s="73"/>
      <c r="BI100" s="73"/>
      <c r="BJ100" s="74"/>
      <c r="BK100" s="74"/>
      <c r="BL100" s="77" t="str">
        <f t="shared" si="28"/>
        <v/>
      </c>
      <c r="BM100" s="80" t="str">
        <f t="shared" si="29"/>
        <v/>
      </c>
      <c r="BN100" s="139"/>
      <c r="BO100" s="82" t="str">
        <f>IF(ISBLANK(A100),"",VLOOKUP(LEFT(A100,1),Coordinate,2,FALSE))</f>
        <v/>
      </c>
      <c r="BP100" s="83">
        <f t="shared" si="24"/>
        <v>0</v>
      </c>
      <c r="BQ100" s="84">
        <f t="shared" si="25"/>
        <v>0</v>
      </c>
      <c r="BR100" s="54" t="str">
        <f>IF(ISBLANK(A100),"",vlookup(LEFT(A100,1),Coordinate,9,false))</f>
        <v/>
      </c>
      <c r="BS100" s="54" t="str">
        <f>IF(ISBLANK(A100),"",VLOOKUP(MID(A100,2,1),Coordinate,9,false))</f>
        <v/>
      </c>
      <c r="BT100" s="54" t="str">
        <f>IF(ISBLANK(A100),"",VLOOKUP(MID(A100,3,1),Coordinate,9,false))</f>
        <v/>
      </c>
      <c r="BU100" s="54" t="str">
        <f>IF(ISBLANK(A100),"",VLOOKUP(MID(A100,4,1),Coordinate,9,false))</f>
        <v/>
      </c>
      <c r="BV100" s="54" t="str">
        <f>IF(ISBLANK(A100),"",VLOOKUP(MID(A100,5,1),Coordinate,9,false))</f>
        <v/>
      </c>
      <c r="BW100" s="54" t="str">
        <f>IF(ISBLANK(A100),"",VLOOKUP(MID(A100,6,1),Coordinate,9,false))</f>
        <v/>
      </c>
      <c r="BX100" s="84" t="str">
        <f>IF(ISBLANK(A100),"",VLOOKUP(RIGHT(A100,1),Coordinate,9,false))</f>
        <v/>
      </c>
      <c r="BY100" s="84">
        <f t="array" ref="BY100">SUMPRODUCT(BR100:BX100,TRANSPOSE(Weights))</f>
        <v>0</v>
      </c>
      <c r="BZ100" s="53"/>
    </row>
    <row r="101">
      <c r="A101" s="147"/>
      <c r="B101" s="51" t="str">
        <f>IF(ISBLANK(A101),"",if(C101="","N",if(VLOOKUP(BQ101,NewPlanet,3,false)=C101,"Y","N")))</f>
        <v/>
      </c>
      <c r="C101" s="141"/>
      <c r="D101" s="52"/>
      <c r="E101" s="52"/>
      <c r="F101" s="52"/>
      <c r="G101" s="52"/>
      <c r="H101" s="52"/>
      <c r="I101" s="54" t="str">
        <f t="shared" si="26"/>
        <v/>
      </c>
      <c r="J101" s="52"/>
      <c r="K101" s="52"/>
      <c r="L101" s="52"/>
      <c r="M101" s="52"/>
      <c r="N101" s="52"/>
      <c r="O101" s="54" t="str">
        <f t="shared" si="27"/>
        <v/>
      </c>
      <c r="P101" s="142"/>
      <c r="Q101" s="56"/>
      <c r="R101" s="143"/>
      <c r="S101" s="58"/>
      <c r="T101" s="144"/>
      <c r="U101" s="60"/>
      <c r="V101" s="61"/>
      <c r="W101" s="62"/>
      <c r="X101" s="52"/>
      <c r="Y101" s="63"/>
      <c r="Z101" s="52"/>
      <c r="AA101" s="52"/>
      <c r="AB101" s="52"/>
      <c r="AC101" s="65"/>
      <c r="AD101" s="52"/>
      <c r="AE101" s="52"/>
      <c r="AF101" s="52"/>
      <c r="AG101" s="65"/>
      <c r="AH101" s="52"/>
      <c r="AI101" s="52"/>
      <c r="AJ101" s="52"/>
      <c r="AK101" s="65"/>
      <c r="AL101" s="52"/>
      <c r="AM101" s="52"/>
      <c r="AN101" s="52"/>
      <c r="AO101" s="56"/>
      <c r="AP101" s="56"/>
      <c r="AQ101" s="56"/>
      <c r="AR101" s="58"/>
      <c r="AS101" s="58"/>
      <c r="AT101" s="58"/>
      <c r="AU101" s="60"/>
      <c r="AV101" s="60"/>
      <c r="AW101" s="61"/>
      <c r="AX101" s="62"/>
      <c r="AY101" s="31" t="str">
        <f t="shared" si="21"/>
        <v/>
      </c>
      <c r="AZ101" s="63"/>
      <c r="BA101" s="69"/>
      <c r="BB101" s="69"/>
      <c r="BC101" s="69"/>
      <c r="BD101" s="71"/>
      <c r="BE101" s="71"/>
      <c r="BF101" s="71"/>
      <c r="BG101" s="72"/>
      <c r="BH101" s="73"/>
      <c r="BI101" s="73"/>
      <c r="BJ101" s="74"/>
      <c r="BK101" s="74"/>
      <c r="BL101" s="77" t="str">
        <f t="shared" si="28"/>
        <v/>
      </c>
      <c r="BM101" s="80" t="str">
        <f t="shared" si="29"/>
        <v/>
      </c>
      <c r="BN101" s="139"/>
      <c r="BO101" s="82" t="str">
        <f>IF(ISBLANK(A101),"",VLOOKUP(LEFT(A101,1),Coordinate,2,FALSE))</f>
        <v/>
      </c>
      <c r="BP101" s="83">
        <f t="shared" si="24"/>
        <v>0</v>
      </c>
      <c r="BQ101" s="84">
        <f t="shared" si="25"/>
        <v>0</v>
      </c>
      <c r="BR101" s="54" t="str">
        <f>IF(ISBLANK(A101),"",vlookup(LEFT(A101,1),Coordinate,9,false))</f>
        <v/>
      </c>
      <c r="BS101" s="54" t="str">
        <f>IF(ISBLANK(A101),"",VLOOKUP(MID(A101,2,1),Coordinate,9,false))</f>
        <v/>
      </c>
      <c r="BT101" s="54" t="str">
        <f>IF(ISBLANK(A101),"",VLOOKUP(MID(A101,3,1),Coordinate,9,false))</f>
        <v/>
      </c>
      <c r="BU101" s="54" t="str">
        <f>IF(ISBLANK(A101),"",VLOOKUP(MID(A101,4,1),Coordinate,9,false))</f>
        <v/>
      </c>
      <c r="BV101" s="54" t="str">
        <f>IF(ISBLANK(A101),"",VLOOKUP(MID(A101,5,1),Coordinate,9,false))</f>
        <v/>
      </c>
      <c r="BW101" s="54" t="str">
        <f>IF(ISBLANK(A101),"",VLOOKUP(MID(A101,6,1),Coordinate,9,false))</f>
        <v/>
      </c>
      <c r="BX101" s="84" t="str">
        <f>IF(ISBLANK(A101),"",VLOOKUP(RIGHT(A101,1),Coordinate,9,false))</f>
        <v/>
      </c>
      <c r="BY101" s="84">
        <f t="array" ref="BY101">SUMPRODUCT(BR101:BX101,TRANSPOSE(Weights))</f>
        <v>0</v>
      </c>
      <c r="BZ101" s="53"/>
    </row>
    <row r="102">
      <c r="A102" s="147"/>
      <c r="B102" s="51" t="str">
        <f>IF(ISBLANK(A102),"",if(C102="","N",if(VLOOKUP(BQ102,NewPlanet,3,false)=C102,"Y","N")))</f>
        <v/>
      </c>
      <c r="C102" s="141"/>
      <c r="D102" s="52"/>
      <c r="E102" s="52"/>
      <c r="F102" s="52"/>
      <c r="G102" s="52"/>
      <c r="H102" s="52"/>
      <c r="I102" s="54" t="str">
        <f t="shared" si="26"/>
        <v/>
      </c>
      <c r="J102" s="52"/>
      <c r="K102" s="52"/>
      <c r="L102" s="52"/>
      <c r="M102" s="52"/>
      <c r="N102" s="52"/>
      <c r="O102" s="54" t="str">
        <f t="shared" si="27"/>
        <v/>
      </c>
      <c r="P102" s="142"/>
      <c r="Q102" s="56"/>
      <c r="R102" s="143"/>
      <c r="S102" s="58"/>
      <c r="T102" s="144"/>
      <c r="U102" s="60"/>
      <c r="V102" s="61"/>
      <c r="W102" s="62"/>
      <c r="X102" s="52"/>
      <c r="Y102" s="63"/>
      <c r="Z102" s="52"/>
      <c r="AA102" s="52"/>
      <c r="AB102" s="52"/>
      <c r="AC102" s="65"/>
      <c r="AD102" s="52"/>
      <c r="AE102" s="52"/>
      <c r="AF102" s="52"/>
      <c r="AG102" s="65"/>
      <c r="AH102" s="52"/>
      <c r="AI102" s="52"/>
      <c r="AJ102" s="52"/>
      <c r="AK102" s="65"/>
      <c r="AL102" s="52"/>
      <c r="AM102" s="52"/>
      <c r="AN102" s="52"/>
      <c r="AO102" s="56"/>
      <c r="AP102" s="56"/>
      <c r="AQ102" s="56"/>
      <c r="AR102" s="58"/>
      <c r="AS102" s="58"/>
      <c r="AT102" s="58"/>
      <c r="AU102" s="60"/>
      <c r="AV102" s="60"/>
      <c r="AW102" s="61"/>
      <c r="AX102" s="62"/>
      <c r="AY102" s="31" t="str">
        <f t="shared" si="21"/>
        <v/>
      </c>
      <c r="AZ102" s="63"/>
      <c r="BA102" s="69"/>
      <c r="BB102" s="69"/>
      <c r="BC102" s="69"/>
      <c r="BD102" s="71"/>
      <c r="BE102" s="71"/>
      <c r="BF102" s="71"/>
      <c r="BG102" s="72"/>
      <c r="BH102" s="73"/>
      <c r="BI102" s="73"/>
      <c r="BJ102" s="74"/>
      <c r="BK102" s="74"/>
      <c r="BL102" s="77" t="str">
        <f t="shared" si="28"/>
        <v/>
      </c>
      <c r="BM102" s="80" t="str">
        <f t="shared" si="29"/>
        <v/>
      </c>
      <c r="BN102" s="139"/>
      <c r="BO102" s="82" t="str">
        <f>IF(ISBLANK(A102),"",VLOOKUP(LEFT(A102,1),Coordinate,2,FALSE))</f>
        <v/>
      </c>
      <c r="BP102" s="83">
        <f t="shared" si="24"/>
        <v>0</v>
      </c>
      <c r="BQ102" s="84">
        <f t="shared" si="25"/>
        <v>0</v>
      </c>
      <c r="BR102" s="54" t="str">
        <f>IF(ISBLANK(A102),"",vlookup(LEFT(A102,1),Coordinate,9,false))</f>
        <v/>
      </c>
      <c r="BS102" s="54" t="str">
        <f>IF(ISBLANK(A102),"",VLOOKUP(MID(A102,2,1),Coordinate,9,false))</f>
        <v/>
      </c>
      <c r="BT102" s="54" t="str">
        <f>IF(ISBLANK(A102),"",VLOOKUP(MID(A102,3,1),Coordinate,9,false))</f>
        <v/>
      </c>
      <c r="BU102" s="54" t="str">
        <f>IF(ISBLANK(A102),"",VLOOKUP(MID(A102,4,1),Coordinate,9,false))</f>
        <v/>
      </c>
      <c r="BV102" s="54" t="str">
        <f>IF(ISBLANK(A102),"",VLOOKUP(MID(A102,5,1),Coordinate,9,false))</f>
        <v/>
      </c>
      <c r="BW102" s="54" t="str">
        <f>IF(ISBLANK(A102),"",VLOOKUP(MID(A102,6,1),Coordinate,9,false))</f>
        <v/>
      </c>
      <c r="BX102" s="84" t="str">
        <f>IF(ISBLANK(A102),"",VLOOKUP(RIGHT(A102,1),Coordinate,9,false))</f>
        <v/>
      </c>
      <c r="BY102" s="84">
        <f t="array" ref="BY102">SUMPRODUCT(BR102:BX102,TRANSPOSE(Weights))</f>
        <v>0</v>
      </c>
      <c r="BZ102" s="53"/>
    </row>
    <row r="103">
      <c r="A103" s="147"/>
      <c r="B103" s="51" t="str">
        <f>IF(ISBLANK(A103),"",if(C103="","N",if(VLOOKUP(BQ103,NewPlanet,3,false)=C103,"Y","N")))</f>
        <v/>
      </c>
      <c r="C103" s="141"/>
      <c r="D103" s="52"/>
      <c r="E103" s="52"/>
      <c r="F103" s="52"/>
      <c r="G103" s="52"/>
      <c r="H103" s="52"/>
      <c r="I103" s="54" t="str">
        <f t="shared" si="26"/>
        <v/>
      </c>
      <c r="J103" s="52"/>
      <c r="K103" s="52"/>
      <c r="L103" s="52"/>
      <c r="M103" s="52"/>
      <c r="N103" s="52"/>
      <c r="O103" s="54" t="str">
        <f t="shared" si="27"/>
        <v/>
      </c>
      <c r="P103" s="142"/>
      <c r="Q103" s="56"/>
      <c r="R103" s="143"/>
      <c r="S103" s="58"/>
      <c r="T103" s="144"/>
      <c r="U103" s="60"/>
      <c r="V103" s="61"/>
      <c r="W103" s="62"/>
      <c r="X103" s="52"/>
      <c r="Y103" s="63"/>
      <c r="Z103" s="52"/>
      <c r="AA103" s="52"/>
      <c r="AB103" s="52"/>
      <c r="AC103" s="65"/>
      <c r="AD103" s="52"/>
      <c r="AE103" s="52"/>
      <c r="AF103" s="52"/>
      <c r="AG103" s="65"/>
      <c r="AH103" s="52"/>
      <c r="AI103" s="52"/>
      <c r="AJ103" s="52"/>
      <c r="AK103" s="65"/>
      <c r="AL103" s="52"/>
      <c r="AM103" s="52"/>
      <c r="AN103" s="52"/>
      <c r="AO103" s="56"/>
      <c r="AP103" s="56"/>
      <c r="AQ103" s="56"/>
      <c r="AR103" s="58"/>
      <c r="AS103" s="58"/>
      <c r="AT103" s="58"/>
      <c r="AU103" s="60"/>
      <c r="AV103" s="60"/>
      <c r="AW103" s="61"/>
      <c r="AX103" s="62"/>
      <c r="AY103" s="31" t="str">
        <f t="shared" si="21"/>
        <v/>
      </c>
      <c r="AZ103" s="63"/>
      <c r="BA103" s="69"/>
      <c r="BB103" s="69"/>
      <c r="BC103" s="69"/>
      <c r="BD103" s="71"/>
      <c r="BE103" s="71"/>
      <c r="BF103" s="71"/>
      <c r="BG103" s="72"/>
      <c r="BH103" s="73"/>
      <c r="BI103" s="73"/>
      <c r="BJ103" s="74"/>
      <c r="BK103" s="74"/>
      <c r="BL103" s="77" t="str">
        <f t="shared" si="28"/>
        <v/>
      </c>
      <c r="BM103" s="80" t="str">
        <f t="shared" si="29"/>
        <v/>
      </c>
      <c r="BN103" s="139"/>
      <c r="BO103" s="82" t="str">
        <f>IF(ISBLANK(A103),"",VLOOKUP(LEFT(A103,1),Coordinate,2,FALSE))</f>
        <v/>
      </c>
      <c r="BP103" s="83">
        <f t="shared" si="24"/>
        <v>0</v>
      </c>
      <c r="BQ103" s="84">
        <f t="shared" si="25"/>
        <v>0</v>
      </c>
      <c r="BR103" s="54" t="str">
        <f>IF(ISBLANK(A103),"",vlookup(LEFT(A103,1),Coordinate,9,false))</f>
        <v/>
      </c>
      <c r="BS103" s="54" t="str">
        <f>IF(ISBLANK(A103),"",VLOOKUP(MID(A103,2,1),Coordinate,9,false))</f>
        <v/>
      </c>
      <c r="BT103" s="54" t="str">
        <f>IF(ISBLANK(A103),"",VLOOKUP(MID(A103,3,1),Coordinate,9,false))</f>
        <v/>
      </c>
      <c r="BU103" s="54" t="str">
        <f>IF(ISBLANK(A103),"",VLOOKUP(MID(A103,4,1),Coordinate,9,false))</f>
        <v/>
      </c>
      <c r="BV103" s="54" t="str">
        <f>IF(ISBLANK(A103),"",VLOOKUP(MID(A103,5,1),Coordinate,9,false))</f>
        <v/>
      </c>
      <c r="BW103" s="54" t="str">
        <f>IF(ISBLANK(A103),"",VLOOKUP(MID(A103,6,1),Coordinate,9,false))</f>
        <v/>
      </c>
      <c r="BX103" s="84" t="str">
        <f>IF(ISBLANK(A103),"",VLOOKUP(RIGHT(A103,1),Coordinate,9,false))</f>
        <v/>
      </c>
      <c r="BY103" s="84">
        <f t="array" ref="BY103">SUMPRODUCT(BR103:BX103,TRANSPOSE(Weights))</f>
        <v>0</v>
      </c>
      <c r="BZ103" s="53"/>
    </row>
    <row r="104">
      <c r="A104" s="147"/>
      <c r="B104" s="51" t="str">
        <f>IF(ISBLANK(A104),"",if(C104="","N",if(VLOOKUP(BQ104,NewPlanet,3,false)=C104,"Y","N")))</f>
        <v/>
      </c>
      <c r="C104" s="141"/>
      <c r="D104" s="52"/>
      <c r="E104" s="52"/>
      <c r="F104" s="52"/>
      <c r="G104" s="52"/>
      <c r="H104" s="52"/>
      <c r="I104" s="54" t="str">
        <f t="shared" si="26"/>
        <v/>
      </c>
      <c r="J104" s="52"/>
      <c r="K104" s="52"/>
      <c r="L104" s="52"/>
      <c r="M104" s="52"/>
      <c r="N104" s="52"/>
      <c r="O104" s="54" t="str">
        <f t="shared" si="27"/>
        <v/>
      </c>
      <c r="P104" s="142"/>
      <c r="Q104" s="56"/>
      <c r="R104" s="143"/>
      <c r="S104" s="58"/>
      <c r="T104" s="144"/>
      <c r="U104" s="60"/>
      <c r="V104" s="61"/>
      <c r="W104" s="62"/>
      <c r="X104" s="52"/>
      <c r="Y104" s="63"/>
      <c r="Z104" s="52"/>
      <c r="AA104" s="52"/>
      <c r="AB104" s="52"/>
      <c r="AC104" s="65"/>
      <c r="AD104" s="52"/>
      <c r="AE104" s="52"/>
      <c r="AF104" s="52"/>
      <c r="AG104" s="65"/>
      <c r="AH104" s="52"/>
      <c r="AI104" s="52"/>
      <c r="AJ104" s="52"/>
      <c r="AK104" s="65"/>
      <c r="AL104" s="52"/>
      <c r="AM104" s="52"/>
      <c r="AN104" s="52"/>
      <c r="AO104" s="56"/>
      <c r="AP104" s="56"/>
      <c r="AQ104" s="56"/>
      <c r="AR104" s="58"/>
      <c r="AS104" s="58"/>
      <c r="AT104" s="58"/>
      <c r="AU104" s="60"/>
      <c r="AV104" s="60"/>
      <c r="AW104" s="61"/>
      <c r="AX104" s="62"/>
      <c r="AY104" s="31" t="str">
        <f t="shared" si="21"/>
        <v/>
      </c>
      <c r="AZ104" s="63"/>
      <c r="BA104" s="69"/>
      <c r="BB104" s="69"/>
      <c r="BC104" s="69"/>
      <c r="BD104" s="71"/>
      <c r="BE104" s="71"/>
      <c r="BF104" s="71"/>
      <c r="BG104" s="72"/>
      <c r="BH104" s="73"/>
      <c r="BI104" s="73"/>
      <c r="BJ104" s="74"/>
      <c r="BK104" s="74"/>
      <c r="BL104" s="77" t="str">
        <f t="shared" si="28"/>
        <v/>
      </c>
      <c r="BM104" s="80" t="str">
        <f t="shared" si="29"/>
        <v/>
      </c>
      <c r="BN104" s="139"/>
      <c r="BO104" s="82" t="str">
        <f>IF(ISBLANK(A104),"",VLOOKUP(LEFT(A104,1),Coordinate,2,FALSE))</f>
        <v/>
      </c>
      <c r="BP104" s="83">
        <f t="shared" si="24"/>
        <v>0</v>
      </c>
      <c r="BQ104" s="84">
        <f t="shared" si="25"/>
        <v>0</v>
      </c>
      <c r="BR104" s="54" t="str">
        <f>IF(ISBLANK(A104),"",vlookup(LEFT(A104,1),Coordinate,9,false))</f>
        <v/>
      </c>
      <c r="BS104" s="54" t="str">
        <f>IF(ISBLANK(A104),"",VLOOKUP(MID(A104,2,1),Coordinate,9,false))</f>
        <v/>
      </c>
      <c r="BT104" s="54" t="str">
        <f>IF(ISBLANK(A104),"",VLOOKUP(MID(A104,3,1),Coordinate,9,false))</f>
        <v/>
      </c>
      <c r="BU104" s="54" t="str">
        <f>IF(ISBLANK(A104),"",VLOOKUP(MID(A104,4,1),Coordinate,9,false))</f>
        <v/>
      </c>
      <c r="BV104" s="54" t="str">
        <f>IF(ISBLANK(A104),"",VLOOKUP(MID(A104,5,1),Coordinate,9,false))</f>
        <v/>
      </c>
      <c r="BW104" s="54" t="str">
        <f>IF(ISBLANK(A104),"",VLOOKUP(MID(A104,6,1),Coordinate,9,false))</f>
        <v/>
      </c>
      <c r="BX104" s="84" t="str">
        <f>IF(ISBLANK(A104),"",VLOOKUP(RIGHT(A104,1),Coordinate,9,false))</f>
        <v/>
      </c>
      <c r="BY104" s="84">
        <f t="array" ref="BY104">SUMPRODUCT(BR104:BX104,TRANSPOSE(Weights))</f>
        <v>0</v>
      </c>
      <c r="BZ104" s="53"/>
    </row>
    <row r="105">
      <c r="A105" s="147"/>
      <c r="B105" s="51" t="str">
        <f>IF(ISBLANK(A105),"",if(C105="","N",if(VLOOKUP(BQ105,NewPlanet,3,false)=C105,"Y","N")))</f>
        <v/>
      </c>
      <c r="C105" s="141"/>
      <c r="D105" s="52"/>
      <c r="E105" s="52"/>
      <c r="F105" s="52"/>
      <c r="G105" s="52"/>
      <c r="H105" s="52"/>
      <c r="I105" s="54" t="str">
        <f t="shared" si="26"/>
        <v/>
      </c>
      <c r="J105" s="52"/>
      <c r="K105" s="52"/>
      <c r="L105" s="52"/>
      <c r="M105" s="52"/>
      <c r="N105" s="52"/>
      <c r="O105" s="54" t="str">
        <f t="shared" si="27"/>
        <v/>
      </c>
      <c r="P105" s="142"/>
      <c r="Q105" s="56"/>
      <c r="R105" s="143"/>
      <c r="S105" s="58"/>
      <c r="T105" s="144"/>
      <c r="U105" s="60"/>
      <c r="V105" s="61"/>
      <c r="W105" s="62"/>
      <c r="X105" s="52"/>
      <c r="Y105" s="63"/>
      <c r="Z105" s="52"/>
      <c r="AA105" s="52"/>
      <c r="AB105" s="52"/>
      <c r="AC105" s="65"/>
      <c r="AD105" s="52"/>
      <c r="AE105" s="52"/>
      <c r="AF105" s="52"/>
      <c r="AG105" s="65"/>
      <c r="AH105" s="52"/>
      <c r="AI105" s="52"/>
      <c r="AJ105" s="52"/>
      <c r="AK105" s="65"/>
      <c r="AL105" s="52"/>
      <c r="AM105" s="52"/>
      <c r="AN105" s="52"/>
      <c r="AO105" s="56"/>
      <c r="AP105" s="56"/>
      <c r="AQ105" s="56"/>
      <c r="AR105" s="58"/>
      <c r="AS105" s="58"/>
      <c r="AT105" s="58"/>
      <c r="AU105" s="60"/>
      <c r="AV105" s="60"/>
      <c r="AW105" s="61"/>
      <c r="AX105" s="62"/>
      <c r="AY105" s="31" t="str">
        <f t="shared" si="21"/>
        <v/>
      </c>
      <c r="AZ105" s="63"/>
      <c r="BA105" s="69"/>
      <c r="BB105" s="69"/>
      <c r="BC105" s="69"/>
      <c r="BD105" s="71"/>
      <c r="BE105" s="71"/>
      <c r="BF105" s="71"/>
      <c r="BG105" s="72"/>
      <c r="BH105" s="73"/>
      <c r="BI105" s="73"/>
      <c r="BJ105" s="74"/>
      <c r="BK105" s="74"/>
      <c r="BL105" s="77" t="str">
        <f t="shared" si="28"/>
        <v/>
      </c>
      <c r="BM105" s="80" t="str">
        <f t="shared" si="29"/>
        <v/>
      </c>
      <c r="BN105" s="139"/>
      <c r="BO105" s="82" t="str">
        <f>IF(ISBLANK(A105),"",VLOOKUP(LEFT(A105,1),Coordinate,2,FALSE))</f>
        <v/>
      </c>
      <c r="BP105" s="83">
        <f t="shared" si="24"/>
        <v>0</v>
      </c>
      <c r="BQ105" s="84">
        <f t="shared" si="25"/>
        <v>0</v>
      </c>
      <c r="BR105" s="54" t="str">
        <f>IF(ISBLANK(A105),"",vlookup(LEFT(A105,1),Coordinate,9,false))</f>
        <v/>
      </c>
      <c r="BS105" s="54" t="str">
        <f>IF(ISBLANK(A105),"",VLOOKUP(MID(A105,2,1),Coordinate,9,false))</f>
        <v/>
      </c>
      <c r="BT105" s="54" t="str">
        <f>IF(ISBLANK(A105),"",VLOOKUP(MID(A105,3,1),Coordinate,9,false))</f>
        <v/>
      </c>
      <c r="BU105" s="54" t="str">
        <f>IF(ISBLANK(A105),"",VLOOKUP(MID(A105,4,1),Coordinate,9,false))</f>
        <v/>
      </c>
      <c r="BV105" s="54" t="str">
        <f>IF(ISBLANK(A105),"",VLOOKUP(MID(A105,5,1),Coordinate,9,false))</f>
        <v/>
      </c>
      <c r="BW105" s="54" t="str">
        <f>IF(ISBLANK(A105),"",VLOOKUP(MID(A105,6,1),Coordinate,9,false))</f>
        <v/>
      </c>
      <c r="BX105" s="84" t="str">
        <f>IF(ISBLANK(A105),"",VLOOKUP(RIGHT(A105,1),Coordinate,9,false))</f>
        <v/>
      </c>
      <c r="BY105" s="84">
        <f t="array" ref="BY105">SUMPRODUCT(BR105:BX105,TRANSPOSE(Weights))</f>
        <v>0</v>
      </c>
      <c r="BZ105" s="53"/>
    </row>
    <row r="106">
      <c r="A106" s="147"/>
      <c r="B106" s="51" t="str">
        <f>IF(ISBLANK(A106),"",if(C106="","N",if(VLOOKUP(BQ106,NewPlanet,3,false)=C106,"Y","N")))</f>
        <v/>
      </c>
      <c r="C106" s="141"/>
      <c r="D106" s="52"/>
      <c r="E106" s="52"/>
      <c r="F106" s="52"/>
      <c r="G106" s="52"/>
      <c r="H106" s="52"/>
      <c r="I106" s="54" t="str">
        <f t="shared" si="26"/>
        <v/>
      </c>
      <c r="J106" s="52"/>
      <c r="K106" s="52"/>
      <c r="L106" s="52"/>
      <c r="M106" s="52"/>
      <c r="N106" s="52"/>
      <c r="O106" s="54" t="str">
        <f t="shared" si="27"/>
        <v/>
      </c>
      <c r="P106" s="142"/>
      <c r="Q106" s="56"/>
      <c r="R106" s="143"/>
      <c r="S106" s="58"/>
      <c r="T106" s="144"/>
      <c r="U106" s="60"/>
      <c r="V106" s="61"/>
      <c r="W106" s="62"/>
      <c r="X106" s="52"/>
      <c r="Y106" s="63"/>
      <c r="Z106" s="52"/>
      <c r="AA106" s="52"/>
      <c r="AB106" s="52"/>
      <c r="AC106" s="65"/>
      <c r="AD106" s="52"/>
      <c r="AE106" s="52"/>
      <c r="AF106" s="52"/>
      <c r="AG106" s="65"/>
      <c r="AH106" s="52"/>
      <c r="AI106" s="52"/>
      <c r="AJ106" s="52"/>
      <c r="AK106" s="65"/>
      <c r="AL106" s="52"/>
      <c r="AM106" s="52"/>
      <c r="AN106" s="52"/>
      <c r="AO106" s="56"/>
      <c r="AP106" s="56"/>
      <c r="AQ106" s="56"/>
      <c r="AR106" s="58"/>
      <c r="AS106" s="58"/>
      <c r="AT106" s="58"/>
      <c r="AU106" s="60"/>
      <c r="AV106" s="60"/>
      <c r="AW106" s="61"/>
      <c r="AX106" s="62"/>
      <c r="AY106" s="31" t="str">
        <f t="shared" si="21"/>
        <v/>
      </c>
      <c r="AZ106" s="63"/>
      <c r="BA106" s="69"/>
      <c r="BB106" s="69"/>
      <c r="BC106" s="69"/>
      <c r="BD106" s="71"/>
      <c r="BE106" s="71"/>
      <c r="BF106" s="71"/>
      <c r="BG106" s="72"/>
      <c r="BH106" s="73"/>
      <c r="BI106" s="73"/>
      <c r="BJ106" s="74"/>
      <c r="BK106" s="74"/>
      <c r="BL106" s="77" t="str">
        <f t="shared" si="28"/>
        <v/>
      </c>
      <c r="BM106" s="80" t="str">
        <f t="shared" si="29"/>
        <v/>
      </c>
      <c r="BN106" s="139"/>
      <c r="BO106" s="82" t="str">
        <f>IF(ISBLANK(A106),"",VLOOKUP(LEFT(A106,1),Coordinate,2,FALSE))</f>
        <v/>
      </c>
      <c r="BP106" s="83">
        <f t="shared" si="24"/>
        <v>0</v>
      </c>
      <c r="BQ106" s="84">
        <f t="shared" si="25"/>
        <v>0</v>
      </c>
      <c r="BR106" s="54" t="str">
        <f>IF(ISBLANK(A106),"",vlookup(LEFT(A106,1),Coordinate,9,false))</f>
        <v/>
      </c>
      <c r="BS106" s="54" t="str">
        <f>IF(ISBLANK(A106),"",VLOOKUP(MID(A106,2,1),Coordinate,9,false))</f>
        <v/>
      </c>
      <c r="BT106" s="54" t="str">
        <f>IF(ISBLANK(A106),"",VLOOKUP(MID(A106,3,1),Coordinate,9,false))</f>
        <v/>
      </c>
      <c r="BU106" s="54" t="str">
        <f>IF(ISBLANK(A106),"",VLOOKUP(MID(A106,4,1),Coordinate,9,false))</f>
        <v/>
      </c>
      <c r="BV106" s="54" t="str">
        <f>IF(ISBLANK(A106),"",VLOOKUP(MID(A106,5,1),Coordinate,9,false))</f>
        <v/>
      </c>
      <c r="BW106" s="54" t="str">
        <f>IF(ISBLANK(A106),"",VLOOKUP(MID(A106,6,1),Coordinate,9,false))</f>
        <v/>
      </c>
      <c r="BX106" s="84" t="str">
        <f>IF(ISBLANK(A106),"",VLOOKUP(RIGHT(A106,1),Coordinate,9,false))</f>
        <v/>
      </c>
      <c r="BY106" s="84">
        <f t="array" ref="BY106">SUMPRODUCT(BR106:BX106,TRANSPOSE(Weights))</f>
        <v>0</v>
      </c>
      <c r="BZ106" s="53"/>
    </row>
    <row r="107">
      <c r="A107" s="147"/>
      <c r="B107" s="51" t="str">
        <f>IF(ISBLANK(A107),"",if(C107="","N",if(VLOOKUP(BQ107,NewPlanet,3,false)=C107,"Y","N")))</f>
        <v/>
      </c>
      <c r="C107" s="141"/>
      <c r="D107" s="52"/>
      <c r="E107" s="52"/>
      <c r="F107" s="52"/>
      <c r="G107" s="52"/>
      <c r="H107" s="52"/>
      <c r="I107" s="54" t="str">
        <f t="shared" si="26"/>
        <v/>
      </c>
      <c r="J107" s="52"/>
      <c r="K107" s="52"/>
      <c r="L107" s="52"/>
      <c r="M107" s="52"/>
      <c r="N107" s="52"/>
      <c r="O107" s="54" t="str">
        <f t="shared" si="27"/>
        <v/>
      </c>
      <c r="P107" s="142"/>
      <c r="Q107" s="56"/>
      <c r="R107" s="143"/>
      <c r="S107" s="58"/>
      <c r="T107" s="144"/>
      <c r="U107" s="60"/>
      <c r="V107" s="61"/>
      <c r="W107" s="62"/>
      <c r="X107" s="52"/>
      <c r="Y107" s="63"/>
      <c r="Z107" s="52"/>
      <c r="AA107" s="52"/>
      <c r="AB107" s="52"/>
      <c r="AC107" s="65"/>
      <c r="AD107" s="52"/>
      <c r="AE107" s="52"/>
      <c r="AF107" s="52"/>
      <c r="AG107" s="65"/>
      <c r="AH107" s="52"/>
      <c r="AI107" s="52"/>
      <c r="AJ107" s="52"/>
      <c r="AK107" s="65"/>
      <c r="AL107" s="52"/>
      <c r="AM107" s="52"/>
      <c r="AN107" s="52"/>
      <c r="AO107" s="56"/>
      <c r="AP107" s="56"/>
      <c r="AQ107" s="56"/>
      <c r="AR107" s="58"/>
      <c r="AS107" s="58"/>
      <c r="AT107" s="58"/>
      <c r="AU107" s="60"/>
      <c r="AV107" s="60"/>
      <c r="AW107" s="61"/>
      <c r="AX107" s="62"/>
      <c r="AY107" s="31" t="str">
        <f t="shared" si="21"/>
        <v/>
      </c>
      <c r="AZ107" s="63"/>
      <c r="BA107" s="69"/>
      <c r="BB107" s="69"/>
      <c r="BC107" s="69"/>
      <c r="BD107" s="71"/>
      <c r="BE107" s="71"/>
      <c r="BF107" s="71"/>
      <c r="BG107" s="72"/>
      <c r="BH107" s="73"/>
      <c r="BI107" s="73"/>
      <c r="BJ107" s="74"/>
      <c r="BK107" s="74"/>
      <c r="BL107" s="77" t="str">
        <f t="shared" si="28"/>
        <v/>
      </c>
      <c r="BM107" s="80" t="str">
        <f t="shared" si="29"/>
        <v/>
      </c>
      <c r="BN107" s="139"/>
      <c r="BO107" s="82" t="str">
        <f>IF(ISBLANK(A107),"",VLOOKUP(LEFT(A107,1),Coordinate,2,FALSE))</f>
        <v/>
      </c>
      <c r="BP107" s="83">
        <f t="shared" si="24"/>
        <v>0</v>
      </c>
      <c r="BQ107" s="84">
        <f t="shared" si="25"/>
        <v>0</v>
      </c>
      <c r="BR107" s="54" t="str">
        <f>IF(ISBLANK(A107),"",vlookup(LEFT(A107,1),Coordinate,9,false))</f>
        <v/>
      </c>
      <c r="BS107" s="54" t="str">
        <f>IF(ISBLANK(A107),"",VLOOKUP(MID(A107,2,1),Coordinate,9,false))</f>
        <v/>
      </c>
      <c r="BT107" s="54" t="str">
        <f>IF(ISBLANK(A107),"",VLOOKUP(MID(A107,3,1),Coordinate,9,false))</f>
        <v/>
      </c>
      <c r="BU107" s="54" t="str">
        <f>IF(ISBLANK(A107),"",VLOOKUP(MID(A107,4,1),Coordinate,9,false))</f>
        <v/>
      </c>
      <c r="BV107" s="54" t="str">
        <f>IF(ISBLANK(A107),"",VLOOKUP(MID(A107,5,1),Coordinate,9,false))</f>
        <v/>
      </c>
      <c r="BW107" s="54" t="str">
        <f>IF(ISBLANK(A107),"",VLOOKUP(MID(A107,6,1),Coordinate,9,false))</f>
        <v/>
      </c>
      <c r="BX107" s="84" t="str">
        <f>IF(ISBLANK(A107),"",VLOOKUP(RIGHT(A107,1),Coordinate,9,false))</f>
        <v/>
      </c>
      <c r="BY107" s="84">
        <f t="array" ref="BY107">SUMPRODUCT(BR107:BX107,TRANSPOSE(Weights))</f>
        <v>0</v>
      </c>
      <c r="BZ107" s="53"/>
    </row>
    <row r="108">
      <c r="A108" s="147"/>
      <c r="B108" s="51" t="str">
        <f>IF(ISBLANK(A108),"",if(C108="","N",if(VLOOKUP(BQ108,NewPlanet,3,false)=C108,"Y","N")))</f>
        <v/>
      </c>
      <c r="C108" s="141"/>
      <c r="D108" s="52"/>
      <c r="E108" s="52"/>
      <c r="F108" s="52"/>
      <c r="G108" s="52"/>
      <c r="H108" s="52"/>
      <c r="I108" s="54" t="str">
        <f t="shared" si="26"/>
        <v/>
      </c>
      <c r="J108" s="52"/>
      <c r="K108" s="52"/>
      <c r="L108" s="52"/>
      <c r="M108" s="52"/>
      <c r="N108" s="52"/>
      <c r="O108" s="54" t="str">
        <f t="shared" si="27"/>
        <v/>
      </c>
      <c r="P108" s="142"/>
      <c r="Q108" s="56"/>
      <c r="R108" s="143"/>
      <c r="S108" s="58"/>
      <c r="T108" s="144"/>
      <c r="U108" s="60"/>
      <c r="V108" s="61"/>
      <c r="W108" s="62"/>
      <c r="X108" s="52"/>
      <c r="Y108" s="63"/>
      <c r="Z108" s="52"/>
      <c r="AA108" s="52"/>
      <c r="AB108" s="52"/>
      <c r="AC108" s="65"/>
      <c r="AD108" s="52"/>
      <c r="AE108" s="52"/>
      <c r="AF108" s="52"/>
      <c r="AG108" s="65"/>
      <c r="AH108" s="52"/>
      <c r="AI108" s="52"/>
      <c r="AJ108" s="52"/>
      <c r="AK108" s="65"/>
      <c r="AL108" s="52"/>
      <c r="AM108" s="52"/>
      <c r="AN108" s="52"/>
      <c r="AO108" s="56"/>
      <c r="AP108" s="56"/>
      <c r="AQ108" s="56"/>
      <c r="AR108" s="58"/>
      <c r="AS108" s="58"/>
      <c r="AT108" s="58"/>
      <c r="AU108" s="60"/>
      <c r="AV108" s="60"/>
      <c r="AW108" s="61"/>
      <c r="AX108" s="62"/>
      <c r="AY108" s="31" t="str">
        <f t="shared" si="21"/>
        <v/>
      </c>
      <c r="AZ108" s="63"/>
      <c r="BA108" s="69"/>
      <c r="BB108" s="69"/>
      <c r="BC108" s="69"/>
      <c r="BD108" s="71"/>
      <c r="BE108" s="71"/>
      <c r="BF108" s="71"/>
      <c r="BG108" s="72"/>
      <c r="BH108" s="73"/>
      <c r="BI108" s="73"/>
      <c r="BJ108" s="74"/>
      <c r="BK108" s="74"/>
      <c r="BL108" s="77" t="str">
        <f t="shared" si="28"/>
        <v/>
      </c>
      <c r="BM108" s="80" t="str">
        <f t="shared" si="29"/>
        <v/>
      </c>
      <c r="BN108" s="139"/>
      <c r="BO108" s="82" t="str">
        <f>IF(ISBLANK(A108),"",VLOOKUP(LEFT(A108,1),Coordinate,2,FALSE))</f>
        <v/>
      </c>
      <c r="BP108" s="83">
        <f t="shared" si="24"/>
        <v>0</v>
      </c>
      <c r="BQ108" s="84">
        <f t="shared" si="25"/>
        <v>0</v>
      </c>
      <c r="BR108" s="54" t="str">
        <f>IF(ISBLANK(A108),"",vlookup(LEFT(A108,1),Coordinate,9,false))</f>
        <v/>
      </c>
      <c r="BS108" s="54" t="str">
        <f>IF(ISBLANK(A108),"",VLOOKUP(MID(A108,2,1),Coordinate,9,false))</f>
        <v/>
      </c>
      <c r="BT108" s="54" t="str">
        <f>IF(ISBLANK(A108),"",VLOOKUP(MID(A108,3,1),Coordinate,9,false))</f>
        <v/>
      </c>
      <c r="BU108" s="54" t="str">
        <f>IF(ISBLANK(A108),"",VLOOKUP(MID(A108,4,1),Coordinate,9,false))</f>
        <v/>
      </c>
      <c r="BV108" s="54" t="str">
        <f>IF(ISBLANK(A108),"",VLOOKUP(MID(A108,5,1),Coordinate,9,false))</f>
        <v/>
      </c>
      <c r="BW108" s="54" t="str">
        <f>IF(ISBLANK(A108),"",VLOOKUP(MID(A108,6,1),Coordinate,9,false))</f>
        <v/>
      </c>
      <c r="BX108" s="84" t="str">
        <f>IF(ISBLANK(A108),"",VLOOKUP(RIGHT(A108,1),Coordinate,9,false))</f>
        <v/>
      </c>
      <c r="BY108" s="84">
        <f t="array" ref="BY108">SUMPRODUCT(BR108:BX108,TRANSPOSE(Weights))</f>
        <v>0</v>
      </c>
      <c r="BZ108" s="53"/>
    </row>
    <row r="109">
      <c r="A109" s="147"/>
      <c r="B109" s="51" t="str">
        <f>IF(ISBLANK(A109),"",if(C109="","N",if(VLOOKUP(BQ109,NewPlanet,3,false)=C109,"Y","N")))</f>
        <v/>
      </c>
      <c r="C109" s="141"/>
      <c r="D109" s="52"/>
      <c r="E109" s="52"/>
      <c r="F109" s="52"/>
      <c r="G109" s="52"/>
      <c r="H109" s="52"/>
      <c r="I109" s="54" t="str">
        <f t="shared" si="26"/>
        <v/>
      </c>
      <c r="J109" s="52"/>
      <c r="K109" s="52"/>
      <c r="L109" s="52"/>
      <c r="M109" s="52"/>
      <c r="N109" s="52"/>
      <c r="O109" s="54" t="str">
        <f t="shared" si="27"/>
        <v/>
      </c>
      <c r="P109" s="142"/>
      <c r="Q109" s="56"/>
      <c r="R109" s="143"/>
      <c r="S109" s="58"/>
      <c r="T109" s="144"/>
      <c r="U109" s="60"/>
      <c r="V109" s="61"/>
      <c r="W109" s="62"/>
      <c r="X109" s="52"/>
      <c r="Y109" s="63"/>
      <c r="Z109" s="52"/>
      <c r="AA109" s="52"/>
      <c r="AB109" s="52"/>
      <c r="AC109" s="65"/>
      <c r="AD109" s="52"/>
      <c r="AE109" s="52"/>
      <c r="AF109" s="52"/>
      <c r="AG109" s="65"/>
      <c r="AH109" s="52"/>
      <c r="AI109" s="52"/>
      <c r="AJ109" s="52"/>
      <c r="AK109" s="65"/>
      <c r="AL109" s="52"/>
      <c r="AM109" s="52"/>
      <c r="AN109" s="52"/>
      <c r="AO109" s="56"/>
      <c r="AP109" s="56"/>
      <c r="AQ109" s="56"/>
      <c r="AR109" s="58"/>
      <c r="AS109" s="58"/>
      <c r="AT109" s="58"/>
      <c r="AU109" s="60"/>
      <c r="AV109" s="60"/>
      <c r="AW109" s="61"/>
      <c r="AX109" s="62"/>
      <c r="AY109" s="31" t="str">
        <f t="shared" si="21"/>
        <v/>
      </c>
      <c r="AZ109" s="63"/>
      <c r="BA109" s="69"/>
      <c r="BB109" s="69"/>
      <c r="BC109" s="69"/>
      <c r="BD109" s="71"/>
      <c r="BE109" s="71"/>
      <c r="BF109" s="71"/>
      <c r="BG109" s="72"/>
      <c r="BH109" s="73"/>
      <c r="BI109" s="73"/>
      <c r="BJ109" s="74"/>
      <c r="BK109" s="74"/>
      <c r="BL109" s="77" t="str">
        <f t="shared" si="28"/>
        <v/>
      </c>
      <c r="BM109" s="80" t="str">
        <f t="shared" si="29"/>
        <v/>
      </c>
      <c r="BN109" s="139"/>
      <c r="BO109" s="82" t="str">
        <f>IF(ISBLANK(A109),"",VLOOKUP(LEFT(A109,1),Coordinate,2,FALSE))</f>
        <v/>
      </c>
      <c r="BP109" s="83">
        <f t="shared" si="24"/>
        <v>0</v>
      </c>
      <c r="BQ109" s="84">
        <f t="shared" si="25"/>
        <v>0</v>
      </c>
      <c r="BR109" s="54" t="str">
        <f>IF(ISBLANK(A109),"",vlookup(LEFT(A109,1),Coordinate,9,false))</f>
        <v/>
      </c>
      <c r="BS109" s="54" t="str">
        <f>IF(ISBLANK(A109),"",VLOOKUP(MID(A109,2,1),Coordinate,9,false))</f>
        <v/>
      </c>
      <c r="BT109" s="54" t="str">
        <f>IF(ISBLANK(A109),"",VLOOKUP(MID(A109,3,1),Coordinate,9,false))</f>
        <v/>
      </c>
      <c r="BU109" s="54" t="str">
        <f>IF(ISBLANK(A109),"",VLOOKUP(MID(A109,4,1),Coordinate,9,false))</f>
        <v/>
      </c>
      <c r="BV109" s="54" t="str">
        <f>IF(ISBLANK(A109),"",VLOOKUP(MID(A109,5,1),Coordinate,9,false))</f>
        <v/>
      </c>
      <c r="BW109" s="54" t="str">
        <f>IF(ISBLANK(A109),"",VLOOKUP(MID(A109,6,1),Coordinate,9,false))</f>
        <v/>
      </c>
      <c r="BX109" s="84" t="str">
        <f>IF(ISBLANK(A109),"",VLOOKUP(RIGHT(A109,1),Coordinate,9,false))</f>
        <v/>
      </c>
      <c r="BY109" s="84">
        <f t="array" ref="BY109">SUMPRODUCT(BR109:BX109,TRANSPOSE(Weights))</f>
        <v>0</v>
      </c>
      <c r="BZ109" s="53"/>
    </row>
    <row r="110">
      <c r="A110" s="147"/>
      <c r="B110" s="51" t="str">
        <f>IF(ISBLANK(A110),"",if(C110="","N",if(VLOOKUP(BQ110,NewPlanet,3,false)=C110,"Y","N")))</f>
        <v/>
      </c>
      <c r="C110" s="141"/>
      <c r="D110" s="52"/>
      <c r="E110" s="52"/>
      <c r="F110" s="52"/>
      <c r="G110" s="52"/>
      <c r="H110" s="52"/>
      <c r="I110" s="54" t="str">
        <f t="shared" si="26"/>
        <v/>
      </c>
      <c r="J110" s="52"/>
      <c r="K110" s="52"/>
      <c r="L110" s="52"/>
      <c r="M110" s="52"/>
      <c r="N110" s="52"/>
      <c r="O110" s="54" t="str">
        <f t="shared" si="27"/>
        <v/>
      </c>
      <c r="P110" s="142"/>
      <c r="Q110" s="56"/>
      <c r="R110" s="143"/>
      <c r="S110" s="58"/>
      <c r="T110" s="144"/>
      <c r="U110" s="60"/>
      <c r="V110" s="61"/>
      <c r="W110" s="62"/>
      <c r="X110" s="52"/>
      <c r="Y110" s="63"/>
      <c r="Z110" s="52"/>
      <c r="AA110" s="52"/>
      <c r="AB110" s="52"/>
      <c r="AC110" s="65"/>
      <c r="AD110" s="52"/>
      <c r="AE110" s="52"/>
      <c r="AF110" s="52"/>
      <c r="AG110" s="65"/>
      <c r="AH110" s="52"/>
      <c r="AI110" s="52"/>
      <c r="AJ110" s="52"/>
      <c r="AK110" s="65"/>
      <c r="AL110" s="52"/>
      <c r="AM110" s="52"/>
      <c r="AN110" s="52"/>
      <c r="AO110" s="56"/>
      <c r="AP110" s="56"/>
      <c r="AQ110" s="56"/>
      <c r="AR110" s="58"/>
      <c r="AS110" s="58"/>
      <c r="AT110" s="58"/>
      <c r="AU110" s="60"/>
      <c r="AV110" s="60"/>
      <c r="AW110" s="61"/>
      <c r="AX110" s="62"/>
      <c r="AY110" s="31" t="str">
        <f t="shared" si="21"/>
        <v/>
      </c>
      <c r="AZ110" s="63"/>
      <c r="BA110" s="69"/>
      <c r="BB110" s="69"/>
      <c r="BC110" s="69"/>
      <c r="BD110" s="71"/>
      <c r="BE110" s="71"/>
      <c r="BF110" s="71"/>
      <c r="BG110" s="72"/>
      <c r="BH110" s="73"/>
      <c r="BI110" s="73"/>
      <c r="BJ110" s="74"/>
      <c r="BK110" s="74"/>
      <c r="BL110" s="77" t="str">
        <f t="shared" si="28"/>
        <v/>
      </c>
      <c r="BM110" s="80" t="str">
        <f t="shared" si="29"/>
        <v/>
      </c>
      <c r="BN110" s="139"/>
      <c r="BO110" s="82" t="str">
        <f>IF(ISBLANK(A110),"",VLOOKUP(LEFT(A110,1),Coordinate,2,FALSE))</f>
        <v/>
      </c>
      <c r="BP110" s="83">
        <f t="shared" si="24"/>
        <v>0</v>
      </c>
      <c r="BQ110" s="84">
        <f t="shared" si="25"/>
        <v>0</v>
      </c>
      <c r="BR110" s="54" t="str">
        <f>IF(ISBLANK(A110),"",vlookup(LEFT(A110,1),Coordinate,9,false))</f>
        <v/>
      </c>
      <c r="BS110" s="54" t="str">
        <f>IF(ISBLANK(A110),"",VLOOKUP(MID(A110,2,1),Coordinate,9,false))</f>
        <v/>
      </c>
      <c r="BT110" s="54" t="str">
        <f>IF(ISBLANK(A110),"",VLOOKUP(MID(A110,3,1),Coordinate,9,false))</f>
        <v/>
      </c>
      <c r="BU110" s="54" t="str">
        <f>IF(ISBLANK(A110),"",VLOOKUP(MID(A110,4,1),Coordinate,9,false))</f>
        <v/>
      </c>
      <c r="BV110" s="54" t="str">
        <f>IF(ISBLANK(A110),"",VLOOKUP(MID(A110,5,1),Coordinate,9,false))</f>
        <v/>
      </c>
      <c r="BW110" s="54" t="str">
        <f>IF(ISBLANK(A110),"",VLOOKUP(MID(A110,6,1),Coordinate,9,false))</f>
        <v/>
      </c>
      <c r="BX110" s="84" t="str">
        <f>IF(ISBLANK(A110),"",VLOOKUP(RIGHT(A110,1),Coordinate,9,false))</f>
        <v/>
      </c>
      <c r="BY110" s="84">
        <f t="array" ref="BY110">SUMPRODUCT(BR110:BX110,TRANSPOSE(Weights))</f>
        <v>0</v>
      </c>
      <c r="BZ110" s="53"/>
    </row>
    <row r="111">
      <c r="A111" s="147"/>
      <c r="B111" s="51" t="str">
        <f>IF(ISBLANK(A111),"",if(C111="","N",if(VLOOKUP(BQ111,NewPlanet,3,false)=C111,"Y","N")))</f>
        <v/>
      </c>
      <c r="C111" s="141"/>
      <c r="D111" s="52"/>
      <c r="E111" s="52"/>
      <c r="F111" s="52"/>
      <c r="G111" s="52"/>
      <c r="H111" s="52"/>
      <c r="I111" s="54" t="str">
        <f t="shared" si="26"/>
        <v/>
      </c>
      <c r="J111" s="52"/>
      <c r="K111" s="52"/>
      <c r="L111" s="52"/>
      <c r="M111" s="52"/>
      <c r="N111" s="52"/>
      <c r="O111" s="54" t="str">
        <f t="shared" si="27"/>
        <v/>
      </c>
      <c r="P111" s="142"/>
      <c r="Q111" s="56"/>
      <c r="R111" s="143"/>
      <c r="S111" s="58"/>
      <c r="T111" s="144"/>
      <c r="U111" s="60"/>
      <c r="V111" s="61"/>
      <c r="W111" s="62"/>
      <c r="X111" s="52"/>
      <c r="Y111" s="63"/>
      <c r="Z111" s="52"/>
      <c r="AA111" s="52"/>
      <c r="AB111" s="52"/>
      <c r="AC111" s="65"/>
      <c r="AD111" s="52"/>
      <c r="AE111" s="52"/>
      <c r="AF111" s="52"/>
      <c r="AG111" s="65"/>
      <c r="AH111" s="52"/>
      <c r="AI111" s="52"/>
      <c r="AJ111" s="52"/>
      <c r="AK111" s="65"/>
      <c r="AL111" s="52"/>
      <c r="AM111" s="52"/>
      <c r="AN111" s="52"/>
      <c r="AO111" s="56"/>
      <c r="AP111" s="56"/>
      <c r="AQ111" s="56"/>
      <c r="AR111" s="58"/>
      <c r="AS111" s="58"/>
      <c r="AT111" s="58"/>
      <c r="AU111" s="60"/>
      <c r="AV111" s="60"/>
      <c r="AW111" s="61"/>
      <c r="AX111" s="62"/>
      <c r="AY111" s="31" t="str">
        <f t="shared" si="21"/>
        <v/>
      </c>
      <c r="AZ111" s="63"/>
      <c r="BA111" s="69"/>
      <c r="BB111" s="69"/>
      <c r="BC111" s="69"/>
      <c r="BD111" s="71"/>
      <c r="BE111" s="71"/>
      <c r="BF111" s="71"/>
      <c r="BG111" s="72"/>
      <c r="BH111" s="73"/>
      <c r="BI111" s="73"/>
      <c r="BJ111" s="74"/>
      <c r="BK111" s="74"/>
      <c r="BL111" s="77" t="str">
        <f t="shared" si="28"/>
        <v/>
      </c>
      <c r="BM111" s="80" t="str">
        <f t="shared" si="29"/>
        <v/>
      </c>
      <c r="BN111" s="139"/>
      <c r="BO111" s="82" t="str">
        <f>IF(ISBLANK(A111),"",VLOOKUP(LEFT(A111,1),Coordinate,2,FALSE))</f>
        <v/>
      </c>
      <c r="BP111" s="83">
        <f t="shared" si="24"/>
        <v>0</v>
      </c>
      <c r="BQ111" s="84">
        <f t="shared" si="25"/>
        <v>0</v>
      </c>
      <c r="BR111" s="54" t="str">
        <f>IF(ISBLANK(A111),"",vlookup(LEFT(A111,1),Coordinate,9,false))</f>
        <v/>
      </c>
      <c r="BS111" s="54" t="str">
        <f>IF(ISBLANK(A111),"",VLOOKUP(MID(A111,2,1),Coordinate,9,false))</f>
        <v/>
      </c>
      <c r="BT111" s="54" t="str">
        <f>IF(ISBLANK(A111),"",VLOOKUP(MID(A111,3,1),Coordinate,9,false))</f>
        <v/>
      </c>
      <c r="BU111" s="54" t="str">
        <f>IF(ISBLANK(A111),"",VLOOKUP(MID(A111,4,1),Coordinate,9,false))</f>
        <v/>
      </c>
      <c r="BV111" s="54" t="str">
        <f>IF(ISBLANK(A111),"",VLOOKUP(MID(A111,5,1),Coordinate,9,false))</f>
        <v/>
      </c>
      <c r="BW111" s="54" t="str">
        <f>IF(ISBLANK(A111),"",VLOOKUP(MID(A111,6,1),Coordinate,9,false))</f>
        <v/>
      </c>
      <c r="BX111" s="84" t="str">
        <f>IF(ISBLANK(A111),"",VLOOKUP(RIGHT(A111,1),Coordinate,9,false))</f>
        <v/>
      </c>
      <c r="BY111" s="84">
        <f t="array" ref="BY111">SUMPRODUCT(BR111:BX111,TRANSPOSE(Weights))</f>
        <v>0</v>
      </c>
      <c r="BZ111" s="53"/>
    </row>
    <row r="112">
      <c r="A112" s="147"/>
      <c r="B112" s="51" t="str">
        <f>IF(ISBLANK(A112),"",if(C112="","N",if(VLOOKUP(BQ112,NewPlanet,3,false)=C112,"Y","N")))</f>
        <v/>
      </c>
      <c r="C112" s="141"/>
      <c r="D112" s="52"/>
      <c r="E112" s="52"/>
      <c r="F112" s="52"/>
      <c r="G112" s="52"/>
      <c r="H112" s="52"/>
      <c r="I112" s="54" t="str">
        <f t="shared" si="26"/>
        <v/>
      </c>
      <c r="J112" s="52"/>
      <c r="K112" s="52"/>
      <c r="L112" s="52"/>
      <c r="M112" s="52"/>
      <c r="N112" s="52"/>
      <c r="O112" s="54" t="str">
        <f t="shared" si="27"/>
        <v/>
      </c>
      <c r="P112" s="142"/>
      <c r="Q112" s="56"/>
      <c r="R112" s="143"/>
      <c r="S112" s="58"/>
      <c r="T112" s="144"/>
      <c r="U112" s="60"/>
      <c r="V112" s="61"/>
      <c r="W112" s="62"/>
      <c r="X112" s="52"/>
      <c r="Y112" s="63"/>
      <c r="Z112" s="52"/>
      <c r="AA112" s="52"/>
      <c r="AB112" s="52"/>
      <c r="AC112" s="65"/>
      <c r="AD112" s="52"/>
      <c r="AE112" s="52"/>
      <c r="AF112" s="52"/>
      <c r="AG112" s="65"/>
      <c r="AH112" s="52"/>
      <c r="AI112" s="52"/>
      <c r="AJ112" s="52"/>
      <c r="AK112" s="65"/>
      <c r="AL112" s="52"/>
      <c r="AM112" s="52"/>
      <c r="AN112" s="52"/>
      <c r="AO112" s="56"/>
      <c r="AP112" s="56"/>
      <c r="AQ112" s="56"/>
      <c r="AR112" s="58"/>
      <c r="AS112" s="58"/>
      <c r="AT112" s="58"/>
      <c r="AU112" s="60"/>
      <c r="AV112" s="60"/>
      <c r="AW112" s="61"/>
      <c r="AX112" s="62"/>
      <c r="AY112" s="31" t="str">
        <f t="shared" si="21"/>
        <v/>
      </c>
      <c r="AZ112" s="63"/>
      <c r="BA112" s="69"/>
      <c r="BB112" s="69"/>
      <c r="BC112" s="69"/>
      <c r="BD112" s="71"/>
      <c r="BE112" s="71"/>
      <c r="BF112" s="71"/>
      <c r="BG112" s="72"/>
      <c r="BH112" s="73"/>
      <c r="BI112" s="73"/>
      <c r="BJ112" s="74"/>
      <c r="BK112" s="74"/>
      <c r="BL112" s="77" t="str">
        <f t="shared" si="28"/>
        <v/>
      </c>
      <c r="BM112" s="80" t="str">
        <f t="shared" si="29"/>
        <v/>
      </c>
      <c r="BN112" s="139"/>
      <c r="BO112" s="82" t="str">
        <f>IF(ISBLANK(A112),"",VLOOKUP(LEFT(A112,1),Coordinate,2,FALSE))</f>
        <v/>
      </c>
      <c r="BP112" s="83">
        <f t="shared" si="24"/>
        <v>0</v>
      </c>
      <c r="BQ112" s="84">
        <f t="shared" si="25"/>
        <v>0</v>
      </c>
      <c r="BR112" s="54" t="str">
        <f>IF(ISBLANK(A112),"",vlookup(LEFT(A112,1),Coordinate,9,false))</f>
        <v/>
      </c>
      <c r="BS112" s="54" t="str">
        <f>IF(ISBLANK(A112),"",VLOOKUP(MID(A112,2,1),Coordinate,9,false))</f>
        <v/>
      </c>
      <c r="BT112" s="54" t="str">
        <f>IF(ISBLANK(A112),"",VLOOKUP(MID(A112,3,1),Coordinate,9,false))</f>
        <v/>
      </c>
      <c r="BU112" s="54" t="str">
        <f>IF(ISBLANK(A112),"",VLOOKUP(MID(A112,4,1),Coordinate,9,false))</f>
        <v/>
      </c>
      <c r="BV112" s="54" t="str">
        <f>IF(ISBLANK(A112),"",VLOOKUP(MID(A112,5,1),Coordinate,9,false))</f>
        <v/>
      </c>
      <c r="BW112" s="54" t="str">
        <f>IF(ISBLANK(A112),"",VLOOKUP(MID(A112,6,1),Coordinate,9,false))</f>
        <v/>
      </c>
      <c r="BX112" s="84" t="str">
        <f>IF(ISBLANK(A112),"",VLOOKUP(RIGHT(A112,1),Coordinate,9,false))</f>
        <v/>
      </c>
      <c r="BY112" s="84">
        <f t="array" ref="BY112">SUMPRODUCT(BR112:BX112,TRANSPOSE(Weights))</f>
        <v>0</v>
      </c>
      <c r="BZ112" s="53"/>
    </row>
    <row r="113">
      <c r="A113" s="147"/>
      <c r="B113" s="51" t="str">
        <f>IF(ISBLANK(A113),"",if(C113="","N",if(VLOOKUP(BQ113,NewPlanet,3,false)=C113,"Y","N")))</f>
        <v/>
      </c>
      <c r="C113" s="141"/>
      <c r="D113" s="52"/>
      <c r="E113" s="52"/>
      <c r="F113" s="52"/>
      <c r="G113" s="52"/>
      <c r="H113" s="52"/>
      <c r="I113" s="54" t="str">
        <f t="shared" si="26"/>
        <v/>
      </c>
      <c r="J113" s="52"/>
      <c r="K113" s="52"/>
      <c r="L113" s="52"/>
      <c r="M113" s="52"/>
      <c r="N113" s="52"/>
      <c r="O113" s="54" t="str">
        <f t="shared" si="27"/>
        <v/>
      </c>
      <c r="P113" s="142"/>
      <c r="Q113" s="56"/>
      <c r="R113" s="143"/>
      <c r="S113" s="58"/>
      <c r="T113" s="144"/>
      <c r="U113" s="60"/>
      <c r="V113" s="61"/>
      <c r="W113" s="62"/>
      <c r="X113" s="52"/>
      <c r="Y113" s="63"/>
      <c r="Z113" s="52"/>
      <c r="AA113" s="52"/>
      <c r="AB113" s="52"/>
      <c r="AC113" s="65"/>
      <c r="AD113" s="52"/>
      <c r="AE113" s="52"/>
      <c r="AF113" s="52"/>
      <c r="AG113" s="65"/>
      <c r="AH113" s="52"/>
      <c r="AI113" s="52"/>
      <c r="AJ113" s="52"/>
      <c r="AK113" s="65"/>
      <c r="AL113" s="52"/>
      <c r="AM113" s="52"/>
      <c r="AN113" s="52"/>
      <c r="AO113" s="56"/>
      <c r="AP113" s="56"/>
      <c r="AQ113" s="56"/>
      <c r="AR113" s="58"/>
      <c r="AS113" s="58"/>
      <c r="AT113" s="58"/>
      <c r="AU113" s="60"/>
      <c r="AV113" s="60"/>
      <c r="AW113" s="61"/>
      <c r="AX113" s="62"/>
      <c r="AY113" s="31" t="str">
        <f t="shared" si="21"/>
        <v/>
      </c>
      <c r="AZ113" s="63"/>
      <c r="BA113" s="69"/>
      <c r="BB113" s="69"/>
      <c r="BC113" s="69"/>
      <c r="BD113" s="71"/>
      <c r="BE113" s="71"/>
      <c r="BF113" s="71"/>
      <c r="BG113" s="72"/>
      <c r="BH113" s="73"/>
      <c r="BI113" s="73"/>
      <c r="BJ113" s="74"/>
      <c r="BK113" s="74"/>
      <c r="BL113" s="77" t="str">
        <f t="shared" si="28"/>
        <v/>
      </c>
      <c r="BM113" s="80" t="str">
        <f t="shared" si="29"/>
        <v/>
      </c>
      <c r="BN113" s="139"/>
      <c r="BO113" s="82" t="str">
        <f>IF(ISBLANK(A113),"",VLOOKUP(LEFT(A113,1),Coordinate,2,FALSE))</f>
        <v/>
      </c>
      <c r="BP113" s="83">
        <f t="shared" si="24"/>
        <v>0</v>
      </c>
      <c r="BQ113" s="84">
        <f t="shared" si="25"/>
        <v>0</v>
      </c>
      <c r="BR113" s="54" t="str">
        <f>IF(ISBLANK(A113),"",vlookup(LEFT(A113,1),Coordinate,9,false))</f>
        <v/>
      </c>
      <c r="BS113" s="54" t="str">
        <f>IF(ISBLANK(A113),"",VLOOKUP(MID(A113,2,1),Coordinate,9,false))</f>
        <v/>
      </c>
      <c r="BT113" s="54" t="str">
        <f>IF(ISBLANK(A113),"",VLOOKUP(MID(A113,3,1),Coordinate,9,false))</f>
        <v/>
      </c>
      <c r="BU113" s="54" t="str">
        <f>IF(ISBLANK(A113),"",VLOOKUP(MID(A113,4,1),Coordinate,9,false))</f>
        <v/>
      </c>
      <c r="BV113" s="54" t="str">
        <f>IF(ISBLANK(A113),"",VLOOKUP(MID(A113,5,1),Coordinate,9,false))</f>
        <v/>
      </c>
      <c r="BW113" s="54" t="str">
        <f>IF(ISBLANK(A113),"",VLOOKUP(MID(A113,6,1),Coordinate,9,false))</f>
        <v/>
      </c>
      <c r="BX113" s="84" t="str">
        <f>IF(ISBLANK(A113),"",VLOOKUP(RIGHT(A113,1),Coordinate,9,false))</f>
        <v/>
      </c>
      <c r="BY113" s="84">
        <f t="array" ref="BY113">SUMPRODUCT(BR113:BX113,TRANSPOSE(Weights))</f>
        <v>0</v>
      </c>
      <c r="BZ113" s="53"/>
    </row>
    <row r="114">
      <c r="A114" s="147"/>
      <c r="B114" s="51" t="str">
        <f>IF(ISBLANK(A114),"",if(C114="","N",if(VLOOKUP(BQ114,NewPlanet,3,false)=C114,"Y","N")))</f>
        <v/>
      </c>
      <c r="C114" s="141"/>
      <c r="D114" s="52"/>
      <c r="E114" s="52"/>
      <c r="F114" s="52"/>
      <c r="G114" s="52"/>
      <c r="H114" s="52"/>
      <c r="I114" s="54" t="str">
        <f t="shared" si="26"/>
        <v/>
      </c>
      <c r="J114" s="52"/>
      <c r="K114" s="52"/>
      <c r="L114" s="52"/>
      <c r="M114" s="52"/>
      <c r="N114" s="52"/>
      <c r="O114" s="54" t="str">
        <f t="shared" si="27"/>
        <v/>
      </c>
      <c r="P114" s="142"/>
      <c r="Q114" s="56"/>
      <c r="R114" s="143"/>
      <c r="S114" s="58"/>
      <c r="T114" s="144"/>
      <c r="U114" s="60"/>
      <c r="V114" s="61"/>
      <c r="W114" s="62"/>
      <c r="X114" s="52"/>
      <c r="Y114" s="63"/>
      <c r="Z114" s="52"/>
      <c r="AA114" s="52"/>
      <c r="AB114" s="52"/>
      <c r="AC114" s="65"/>
      <c r="AD114" s="52"/>
      <c r="AE114" s="52"/>
      <c r="AF114" s="52"/>
      <c r="AG114" s="65"/>
      <c r="AH114" s="52"/>
      <c r="AI114" s="52"/>
      <c r="AJ114" s="52"/>
      <c r="AK114" s="65"/>
      <c r="AL114" s="52"/>
      <c r="AM114" s="52"/>
      <c r="AN114" s="52"/>
      <c r="AO114" s="56"/>
      <c r="AP114" s="56"/>
      <c r="AQ114" s="56"/>
      <c r="AR114" s="58"/>
      <c r="AS114" s="58"/>
      <c r="AT114" s="58"/>
      <c r="AU114" s="60"/>
      <c r="AV114" s="60"/>
      <c r="AW114" s="61"/>
      <c r="AX114" s="62"/>
      <c r="AY114" s="31" t="str">
        <f t="shared" si="21"/>
        <v/>
      </c>
      <c r="AZ114" s="63"/>
      <c r="BA114" s="69"/>
      <c r="BB114" s="69"/>
      <c r="BC114" s="69"/>
      <c r="BD114" s="71"/>
      <c r="BE114" s="71"/>
      <c r="BF114" s="71"/>
      <c r="BG114" s="72"/>
      <c r="BH114" s="73"/>
      <c r="BI114" s="73"/>
      <c r="BJ114" s="74"/>
      <c r="BK114" s="74"/>
      <c r="BL114" s="77" t="str">
        <f t="shared" si="28"/>
        <v/>
      </c>
      <c r="BM114" s="80" t="str">
        <f t="shared" si="29"/>
        <v/>
      </c>
      <c r="BN114" s="139"/>
      <c r="BO114" s="82" t="str">
        <f>IF(ISBLANK(A114),"",VLOOKUP(LEFT(A114,1),Coordinate,2,FALSE))</f>
        <v/>
      </c>
      <c r="BP114" s="83">
        <f t="shared" si="24"/>
        <v>0</v>
      </c>
      <c r="BQ114" s="84">
        <f t="shared" si="25"/>
        <v>0</v>
      </c>
      <c r="BR114" s="54" t="str">
        <f>IF(ISBLANK(A114),"",vlookup(LEFT(A114,1),Coordinate,9,false))</f>
        <v/>
      </c>
      <c r="BS114" s="54" t="str">
        <f>IF(ISBLANK(A114),"",VLOOKUP(MID(A114,2,1),Coordinate,9,false))</f>
        <v/>
      </c>
      <c r="BT114" s="54" t="str">
        <f>IF(ISBLANK(A114),"",VLOOKUP(MID(A114,3,1),Coordinate,9,false))</f>
        <v/>
      </c>
      <c r="BU114" s="54" t="str">
        <f>IF(ISBLANK(A114),"",VLOOKUP(MID(A114,4,1),Coordinate,9,false))</f>
        <v/>
      </c>
      <c r="BV114" s="54" t="str">
        <f>IF(ISBLANK(A114),"",VLOOKUP(MID(A114,5,1),Coordinate,9,false))</f>
        <v/>
      </c>
      <c r="BW114" s="54" t="str">
        <f>IF(ISBLANK(A114),"",VLOOKUP(MID(A114,6,1),Coordinate,9,false))</f>
        <v/>
      </c>
      <c r="BX114" s="84" t="str">
        <f>IF(ISBLANK(A114),"",VLOOKUP(RIGHT(A114,1),Coordinate,9,false))</f>
        <v/>
      </c>
      <c r="BY114" s="84">
        <f t="array" ref="BY114">SUMPRODUCT(BR114:BX114,TRANSPOSE(Weights))</f>
        <v>0</v>
      </c>
      <c r="BZ114" s="53"/>
    </row>
    <row r="115">
      <c r="A115" s="147"/>
      <c r="B115" s="51" t="str">
        <f>IF(ISBLANK(A115),"",if(C115="","N",if(VLOOKUP(BQ115,NewPlanet,3,false)=C115,"Y","N")))</f>
        <v/>
      </c>
      <c r="C115" s="141"/>
      <c r="D115" s="52"/>
      <c r="E115" s="52"/>
      <c r="F115" s="52"/>
      <c r="G115" s="52"/>
      <c r="H115" s="52"/>
      <c r="I115" s="54" t="str">
        <f t="shared" si="26"/>
        <v/>
      </c>
      <c r="J115" s="52"/>
      <c r="K115" s="52"/>
      <c r="L115" s="52"/>
      <c r="M115" s="52"/>
      <c r="N115" s="52"/>
      <c r="O115" s="54" t="str">
        <f t="shared" si="27"/>
        <v/>
      </c>
      <c r="P115" s="142"/>
      <c r="Q115" s="56"/>
      <c r="R115" s="143"/>
      <c r="S115" s="58"/>
      <c r="T115" s="144"/>
      <c r="U115" s="60"/>
      <c r="V115" s="61"/>
      <c r="W115" s="62"/>
      <c r="X115" s="52"/>
      <c r="Y115" s="63"/>
      <c r="Z115" s="52"/>
      <c r="AA115" s="52"/>
      <c r="AB115" s="52"/>
      <c r="AC115" s="65"/>
      <c r="AD115" s="52"/>
      <c r="AE115" s="52"/>
      <c r="AF115" s="52"/>
      <c r="AG115" s="65"/>
      <c r="AH115" s="52"/>
      <c r="AI115" s="52"/>
      <c r="AJ115" s="52"/>
      <c r="AK115" s="65"/>
      <c r="AL115" s="52"/>
      <c r="AM115" s="52"/>
      <c r="AN115" s="52"/>
      <c r="AO115" s="56"/>
      <c r="AP115" s="56"/>
      <c r="AQ115" s="56"/>
      <c r="AR115" s="58"/>
      <c r="AS115" s="58"/>
      <c r="AT115" s="58"/>
      <c r="AU115" s="60"/>
      <c r="AV115" s="60"/>
      <c r="AW115" s="61"/>
      <c r="AX115" s="62"/>
      <c r="AY115" s="31" t="str">
        <f t="shared" si="21"/>
        <v/>
      </c>
      <c r="AZ115" s="63"/>
      <c r="BA115" s="69"/>
      <c r="BB115" s="69"/>
      <c r="BC115" s="69"/>
      <c r="BD115" s="71"/>
      <c r="BE115" s="71"/>
      <c r="BF115" s="71"/>
      <c r="BG115" s="72"/>
      <c r="BH115" s="73"/>
      <c r="BI115" s="73"/>
      <c r="BJ115" s="74"/>
      <c r="BK115" s="74"/>
      <c r="BL115" s="77" t="str">
        <f t="shared" si="28"/>
        <v/>
      </c>
      <c r="BM115" s="80" t="str">
        <f t="shared" si="29"/>
        <v/>
      </c>
      <c r="BN115" s="139"/>
      <c r="BO115" s="82" t="str">
        <f>IF(ISBLANK(A115),"",VLOOKUP(LEFT(A115,1),Coordinate,2,FALSE))</f>
        <v/>
      </c>
      <c r="BP115" s="83">
        <f t="shared" si="24"/>
        <v>0</v>
      </c>
      <c r="BQ115" s="84">
        <f t="shared" si="25"/>
        <v>0</v>
      </c>
      <c r="BR115" s="54" t="str">
        <f>IF(ISBLANK(A115),"",vlookup(LEFT(A115,1),Coordinate,9,false))</f>
        <v/>
      </c>
      <c r="BS115" s="54" t="str">
        <f>IF(ISBLANK(A115),"",VLOOKUP(MID(A115,2,1),Coordinate,9,false))</f>
        <v/>
      </c>
      <c r="BT115" s="54" t="str">
        <f>IF(ISBLANK(A115),"",VLOOKUP(MID(A115,3,1),Coordinate,9,false))</f>
        <v/>
      </c>
      <c r="BU115" s="54" t="str">
        <f>IF(ISBLANK(A115),"",VLOOKUP(MID(A115,4,1),Coordinate,9,false))</f>
        <v/>
      </c>
      <c r="BV115" s="54" t="str">
        <f>IF(ISBLANK(A115),"",VLOOKUP(MID(A115,5,1),Coordinate,9,false))</f>
        <v/>
      </c>
      <c r="BW115" s="54" t="str">
        <f>IF(ISBLANK(A115),"",VLOOKUP(MID(A115,6,1),Coordinate,9,false))</f>
        <v/>
      </c>
      <c r="BX115" s="84" t="str">
        <f>IF(ISBLANK(A115),"",VLOOKUP(RIGHT(A115,1),Coordinate,9,false))</f>
        <v/>
      </c>
      <c r="BY115" s="84">
        <f t="array" ref="BY115">SUMPRODUCT(BR115:BX115,TRANSPOSE(Weights))</f>
        <v>0</v>
      </c>
      <c r="BZ115" s="53"/>
    </row>
    <row r="116">
      <c r="A116" s="147"/>
      <c r="B116" s="51" t="str">
        <f>IF(ISBLANK(A116),"",if(C116="","N",if(VLOOKUP(BQ116,NewPlanet,3,false)=C116,"Y","N")))</f>
        <v/>
      </c>
      <c r="C116" s="141"/>
      <c r="D116" s="52"/>
      <c r="E116" s="52"/>
      <c r="F116" s="52"/>
      <c r="G116" s="52"/>
      <c r="H116" s="52"/>
      <c r="I116" s="54" t="str">
        <f t="shared" si="26"/>
        <v/>
      </c>
      <c r="J116" s="52"/>
      <c r="K116" s="52"/>
      <c r="L116" s="52"/>
      <c r="M116" s="52"/>
      <c r="N116" s="52"/>
      <c r="O116" s="54" t="str">
        <f t="shared" si="27"/>
        <v/>
      </c>
      <c r="P116" s="55"/>
      <c r="Q116" s="56"/>
      <c r="R116" s="143"/>
      <c r="S116" s="58"/>
      <c r="T116" s="144"/>
      <c r="U116" s="60"/>
      <c r="V116" s="61"/>
      <c r="W116" s="62"/>
      <c r="X116" s="52"/>
      <c r="Y116" s="63"/>
      <c r="Z116" s="52"/>
      <c r="AA116" s="52"/>
      <c r="AB116" s="52"/>
      <c r="AC116" s="65"/>
      <c r="AD116" s="52"/>
      <c r="AE116" s="52"/>
      <c r="AF116" s="52"/>
      <c r="AG116" s="65"/>
      <c r="AH116" s="52"/>
      <c r="AI116" s="52"/>
      <c r="AJ116" s="52"/>
      <c r="AK116" s="65"/>
      <c r="AL116" s="52"/>
      <c r="AM116" s="52"/>
      <c r="AN116" s="52"/>
      <c r="AO116" s="56"/>
      <c r="AP116" s="56"/>
      <c r="AQ116" s="56"/>
      <c r="AR116" s="58"/>
      <c r="AS116" s="58"/>
      <c r="AT116" s="58"/>
      <c r="AU116" s="60"/>
      <c r="AV116" s="60"/>
      <c r="AW116" s="61"/>
      <c r="AX116" s="62"/>
      <c r="AY116" s="31" t="str">
        <f t="shared" si="21"/>
        <v/>
      </c>
      <c r="AZ116" s="63"/>
      <c r="BA116" s="69"/>
      <c r="BB116" s="69"/>
      <c r="BC116" s="69"/>
      <c r="BD116" s="71"/>
      <c r="BE116" s="71"/>
      <c r="BF116" s="71"/>
      <c r="BG116" s="72"/>
      <c r="BH116" s="73"/>
      <c r="BI116" s="73"/>
      <c r="BJ116" s="74"/>
      <c r="BK116" s="74"/>
      <c r="BL116" s="77" t="str">
        <f t="shared" si="28"/>
        <v/>
      </c>
      <c r="BM116" s="80" t="str">
        <f t="shared" si="29"/>
        <v/>
      </c>
      <c r="BN116" s="139"/>
      <c r="BO116" s="82" t="str">
        <f>IF(ISBLANK(A116),"",VLOOKUP(LEFT(A116,1),Coordinate,2,FALSE))</f>
        <v/>
      </c>
      <c r="BP116" s="83">
        <f t="shared" si="24"/>
        <v>0</v>
      </c>
      <c r="BQ116" s="84">
        <f t="shared" si="25"/>
        <v>0</v>
      </c>
      <c r="BR116" s="54" t="str">
        <f>IF(ISBLANK(A116),"",vlookup(LEFT(A116,1),Coordinate,9,false))</f>
        <v/>
      </c>
      <c r="BS116" s="54" t="str">
        <f>IF(ISBLANK(A116),"",VLOOKUP(MID(A116,2,1),Coordinate,9,false))</f>
        <v/>
      </c>
      <c r="BT116" s="54" t="str">
        <f>IF(ISBLANK(A116),"",VLOOKUP(MID(A116,3,1),Coordinate,9,false))</f>
        <v/>
      </c>
      <c r="BU116" s="54" t="str">
        <f>IF(ISBLANK(A116),"",VLOOKUP(MID(A116,4,1),Coordinate,9,false))</f>
        <v/>
      </c>
      <c r="BV116" s="54" t="str">
        <f>IF(ISBLANK(A116),"",VLOOKUP(MID(A116,5,1),Coordinate,9,false))</f>
        <v/>
      </c>
      <c r="BW116" s="54" t="str">
        <f>IF(ISBLANK(A116),"",VLOOKUP(MID(A116,6,1),Coordinate,9,false))</f>
        <v/>
      </c>
      <c r="BX116" s="84" t="str">
        <f>IF(ISBLANK(A116),"",VLOOKUP(RIGHT(A116,1),Coordinate,9,false))</f>
        <v/>
      </c>
      <c r="BY116" s="84">
        <f t="array" ref="BY116">SUMPRODUCT(BR116:BX116,TRANSPOSE(Weights))</f>
        <v>0</v>
      </c>
      <c r="BZ116" s="53"/>
    </row>
  </sheetData>
  <conditionalFormatting sqref="A22:A27 C22:H27 I22:I28 J22:N27 O22:O28 P22:X27">
    <cfRule type="cellIs" dxfId="4" priority="1" operator="equal">
      <formula>"Y"</formula>
    </cfRule>
  </conditionalFormatting>
  <conditionalFormatting sqref="P22:P27 Q22:R27 T22:T27">
    <cfRule type="cellIs" dxfId="0" priority="2" operator="equal">
      <formula>"Primitive"</formula>
    </cfRule>
  </conditionalFormatting>
  <conditionalFormatting sqref="O22:O28 P22:U27">
    <cfRule type="cellIs" dxfId="1" priority="3" operator="equal">
      <formula>"Advanced"</formula>
    </cfRule>
  </conditionalFormatting>
  <conditionalFormatting sqref="O22:O28 P22:U27">
    <cfRule type="cellIs" dxfId="2" priority="4" operator="equal">
      <formula>"Advanced (Hostile)"</formula>
    </cfRule>
  </conditionalFormatting>
  <conditionalFormatting sqref="O22:O28 P22:U27">
    <cfRule type="containsText" dxfId="3" priority="5" operator="containsText" text="Anomalous">
      <formula>NOT(ISERROR(SEARCH(("Anomalous"),(O22))))</formula>
    </cfRule>
  </conditionalFormatting>
  <conditionalFormatting sqref="U22:U27 S22:T27">
    <cfRule type="cellIs" dxfId="0" priority="6" operator="equal">
      <formula>"Detected"</formula>
    </cfRule>
  </conditionalFormatting>
  <conditionalFormatting sqref="U22:U27">
    <cfRule type="colorScale" priority="7">
      <colorScale>
        <cfvo type="min"/>
        <cfvo type="max"/>
        <color rgb="FFFFFFFF"/>
        <color rgb="FFE67C73"/>
      </colorScale>
    </cfRule>
  </conditionalFormatting>
  <conditionalFormatting sqref="B22:B28">
    <cfRule type="cellIs" dxfId="4" priority="8" operator="equal">
      <formula>"N"</formula>
    </cfRule>
  </conditionalFormatting>
  <conditionalFormatting sqref="S76:U76">
    <cfRule type="cellIs" dxfId="0" priority="9" operator="equal">
      <formula>"Detected"</formula>
    </cfRule>
  </conditionalFormatting>
  <conditionalFormatting sqref="O76:U76">
    <cfRule type="cellIs" dxfId="1" priority="10" operator="equal">
      <formula>"Advanced"</formula>
    </cfRule>
  </conditionalFormatting>
  <conditionalFormatting sqref="O76:U76">
    <cfRule type="containsText" dxfId="3" priority="11" operator="containsText" text="Anomalous">
      <formula>NOT(ISERROR(SEARCH(("Anomalous"),(O76))))</formula>
    </cfRule>
  </conditionalFormatting>
  <conditionalFormatting sqref="D76:W76 X76 BP76">
    <cfRule type="cellIs" dxfId="4" priority="12" operator="equal">
      <formula>"Y"</formula>
    </cfRule>
  </conditionalFormatting>
  <conditionalFormatting sqref="U76">
    <cfRule type="colorScale" priority="13">
      <colorScale>
        <cfvo type="min"/>
        <cfvo type="max"/>
        <color rgb="FFFFFFFF"/>
        <color rgb="FFE67C73"/>
      </colorScale>
    </cfRule>
  </conditionalFormatting>
  <conditionalFormatting sqref="P76:U76">
    <cfRule type="cellIs" dxfId="0" priority="14" operator="equal">
      <formula>"Primitive"</formula>
    </cfRule>
  </conditionalFormatting>
  <conditionalFormatting sqref="P2:R82 T7 T71:T72 P83:R116">
    <cfRule type="cellIs" dxfId="0" priority="15" operator="equal">
      <formula>"Primitive"</formula>
    </cfRule>
  </conditionalFormatting>
  <conditionalFormatting sqref="O2:U82 BO3:BO82 O83:U116 BO83:BO116">
    <cfRule type="cellIs" dxfId="1" priority="16" operator="equal">
      <formula>"Advanced"</formula>
    </cfRule>
  </conditionalFormatting>
  <conditionalFormatting sqref="O2:U82 BO3:BO82 O83:U116 BO83:BO116">
    <cfRule type="cellIs" dxfId="2" priority="17" operator="equal">
      <formula>"Advanced (Hostile)"</formula>
    </cfRule>
  </conditionalFormatting>
  <conditionalFormatting sqref="O2:U82 BO3:BO82 O83:U116 BO83:BO116">
    <cfRule type="containsText" dxfId="3" priority="18" operator="containsText" text="Anomalous">
      <formula>NOT(ISERROR(SEARCH(("Anomalous"),(O2))))</formula>
    </cfRule>
  </conditionalFormatting>
  <conditionalFormatting sqref="S2:U82 S83:U116">
    <cfRule type="cellIs" dxfId="0" priority="19" operator="equal">
      <formula>"Detected"</formula>
    </cfRule>
  </conditionalFormatting>
  <conditionalFormatting sqref="C2:X116 BO2:BP116 A3:A87 A89:A116">
    <cfRule type="cellIs" dxfId="4" priority="20" operator="equal">
      <formula>"Y"</formula>
    </cfRule>
  </conditionalFormatting>
  <conditionalFormatting sqref="U2:U82 BO2:BO82 U83:U116 BO83:BO116">
    <cfRule type="colorScale" priority="21">
      <colorScale>
        <cfvo type="min"/>
        <cfvo type="max"/>
        <color rgb="FFFFFFFF"/>
        <color rgb="FFE67C73"/>
      </colorScale>
    </cfRule>
  </conditionalFormatting>
  <conditionalFormatting sqref="BP3:BP82 BP83:BP116">
    <cfRule type="notContainsBlanks" dxfId="5" priority="22">
      <formula>LEN(TRIM(BP3))&gt;0</formula>
    </cfRule>
  </conditionalFormatting>
  <conditionalFormatting sqref="AY2:AY82 BL2:BM82 AY83:AY116 BL83:BM116">
    <cfRule type="cellIs" dxfId="6" priority="23" operator="greaterThan">
      <formula>10</formula>
    </cfRule>
  </conditionalFormatting>
  <conditionalFormatting sqref="B3:B82 B83:B116">
    <cfRule type="cellIs" dxfId="4" priority="24" operator="equal">
      <formula>"N"</formula>
    </cfRule>
  </conditionalFormatting>
  <conditionalFormatting sqref="A1:T1">
    <cfRule type="colorScale" priority="2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2">
    <cfRule type="notContainsBlanks" dxfId="5" priority="26">
      <formula>LEN(TRIM(A2))&gt;0</formula>
    </cfRule>
  </conditionalFormatting>
  <conditionalFormatting sqref="A2">
    <cfRule type="notContainsBlanks" dxfId="5" priority="27">
      <formula>LEN(TRIM(A2))&gt;0</formula>
    </cfRule>
  </conditionalFormatting>
  <conditionalFormatting sqref="AE2">
    <cfRule type="notContainsBlanks" dxfId="7" priority="28">
      <formula>LEN(TRIM(AE2))&gt;0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"/>
      <c r="B1" s="2"/>
      <c r="C1" s="3">
        <f>COUNTA(C3:C90)</f>
        <v>49</v>
      </c>
      <c r="D1" s="4"/>
      <c r="E1" s="4"/>
      <c r="F1" s="4"/>
      <c r="G1" s="4"/>
      <c r="H1" s="4"/>
      <c r="I1" s="5">
        <f>COUNTIF(I3:I90,"&gt;0")</f>
        <v>49</v>
      </c>
      <c r="J1" s="4"/>
      <c r="K1" s="4"/>
      <c r="L1" s="4"/>
      <c r="M1" s="4"/>
      <c r="N1" s="4"/>
      <c r="O1" s="5"/>
      <c r="P1" s="4">
        <f>COUNTA(P3:P90)</f>
        <v>48</v>
      </c>
      <c r="Q1" s="4"/>
      <c r="R1" s="4">
        <f>COUNTA(R3:R90)</f>
        <v>49</v>
      </c>
      <c r="S1" s="4"/>
      <c r="T1" s="4">
        <f>COUNTA(T3:T90)</f>
        <v>49</v>
      </c>
      <c r="U1" s="4"/>
      <c r="V1" s="4">
        <f t="shared" ref="V1:X1" si="1">COUNTA(V3:V90)</f>
        <v>22</v>
      </c>
      <c r="W1" s="4">
        <f t="shared" si="1"/>
        <v>21</v>
      </c>
      <c r="X1" s="4">
        <f t="shared" si="1"/>
        <v>21</v>
      </c>
      <c r="Y1" s="6"/>
      <c r="Z1" s="7">
        <f t="shared" ref="Z1:AB1" si="2">COUNTIF(Z3:Z90,"&gt;0")</f>
        <v>44</v>
      </c>
      <c r="AA1" s="7">
        <f t="shared" si="2"/>
        <v>43</v>
      </c>
      <c r="AB1" s="7">
        <f t="shared" si="2"/>
        <v>23</v>
      </c>
      <c r="AC1" s="8"/>
      <c r="AD1" s="7">
        <f t="shared" ref="AD1:AF1" si="3">COUNTIF(AD3:AD90,"&gt;0")</f>
        <v>3</v>
      </c>
      <c r="AE1" s="7">
        <f t="shared" si="3"/>
        <v>4</v>
      </c>
      <c r="AF1" s="7">
        <f t="shared" si="3"/>
        <v>3</v>
      </c>
      <c r="AG1" s="8"/>
      <c r="AH1" s="7">
        <f t="shared" ref="AH1:AJ1" si="4">COUNTIF(AH3:AH90,"&gt;0")</f>
        <v>2</v>
      </c>
      <c r="AI1" s="7">
        <f t="shared" si="4"/>
        <v>1</v>
      </c>
      <c r="AJ1" s="7">
        <f t="shared" si="4"/>
        <v>4</v>
      </c>
      <c r="AK1" s="8"/>
      <c r="AL1" s="7">
        <f t="shared" ref="AL1:AY1" si="5">COUNTIF(AL3:AL90,"&gt;0")</f>
        <v>2</v>
      </c>
      <c r="AM1" s="7">
        <f t="shared" si="5"/>
        <v>1</v>
      </c>
      <c r="AN1" s="7">
        <f t="shared" si="5"/>
        <v>2</v>
      </c>
      <c r="AO1" s="7">
        <f t="shared" si="5"/>
        <v>8</v>
      </c>
      <c r="AP1" s="7">
        <f t="shared" si="5"/>
        <v>1</v>
      </c>
      <c r="AQ1" s="7">
        <f t="shared" si="5"/>
        <v>0</v>
      </c>
      <c r="AR1" s="7">
        <f t="shared" si="5"/>
        <v>11</v>
      </c>
      <c r="AS1" s="7">
        <f t="shared" si="5"/>
        <v>5</v>
      </c>
      <c r="AT1" s="7">
        <f t="shared" si="5"/>
        <v>2</v>
      </c>
      <c r="AU1" s="7">
        <f t="shared" si="5"/>
        <v>3</v>
      </c>
      <c r="AV1" s="7">
        <f t="shared" si="5"/>
        <v>0</v>
      </c>
      <c r="AW1" s="7">
        <f t="shared" si="5"/>
        <v>6</v>
      </c>
      <c r="AX1" s="7">
        <f t="shared" si="5"/>
        <v>5</v>
      </c>
      <c r="AY1" s="7">
        <f t="shared" si="5"/>
        <v>45</v>
      </c>
      <c r="AZ1" s="6"/>
      <c r="BA1" s="7">
        <f t="shared" ref="BA1:BM1" si="6">COUNTIF(BA3:BA90,"&gt;0")</f>
        <v>10</v>
      </c>
      <c r="BB1" s="7">
        <f t="shared" si="6"/>
        <v>1</v>
      </c>
      <c r="BC1" s="7">
        <f t="shared" si="6"/>
        <v>4</v>
      </c>
      <c r="BD1" s="7">
        <f t="shared" si="6"/>
        <v>4</v>
      </c>
      <c r="BE1" s="7">
        <f t="shared" si="6"/>
        <v>1</v>
      </c>
      <c r="BF1" s="7">
        <f t="shared" si="6"/>
        <v>0</v>
      </c>
      <c r="BG1" s="7">
        <f t="shared" si="6"/>
        <v>17</v>
      </c>
      <c r="BH1" s="7">
        <f t="shared" si="6"/>
        <v>14</v>
      </c>
      <c r="BI1" s="7">
        <f t="shared" si="6"/>
        <v>5</v>
      </c>
      <c r="BJ1" s="7">
        <f t="shared" si="6"/>
        <v>13</v>
      </c>
      <c r="BK1" s="7">
        <f t="shared" si="6"/>
        <v>4</v>
      </c>
      <c r="BL1" s="7">
        <f t="shared" si="6"/>
        <v>37</v>
      </c>
      <c r="BM1" s="7">
        <f t="shared" si="6"/>
        <v>45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22</v>
      </c>
      <c r="AA2" s="30" t="s">
        <v>25</v>
      </c>
      <c r="AB2" s="30" t="s">
        <v>27</v>
      </c>
      <c r="AC2" s="31"/>
      <c r="AD2" s="32" t="s">
        <v>30</v>
      </c>
      <c r="AE2" s="33" t="s">
        <v>33</v>
      </c>
      <c r="AF2" s="33" t="s">
        <v>35</v>
      </c>
      <c r="AG2" s="31"/>
      <c r="AH2" s="34" t="s">
        <v>36</v>
      </c>
      <c r="AI2" s="35" t="s">
        <v>39</v>
      </c>
      <c r="AJ2" s="36" t="s">
        <v>42</v>
      </c>
      <c r="AK2" s="31"/>
      <c r="AL2" s="37" t="s">
        <v>45</v>
      </c>
      <c r="AM2" s="38" t="s">
        <v>46</v>
      </c>
      <c r="AN2" s="37" t="s">
        <v>47</v>
      </c>
      <c r="AO2" s="39" t="s">
        <v>49</v>
      </c>
      <c r="AP2" s="39" t="s">
        <v>52</v>
      </c>
      <c r="AQ2" s="40" t="s">
        <v>54</v>
      </c>
      <c r="AR2" s="41" t="s">
        <v>57</v>
      </c>
      <c r="AS2" s="41" t="s">
        <v>60</v>
      </c>
      <c r="AT2" s="41" t="s">
        <v>63</v>
      </c>
      <c r="AU2" s="42" t="s">
        <v>65</v>
      </c>
      <c r="AV2" s="42" t="s">
        <v>68</v>
      </c>
      <c r="AW2" s="43" t="s">
        <v>71</v>
      </c>
      <c r="AX2" s="44" t="s">
        <v>74</v>
      </c>
      <c r="AY2" s="45" t="s">
        <v>77</v>
      </c>
      <c r="AZ2" s="29"/>
      <c r="BA2" s="39" t="s">
        <v>80</v>
      </c>
      <c r="BB2" s="39" t="s">
        <v>82</v>
      </c>
      <c r="BC2" s="39" t="s">
        <v>84</v>
      </c>
      <c r="BD2" s="41" t="s">
        <v>85</v>
      </c>
      <c r="BE2" s="41" t="s">
        <v>88</v>
      </c>
      <c r="BF2" s="41" t="s">
        <v>89</v>
      </c>
      <c r="BG2" s="42" t="s">
        <v>91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 ht="15.75" customHeight="1">
      <c r="A3" s="50" t="s">
        <v>116</v>
      </c>
      <c r="B3" s="51" t="str">
        <f>IF(ISBLANK(A3),"",if(C3="","N",if(VLOOKUP(BQ3,NewPlanet,3,false)=C3,"Y","N")))</f>
        <v>N</v>
      </c>
      <c r="C3" s="3" t="s">
        <v>117</v>
      </c>
      <c r="D3" s="52"/>
      <c r="E3" s="52"/>
      <c r="F3" s="52" t="s">
        <v>119</v>
      </c>
      <c r="G3" s="53"/>
      <c r="H3" s="52"/>
      <c r="I3" s="54">
        <f t="shared" ref="I3:I90" si="7">IF(ISBLANK(A3),"",COUNTA(D3:H3))</f>
        <v>1</v>
      </c>
      <c r="J3" s="52"/>
      <c r="K3" s="52"/>
      <c r="L3" s="52"/>
      <c r="M3" s="52"/>
      <c r="N3" s="52"/>
      <c r="O3" s="54">
        <f t="shared" ref="O3:O90" si="8">IF(ISBLANK(A3),"",COUNTA(J3:N3))</f>
        <v>0</v>
      </c>
      <c r="P3" s="55" t="s">
        <v>122</v>
      </c>
      <c r="Q3" s="56" t="s">
        <v>119</v>
      </c>
      <c r="R3" s="57" t="s">
        <v>124</v>
      </c>
      <c r="S3" s="58"/>
      <c r="T3" s="59" t="s">
        <v>125</v>
      </c>
      <c r="U3" s="60" t="s">
        <v>119</v>
      </c>
      <c r="V3" s="61"/>
      <c r="W3" s="62" t="s">
        <v>119</v>
      </c>
      <c r="X3" s="52" t="s">
        <v>119</v>
      </c>
      <c r="Y3" s="63"/>
      <c r="Z3" s="53">
        <v>3.0</v>
      </c>
      <c r="AA3" s="53">
        <v>3.0</v>
      </c>
      <c r="AB3" s="53"/>
      <c r="AC3" s="65"/>
      <c r="AD3" s="52"/>
      <c r="AE3" s="52"/>
      <c r="AF3" s="52"/>
      <c r="AG3" s="65"/>
      <c r="AH3" s="52"/>
      <c r="AI3" s="52"/>
      <c r="AJ3" s="52"/>
      <c r="AK3" s="65"/>
      <c r="AL3" s="52">
        <v>1.0</v>
      </c>
      <c r="AM3" s="52"/>
      <c r="AN3" s="52"/>
      <c r="AO3" s="56"/>
      <c r="AP3" s="56"/>
      <c r="AQ3" s="56"/>
      <c r="AR3" s="58"/>
      <c r="AS3" s="58"/>
      <c r="AT3" s="66"/>
      <c r="AU3" s="60"/>
      <c r="AV3" s="60"/>
      <c r="AW3" s="61"/>
      <c r="AX3" s="62">
        <v>2.0</v>
      </c>
      <c r="AY3" s="31">
        <f t="shared" ref="AY3:AY90" si="9">IF(ISBLANK(R3),"",SUM(Z3:AU3,AW3:AX3))</f>
        <v>9</v>
      </c>
      <c r="AZ3" s="63"/>
      <c r="BA3" s="69"/>
      <c r="BB3" s="69"/>
      <c r="BC3" s="69">
        <v>4.0</v>
      </c>
      <c r="BD3" s="71"/>
      <c r="BE3" s="71"/>
      <c r="BF3" s="71"/>
      <c r="BG3" s="72">
        <v>7.0</v>
      </c>
      <c r="BH3" s="73"/>
      <c r="BI3" s="73"/>
      <c r="BJ3" s="74"/>
      <c r="BK3" s="74"/>
      <c r="BL3" s="77">
        <f t="shared" ref="BL3:BL90" si="10">IF(ISBLANK(A3),"",SUM(BA3:BK3))</f>
        <v>11</v>
      </c>
      <c r="BM3" s="80">
        <f t="shared" ref="BM3:BM90" si="11">IF(ISBLANK(A3),"",AY3+BL3)</f>
        <v>20</v>
      </c>
      <c r="BN3" s="81"/>
      <c r="BO3" s="82">
        <f>IF(ISBLANK(A3),"",VLOOKUP(LEFT(A3,1),Coordinate,2,FALSE))</f>
        <v>1</v>
      </c>
      <c r="BP3" s="83">
        <f t="shared" ref="BP3:BP90" si="12">I3+O3</f>
        <v>1</v>
      </c>
      <c r="BQ3" s="84">
        <f t="shared" ref="BQ3:BQ90" si="13">SUM(BR3:BX3)</f>
        <v>1</v>
      </c>
      <c r="BR3" s="54">
        <f>IF(ISBLANK(A3),"",vlookup(LEFT(A3,1),Coordinate,9,false))</f>
        <v>1</v>
      </c>
      <c r="BS3" s="54">
        <f>IF(ISBLANK(A3),"",VLOOKUP(MID(A3,2,1),Coordinate,9,false))</f>
        <v>0</v>
      </c>
      <c r="BT3" s="54">
        <f>IF(ISBLANK(A3),"",VLOOKUP(MID(A3,3,1),Coordinate,9,false))</f>
        <v>0</v>
      </c>
      <c r="BU3" s="54">
        <f>IF(ISBLANK(A3),"",VLOOKUP(MID(A3,4,1),Coordinate,9,false))</f>
        <v>0</v>
      </c>
      <c r="BV3" s="54">
        <f>IF(ISBLANK(A3),"",VLOOKUP(MID(A3,5,1),Coordinate,9,false))</f>
        <v>0</v>
      </c>
      <c r="BW3" s="54">
        <f>IF(ISBLANK(A3),"",VLOOKUP(MID(A3,6,1),Coordinate,9,false))</f>
        <v>0</v>
      </c>
      <c r="BX3" s="84">
        <f>IF(ISBLANK(A3),"",VLOOKUP(RIGHT(A3,1),Coordinate,9,false))</f>
        <v>0</v>
      </c>
      <c r="BY3" s="84">
        <f t="array" ref="BY3">SUMPRODUCT(BR3:BX3,TRANSPOSE(Weights))</f>
        <v>1</v>
      </c>
      <c r="BZ3" s="53"/>
    </row>
    <row r="4" ht="15.75" customHeight="1">
      <c r="A4" s="50" t="s">
        <v>126</v>
      </c>
      <c r="B4" s="51" t="str">
        <f>IF(ISBLANK(A4),"",if(C4="","N",if(VLOOKUP(BQ4,NewPlanet,3,false)=C4,"Y","N")))</f>
        <v>N</v>
      </c>
      <c r="C4" s="3" t="s">
        <v>128</v>
      </c>
      <c r="D4" s="52"/>
      <c r="E4" s="53" t="s">
        <v>121</v>
      </c>
      <c r="F4" s="52"/>
      <c r="G4" s="53"/>
      <c r="H4" s="52"/>
      <c r="I4" s="54">
        <f t="shared" si="7"/>
        <v>1</v>
      </c>
      <c r="J4" s="52"/>
      <c r="K4" s="52"/>
      <c r="L4" s="52"/>
      <c r="M4" s="52"/>
      <c r="N4" s="52"/>
      <c r="O4" s="54">
        <f t="shared" si="8"/>
        <v>0</v>
      </c>
      <c r="P4" s="55" t="s">
        <v>123</v>
      </c>
      <c r="Q4" s="56"/>
      <c r="R4" s="57" t="s">
        <v>124</v>
      </c>
      <c r="S4" s="58"/>
      <c r="T4" s="59" t="s">
        <v>124</v>
      </c>
      <c r="U4" s="67"/>
      <c r="V4" s="68" t="s">
        <v>121</v>
      </c>
      <c r="W4" s="70" t="s">
        <v>121</v>
      </c>
      <c r="X4" s="53" t="s">
        <v>121</v>
      </c>
      <c r="Y4" s="63"/>
      <c r="Z4" s="53">
        <v>3.0</v>
      </c>
      <c r="AA4" s="53">
        <v>2.0</v>
      </c>
      <c r="AB4" s="53"/>
      <c r="AC4" s="65"/>
      <c r="AD4" s="53">
        <v>1.0</v>
      </c>
      <c r="AE4" s="52"/>
      <c r="AF4" s="52"/>
      <c r="AG4" s="65"/>
      <c r="AH4" s="52"/>
      <c r="AI4" s="52"/>
      <c r="AJ4" s="52"/>
      <c r="AK4" s="65"/>
      <c r="AL4" s="52"/>
      <c r="AM4" s="52"/>
      <c r="AN4" s="52"/>
      <c r="AO4" s="64">
        <v>3.0</v>
      </c>
      <c r="AP4" s="56"/>
      <c r="AQ4" s="56"/>
      <c r="AR4" s="58"/>
      <c r="AS4" s="58"/>
      <c r="AT4" s="66"/>
      <c r="AU4" s="60"/>
      <c r="AV4" s="60"/>
      <c r="AW4" s="61"/>
      <c r="AX4" s="62"/>
      <c r="AY4" s="31">
        <f t="shared" si="9"/>
        <v>9</v>
      </c>
      <c r="AZ4" s="63"/>
      <c r="BA4" s="69"/>
      <c r="BB4" s="69"/>
      <c r="BC4" s="69"/>
      <c r="BD4" s="71"/>
      <c r="BE4" s="71"/>
      <c r="BF4" s="71"/>
      <c r="BG4" s="72"/>
      <c r="BH4" s="78">
        <v>4.0</v>
      </c>
      <c r="BI4" s="73"/>
      <c r="BJ4" s="79">
        <v>7.0</v>
      </c>
      <c r="BK4" s="74"/>
      <c r="BL4" s="77">
        <f t="shared" si="10"/>
        <v>11</v>
      </c>
      <c r="BM4" s="80">
        <f t="shared" si="11"/>
        <v>20</v>
      </c>
      <c r="BN4" s="81"/>
      <c r="BO4" s="82">
        <f>IF(ISBLANK(A4),"",VLOOKUP(LEFT(A4,1),Coordinate,2,FALSE))</f>
        <v>1</v>
      </c>
      <c r="BP4" s="83">
        <f t="shared" si="12"/>
        <v>1</v>
      </c>
      <c r="BQ4" s="84">
        <f t="shared" si="13"/>
        <v>2</v>
      </c>
      <c r="BR4" s="54">
        <f>IF(ISBLANK(A4),"",vlookup(LEFT(A4,1),Coordinate,9,false))</f>
        <v>1</v>
      </c>
      <c r="BS4" s="54">
        <f>IF(ISBLANK(A4),"",VLOOKUP(MID(A4,2,1),Coordinate,9,false))</f>
        <v>0</v>
      </c>
      <c r="BT4" s="54">
        <f>IF(ISBLANK(A4),"",VLOOKUP(MID(A4,3,1),Coordinate,9,false))</f>
        <v>0</v>
      </c>
      <c r="BU4" s="54">
        <f>IF(ISBLANK(A4),"",VLOOKUP(MID(A4,4,1),Coordinate,9,false))</f>
        <v>0</v>
      </c>
      <c r="BV4" s="54">
        <f>IF(ISBLANK(A4),"",VLOOKUP(MID(A4,5,1),Coordinate,9,false))</f>
        <v>0</v>
      </c>
      <c r="BW4" s="54">
        <f>IF(ISBLANK(A4),"",VLOOKUP(MID(A4,6,1),Coordinate,9,false))</f>
        <v>0</v>
      </c>
      <c r="BX4" s="84">
        <f>IF(ISBLANK(A4),"",VLOOKUP(RIGHT(A4,1),Coordinate,9,false))</f>
        <v>1</v>
      </c>
      <c r="BY4" s="84">
        <f t="array" ref="BY4">SUMPRODUCT(BR4:BX4,TRANSPOSE(Weights))</f>
        <v>8</v>
      </c>
      <c r="BZ4" s="53"/>
    </row>
    <row r="5" ht="15.75" customHeight="1">
      <c r="A5" s="50" t="s">
        <v>136</v>
      </c>
      <c r="B5" s="51" t="str">
        <f>IF(ISBLANK(A5),"",if(C5="","N",if(VLOOKUP(BQ5,NewPlanet,3,false)=C5,"Y","N")))</f>
        <v>N</v>
      </c>
      <c r="C5" s="86" t="s">
        <v>137</v>
      </c>
      <c r="D5" s="52"/>
      <c r="E5" s="52"/>
      <c r="F5" s="52"/>
      <c r="G5" s="53"/>
      <c r="H5" s="53" t="s">
        <v>119</v>
      </c>
      <c r="I5" s="54">
        <f t="shared" si="7"/>
        <v>1</v>
      </c>
      <c r="J5" s="52"/>
      <c r="K5" s="52"/>
      <c r="L5" s="52"/>
      <c r="M5" s="52"/>
      <c r="N5" s="52"/>
      <c r="O5" s="54">
        <f t="shared" si="8"/>
        <v>0</v>
      </c>
      <c r="P5" s="55" t="s">
        <v>124</v>
      </c>
      <c r="Q5" s="56"/>
      <c r="R5" s="57" t="s">
        <v>124</v>
      </c>
      <c r="S5" s="58"/>
      <c r="T5" s="59" t="s">
        <v>125</v>
      </c>
      <c r="U5" s="67" t="s">
        <v>119</v>
      </c>
      <c r="V5" s="68" t="s">
        <v>119</v>
      </c>
      <c r="W5" s="70" t="s">
        <v>119</v>
      </c>
      <c r="X5" s="52"/>
      <c r="Y5" s="63"/>
      <c r="Z5" s="53">
        <v>3.0</v>
      </c>
      <c r="AA5" s="53">
        <v>3.0</v>
      </c>
      <c r="AB5" s="53"/>
      <c r="AC5" s="65"/>
      <c r="AD5" s="52"/>
      <c r="AE5" s="52"/>
      <c r="AF5" s="52"/>
      <c r="AG5" s="65"/>
      <c r="AH5" s="52"/>
      <c r="AI5" s="52"/>
      <c r="AJ5" s="52"/>
      <c r="AK5" s="65"/>
      <c r="AL5" s="52"/>
      <c r="AM5" s="52"/>
      <c r="AN5" s="52"/>
      <c r="AO5" s="56"/>
      <c r="AP5" s="56"/>
      <c r="AQ5" s="56"/>
      <c r="AR5" s="58"/>
      <c r="AS5" s="58"/>
      <c r="AT5" s="66"/>
      <c r="AU5" s="60"/>
      <c r="AV5" s="60"/>
      <c r="AW5" s="61"/>
      <c r="AX5" s="70">
        <v>5.0</v>
      </c>
      <c r="AY5" s="31">
        <f t="shared" si="9"/>
        <v>11</v>
      </c>
      <c r="AZ5" s="63"/>
      <c r="BA5" s="69"/>
      <c r="BB5" s="69"/>
      <c r="BC5" s="69"/>
      <c r="BD5" s="71"/>
      <c r="BE5" s="71"/>
      <c r="BF5" s="71"/>
      <c r="BG5" s="76">
        <v>3.0</v>
      </c>
      <c r="BH5" s="78">
        <v>6.0</v>
      </c>
      <c r="BI5" s="73"/>
      <c r="BJ5" s="74"/>
      <c r="BK5" s="74"/>
      <c r="BL5" s="77">
        <f t="shared" si="10"/>
        <v>9</v>
      </c>
      <c r="BM5" s="80">
        <f t="shared" si="11"/>
        <v>20</v>
      </c>
      <c r="BN5" s="81"/>
      <c r="BO5" s="82">
        <f>IF(ISBLANK(A5),"",VLOOKUP(LEFT(A5,1),Coordinate,2,FALSE))</f>
        <v>1</v>
      </c>
      <c r="BP5" s="83">
        <f t="shared" si="12"/>
        <v>1</v>
      </c>
      <c r="BQ5" s="84">
        <f t="shared" si="13"/>
        <v>41</v>
      </c>
      <c r="BR5" s="54">
        <f>IF(ISBLANK(A5),"",vlookup(LEFT(A5,1),Coordinate,9,false))</f>
        <v>1</v>
      </c>
      <c r="BS5" s="54">
        <f>IF(ISBLANK(A5),"",VLOOKUP(MID(A5,2,1),Coordinate,9,false))</f>
        <v>0</v>
      </c>
      <c r="BT5" s="54">
        <f>IF(ISBLANK(A5),"",VLOOKUP(MID(A5,3,1),Coordinate,9,false))</f>
        <v>1</v>
      </c>
      <c r="BU5" s="54">
        <f>IF(ISBLANK(A5),"",VLOOKUP(MID(A5,4,1),Coordinate,9,false))</f>
        <v>0</v>
      </c>
      <c r="BV5" s="54">
        <f>IF(ISBLANK(A5),"",VLOOKUP(MID(A5,5,1),Coordinate,9,false))</f>
        <v>11</v>
      </c>
      <c r="BW5" s="54">
        <f>IF(ISBLANK(A5),"",VLOOKUP(MID(A5,6,1),Coordinate,9,false))</f>
        <v>14</v>
      </c>
      <c r="BX5" s="84">
        <f>IF(ISBLANK(A5),"",VLOOKUP(RIGHT(A5,1),Coordinate,9,false))</f>
        <v>14</v>
      </c>
      <c r="BY5" s="84">
        <f t="array" ref="BY5">SUMPRODUCT(BR5:BX5,TRANSPOSE(Weights))</f>
        <v>241</v>
      </c>
      <c r="BZ5" s="53"/>
    </row>
    <row r="6" ht="15.75" customHeight="1">
      <c r="A6" s="50" t="s">
        <v>136</v>
      </c>
      <c r="B6" s="51" t="str">
        <f>IF(ISBLANK(A6),"",if(C6="","N",if(VLOOKUP(BQ6,NewPlanet,3,false)=C6,"Y","N")))</f>
        <v>N</v>
      </c>
      <c r="C6" s="86" t="s">
        <v>137</v>
      </c>
      <c r="D6" s="52"/>
      <c r="E6" s="52"/>
      <c r="F6" s="52"/>
      <c r="G6" s="53"/>
      <c r="H6" s="53" t="s">
        <v>121</v>
      </c>
      <c r="I6" s="54">
        <f t="shared" si="7"/>
        <v>1</v>
      </c>
      <c r="J6" s="52"/>
      <c r="K6" s="52"/>
      <c r="L6" s="52"/>
      <c r="M6" s="52"/>
      <c r="N6" s="52"/>
      <c r="O6" s="54">
        <f t="shared" si="8"/>
        <v>0</v>
      </c>
      <c r="P6" s="55" t="s">
        <v>124</v>
      </c>
      <c r="Q6" s="56"/>
      <c r="R6" s="57" t="s">
        <v>124</v>
      </c>
      <c r="S6" s="58"/>
      <c r="T6" s="59" t="s">
        <v>125</v>
      </c>
      <c r="U6" s="67" t="s">
        <v>121</v>
      </c>
      <c r="V6" s="68" t="s">
        <v>121</v>
      </c>
      <c r="W6" s="70" t="s">
        <v>121</v>
      </c>
      <c r="X6" s="52"/>
      <c r="Y6" s="63"/>
      <c r="Z6" s="53">
        <v>3.0</v>
      </c>
      <c r="AA6" s="53">
        <v>2.0</v>
      </c>
      <c r="AB6" s="53"/>
      <c r="AC6" s="65"/>
      <c r="AD6" s="52"/>
      <c r="AE6" s="52"/>
      <c r="AF6" s="52"/>
      <c r="AG6" s="65"/>
      <c r="AH6" s="52"/>
      <c r="AI6" s="52"/>
      <c r="AJ6" s="52"/>
      <c r="AK6" s="65"/>
      <c r="AL6" s="52"/>
      <c r="AM6" s="52"/>
      <c r="AN6" s="52"/>
      <c r="AO6" s="56"/>
      <c r="AP6" s="56"/>
      <c r="AQ6" s="56"/>
      <c r="AR6" s="58"/>
      <c r="AS6" s="58"/>
      <c r="AT6" s="66"/>
      <c r="AU6" s="60"/>
      <c r="AV6" s="60"/>
      <c r="AW6" s="61"/>
      <c r="AX6" s="70">
        <v>3.0</v>
      </c>
      <c r="AY6" s="31">
        <f t="shared" si="9"/>
        <v>8</v>
      </c>
      <c r="AZ6" s="63"/>
      <c r="BA6" s="69"/>
      <c r="BB6" s="69"/>
      <c r="BC6" s="69"/>
      <c r="BD6" s="71"/>
      <c r="BE6" s="71"/>
      <c r="BF6" s="71"/>
      <c r="BG6" s="76">
        <v>7.0</v>
      </c>
      <c r="BH6" s="78">
        <v>5.0</v>
      </c>
      <c r="BI6" s="73"/>
      <c r="BJ6" s="74"/>
      <c r="BK6" s="74"/>
      <c r="BL6" s="77">
        <f t="shared" si="10"/>
        <v>12</v>
      </c>
      <c r="BM6" s="80">
        <f t="shared" si="11"/>
        <v>20</v>
      </c>
      <c r="BN6" s="81"/>
      <c r="BO6" s="82">
        <f>IF(ISBLANK(A6),"",VLOOKUP(LEFT(A6,1),Coordinate,2,FALSE))</f>
        <v>1</v>
      </c>
      <c r="BP6" s="83">
        <f t="shared" si="12"/>
        <v>1</v>
      </c>
      <c r="BQ6" s="84">
        <f t="shared" si="13"/>
        <v>41</v>
      </c>
      <c r="BR6" s="54">
        <f>IF(ISBLANK(A6),"",vlookup(LEFT(A6,1),Coordinate,9,false))</f>
        <v>1</v>
      </c>
      <c r="BS6" s="54">
        <f>IF(ISBLANK(A6),"",VLOOKUP(MID(A6,2,1),Coordinate,9,false))</f>
        <v>0</v>
      </c>
      <c r="BT6" s="54">
        <f>IF(ISBLANK(A6),"",VLOOKUP(MID(A6,3,1),Coordinate,9,false))</f>
        <v>1</v>
      </c>
      <c r="BU6" s="54">
        <f>IF(ISBLANK(A6),"",VLOOKUP(MID(A6,4,1),Coordinate,9,false))</f>
        <v>0</v>
      </c>
      <c r="BV6" s="54">
        <f>IF(ISBLANK(A6),"",VLOOKUP(MID(A6,5,1),Coordinate,9,false))</f>
        <v>11</v>
      </c>
      <c r="BW6" s="54">
        <f>IF(ISBLANK(A6),"",VLOOKUP(MID(A6,6,1),Coordinate,9,false))</f>
        <v>14</v>
      </c>
      <c r="BX6" s="84">
        <f>IF(ISBLANK(A6),"",VLOOKUP(RIGHT(A6,1),Coordinate,9,false))</f>
        <v>14</v>
      </c>
      <c r="BY6" s="84">
        <f t="array" ref="BY6">SUMPRODUCT(BR6:BX6,TRANSPOSE(Weights))</f>
        <v>241</v>
      </c>
      <c r="BZ6" s="53"/>
    </row>
    <row r="7" ht="15.75" customHeight="1">
      <c r="A7" s="50" t="s">
        <v>146</v>
      </c>
      <c r="B7" s="51" t="str">
        <f>IF(ISBLANK(A7),"",if(C7="","N",if(VLOOKUP(BQ7,NewPlanet,3,false)=C7,"Y","N")))</f>
        <v>N</v>
      </c>
      <c r="C7" s="3" t="s">
        <v>147</v>
      </c>
      <c r="D7" s="52" t="s">
        <v>119</v>
      </c>
      <c r="E7" s="52"/>
      <c r="F7" s="52"/>
      <c r="G7" s="53"/>
      <c r="H7" s="52"/>
      <c r="I7" s="54">
        <f t="shared" si="7"/>
        <v>1</v>
      </c>
      <c r="J7" s="52"/>
      <c r="K7" s="52"/>
      <c r="L7" s="52"/>
      <c r="M7" s="52"/>
      <c r="N7" s="52"/>
      <c r="O7" s="54">
        <f t="shared" si="8"/>
        <v>0</v>
      </c>
      <c r="P7" s="55" t="s">
        <v>124</v>
      </c>
      <c r="Q7" s="56"/>
      <c r="R7" s="57" t="s">
        <v>124</v>
      </c>
      <c r="S7" s="58"/>
      <c r="T7" s="59" t="s">
        <v>124</v>
      </c>
      <c r="U7" s="60"/>
      <c r="V7" s="61" t="s">
        <v>119</v>
      </c>
      <c r="W7" s="62"/>
      <c r="X7" s="52" t="s">
        <v>119</v>
      </c>
      <c r="Y7" s="63"/>
      <c r="Z7" s="53">
        <v>4.0</v>
      </c>
      <c r="AA7" s="53">
        <v>5.0</v>
      </c>
      <c r="AB7" s="53">
        <v>6.0</v>
      </c>
      <c r="AC7" s="65"/>
      <c r="AD7" s="52"/>
      <c r="AE7" s="52"/>
      <c r="AF7" s="52">
        <v>1.0</v>
      </c>
      <c r="AG7" s="65"/>
      <c r="AH7" s="52"/>
      <c r="AI7" s="52"/>
      <c r="AJ7" s="52"/>
      <c r="AK7" s="65"/>
      <c r="AL7" s="52"/>
      <c r="AM7" s="52"/>
      <c r="AN7" s="52"/>
      <c r="AO7" s="56"/>
      <c r="AP7" s="56"/>
      <c r="AQ7" s="56"/>
      <c r="AR7" s="58"/>
      <c r="AS7" s="58"/>
      <c r="AT7" s="66"/>
      <c r="AU7" s="60"/>
      <c r="AV7" s="60"/>
      <c r="AW7" s="61">
        <v>4.0</v>
      </c>
      <c r="AX7" s="62"/>
      <c r="AY7" s="31">
        <f t="shared" si="9"/>
        <v>20</v>
      </c>
      <c r="AZ7" s="63"/>
      <c r="BA7" s="69"/>
      <c r="BB7" s="69"/>
      <c r="BC7" s="69"/>
      <c r="BD7" s="71"/>
      <c r="BE7" s="71"/>
      <c r="BF7" s="71"/>
      <c r="BG7" s="72"/>
      <c r="BH7" s="73"/>
      <c r="BI7" s="73"/>
      <c r="BJ7" s="74"/>
      <c r="BK7" s="74"/>
      <c r="BL7" s="77">
        <f t="shared" si="10"/>
        <v>0</v>
      </c>
      <c r="BM7" s="80">
        <f t="shared" si="11"/>
        <v>20</v>
      </c>
      <c r="BN7" s="81"/>
      <c r="BO7" s="82">
        <f>IF(ISBLANK(A7),"",VLOOKUP(LEFT(A7,1),Coordinate,2,FALSE))</f>
        <v>1</v>
      </c>
      <c r="BP7" s="83">
        <f t="shared" si="12"/>
        <v>1</v>
      </c>
      <c r="BQ7" s="84">
        <f t="shared" si="13"/>
        <v>20</v>
      </c>
      <c r="BR7" s="54">
        <f>IF(ISBLANK(A7),"",vlookup(LEFT(A7,1),Coordinate,9,false))</f>
        <v>1</v>
      </c>
      <c r="BS7" s="54">
        <f>IF(ISBLANK(A7),"",VLOOKUP(MID(A7,2,1),Coordinate,9,false))</f>
        <v>0</v>
      </c>
      <c r="BT7" s="54">
        <f>IF(ISBLANK(A7),"",VLOOKUP(MID(A7,3,1),Coordinate,9,false))</f>
        <v>6</v>
      </c>
      <c r="BU7" s="54">
        <f>IF(ISBLANK(A7),"",VLOOKUP(MID(A7,4,1),Coordinate,9,false))</f>
        <v>7</v>
      </c>
      <c r="BV7" s="54">
        <f>IF(ISBLANK(A7),"",VLOOKUP(MID(A7,5,1),Coordinate,9,false))</f>
        <v>3</v>
      </c>
      <c r="BW7" s="54">
        <f>IF(ISBLANK(A7),"",VLOOKUP(MID(A7,6,1),Coordinate,9,false))</f>
        <v>0</v>
      </c>
      <c r="BX7" s="84">
        <f>IF(ISBLANK(A7),"",VLOOKUP(RIGHT(A7,1),Coordinate,9,false))</f>
        <v>3</v>
      </c>
      <c r="BY7" s="84">
        <f t="array" ref="BY7">SUMPRODUCT(BR7:BX7,TRANSPOSE(Weights))</f>
        <v>83</v>
      </c>
      <c r="BZ7" s="53"/>
    </row>
    <row r="8" ht="15.75" customHeight="1">
      <c r="A8" s="50" t="s">
        <v>153</v>
      </c>
      <c r="B8" s="51" t="str">
        <f>IF(ISBLANK(A8),"",if(C8="","N",if(VLOOKUP(BQ8,NewPlanet,3,false)=C8,"Y","N")))</f>
        <v>N</v>
      </c>
      <c r="C8" s="3" t="s">
        <v>154</v>
      </c>
      <c r="D8" s="52"/>
      <c r="E8" s="52"/>
      <c r="F8" s="52"/>
      <c r="G8" s="53"/>
      <c r="H8" s="52" t="s">
        <v>119</v>
      </c>
      <c r="I8" s="54">
        <f t="shared" si="7"/>
        <v>1</v>
      </c>
      <c r="J8" s="52"/>
      <c r="K8" s="52"/>
      <c r="L8" s="52"/>
      <c r="M8" s="52"/>
      <c r="N8" s="52"/>
      <c r="O8" s="54">
        <f t="shared" si="8"/>
        <v>0</v>
      </c>
      <c r="P8" s="55" t="s">
        <v>124</v>
      </c>
      <c r="Q8" s="56"/>
      <c r="R8" s="57" t="s">
        <v>131</v>
      </c>
      <c r="S8" s="58" t="s">
        <v>119</v>
      </c>
      <c r="T8" s="59" t="s">
        <v>124</v>
      </c>
      <c r="U8" s="60"/>
      <c r="V8" s="61"/>
      <c r="W8" s="62"/>
      <c r="X8" s="52"/>
      <c r="Y8" s="63"/>
      <c r="Z8" s="53">
        <v>7.0</v>
      </c>
      <c r="AA8" s="53">
        <v>5.0</v>
      </c>
      <c r="AB8" s="53">
        <v>4.0</v>
      </c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6"/>
      <c r="AR8" s="58"/>
      <c r="AS8" s="58"/>
      <c r="AT8" s="66"/>
      <c r="AU8" s="60"/>
      <c r="AV8" s="60"/>
      <c r="AW8" s="61"/>
      <c r="AX8" s="62"/>
      <c r="AY8" s="31">
        <f t="shared" si="9"/>
        <v>16</v>
      </c>
      <c r="AZ8" s="63"/>
      <c r="BA8" s="69"/>
      <c r="BB8" s="69"/>
      <c r="BC8" s="69"/>
      <c r="BD8" s="71"/>
      <c r="BE8" s="71">
        <v>4.0</v>
      </c>
      <c r="BF8" s="71"/>
      <c r="BG8" s="72"/>
      <c r="BH8" s="73"/>
      <c r="BI8" s="73"/>
      <c r="BJ8" s="74"/>
      <c r="BK8" s="74"/>
      <c r="BL8" s="77">
        <f t="shared" si="10"/>
        <v>4</v>
      </c>
      <c r="BM8" s="80">
        <f t="shared" si="11"/>
        <v>20</v>
      </c>
      <c r="BN8" s="81" t="s">
        <v>156</v>
      </c>
      <c r="BO8" s="82">
        <f>IF(ISBLANK(A8),"",VLOOKUP(LEFT(A8,1),Coordinate,2,FALSE))</f>
        <v>1</v>
      </c>
      <c r="BP8" s="83">
        <f t="shared" si="12"/>
        <v>1</v>
      </c>
      <c r="BQ8" s="84">
        <f t="shared" si="13"/>
        <v>45</v>
      </c>
      <c r="BR8" s="54">
        <f>IF(ISBLANK(A8),"",vlookup(LEFT(A8,1),Coordinate,9,false))</f>
        <v>1</v>
      </c>
      <c r="BS8" s="54">
        <f>IF(ISBLANK(A8),"",VLOOKUP(MID(A8,2,1),Coordinate,9,false))</f>
        <v>0</v>
      </c>
      <c r="BT8" s="54">
        <f>IF(ISBLANK(A8),"",VLOOKUP(MID(A8,3,1),Coordinate,9,false))</f>
        <v>11</v>
      </c>
      <c r="BU8" s="54">
        <f>IF(ISBLANK(A8),"",VLOOKUP(MID(A8,4,1),Coordinate,9,false))</f>
        <v>14</v>
      </c>
      <c r="BV8" s="54">
        <f>IF(ISBLANK(A8),"",VLOOKUP(MID(A8,5,1),Coordinate,9,false))</f>
        <v>6</v>
      </c>
      <c r="BW8" s="54">
        <f>IF(ISBLANK(A8),"",VLOOKUP(MID(A8,6,1),Coordinate,9,false))</f>
        <v>13</v>
      </c>
      <c r="BX8" s="84">
        <f>IF(ISBLANK(A8),"",VLOOKUP(RIGHT(A8,1),Coordinate,9,false))</f>
        <v>0</v>
      </c>
      <c r="BY8" s="84">
        <f t="array" ref="BY8">SUMPRODUCT(BR8:BX8,TRANSPOSE(Weights))</f>
        <v>198</v>
      </c>
      <c r="BZ8" s="53"/>
    </row>
    <row r="9" ht="15.75" customHeight="1">
      <c r="A9" s="50" t="s">
        <v>160</v>
      </c>
      <c r="B9" s="51" t="str">
        <f>IF(ISBLANK(A9),"",if(C9="","N",if(VLOOKUP(BQ9,NewPlanet,3,false)=C9,"Y","N")))</f>
        <v>N</v>
      </c>
      <c r="C9" s="3" t="s">
        <v>161</v>
      </c>
      <c r="D9" s="52"/>
      <c r="E9" s="52"/>
      <c r="F9" s="52"/>
      <c r="G9" s="53" t="s">
        <v>119</v>
      </c>
      <c r="H9" s="52"/>
      <c r="I9" s="54">
        <f t="shared" si="7"/>
        <v>1</v>
      </c>
      <c r="J9" s="52"/>
      <c r="K9" s="52"/>
      <c r="L9" s="52"/>
      <c r="M9" s="52"/>
      <c r="N9" s="52"/>
      <c r="O9" s="54">
        <f t="shared" si="8"/>
        <v>0</v>
      </c>
      <c r="P9" s="55" t="s">
        <v>123</v>
      </c>
      <c r="Q9" s="56" t="s">
        <v>119</v>
      </c>
      <c r="R9" s="57" t="s">
        <v>123</v>
      </c>
      <c r="S9" s="58"/>
      <c r="T9" s="59" t="s">
        <v>124</v>
      </c>
      <c r="U9" s="60"/>
      <c r="V9" s="61"/>
      <c r="W9" s="62" t="s">
        <v>119</v>
      </c>
      <c r="X9" s="52" t="s">
        <v>119</v>
      </c>
      <c r="Y9" s="63"/>
      <c r="Z9" s="53">
        <v>4.0</v>
      </c>
      <c r="AA9" s="53">
        <v>5.0</v>
      </c>
      <c r="AB9" s="53"/>
      <c r="AC9" s="65"/>
      <c r="AD9" s="52"/>
      <c r="AE9" s="52"/>
      <c r="AF9" s="52"/>
      <c r="AG9" s="65"/>
      <c r="AH9" s="52"/>
      <c r="AI9" s="52"/>
      <c r="AJ9" s="52">
        <v>1.0</v>
      </c>
      <c r="AK9" s="65"/>
      <c r="AL9" s="52"/>
      <c r="AM9" s="52"/>
      <c r="AN9" s="52"/>
      <c r="AO9" s="56"/>
      <c r="AP9" s="56"/>
      <c r="AQ9" s="56"/>
      <c r="AR9" s="58">
        <v>3.0</v>
      </c>
      <c r="AS9" s="58"/>
      <c r="AT9" s="66"/>
      <c r="AU9" s="60"/>
      <c r="AV9" s="60"/>
      <c r="AW9" s="61"/>
      <c r="AX9" s="62">
        <v>4.0</v>
      </c>
      <c r="AY9" s="31">
        <f t="shared" si="9"/>
        <v>17</v>
      </c>
      <c r="AZ9" s="63"/>
      <c r="BA9" s="69">
        <v>3.0</v>
      </c>
      <c r="BB9" s="69"/>
      <c r="BC9" s="69"/>
      <c r="BD9" s="71"/>
      <c r="BE9" s="71"/>
      <c r="BF9" s="71"/>
      <c r="BG9" s="72"/>
      <c r="BH9" s="73"/>
      <c r="BI9" s="73"/>
      <c r="BJ9" s="74"/>
      <c r="BK9" s="74"/>
      <c r="BL9" s="77">
        <f t="shared" si="10"/>
        <v>3</v>
      </c>
      <c r="BM9" s="80">
        <f t="shared" si="11"/>
        <v>20</v>
      </c>
      <c r="BN9" s="81" t="s">
        <v>162</v>
      </c>
      <c r="BO9" s="82">
        <f>IF(ISBLANK(A9),"",VLOOKUP(LEFT(A9,1),Coordinate,2,FALSE))</f>
        <v>1</v>
      </c>
      <c r="BP9" s="83">
        <f t="shared" si="12"/>
        <v>1</v>
      </c>
      <c r="BQ9" s="84">
        <f t="shared" si="13"/>
        <v>45</v>
      </c>
      <c r="BR9" s="54">
        <f>IF(ISBLANK(A9),"",vlookup(LEFT(A9,1),Coordinate,9,false))</f>
        <v>1</v>
      </c>
      <c r="BS9" s="54">
        <f>IF(ISBLANK(A9),"",VLOOKUP(MID(A9,2,1),Coordinate,9,false))</f>
        <v>0</v>
      </c>
      <c r="BT9" s="54">
        <f>IF(ISBLANK(A9),"",VLOOKUP(MID(A9,3,1),Coordinate,9,false))</f>
        <v>13</v>
      </c>
      <c r="BU9" s="54">
        <f>IF(ISBLANK(A9),"",VLOOKUP(MID(A9,4,1),Coordinate,9,false))</f>
        <v>0</v>
      </c>
      <c r="BV9" s="54">
        <f>IF(ISBLANK(A9),"",VLOOKUP(MID(A9,5,1),Coordinate,9,false))</f>
        <v>13</v>
      </c>
      <c r="BW9" s="54">
        <f>IF(ISBLANK(A9),"",VLOOKUP(MID(A9,6,1),Coordinate,9,false))</f>
        <v>0</v>
      </c>
      <c r="BX9" s="84">
        <f>IF(ISBLANK(A9),"",VLOOKUP(RIGHT(A9,1),Coordinate,9,false))</f>
        <v>18</v>
      </c>
      <c r="BY9" s="84">
        <f t="array" ref="BY9">SUMPRODUCT(BR9:BX9,TRANSPOSE(Weights))</f>
        <v>231</v>
      </c>
      <c r="BZ9" s="53"/>
    </row>
    <row r="10" ht="15.75" customHeight="1">
      <c r="A10" s="50" t="s">
        <v>168</v>
      </c>
      <c r="B10" s="51" t="str">
        <f>IF(ISBLANK(A10),"",if(C10="","N",if(VLOOKUP(BQ10,NewPlanet,3,false)=C10,"Y","N")))</f>
        <v>N</v>
      </c>
      <c r="C10" s="91" t="s">
        <v>169</v>
      </c>
      <c r="D10" s="52"/>
      <c r="E10" s="52"/>
      <c r="F10" s="53" t="s">
        <v>119</v>
      </c>
      <c r="G10" s="53"/>
      <c r="H10" s="52"/>
      <c r="I10" s="54">
        <f t="shared" si="7"/>
        <v>1</v>
      </c>
      <c r="J10" s="52"/>
      <c r="K10" s="52"/>
      <c r="L10" s="52"/>
      <c r="M10" s="52"/>
      <c r="N10" s="52"/>
      <c r="O10" s="54">
        <f t="shared" si="8"/>
        <v>0</v>
      </c>
      <c r="P10" s="55" t="s">
        <v>124</v>
      </c>
      <c r="Q10" s="56"/>
      <c r="R10" s="57" t="s">
        <v>124</v>
      </c>
      <c r="S10" s="58"/>
      <c r="T10" s="59" t="s">
        <v>124</v>
      </c>
      <c r="U10" s="60"/>
      <c r="V10" s="68" t="s">
        <v>119</v>
      </c>
      <c r="W10" s="70" t="s">
        <v>119</v>
      </c>
      <c r="X10" s="52"/>
      <c r="Y10" s="63"/>
      <c r="Z10" s="53">
        <v>3.0</v>
      </c>
      <c r="AA10" s="53">
        <v>6.0</v>
      </c>
      <c r="AB10" s="53">
        <v>3.0</v>
      </c>
      <c r="AC10" s="65"/>
      <c r="AD10" s="52"/>
      <c r="AE10" s="52"/>
      <c r="AF10" s="52"/>
      <c r="AG10" s="65"/>
      <c r="AH10" s="52"/>
      <c r="AI10" s="52"/>
      <c r="AJ10" s="52"/>
      <c r="AK10" s="65"/>
      <c r="AL10" s="52"/>
      <c r="AM10" s="52"/>
      <c r="AN10" s="52"/>
      <c r="AO10" s="56"/>
      <c r="AP10" s="56"/>
      <c r="AQ10" s="56"/>
      <c r="AR10" s="58"/>
      <c r="AS10" s="58"/>
      <c r="AT10" s="66"/>
      <c r="AU10" s="60"/>
      <c r="AV10" s="60"/>
      <c r="AW10" s="68">
        <v>4.0</v>
      </c>
      <c r="AX10" s="70">
        <v>4.0</v>
      </c>
      <c r="AY10" s="31">
        <f t="shared" si="9"/>
        <v>20</v>
      </c>
      <c r="AZ10" s="63"/>
      <c r="BA10" s="69"/>
      <c r="BB10" s="69"/>
      <c r="BC10" s="69"/>
      <c r="BD10" s="71"/>
      <c r="BE10" s="71"/>
      <c r="BF10" s="71"/>
      <c r="BG10" s="72"/>
      <c r="BH10" s="73"/>
      <c r="BI10" s="73"/>
      <c r="BJ10" s="74"/>
      <c r="BK10" s="74"/>
      <c r="BL10" s="77">
        <f t="shared" si="10"/>
        <v>0</v>
      </c>
      <c r="BM10" s="80">
        <f t="shared" si="11"/>
        <v>20</v>
      </c>
      <c r="BN10" s="81" t="s">
        <v>171</v>
      </c>
      <c r="BO10" s="82">
        <f>IF(ISBLANK(A10),"",VLOOKUP(LEFT(A10,1),Coordinate,2,FALSE))</f>
        <v>1</v>
      </c>
      <c r="BP10" s="83">
        <f t="shared" si="12"/>
        <v>1</v>
      </c>
      <c r="BQ10" s="84">
        <f t="shared" si="13"/>
        <v>52</v>
      </c>
      <c r="BR10" s="54">
        <f>IF(ISBLANK(A10),"",vlookup(LEFT(A10,1),Coordinate,9,false))</f>
        <v>1</v>
      </c>
      <c r="BS10" s="54">
        <f>IF(ISBLANK(A10),"",VLOOKUP(MID(A10,2,1),Coordinate,9,false))</f>
        <v>0</v>
      </c>
      <c r="BT10" s="54">
        <f>IF(ISBLANK(A10),"",VLOOKUP(MID(A10,3,1),Coordinate,9,false))</f>
        <v>17</v>
      </c>
      <c r="BU10" s="54">
        <f>IF(ISBLANK(A10),"",VLOOKUP(MID(A10,4,1),Coordinate,9,false))</f>
        <v>0</v>
      </c>
      <c r="BV10" s="54">
        <f>IF(ISBLANK(A10),"",VLOOKUP(MID(A10,5,1),Coordinate,9,false))</f>
        <v>17</v>
      </c>
      <c r="BW10" s="54">
        <f>IF(ISBLANK(A10),"",VLOOKUP(MID(A10,6,1),Coordinate,9,false))</f>
        <v>3</v>
      </c>
      <c r="BX10" s="84">
        <f>IF(ISBLANK(A10),"",VLOOKUP(RIGHT(A10,1),Coordinate,9,false))</f>
        <v>14</v>
      </c>
      <c r="BY10" s="84">
        <f t="array" ref="BY10">SUMPRODUCT(BR10:BX10,TRANSPOSE(Weights))</f>
        <v>253</v>
      </c>
      <c r="BZ10" s="53"/>
    </row>
    <row r="11">
      <c r="A11" s="50" t="s">
        <v>176</v>
      </c>
      <c r="B11" s="51" t="str">
        <f>IF(ISBLANK(A11),"",if(C11="","N",if(VLOOKUP(BQ11,NewPlanet,3,false)=C11,"Y","N")))</f>
        <v>N</v>
      </c>
      <c r="C11" s="3" t="s">
        <v>177</v>
      </c>
      <c r="D11" s="52"/>
      <c r="E11" s="52"/>
      <c r="F11" s="52"/>
      <c r="G11" s="53"/>
      <c r="H11" s="53" t="s">
        <v>121</v>
      </c>
      <c r="I11" s="54">
        <f t="shared" si="7"/>
        <v>1</v>
      </c>
      <c r="J11" s="52"/>
      <c r="K11" s="52"/>
      <c r="L11" s="52"/>
      <c r="M11" s="52"/>
      <c r="N11" s="52"/>
      <c r="O11" s="54">
        <f t="shared" si="8"/>
        <v>0</v>
      </c>
      <c r="P11" s="55" t="s">
        <v>123</v>
      </c>
      <c r="Q11" s="56"/>
      <c r="R11" s="57" t="s">
        <v>124</v>
      </c>
      <c r="S11" s="58"/>
      <c r="T11" s="59" t="s">
        <v>124</v>
      </c>
      <c r="U11" s="60"/>
      <c r="V11" s="68" t="s">
        <v>121</v>
      </c>
      <c r="W11" s="62"/>
      <c r="X11" s="52"/>
      <c r="Y11" s="63"/>
      <c r="Z11" s="53">
        <v>4.0</v>
      </c>
      <c r="AA11" s="53">
        <v>3.0</v>
      </c>
      <c r="AB11" s="53">
        <v>5.0</v>
      </c>
      <c r="AC11" s="65"/>
      <c r="AD11" s="52"/>
      <c r="AE11" s="52"/>
      <c r="AF11" s="52"/>
      <c r="AG11" s="65"/>
      <c r="AH11" s="52"/>
      <c r="AI11" s="52"/>
      <c r="AJ11" s="52"/>
      <c r="AK11" s="65"/>
      <c r="AL11" s="52"/>
      <c r="AM11" s="52"/>
      <c r="AN11" s="52"/>
      <c r="AO11" s="64">
        <v>2.0</v>
      </c>
      <c r="AP11" s="56"/>
      <c r="AQ11" s="56"/>
      <c r="AR11" s="58"/>
      <c r="AS11" s="58"/>
      <c r="AT11" s="66"/>
      <c r="AU11" s="60"/>
      <c r="AV11" s="60"/>
      <c r="AW11" s="61"/>
      <c r="AX11" s="62"/>
      <c r="AY11" s="31">
        <f t="shared" si="9"/>
        <v>14</v>
      </c>
      <c r="AZ11" s="63"/>
      <c r="BA11" s="69"/>
      <c r="BB11" s="69"/>
      <c r="BC11" s="69"/>
      <c r="BD11" s="71"/>
      <c r="BE11" s="71"/>
      <c r="BF11" s="71"/>
      <c r="BG11" s="72"/>
      <c r="BH11" s="78">
        <v>6.0</v>
      </c>
      <c r="BI11" s="73"/>
      <c r="BJ11" s="74"/>
      <c r="BK11" s="74"/>
      <c r="BL11" s="77">
        <f t="shared" si="10"/>
        <v>6</v>
      </c>
      <c r="BM11" s="80">
        <f t="shared" si="11"/>
        <v>20</v>
      </c>
      <c r="BN11" s="81"/>
      <c r="BO11" s="82">
        <f>IF(ISBLANK(A11),"",VLOOKUP(LEFT(A11,1),Coordinate,2,FALSE))</f>
        <v>1</v>
      </c>
      <c r="BP11" s="83">
        <f t="shared" si="12"/>
        <v>1</v>
      </c>
      <c r="BQ11" s="84">
        <f t="shared" si="13"/>
        <v>6</v>
      </c>
      <c r="BR11" s="54">
        <f>IF(ISBLANK(A11),"",vlookup(LEFT(A11,1),Coordinate,9,false))</f>
        <v>1</v>
      </c>
      <c r="BS11" s="54">
        <f>IF(ISBLANK(A11),"",VLOOKUP(MID(A11,2,1),Coordinate,9,false))</f>
        <v>1</v>
      </c>
      <c r="BT11" s="54">
        <f>IF(ISBLANK(A11),"",VLOOKUP(MID(A11,3,1),Coordinate,9,false))</f>
        <v>1</v>
      </c>
      <c r="BU11" s="54">
        <f>IF(ISBLANK(A11),"",VLOOKUP(MID(A11,4,1),Coordinate,9,false))</f>
        <v>1</v>
      </c>
      <c r="BV11" s="54">
        <f>IF(ISBLANK(A11),"",VLOOKUP(MID(A11,5,1),Coordinate,9,false))</f>
        <v>1</v>
      </c>
      <c r="BW11" s="54">
        <f>IF(ISBLANK(A11),"",VLOOKUP(MID(A11,6,1),Coordinate,9,false))</f>
        <v>1</v>
      </c>
      <c r="BX11" s="84">
        <f>IF(ISBLANK(A11),"",VLOOKUP(RIGHT(A11,1),Coordinate,9,false))</f>
        <v>0</v>
      </c>
      <c r="BY11" s="84">
        <f t="array" ref="BY11">SUMPRODUCT(BR11:BX11,TRANSPOSE(Weights))</f>
        <v>21</v>
      </c>
      <c r="BZ11" s="53"/>
    </row>
    <row r="12" ht="15.75" customHeight="1">
      <c r="A12" s="50" t="s">
        <v>184</v>
      </c>
      <c r="B12" s="51" t="str">
        <f>IF(ISBLANK(A12),"",if(C12="","N",if(VLOOKUP(BQ12,NewPlanet,3,false)=C12,"Y","N")))</f>
        <v>N</v>
      </c>
      <c r="C12" s="3" t="s">
        <v>186</v>
      </c>
      <c r="D12" s="52"/>
      <c r="E12" s="52"/>
      <c r="F12" s="52"/>
      <c r="G12" s="53" t="s">
        <v>121</v>
      </c>
      <c r="H12" s="52"/>
      <c r="I12" s="54">
        <f t="shared" si="7"/>
        <v>1</v>
      </c>
      <c r="J12" s="52"/>
      <c r="K12" s="52"/>
      <c r="L12" s="52"/>
      <c r="M12" s="52"/>
      <c r="N12" s="52"/>
      <c r="O12" s="54">
        <f t="shared" si="8"/>
        <v>0</v>
      </c>
      <c r="P12" s="55" t="s">
        <v>124</v>
      </c>
      <c r="Q12" s="56"/>
      <c r="R12" s="57" t="s">
        <v>123</v>
      </c>
      <c r="S12" s="58" t="s">
        <v>121</v>
      </c>
      <c r="T12" s="59" t="s">
        <v>124</v>
      </c>
      <c r="U12" s="60"/>
      <c r="V12" s="61"/>
      <c r="W12" s="62"/>
      <c r="X12" s="52"/>
      <c r="Y12" s="63"/>
      <c r="Z12" s="53">
        <v>4.0</v>
      </c>
      <c r="AA12" s="53">
        <v>4.0</v>
      </c>
      <c r="AB12" s="53">
        <v>6.0</v>
      </c>
      <c r="AC12" s="65"/>
      <c r="AD12" s="52"/>
      <c r="AE12" s="52"/>
      <c r="AF12" s="52"/>
      <c r="AG12" s="65"/>
      <c r="AH12" s="52"/>
      <c r="AI12" s="52"/>
      <c r="AJ12" s="52"/>
      <c r="AK12" s="65"/>
      <c r="AL12" s="52"/>
      <c r="AM12" s="52"/>
      <c r="AN12" s="52"/>
      <c r="AO12" s="56"/>
      <c r="AP12" s="56"/>
      <c r="AQ12" s="56"/>
      <c r="AR12" s="58"/>
      <c r="AS12" s="58"/>
      <c r="AT12" s="66"/>
      <c r="AU12" s="60"/>
      <c r="AV12" s="60"/>
      <c r="AW12" s="61"/>
      <c r="AX12" s="62"/>
      <c r="AY12" s="31">
        <f t="shared" si="9"/>
        <v>14</v>
      </c>
      <c r="AZ12" s="63"/>
      <c r="BA12" s="69"/>
      <c r="BB12" s="69"/>
      <c r="BC12" s="69"/>
      <c r="BD12" s="71">
        <v>6.0</v>
      </c>
      <c r="BE12" s="71"/>
      <c r="BF12" s="71"/>
      <c r="BG12" s="72"/>
      <c r="BH12" s="73"/>
      <c r="BI12" s="73"/>
      <c r="BJ12" s="74"/>
      <c r="BK12" s="74"/>
      <c r="BL12" s="77">
        <f t="shared" si="10"/>
        <v>6</v>
      </c>
      <c r="BM12" s="80">
        <f t="shared" si="11"/>
        <v>20</v>
      </c>
      <c r="BN12" s="81" t="s">
        <v>145</v>
      </c>
      <c r="BO12" s="82">
        <f>IF(ISBLANK(A12),"",VLOOKUP(LEFT(A12,1),Coordinate,2,FALSE))</f>
        <v>1</v>
      </c>
      <c r="BP12" s="83">
        <f t="shared" si="12"/>
        <v>1</v>
      </c>
      <c r="BQ12" s="84">
        <f t="shared" si="13"/>
        <v>7</v>
      </c>
      <c r="BR12" s="54">
        <f>IF(ISBLANK(A12),"",vlookup(LEFT(A12,1),Coordinate,9,false))</f>
        <v>1</v>
      </c>
      <c r="BS12" s="54">
        <f>IF(ISBLANK(A12),"",VLOOKUP(MID(A12,2,1),Coordinate,9,false))</f>
        <v>1</v>
      </c>
      <c r="BT12" s="54">
        <f>IF(ISBLANK(A12),"",VLOOKUP(MID(A12,3,1),Coordinate,9,false))</f>
        <v>1</v>
      </c>
      <c r="BU12" s="54">
        <f>IF(ISBLANK(A12),"",VLOOKUP(MID(A12,4,1),Coordinate,9,false))</f>
        <v>1</v>
      </c>
      <c r="BV12" s="54">
        <f>IF(ISBLANK(A12),"",VLOOKUP(MID(A12,5,1),Coordinate,9,false))</f>
        <v>1</v>
      </c>
      <c r="BW12" s="54">
        <f>IF(ISBLANK(A12),"",VLOOKUP(MID(A12,6,1),Coordinate,9,false))</f>
        <v>1</v>
      </c>
      <c r="BX12" s="84">
        <f>IF(ISBLANK(A12),"",VLOOKUP(RIGHT(A12,1),Coordinate,9,false))</f>
        <v>1</v>
      </c>
      <c r="BY12" s="84">
        <f t="array" ref="BY12">SUMPRODUCT(BR12:BX12,TRANSPOSE(Weights))</f>
        <v>28</v>
      </c>
      <c r="BZ12" s="53"/>
    </row>
    <row r="13" ht="15.75" customHeight="1">
      <c r="A13" s="50" t="s">
        <v>191</v>
      </c>
      <c r="B13" s="51" t="str">
        <f>IF(ISBLANK(A13),"",if(C13="","N",if(VLOOKUP(BQ13,NewPlanet,3,false)=C13,"Y","N")))</f>
        <v>N</v>
      </c>
      <c r="C13" s="3" t="s">
        <v>193</v>
      </c>
      <c r="D13" s="52"/>
      <c r="E13" s="52"/>
      <c r="F13" s="52"/>
      <c r="G13" s="53" t="s">
        <v>121</v>
      </c>
      <c r="H13" s="52"/>
      <c r="I13" s="54">
        <f t="shared" si="7"/>
        <v>1</v>
      </c>
      <c r="J13" s="52"/>
      <c r="K13" s="52"/>
      <c r="L13" s="52"/>
      <c r="M13" s="52"/>
      <c r="N13" s="52"/>
      <c r="O13" s="54">
        <f t="shared" si="8"/>
        <v>0</v>
      </c>
      <c r="P13" s="55" t="s">
        <v>194</v>
      </c>
      <c r="Q13" s="56" t="s">
        <v>121</v>
      </c>
      <c r="R13" s="57" t="s">
        <v>124</v>
      </c>
      <c r="S13" s="58"/>
      <c r="T13" s="59" t="s">
        <v>124</v>
      </c>
      <c r="U13" s="60"/>
      <c r="V13" s="61" t="s">
        <v>121</v>
      </c>
      <c r="W13" s="62"/>
      <c r="X13" s="52"/>
      <c r="Y13" s="63"/>
      <c r="Z13" s="53">
        <v>3.0</v>
      </c>
      <c r="AA13" s="53">
        <v>3.0</v>
      </c>
      <c r="AB13" s="53">
        <v>7.0</v>
      </c>
      <c r="AC13" s="65"/>
      <c r="AD13" s="52"/>
      <c r="AE13" s="52"/>
      <c r="AF13" s="52"/>
      <c r="AG13" s="65"/>
      <c r="AH13" s="52"/>
      <c r="AI13" s="52"/>
      <c r="AJ13" s="52"/>
      <c r="AK13" s="65"/>
      <c r="AL13" s="52"/>
      <c r="AM13" s="52"/>
      <c r="AN13" s="52"/>
      <c r="AO13" s="56"/>
      <c r="AP13" s="56"/>
      <c r="AQ13" s="56"/>
      <c r="AR13" s="58"/>
      <c r="AS13" s="58"/>
      <c r="AT13" s="66"/>
      <c r="AU13" s="60"/>
      <c r="AV13" s="60"/>
      <c r="AW13" s="61">
        <v>4.0</v>
      </c>
      <c r="AX13" s="62"/>
      <c r="AY13" s="31">
        <f t="shared" si="9"/>
        <v>17</v>
      </c>
      <c r="AZ13" s="63"/>
      <c r="BA13" s="69">
        <v>3.0</v>
      </c>
      <c r="BB13" s="69"/>
      <c r="BC13" s="69"/>
      <c r="BD13" s="71"/>
      <c r="BE13" s="71"/>
      <c r="BF13" s="71"/>
      <c r="BG13" s="72"/>
      <c r="BH13" s="73"/>
      <c r="BI13" s="73"/>
      <c r="BJ13" s="74"/>
      <c r="BK13" s="74"/>
      <c r="BL13" s="77">
        <f t="shared" si="10"/>
        <v>3</v>
      </c>
      <c r="BM13" s="80">
        <f t="shared" si="11"/>
        <v>20</v>
      </c>
      <c r="BN13" s="81" t="s">
        <v>196</v>
      </c>
      <c r="BO13" s="82">
        <f>IF(ISBLANK(A13),"",VLOOKUP(LEFT(A13,1),Coordinate,2,FALSE))</f>
        <v>1</v>
      </c>
      <c r="BP13" s="83">
        <f t="shared" si="12"/>
        <v>1</v>
      </c>
      <c r="BQ13" s="84">
        <f t="shared" si="13"/>
        <v>8</v>
      </c>
      <c r="BR13" s="54">
        <f>IF(ISBLANK(A13),"",vlookup(LEFT(A13,1),Coordinate,9,false))</f>
        <v>1</v>
      </c>
      <c r="BS13" s="54">
        <f>IF(ISBLANK(A13),"",VLOOKUP(MID(A13,2,1),Coordinate,9,false))</f>
        <v>1</v>
      </c>
      <c r="BT13" s="54">
        <f>IF(ISBLANK(A13),"",VLOOKUP(MID(A13,3,1),Coordinate,9,false))</f>
        <v>1</v>
      </c>
      <c r="BU13" s="54">
        <f>IF(ISBLANK(A13),"",VLOOKUP(MID(A13,4,1),Coordinate,9,false))</f>
        <v>1</v>
      </c>
      <c r="BV13" s="54">
        <f>IF(ISBLANK(A13),"",VLOOKUP(MID(A13,5,1),Coordinate,9,false))</f>
        <v>1</v>
      </c>
      <c r="BW13" s="54">
        <f>IF(ISBLANK(A13),"",VLOOKUP(MID(A13,6,1),Coordinate,9,false))</f>
        <v>1</v>
      </c>
      <c r="BX13" s="84">
        <f>IF(ISBLANK(A13),"",VLOOKUP(RIGHT(A13,1),Coordinate,9,false))</f>
        <v>2</v>
      </c>
      <c r="BY13" s="84">
        <f t="array" ref="BY13">SUMPRODUCT(BR13:BX13,TRANSPOSE(Weights))</f>
        <v>35</v>
      </c>
      <c r="BZ13" s="53"/>
    </row>
    <row r="14" ht="15.75" customHeight="1">
      <c r="A14" s="50" t="s">
        <v>199</v>
      </c>
      <c r="B14" s="51" t="str">
        <f>IF(ISBLANK(A14),"",if(C14="","N",if(VLOOKUP(BQ14,NewPlanet,3,false)=C14,"Y","N")))</f>
        <v>N</v>
      </c>
      <c r="C14" s="3" t="s">
        <v>202</v>
      </c>
      <c r="D14" s="52"/>
      <c r="E14" s="52"/>
      <c r="F14" s="53" t="s">
        <v>121</v>
      </c>
      <c r="G14" s="53"/>
      <c r="H14" s="52"/>
      <c r="I14" s="54">
        <f t="shared" si="7"/>
        <v>1</v>
      </c>
      <c r="J14" s="52"/>
      <c r="K14" s="52"/>
      <c r="L14" s="52"/>
      <c r="M14" s="52"/>
      <c r="N14" s="52"/>
      <c r="O14" s="54">
        <f t="shared" si="8"/>
        <v>0</v>
      </c>
      <c r="P14" s="55" t="s">
        <v>124</v>
      </c>
      <c r="Q14" s="56"/>
      <c r="R14" s="57" t="s">
        <v>124</v>
      </c>
      <c r="S14" s="58"/>
      <c r="T14" s="59" t="s">
        <v>124</v>
      </c>
      <c r="U14" s="60"/>
      <c r="V14" s="61"/>
      <c r="W14" s="62"/>
      <c r="X14" s="53" t="s">
        <v>121</v>
      </c>
      <c r="Y14" s="63"/>
      <c r="Z14" s="53">
        <v>7.0</v>
      </c>
      <c r="AA14" s="53">
        <v>6.0</v>
      </c>
      <c r="AB14" s="53">
        <v>6.0</v>
      </c>
      <c r="AC14" s="65"/>
      <c r="AD14" s="52"/>
      <c r="AE14" s="52"/>
      <c r="AF14" s="52"/>
      <c r="AG14" s="65"/>
      <c r="AH14" s="52"/>
      <c r="AI14" s="53">
        <v>1.0</v>
      </c>
      <c r="AJ14" s="52"/>
      <c r="AK14" s="65"/>
      <c r="AL14" s="52"/>
      <c r="AM14" s="52"/>
      <c r="AN14" s="52"/>
      <c r="AO14" s="56"/>
      <c r="AP14" s="56"/>
      <c r="AQ14" s="56"/>
      <c r="AR14" s="58"/>
      <c r="AS14" s="58"/>
      <c r="AT14" s="66"/>
      <c r="AU14" s="60"/>
      <c r="AV14" s="60"/>
      <c r="AW14" s="61"/>
      <c r="AX14" s="62"/>
      <c r="AY14" s="31">
        <f t="shared" si="9"/>
        <v>20</v>
      </c>
      <c r="AZ14" s="63"/>
      <c r="BA14" s="69"/>
      <c r="BB14" s="69"/>
      <c r="BC14" s="69"/>
      <c r="BD14" s="71"/>
      <c r="BE14" s="71"/>
      <c r="BF14" s="71"/>
      <c r="BG14" s="72"/>
      <c r="BH14" s="73"/>
      <c r="BI14" s="73"/>
      <c r="BJ14" s="74"/>
      <c r="BK14" s="74"/>
      <c r="BL14" s="77">
        <f t="shared" si="10"/>
        <v>0</v>
      </c>
      <c r="BM14" s="80">
        <f t="shared" si="11"/>
        <v>20</v>
      </c>
      <c r="BN14" s="81" t="s">
        <v>142</v>
      </c>
      <c r="BO14" s="82">
        <f>IF(ISBLANK(A14),"",VLOOKUP(LEFT(A14,1),Coordinate,2,FALSE))</f>
        <v>1</v>
      </c>
      <c r="BP14" s="83">
        <f t="shared" si="12"/>
        <v>1</v>
      </c>
      <c r="BQ14" s="84">
        <f t="shared" si="13"/>
        <v>9</v>
      </c>
      <c r="BR14" s="54">
        <f>IF(ISBLANK(A14),"",vlookup(LEFT(A14,1),Coordinate,9,false))</f>
        <v>1</v>
      </c>
      <c r="BS14" s="54">
        <f>IF(ISBLANK(A14),"",VLOOKUP(MID(A14,2,1),Coordinate,9,false))</f>
        <v>1</v>
      </c>
      <c r="BT14" s="54">
        <f>IF(ISBLANK(A14),"",VLOOKUP(MID(A14,3,1),Coordinate,9,false))</f>
        <v>1</v>
      </c>
      <c r="BU14" s="54">
        <f>IF(ISBLANK(A14),"",VLOOKUP(MID(A14,4,1),Coordinate,9,false))</f>
        <v>1</v>
      </c>
      <c r="BV14" s="54">
        <f>IF(ISBLANK(A14),"",VLOOKUP(MID(A14,5,1),Coordinate,9,false))</f>
        <v>1</v>
      </c>
      <c r="BW14" s="54">
        <f>IF(ISBLANK(A14),"",VLOOKUP(MID(A14,6,1),Coordinate,9,false))</f>
        <v>1</v>
      </c>
      <c r="BX14" s="84">
        <f>IF(ISBLANK(A14),"",VLOOKUP(RIGHT(A14,1),Coordinate,9,false))</f>
        <v>3</v>
      </c>
      <c r="BY14" s="84">
        <f t="array" ref="BY14">SUMPRODUCT(BR14:BX14,TRANSPOSE(Weights))</f>
        <v>42</v>
      </c>
      <c r="BZ14" s="53"/>
    </row>
    <row r="15" ht="15.75" customHeight="1">
      <c r="A15" s="50" t="s">
        <v>206</v>
      </c>
      <c r="B15" s="51" t="str">
        <f>IF(ISBLANK(A15),"",if(C15="","N",if(VLOOKUP(BQ15,NewPlanet,3,false)=C15,"Y","N")))</f>
        <v>N</v>
      </c>
      <c r="C15" s="3" t="s">
        <v>209</v>
      </c>
      <c r="D15" s="52"/>
      <c r="E15" s="52" t="s">
        <v>119</v>
      </c>
      <c r="F15" s="52"/>
      <c r="G15" s="53"/>
      <c r="H15" s="52"/>
      <c r="I15" s="54">
        <f t="shared" si="7"/>
        <v>1</v>
      </c>
      <c r="J15" s="52"/>
      <c r="K15" s="52"/>
      <c r="L15" s="52"/>
      <c r="M15" s="52"/>
      <c r="N15" s="52"/>
      <c r="O15" s="54">
        <f t="shared" si="8"/>
        <v>0</v>
      </c>
      <c r="P15" s="55" t="s">
        <v>124</v>
      </c>
      <c r="Q15" s="56"/>
      <c r="R15" s="57" t="s">
        <v>124</v>
      </c>
      <c r="S15" s="58"/>
      <c r="T15" s="59" t="s">
        <v>124</v>
      </c>
      <c r="U15" s="60"/>
      <c r="V15" s="61" t="s">
        <v>119</v>
      </c>
      <c r="W15" s="62"/>
      <c r="X15" s="52"/>
      <c r="Y15" s="63"/>
      <c r="Z15" s="53">
        <v>4.0</v>
      </c>
      <c r="AA15" s="53">
        <v>3.0</v>
      </c>
      <c r="AB15" s="53">
        <v>6.0</v>
      </c>
      <c r="AC15" s="65"/>
      <c r="AD15" s="52"/>
      <c r="AE15" s="52"/>
      <c r="AF15" s="52"/>
      <c r="AG15" s="65"/>
      <c r="AH15" s="52"/>
      <c r="AI15" s="52"/>
      <c r="AJ15" s="52"/>
      <c r="AK15" s="65"/>
      <c r="AL15" s="52"/>
      <c r="AM15" s="52"/>
      <c r="AN15" s="52"/>
      <c r="AO15" s="56"/>
      <c r="AP15" s="56"/>
      <c r="AQ15" s="56"/>
      <c r="AR15" s="58"/>
      <c r="AS15" s="58"/>
      <c r="AT15" s="66"/>
      <c r="AU15" s="60"/>
      <c r="AV15" s="60"/>
      <c r="AW15" s="61"/>
      <c r="AX15" s="62"/>
      <c r="AY15" s="31">
        <f t="shared" si="9"/>
        <v>13</v>
      </c>
      <c r="AZ15" s="63"/>
      <c r="BA15" s="69"/>
      <c r="BB15" s="69"/>
      <c r="BC15" s="69"/>
      <c r="BD15" s="71"/>
      <c r="BE15" s="71"/>
      <c r="BF15" s="71"/>
      <c r="BG15" s="72"/>
      <c r="BH15" s="73">
        <v>7.0</v>
      </c>
      <c r="BI15" s="73"/>
      <c r="BJ15" s="74"/>
      <c r="BK15" s="74"/>
      <c r="BL15" s="77">
        <f t="shared" si="10"/>
        <v>7</v>
      </c>
      <c r="BM15" s="80">
        <f t="shared" si="11"/>
        <v>20</v>
      </c>
      <c r="BN15" s="81"/>
      <c r="BO15" s="82">
        <f>IF(ISBLANK(A15),"",VLOOKUP(LEFT(A15,1),Coordinate,2,FALSE))</f>
        <v>1</v>
      </c>
      <c r="BP15" s="83">
        <f t="shared" si="12"/>
        <v>1</v>
      </c>
      <c r="BQ15" s="84">
        <f t="shared" si="13"/>
        <v>54</v>
      </c>
      <c r="BR15" s="54">
        <f>IF(ISBLANK(A15),"",vlookup(LEFT(A15,1),Coordinate,9,false))</f>
        <v>1</v>
      </c>
      <c r="BS15" s="54">
        <f>IF(ISBLANK(A15),"",VLOOKUP(MID(A15,2,1),Coordinate,9,false))</f>
        <v>3</v>
      </c>
      <c r="BT15" s="54">
        <f>IF(ISBLANK(A15),"",VLOOKUP(MID(A15,3,1),Coordinate,9,false))</f>
        <v>17</v>
      </c>
      <c r="BU15" s="54">
        <f>IF(ISBLANK(A15),"",VLOOKUP(MID(A15,4,1),Coordinate,9,false))</f>
        <v>0</v>
      </c>
      <c r="BV15" s="54">
        <f>IF(ISBLANK(A15),"",VLOOKUP(MID(A15,5,1),Coordinate,9,false))</f>
        <v>6</v>
      </c>
      <c r="BW15" s="54">
        <f>IF(ISBLANK(A15),"",VLOOKUP(MID(A15,6,1),Coordinate,9,false))</f>
        <v>14</v>
      </c>
      <c r="BX15" s="84">
        <f>IF(ISBLANK(A15),"",VLOOKUP(RIGHT(A15,1),Coordinate,9,false))</f>
        <v>13</v>
      </c>
      <c r="BY15" s="84">
        <f t="array" ref="BY15">SUMPRODUCT(BR15:BX15,TRANSPOSE(Weights))</f>
        <v>263</v>
      </c>
      <c r="BZ15" s="53"/>
    </row>
    <row r="16" ht="15.75" customHeight="1">
      <c r="A16" s="50" t="s">
        <v>212</v>
      </c>
      <c r="B16" s="51" t="str">
        <f>IF(ISBLANK(A16),"",if(C16="","N",if(VLOOKUP(BQ16,NewPlanet,3,false)=C16,"Y","N")))</f>
        <v>N</v>
      </c>
      <c r="C16" s="3" t="s">
        <v>215</v>
      </c>
      <c r="D16" s="52"/>
      <c r="E16" s="52"/>
      <c r="F16" s="52"/>
      <c r="G16" s="53" t="s">
        <v>119</v>
      </c>
      <c r="H16" s="52"/>
      <c r="I16" s="54">
        <f t="shared" si="7"/>
        <v>1</v>
      </c>
      <c r="J16" s="52"/>
      <c r="K16" s="52"/>
      <c r="L16" s="52"/>
      <c r="M16" s="52"/>
      <c r="N16" s="52"/>
      <c r="O16" s="54">
        <f t="shared" si="8"/>
        <v>0</v>
      </c>
      <c r="P16" s="55" t="s">
        <v>124</v>
      </c>
      <c r="Q16" s="56"/>
      <c r="R16" s="57" t="s">
        <v>122</v>
      </c>
      <c r="S16" s="58"/>
      <c r="T16" s="59" t="s">
        <v>125</v>
      </c>
      <c r="U16" s="60" t="s">
        <v>119</v>
      </c>
      <c r="V16" s="61" t="s">
        <v>119</v>
      </c>
      <c r="W16" s="62"/>
      <c r="X16" s="52"/>
      <c r="Y16" s="63"/>
      <c r="Z16" s="53">
        <v>2.0</v>
      </c>
      <c r="AA16" s="53">
        <v>5.0</v>
      </c>
      <c r="AB16" s="53"/>
      <c r="AC16" s="65"/>
      <c r="AD16" s="52"/>
      <c r="AE16" s="52"/>
      <c r="AF16" s="52"/>
      <c r="AG16" s="65"/>
      <c r="AH16" s="52"/>
      <c r="AI16" s="52"/>
      <c r="AJ16" s="52"/>
      <c r="AK16" s="65"/>
      <c r="AL16" s="52"/>
      <c r="AM16" s="52"/>
      <c r="AN16" s="52"/>
      <c r="AO16" s="56"/>
      <c r="AP16" s="56"/>
      <c r="AQ16" s="56"/>
      <c r="AR16" s="58"/>
      <c r="AS16" s="58"/>
      <c r="AT16" s="66">
        <v>2.0</v>
      </c>
      <c r="AU16" s="60"/>
      <c r="AV16" s="60"/>
      <c r="AW16" s="61"/>
      <c r="AX16" s="62"/>
      <c r="AY16" s="31">
        <f t="shared" si="9"/>
        <v>9</v>
      </c>
      <c r="AZ16" s="63"/>
      <c r="BA16" s="69"/>
      <c r="BB16" s="69"/>
      <c r="BC16" s="69"/>
      <c r="BD16" s="71"/>
      <c r="BE16" s="71"/>
      <c r="BF16" s="71"/>
      <c r="BG16" s="72">
        <v>6.0</v>
      </c>
      <c r="BH16" s="73">
        <v>5.0</v>
      </c>
      <c r="BI16" s="73"/>
      <c r="BJ16" s="74"/>
      <c r="BK16" s="74"/>
      <c r="BL16" s="77">
        <f t="shared" si="10"/>
        <v>11</v>
      </c>
      <c r="BM16" s="80">
        <f t="shared" si="11"/>
        <v>20</v>
      </c>
      <c r="BN16" s="81"/>
      <c r="BO16" s="82">
        <f>IF(ISBLANK(A16),"",VLOOKUP(LEFT(A16,1),Coordinate,2,FALSE))</f>
        <v>1</v>
      </c>
      <c r="BP16" s="83">
        <f t="shared" si="12"/>
        <v>1</v>
      </c>
      <c r="BQ16" s="84">
        <f t="shared" si="13"/>
        <v>67</v>
      </c>
      <c r="BR16" s="54">
        <f>IF(ISBLANK(A16),"",vlookup(LEFT(A16,1),Coordinate,9,false))</f>
        <v>1</v>
      </c>
      <c r="BS16" s="54">
        <f>IF(ISBLANK(A16),"",VLOOKUP(MID(A16,2,1),Coordinate,9,false))</f>
        <v>4</v>
      </c>
      <c r="BT16" s="54">
        <f>IF(ISBLANK(A16),"",VLOOKUP(MID(A16,3,1),Coordinate,9,false))</f>
        <v>0</v>
      </c>
      <c r="BU16" s="54">
        <f>IF(ISBLANK(A16),"",VLOOKUP(MID(A16,4,1),Coordinate,9,false))</f>
        <v>17</v>
      </c>
      <c r="BV16" s="54">
        <f>IF(ISBLANK(A16),"",VLOOKUP(MID(A16,5,1),Coordinate,9,false))</f>
        <v>18</v>
      </c>
      <c r="BW16" s="54">
        <f>IF(ISBLANK(A16),"",VLOOKUP(MID(A16,6,1),Coordinate,9,false))</f>
        <v>4</v>
      </c>
      <c r="BX16" s="84">
        <f>IF(ISBLANK(A16),"",VLOOKUP(RIGHT(A16,1),Coordinate,9,false))</f>
        <v>23</v>
      </c>
      <c r="BY16" s="84">
        <f t="array" ref="BY16">SUMPRODUCT(BR16:BX16,TRANSPOSE(Weights))</f>
        <v>352</v>
      </c>
      <c r="BZ16" s="53"/>
    </row>
    <row r="17" ht="15.75" customHeight="1">
      <c r="A17" s="50" t="s">
        <v>219</v>
      </c>
      <c r="B17" s="51" t="str">
        <f>IF(ISBLANK(A17),"",if(C17="","N",if(VLOOKUP(BQ17,NewPlanet,3,false)=C17,"Y","N")))</f>
        <v>N</v>
      </c>
      <c r="C17" s="3" t="s">
        <v>221</v>
      </c>
      <c r="D17" s="52" t="s">
        <v>119</v>
      </c>
      <c r="E17" s="52"/>
      <c r="F17" s="52"/>
      <c r="G17" s="53"/>
      <c r="H17" s="52"/>
      <c r="I17" s="54">
        <f t="shared" si="7"/>
        <v>1</v>
      </c>
      <c r="J17" s="52"/>
      <c r="K17" s="52"/>
      <c r="L17" s="52"/>
      <c r="M17" s="52"/>
      <c r="N17" s="52"/>
      <c r="O17" s="54">
        <f t="shared" si="8"/>
        <v>0</v>
      </c>
      <c r="P17" s="55" t="s">
        <v>131</v>
      </c>
      <c r="Q17" s="56" t="s">
        <v>119</v>
      </c>
      <c r="R17" s="57" t="s">
        <v>123</v>
      </c>
      <c r="S17" s="58"/>
      <c r="T17" s="59" t="s">
        <v>124</v>
      </c>
      <c r="U17" s="60"/>
      <c r="V17" s="61"/>
      <c r="W17" s="62" t="s">
        <v>119</v>
      </c>
      <c r="X17" s="52"/>
      <c r="Y17" s="63"/>
      <c r="Z17" s="53">
        <v>4.0</v>
      </c>
      <c r="AA17" s="53">
        <v>6.0</v>
      </c>
      <c r="AB17" s="53"/>
      <c r="AC17" s="65"/>
      <c r="AD17" s="52"/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56"/>
      <c r="AP17" s="56"/>
      <c r="AQ17" s="56"/>
      <c r="AR17" s="58">
        <v>2.0</v>
      </c>
      <c r="AS17" s="58"/>
      <c r="AT17" s="66"/>
      <c r="AU17" s="60"/>
      <c r="AV17" s="60"/>
      <c r="AW17" s="61"/>
      <c r="AX17" s="62"/>
      <c r="AY17" s="31">
        <f t="shared" si="9"/>
        <v>12</v>
      </c>
      <c r="AZ17" s="63"/>
      <c r="BA17" s="69"/>
      <c r="BB17" s="69">
        <v>3.0</v>
      </c>
      <c r="BC17" s="69"/>
      <c r="BD17" s="71"/>
      <c r="BE17" s="71"/>
      <c r="BF17" s="71"/>
      <c r="BG17" s="72"/>
      <c r="BH17" s="73"/>
      <c r="BI17" s="73"/>
      <c r="BJ17" s="74">
        <v>5.0</v>
      </c>
      <c r="BK17" s="74"/>
      <c r="BL17" s="77">
        <f t="shared" si="10"/>
        <v>8</v>
      </c>
      <c r="BM17" s="80">
        <f t="shared" si="11"/>
        <v>20</v>
      </c>
      <c r="BN17" s="81" t="s">
        <v>142</v>
      </c>
      <c r="BO17" s="82">
        <f>IF(ISBLANK(A17),"",VLOOKUP(LEFT(A17,1),Coordinate,2,FALSE))</f>
        <v>1</v>
      </c>
      <c r="BP17" s="83">
        <f t="shared" si="12"/>
        <v>1</v>
      </c>
      <c r="BQ17" s="84">
        <f t="shared" si="13"/>
        <v>65</v>
      </c>
      <c r="BR17" s="54">
        <f>IF(ISBLANK(A17),"",vlookup(LEFT(A17,1),Coordinate,9,false))</f>
        <v>1</v>
      </c>
      <c r="BS17" s="54">
        <f>IF(ISBLANK(A17),"",VLOOKUP(MID(A17,2,1),Coordinate,9,false))</f>
        <v>4</v>
      </c>
      <c r="BT17" s="54">
        <f>IF(ISBLANK(A17),"",VLOOKUP(MID(A17,3,1),Coordinate,9,false))</f>
        <v>0</v>
      </c>
      <c r="BU17" s="54">
        <f>IF(ISBLANK(A17),"",VLOOKUP(MID(A17,4,1),Coordinate,9,false))</f>
        <v>21</v>
      </c>
      <c r="BV17" s="54">
        <f>IF(ISBLANK(A17),"",VLOOKUP(MID(A17,5,1),Coordinate,9,false))</f>
        <v>4</v>
      </c>
      <c r="BW17" s="54">
        <f>IF(ISBLANK(A17),"",VLOOKUP(MID(A17,6,1),Coordinate,9,false))</f>
        <v>17</v>
      </c>
      <c r="BX17" s="84">
        <f>IF(ISBLANK(A17),"",VLOOKUP(RIGHT(A17,1),Coordinate,9,false))</f>
        <v>18</v>
      </c>
      <c r="BY17" s="84">
        <f t="array" ref="BY17">SUMPRODUCT(BR17:BX17,TRANSPOSE(Weights))</f>
        <v>341</v>
      </c>
      <c r="BZ17" s="53"/>
    </row>
    <row r="18" ht="15.75" customHeight="1">
      <c r="A18" s="50" t="s">
        <v>223</v>
      </c>
      <c r="B18" s="51" t="str">
        <f>IF(ISBLANK(A18),"",if(C18="","N",if(VLOOKUP(BQ18,NewPlanet,3,false)=C18,"Y","N")))</f>
        <v>N</v>
      </c>
      <c r="C18" s="3" t="s">
        <v>224</v>
      </c>
      <c r="D18" s="52"/>
      <c r="E18" s="52"/>
      <c r="F18" s="52" t="s">
        <v>119</v>
      </c>
      <c r="G18" s="53"/>
      <c r="H18" s="52"/>
      <c r="I18" s="54">
        <f t="shared" si="7"/>
        <v>1</v>
      </c>
      <c r="J18" s="52"/>
      <c r="K18" s="52"/>
      <c r="L18" s="52"/>
      <c r="M18" s="52"/>
      <c r="N18" s="52"/>
      <c r="O18" s="54">
        <f t="shared" si="8"/>
        <v>0</v>
      </c>
      <c r="P18" s="55" t="s">
        <v>124</v>
      </c>
      <c r="Q18" s="56"/>
      <c r="R18" s="57" t="s">
        <v>124</v>
      </c>
      <c r="S18" s="58"/>
      <c r="T18" s="59" t="s">
        <v>125</v>
      </c>
      <c r="U18" s="60" t="s">
        <v>119</v>
      </c>
      <c r="V18" s="61"/>
      <c r="W18" s="62" t="s">
        <v>119</v>
      </c>
      <c r="X18" s="52"/>
      <c r="Y18" s="63"/>
      <c r="Z18" s="53">
        <v>1.0</v>
      </c>
      <c r="AA18" s="53">
        <v>3.0</v>
      </c>
      <c r="AB18" s="53">
        <v>4.0</v>
      </c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2"/>
      <c r="AO18" s="56"/>
      <c r="AP18" s="56"/>
      <c r="AQ18" s="56"/>
      <c r="AR18" s="58"/>
      <c r="AS18" s="58"/>
      <c r="AT18" s="66"/>
      <c r="AU18" s="60"/>
      <c r="AV18" s="60"/>
      <c r="AW18" s="61"/>
      <c r="AX18" s="62"/>
      <c r="AY18" s="31">
        <f t="shared" si="9"/>
        <v>8</v>
      </c>
      <c r="AZ18" s="63"/>
      <c r="BA18" s="69"/>
      <c r="BB18" s="69"/>
      <c r="BC18" s="69"/>
      <c r="BD18" s="71"/>
      <c r="BE18" s="71"/>
      <c r="BF18" s="71"/>
      <c r="BG18" s="72">
        <v>5.0</v>
      </c>
      <c r="BH18" s="73"/>
      <c r="BI18" s="73"/>
      <c r="BJ18" s="74">
        <v>4.0</v>
      </c>
      <c r="BK18" s="74">
        <v>3.0</v>
      </c>
      <c r="BL18" s="77">
        <f t="shared" si="10"/>
        <v>12</v>
      </c>
      <c r="BM18" s="80">
        <f t="shared" si="11"/>
        <v>20</v>
      </c>
      <c r="BN18" s="81"/>
      <c r="BO18" s="82">
        <f>IF(ISBLANK(A18),"",VLOOKUP(LEFT(A18,1),Coordinate,2,FALSE))</f>
        <v>1</v>
      </c>
      <c r="BP18" s="83">
        <f t="shared" si="12"/>
        <v>1</v>
      </c>
      <c r="BQ18" s="84">
        <f t="shared" si="13"/>
        <v>79</v>
      </c>
      <c r="BR18" s="54">
        <f>IF(ISBLANK(A18),"",vlookup(LEFT(A18,1),Coordinate,9,false))</f>
        <v>1</v>
      </c>
      <c r="BS18" s="54">
        <f>IF(ISBLANK(A18),"",VLOOKUP(MID(A18,2,1),Coordinate,9,false))</f>
        <v>4</v>
      </c>
      <c r="BT18" s="54">
        <f>IF(ISBLANK(A18),"",VLOOKUP(MID(A18,3,1),Coordinate,9,false))</f>
        <v>5</v>
      </c>
      <c r="BU18" s="54">
        <f>IF(ISBLANK(A18),"",VLOOKUP(MID(A18,4,1),Coordinate,9,false))</f>
        <v>14</v>
      </c>
      <c r="BV18" s="54">
        <f>IF(ISBLANK(A18),"",VLOOKUP(MID(A18,5,1),Coordinate,9,false))</f>
        <v>17</v>
      </c>
      <c r="BW18" s="54">
        <f>IF(ISBLANK(A18),"",VLOOKUP(MID(A18,6,1),Coordinate,9,false))</f>
        <v>20</v>
      </c>
      <c r="BX18" s="84">
        <f>IF(ISBLANK(A18),"",VLOOKUP(RIGHT(A18,1),Coordinate,9,false))</f>
        <v>18</v>
      </c>
      <c r="BY18" s="84">
        <f t="array" ref="BY18">SUMPRODUCT(BR18:BX18,TRANSPOSE(Weights))</f>
        <v>411</v>
      </c>
      <c r="BZ18" s="53"/>
    </row>
    <row r="19" ht="15.75" customHeight="1">
      <c r="A19" s="50" t="s">
        <v>227</v>
      </c>
      <c r="B19" s="51" t="str">
        <f>IF(ISBLANK(A19),"",if(C19="","N",if(VLOOKUP(BQ19,NewPlanet,3,false)=C19,"Y","N")))</f>
        <v>N</v>
      </c>
      <c r="C19" s="3" t="s">
        <v>229</v>
      </c>
      <c r="D19" s="53" t="s">
        <v>119</v>
      </c>
      <c r="E19" s="52"/>
      <c r="F19" s="52"/>
      <c r="G19" s="53"/>
      <c r="H19" s="52"/>
      <c r="I19" s="54">
        <f t="shared" si="7"/>
        <v>1</v>
      </c>
      <c r="J19" s="52"/>
      <c r="K19" s="52"/>
      <c r="L19" s="52"/>
      <c r="M19" s="52"/>
      <c r="N19" s="52"/>
      <c r="O19" s="54">
        <f t="shared" si="8"/>
        <v>0</v>
      </c>
      <c r="P19" s="55" t="s">
        <v>122</v>
      </c>
      <c r="Q19" s="64" t="s">
        <v>119</v>
      </c>
      <c r="R19" s="57" t="s">
        <v>124</v>
      </c>
      <c r="S19" s="58"/>
      <c r="T19" s="59" t="s">
        <v>124</v>
      </c>
      <c r="U19" s="60"/>
      <c r="V19" s="68" t="s">
        <v>119</v>
      </c>
      <c r="W19" s="62"/>
      <c r="X19" s="53" t="s">
        <v>119</v>
      </c>
      <c r="Y19" s="63"/>
      <c r="Z19" s="53">
        <v>3.0</v>
      </c>
      <c r="AA19" s="53">
        <v>7.0</v>
      </c>
      <c r="AB19" s="53">
        <v>3.0</v>
      </c>
      <c r="AC19" s="65"/>
      <c r="AD19" s="52"/>
      <c r="AE19" s="53">
        <v>1.0</v>
      </c>
      <c r="AF19" s="52"/>
      <c r="AG19" s="65"/>
      <c r="AH19" s="52"/>
      <c r="AI19" s="52"/>
      <c r="AJ19" s="52"/>
      <c r="AK19" s="65"/>
      <c r="AL19" s="52"/>
      <c r="AM19" s="52"/>
      <c r="AN19" s="52"/>
      <c r="AO19" s="56"/>
      <c r="AP19" s="56"/>
      <c r="AQ19" s="64"/>
      <c r="AR19" s="58"/>
      <c r="AS19" s="58"/>
      <c r="AT19" s="66"/>
      <c r="AU19" s="60"/>
      <c r="AV19" s="60"/>
      <c r="AW19" s="68">
        <v>3.0</v>
      </c>
      <c r="AX19" s="62"/>
      <c r="AY19" s="31">
        <f t="shared" si="9"/>
        <v>17</v>
      </c>
      <c r="AZ19" s="63"/>
      <c r="BA19" s="69"/>
      <c r="BB19" s="69"/>
      <c r="BC19" s="75">
        <v>3.0</v>
      </c>
      <c r="BD19" s="71"/>
      <c r="BE19" s="71"/>
      <c r="BF19" s="71"/>
      <c r="BG19" s="72"/>
      <c r="BH19" s="73"/>
      <c r="BI19" s="73"/>
      <c r="BJ19" s="74"/>
      <c r="BK19" s="74"/>
      <c r="BL19" s="77">
        <f t="shared" si="10"/>
        <v>3</v>
      </c>
      <c r="BM19" s="80">
        <f t="shared" si="11"/>
        <v>20</v>
      </c>
      <c r="BN19" s="81" t="s">
        <v>231</v>
      </c>
      <c r="BO19" s="82">
        <f>IF(ISBLANK(A19),"",VLOOKUP(LEFT(A19,1),Coordinate,2,FALSE))</f>
        <v>1</v>
      </c>
      <c r="BP19" s="83">
        <f t="shared" si="12"/>
        <v>1</v>
      </c>
      <c r="BQ19" s="84">
        <f t="shared" si="13"/>
        <v>58</v>
      </c>
      <c r="BR19" s="54">
        <f>IF(ISBLANK(A19),"",vlookup(LEFT(A19,1),Coordinate,9,false))</f>
        <v>1</v>
      </c>
      <c r="BS19" s="54">
        <f>IF(ISBLANK(A19),"",VLOOKUP(MID(A19,2,1),Coordinate,9,false))</f>
        <v>4</v>
      </c>
      <c r="BT19" s="54">
        <f>IF(ISBLANK(A19),"",VLOOKUP(MID(A19,3,1),Coordinate,9,false))</f>
        <v>11</v>
      </c>
      <c r="BU19" s="54">
        <f>IF(ISBLANK(A19),"",VLOOKUP(MID(A19,4,1),Coordinate,9,false))</f>
        <v>4</v>
      </c>
      <c r="BV19" s="54">
        <f>IF(ISBLANK(A19),"",VLOOKUP(MID(A19,5,1),Coordinate,9,false))</f>
        <v>21</v>
      </c>
      <c r="BW19" s="54">
        <f>IF(ISBLANK(A19),"",VLOOKUP(MID(A19,6,1),Coordinate,9,false))</f>
        <v>4</v>
      </c>
      <c r="BX19" s="84">
        <f>IF(ISBLANK(A19),"",VLOOKUP(RIGHT(A19,1),Coordinate,9,false))</f>
        <v>13</v>
      </c>
      <c r="BY19" s="84">
        <f t="array" ref="BY19">SUMPRODUCT(BR19:BX19,TRANSPOSE(Weights))</f>
        <v>278</v>
      </c>
      <c r="BZ19" s="53"/>
    </row>
    <row r="20" ht="15.75" customHeight="1">
      <c r="A20" s="50" t="s">
        <v>234</v>
      </c>
      <c r="B20" s="51" t="str">
        <f>IF(ISBLANK(A20),"",if(C20="","N",if(VLOOKUP(BQ20,NewPlanet,3,false)=C20,"Y","N")))</f>
        <v>N</v>
      </c>
      <c r="C20" s="3" t="s">
        <v>235</v>
      </c>
      <c r="D20" s="52"/>
      <c r="E20" s="52"/>
      <c r="F20" s="52"/>
      <c r="G20" s="53" t="s">
        <v>119</v>
      </c>
      <c r="H20" s="52"/>
      <c r="I20" s="54">
        <f t="shared" si="7"/>
        <v>1</v>
      </c>
      <c r="J20" s="52"/>
      <c r="K20" s="52"/>
      <c r="L20" s="52"/>
      <c r="M20" s="52"/>
      <c r="N20" s="52"/>
      <c r="O20" s="54">
        <f t="shared" si="8"/>
        <v>0</v>
      </c>
      <c r="P20" s="55" t="s">
        <v>124</v>
      </c>
      <c r="Q20" s="56"/>
      <c r="R20" s="57" t="s">
        <v>123</v>
      </c>
      <c r="S20" s="58"/>
      <c r="T20" s="59" t="s">
        <v>124</v>
      </c>
      <c r="U20" s="60"/>
      <c r="V20" s="68"/>
      <c r="W20" s="70" t="s">
        <v>119</v>
      </c>
      <c r="X20" s="52"/>
      <c r="Y20" s="63"/>
      <c r="Z20" s="53">
        <v>3.0</v>
      </c>
      <c r="AA20" s="53">
        <v>4.0</v>
      </c>
      <c r="AB20" s="53">
        <v>4.0</v>
      </c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/>
      <c r="AQ20" s="56"/>
      <c r="AR20" s="66">
        <v>3.0</v>
      </c>
      <c r="AS20" s="58"/>
      <c r="AT20" s="66"/>
      <c r="AU20" s="60"/>
      <c r="AV20" s="60"/>
      <c r="AW20" s="61"/>
      <c r="AX20" s="62"/>
      <c r="AY20" s="31">
        <f t="shared" si="9"/>
        <v>14</v>
      </c>
      <c r="AZ20" s="63"/>
      <c r="BA20" s="69"/>
      <c r="BB20" s="69"/>
      <c r="BC20" s="69"/>
      <c r="BD20" s="71"/>
      <c r="BE20" s="71"/>
      <c r="BF20" s="71"/>
      <c r="BG20" s="72"/>
      <c r="BH20" s="73"/>
      <c r="BI20" s="73"/>
      <c r="BJ20" s="79">
        <v>6.0</v>
      </c>
      <c r="BK20" s="74"/>
      <c r="BL20" s="77">
        <f t="shared" si="10"/>
        <v>6</v>
      </c>
      <c r="BM20" s="80">
        <f t="shared" si="11"/>
        <v>20</v>
      </c>
      <c r="BN20" s="81"/>
      <c r="BO20" s="82">
        <f>IF(ISBLANK(A20),"",VLOOKUP(LEFT(A20,1),Coordinate,2,FALSE))</f>
        <v>1</v>
      </c>
      <c r="BP20" s="83">
        <f t="shared" si="12"/>
        <v>1</v>
      </c>
      <c r="BQ20" s="84">
        <f t="shared" si="13"/>
        <v>73</v>
      </c>
      <c r="BR20" s="54">
        <f>IF(ISBLANK(A20),"",vlookup(LEFT(A20,1),Coordinate,9,false))</f>
        <v>1</v>
      </c>
      <c r="BS20" s="54">
        <f>IF(ISBLANK(A20),"",VLOOKUP(MID(A20,2,1),Coordinate,9,false))</f>
        <v>4</v>
      </c>
      <c r="BT20" s="54">
        <f>IF(ISBLANK(A20),"",VLOOKUP(MID(A20,3,1),Coordinate,9,false))</f>
        <v>18</v>
      </c>
      <c r="BU20" s="54">
        <f>IF(ISBLANK(A20),"",VLOOKUP(MID(A20,4,1),Coordinate,9,false))</f>
        <v>19</v>
      </c>
      <c r="BV20" s="54">
        <f>IF(ISBLANK(A20),"",VLOOKUP(MID(A20,5,1),Coordinate,9,false))</f>
        <v>14</v>
      </c>
      <c r="BW20" s="54">
        <f>IF(ISBLANK(A20),"",VLOOKUP(MID(A20,6,1),Coordinate,9,false))</f>
        <v>13</v>
      </c>
      <c r="BX20" s="84">
        <f>IF(ISBLANK(A20),"",VLOOKUP(RIGHT(A20,1),Coordinate,9,false))</f>
        <v>4</v>
      </c>
      <c r="BY20" s="84">
        <f t="array" ref="BY20">SUMPRODUCT(BR20:BX20,TRANSPOSE(Weights))</f>
        <v>315</v>
      </c>
      <c r="BZ20" s="53"/>
    </row>
    <row r="21" ht="15.75" customHeight="1">
      <c r="A21" s="50" t="s">
        <v>242</v>
      </c>
      <c r="B21" s="51" t="str">
        <f>IF(ISBLANK(A21),"",if(C21="","N",if(VLOOKUP(BQ21,NewPlanet,3,false)=C21,"Y","N")))</f>
        <v>N</v>
      </c>
      <c r="C21" s="3" t="s">
        <v>244</v>
      </c>
      <c r="D21" s="52"/>
      <c r="E21" s="52"/>
      <c r="F21" s="52"/>
      <c r="G21" s="53"/>
      <c r="H21" s="53" t="s">
        <v>121</v>
      </c>
      <c r="I21" s="54">
        <f t="shared" si="7"/>
        <v>1</v>
      </c>
      <c r="J21" s="52"/>
      <c r="K21" s="52"/>
      <c r="L21" s="52"/>
      <c r="M21" s="52"/>
      <c r="N21" s="52"/>
      <c r="O21" s="54">
        <f t="shared" si="8"/>
        <v>0</v>
      </c>
      <c r="P21" s="55" t="s">
        <v>123</v>
      </c>
      <c r="Q21" s="64" t="s">
        <v>121</v>
      </c>
      <c r="R21" s="57" t="s">
        <v>123</v>
      </c>
      <c r="S21" s="66" t="s">
        <v>121</v>
      </c>
      <c r="T21" s="59" t="s">
        <v>125</v>
      </c>
      <c r="U21" s="67" t="s">
        <v>121</v>
      </c>
      <c r="V21" s="68" t="s">
        <v>121</v>
      </c>
      <c r="W21" s="70" t="s">
        <v>121</v>
      </c>
      <c r="X21" s="52"/>
      <c r="Y21" s="63"/>
      <c r="Z21" s="53">
        <v>4.0</v>
      </c>
      <c r="AA21" s="53"/>
      <c r="AB21" s="53"/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f t="shared" si="9"/>
        <v>4</v>
      </c>
      <c r="AZ21" s="63"/>
      <c r="BA21" s="75">
        <v>2.0</v>
      </c>
      <c r="BB21" s="69"/>
      <c r="BC21" s="69"/>
      <c r="BD21" s="89">
        <v>2.0</v>
      </c>
      <c r="BE21" s="71"/>
      <c r="BF21" s="71"/>
      <c r="BG21" s="76">
        <v>2.0</v>
      </c>
      <c r="BH21" s="78">
        <v>4.0</v>
      </c>
      <c r="BI21" s="78">
        <v>1.0</v>
      </c>
      <c r="BJ21" s="79">
        <v>5.0</v>
      </c>
      <c r="BK21" s="79"/>
      <c r="BL21" s="77">
        <f t="shared" si="10"/>
        <v>16</v>
      </c>
      <c r="BM21" s="80">
        <f t="shared" si="11"/>
        <v>20</v>
      </c>
      <c r="BN21" s="81"/>
      <c r="BO21" s="82">
        <f>IF(ISBLANK(A21),"",VLOOKUP(LEFT(A21,1),Coordinate,2,FALSE))</f>
        <v>1</v>
      </c>
      <c r="BP21" s="83">
        <f t="shared" si="12"/>
        <v>1</v>
      </c>
      <c r="BQ21" s="84">
        <f t="shared" si="13"/>
        <v>72</v>
      </c>
      <c r="BR21" s="54">
        <f>IF(ISBLANK(A21),"",vlookup(LEFT(A21,1),Coordinate,9,false))</f>
        <v>1</v>
      </c>
      <c r="BS21" s="54">
        <f>IF(ISBLANK(A21),"",VLOOKUP(MID(A21,2,1),Coordinate,9,false))</f>
        <v>11</v>
      </c>
      <c r="BT21" s="54">
        <f>IF(ISBLANK(A21),"",VLOOKUP(MID(A21,3,1),Coordinate,9,false))</f>
        <v>14</v>
      </c>
      <c r="BU21" s="54">
        <f>IF(ISBLANK(A21),"",VLOOKUP(MID(A21,4,1),Coordinate,9,false))</f>
        <v>22</v>
      </c>
      <c r="BV21" s="54">
        <f>IF(ISBLANK(A21),"",VLOOKUP(MID(A21,5,1),Coordinate,9,false))</f>
        <v>9</v>
      </c>
      <c r="BW21" s="54">
        <f>IF(ISBLANK(A21),"",VLOOKUP(MID(A21,6,1),Coordinate,9,false))</f>
        <v>14</v>
      </c>
      <c r="BX21" s="84">
        <f>IF(ISBLANK(A21),"",VLOOKUP(RIGHT(A21,1),Coordinate,9,false))</f>
        <v>1</v>
      </c>
      <c r="BY21" s="84">
        <f t="array" ref="BY21">SUMPRODUCT(BR21:BX21,TRANSPOSE(Weights))</f>
        <v>289</v>
      </c>
      <c r="BZ21" s="53"/>
    </row>
    <row r="22" ht="15.75" customHeight="1">
      <c r="A22" s="50" t="s">
        <v>249</v>
      </c>
      <c r="B22" s="51" t="str">
        <f>IF(ISBLANK(A22),"",if(C22="","N",if(VLOOKUP(BQ22,NewPlanet,3,false)=C22,"Y","N")))</f>
        <v>N</v>
      </c>
      <c r="C22" s="3" t="s">
        <v>252</v>
      </c>
      <c r="D22" s="52"/>
      <c r="E22" s="52"/>
      <c r="F22" s="53" t="s">
        <v>119</v>
      </c>
      <c r="G22" s="53"/>
      <c r="H22" s="52"/>
      <c r="I22" s="54">
        <f t="shared" si="7"/>
        <v>1</v>
      </c>
      <c r="J22" s="52"/>
      <c r="K22" s="52"/>
      <c r="L22" s="52"/>
      <c r="M22" s="52"/>
      <c r="N22" s="52"/>
      <c r="O22" s="54">
        <f t="shared" si="8"/>
        <v>0</v>
      </c>
      <c r="P22" s="55" t="s">
        <v>124</v>
      </c>
      <c r="Q22" s="56"/>
      <c r="R22" s="57" t="s">
        <v>124</v>
      </c>
      <c r="S22" s="58"/>
      <c r="T22" s="59" t="s">
        <v>125</v>
      </c>
      <c r="U22" s="67" t="s">
        <v>119</v>
      </c>
      <c r="V22" s="68" t="s">
        <v>119</v>
      </c>
      <c r="W22" s="62"/>
      <c r="X22" s="53" t="s">
        <v>119</v>
      </c>
      <c r="Y22" s="63"/>
      <c r="Z22" s="53">
        <v>4.0</v>
      </c>
      <c r="AA22" s="53">
        <v>4.0</v>
      </c>
      <c r="AB22" s="53"/>
      <c r="AC22" s="65"/>
      <c r="AD22" s="52"/>
      <c r="AE22" s="52"/>
      <c r="AF22" s="52"/>
      <c r="AG22" s="65"/>
      <c r="AH22" s="52"/>
      <c r="AI22" s="52"/>
      <c r="AJ22" s="52"/>
      <c r="AK22" s="65"/>
      <c r="AL22" s="53">
        <v>1.0</v>
      </c>
      <c r="AM22" s="52"/>
      <c r="AN22" s="52"/>
      <c r="AO22" s="56"/>
      <c r="AP22" s="56"/>
      <c r="AQ22" s="56"/>
      <c r="AR22" s="58"/>
      <c r="AS22" s="58"/>
      <c r="AT22" s="66"/>
      <c r="AU22" s="60"/>
      <c r="AV22" s="60"/>
      <c r="AW22" s="61"/>
      <c r="AX22" s="62"/>
      <c r="AY22" s="31">
        <f t="shared" si="9"/>
        <v>9</v>
      </c>
      <c r="AZ22" s="63"/>
      <c r="BA22" s="69"/>
      <c r="BB22" s="69"/>
      <c r="BC22" s="69"/>
      <c r="BD22" s="71"/>
      <c r="BE22" s="71"/>
      <c r="BF22" s="71"/>
      <c r="BG22" s="76">
        <v>5.0</v>
      </c>
      <c r="BH22" s="78">
        <v>4.0</v>
      </c>
      <c r="BI22" s="78">
        <v>2.0</v>
      </c>
      <c r="BJ22" s="74"/>
      <c r="BK22" s="74"/>
      <c r="BL22" s="77">
        <f t="shared" si="10"/>
        <v>11</v>
      </c>
      <c r="BM22" s="80">
        <f t="shared" si="11"/>
        <v>20</v>
      </c>
      <c r="BN22" s="81"/>
      <c r="BO22" s="82">
        <f>IF(ISBLANK(A22),"",VLOOKUP(LEFT(A22,1),Coordinate,2,FALSE))</f>
        <v>1</v>
      </c>
      <c r="BP22" s="83">
        <f t="shared" si="12"/>
        <v>1</v>
      </c>
      <c r="BQ22" s="84">
        <f t="shared" si="13"/>
        <v>59</v>
      </c>
      <c r="BR22" s="54">
        <f>IF(ISBLANK(A22),"",vlookup(LEFT(A22,1),Coordinate,9,false))</f>
        <v>1</v>
      </c>
      <c r="BS22" s="54">
        <f>IF(ISBLANK(A22),"",VLOOKUP(MID(A22,2,1),Coordinate,9,false))</f>
        <v>11</v>
      </c>
      <c r="BT22" s="54">
        <f>IF(ISBLANK(A22),"",VLOOKUP(MID(A22,3,1),Coordinate,9,false))</f>
        <v>20</v>
      </c>
      <c r="BU22" s="54">
        <f>IF(ISBLANK(A22),"",VLOOKUP(MID(A22,4,1),Coordinate,9,false))</f>
        <v>1</v>
      </c>
      <c r="BV22" s="54">
        <f>IF(ISBLANK(A22),"",VLOOKUP(MID(A22,5,1),Coordinate,9,false))</f>
        <v>4</v>
      </c>
      <c r="BW22" s="54">
        <f>IF(ISBLANK(A22),"",VLOOKUP(MID(A22,6,1),Coordinate,9,false))</f>
        <v>11</v>
      </c>
      <c r="BX22" s="84">
        <f>IF(ISBLANK(A22),"",VLOOKUP(RIGHT(A22,1),Coordinate,9,false))</f>
        <v>11</v>
      </c>
      <c r="BY22" s="84">
        <f t="array" ref="BY22">SUMPRODUCT(BR22:BX22,TRANSPOSE(Weights))</f>
        <v>250</v>
      </c>
      <c r="BZ22" s="53"/>
    </row>
    <row r="23" ht="15.75" customHeight="1">
      <c r="A23" s="50" t="s">
        <v>256</v>
      </c>
      <c r="B23" s="51" t="str">
        <f>IF(ISBLANK(A23),"",if(C23="","N",if(VLOOKUP(BQ23,NewPlanet,3,false)=C23,"Y","N")))</f>
        <v>N</v>
      </c>
      <c r="C23" s="3" t="s">
        <v>259</v>
      </c>
      <c r="D23" s="52" t="s">
        <v>119</v>
      </c>
      <c r="E23" s="52"/>
      <c r="F23" s="52"/>
      <c r="G23" s="53"/>
      <c r="H23" s="52"/>
      <c r="I23" s="54">
        <f t="shared" si="7"/>
        <v>1</v>
      </c>
      <c r="J23" s="52"/>
      <c r="K23" s="52"/>
      <c r="L23" s="52"/>
      <c r="M23" s="52"/>
      <c r="N23" s="52"/>
      <c r="O23" s="54">
        <f t="shared" si="8"/>
        <v>0</v>
      </c>
      <c r="P23" s="55" t="s">
        <v>124</v>
      </c>
      <c r="Q23" s="56"/>
      <c r="R23" s="57" t="s">
        <v>131</v>
      </c>
      <c r="S23" s="58" t="s">
        <v>121</v>
      </c>
      <c r="T23" s="59" t="s">
        <v>125</v>
      </c>
      <c r="U23" s="60"/>
      <c r="V23" s="61" t="s">
        <v>121</v>
      </c>
      <c r="W23" s="62"/>
      <c r="X23" s="52"/>
      <c r="Y23" s="63"/>
      <c r="Z23" s="53"/>
      <c r="AA23" s="53"/>
      <c r="AB23" s="53"/>
      <c r="AC23" s="65"/>
      <c r="AD23" s="52"/>
      <c r="AE23" s="52"/>
      <c r="AF23" s="52"/>
      <c r="AG23" s="65"/>
      <c r="AH23" s="52"/>
      <c r="AI23" s="52"/>
      <c r="AJ23" s="52"/>
      <c r="AK23" s="65"/>
      <c r="AL23" s="52"/>
      <c r="AM23" s="52"/>
      <c r="AN23" s="52"/>
      <c r="AO23" s="56"/>
      <c r="AP23" s="56"/>
      <c r="AQ23" s="56"/>
      <c r="AR23" s="58"/>
      <c r="AS23" s="58"/>
      <c r="AT23" s="66"/>
      <c r="AU23" s="60"/>
      <c r="AV23" s="60"/>
      <c r="AW23" s="61"/>
      <c r="AX23" s="62"/>
      <c r="AY23" s="31">
        <f t="shared" si="9"/>
        <v>0</v>
      </c>
      <c r="AZ23" s="63"/>
      <c r="BA23" s="69"/>
      <c r="BB23" s="69"/>
      <c r="BC23" s="69"/>
      <c r="BD23" s="71"/>
      <c r="BE23" s="71"/>
      <c r="BF23" s="71"/>
      <c r="BG23" s="72"/>
      <c r="BH23" s="73"/>
      <c r="BI23" s="73"/>
      <c r="BJ23" s="74"/>
      <c r="BK23" s="74"/>
      <c r="BL23" s="77">
        <f t="shared" si="10"/>
        <v>0</v>
      </c>
      <c r="BM23" s="80">
        <f t="shared" si="11"/>
        <v>0</v>
      </c>
      <c r="BN23" s="81"/>
      <c r="BO23" s="82">
        <f>IF(ISBLANK(A23),"",VLOOKUP(LEFT(A23,1),Coordinate,2,FALSE))</f>
        <v>1</v>
      </c>
      <c r="BP23" s="83">
        <f t="shared" si="12"/>
        <v>1</v>
      </c>
      <c r="BQ23" s="84">
        <f t="shared" si="13"/>
        <v>76</v>
      </c>
      <c r="BR23" s="54">
        <f>IF(ISBLANK(A23),"",vlookup(LEFT(A23,1),Coordinate,9,false))</f>
        <v>1</v>
      </c>
      <c r="BS23" s="54">
        <f>IF(ISBLANK(A23),"",VLOOKUP(MID(A23,2,1),Coordinate,9,false))</f>
        <v>11</v>
      </c>
      <c r="BT23" s="54">
        <f>IF(ISBLANK(A23),"",VLOOKUP(MID(A23,3,1),Coordinate,9,false))</f>
        <v>23</v>
      </c>
      <c r="BU23" s="54">
        <f>IF(ISBLANK(A23),"",VLOOKUP(MID(A23,4,1),Coordinate,9,false))</f>
        <v>2</v>
      </c>
      <c r="BV23" s="54">
        <f>IF(ISBLANK(A23),"",VLOOKUP(MID(A23,5,1),Coordinate,9,false))</f>
        <v>6</v>
      </c>
      <c r="BW23" s="54">
        <f>IF(ISBLANK(A23),"",VLOOKUP(MID(A23,6,1),Coordinate,9,false))</f>
        <v>24</v>
      </c>
      <c r="BX23" s="84">
        <f>IF(ISBLANK(A23),"",VLOOKUP(RIGHT(A23,1),Coordinate,9,false))</f>
        <v>9</v>
      </c>
      <c r="BY23" s="84">
        <f t="array" ref="BY23">SUMPRODUCT(BR23:BX23,TRANSPOSE(Weights))</f>
        <v>337</v>
      </c>
      <c r="BZ23" s="53"/>
    </row>
    <row r="24">
      <c r="A24" s="50" t="s">
        <v>262</v>
      </c>
      <c r="B24" s="51" t="str">
        <f>IF(ISBLANK(A24),"",if(C24="","N",if(VLOOKUP(BQ24,NewPlanet,3,false)=C24,"Y","N")))</f>
        <v>N</v>
      </c>
      <c r="C24" s="86" t="s">
        <v>265</v>
      </c>
      <c r="D24" s="52"/>
      <c r="E24" s="52"/>
      <c r="F24" s="53" t="s">
        <v>119</v>
      </c>
      <c r="G24" s="53"/>
      <c r="H24" s="52"/>
      <c r="I24" s="54">
        <f t="shared" si="7"/>
        <v>1</v>
      </c>
      <c r="J24" s="52"/>
      <c r="K24" s="52"/>
      <c r="L24" s="52"/>
      <c r="M24" s="52"/>
      <c r="N24" s="52"/>
      <c r="O24" s="54">
        <f t="shared" si="8"/>
        <v>0</v>
      </c>
      <c r="P24" s="55" t="s">
        <v>122</v>
      </c>
      <c r="Q24" s="64" t="s">
        <v>119</v>
      </c>
      <c r="R24" s="57" t="s">
        <v>123</v>
      </c>
      <c r="S24" s="58"/>
      <c r="T24" s="59" t="s">
        <v>124</v>
      </c>
      <c r="U24" s="60"/>
      <c r="V24" s="61"/>
      <c r="W24" s="70" t="s">
        <v>119</v>
      </c>
      <c r="X24" s="53" t="s">
        <v>119</v>
      </c>
      <c r="Y24" s="63"/>
      <c r="Z24" s="53">
        <v>7.0</v>
      </c>
      <c r="AA24" s="53">
        <v>3.0</v>
      </c>
      <c r="AB24" s="53"/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/>
      <c r="AN24" s="53">
        <v>1.0</v>
      </c>
      <c r="AO24" s="56"/>
      <c r="AP24" s="56"/>
      <c r="AQ24" s="56"/>
      <c r="AR24" s="66">
        <v>2.0</v>
      </c>
      <c r="AS24" s="58"/>
      <c r="AT24" s="66"/>
      <c r="AU24" s="60"/>
      <c r="AV24" s="60"/>
      <c r="AW24" s="61"/>
      <c r="AX24" s="62"/>
      <c r="AY24" s="31">
        <f t="shared" si="9"/>
        <v>13</v>
      </c>
      <c r="AZ24" s="63"/>
      <c r="BA24" s="69"/>
      <c r="BB24" s="69"/>
      <c r="BC24" s="75">
        <v>2.0</v>
      </c>
      <c r="BD24" s="71"/>
      <c r="BE24" s="71"/>
      <c r="BF24" s="71"/>
      <c r="BG24" s="72"/>
      <c r="BH24" s="73"/>
      <c r="BI24" s="73"/>
      <c r="BJ24" s="79">
        <v>2.0</v>
      </c>
      <c r="BK24" s="79">
        <v>3.0</v>
      </c>
      <c r="BL24" s="77">
        <f t="shared" si="10"/>
        <v>7</v>
      </c>
      <c r="BM24" s="80">
        <f t="shared" si="11"/>
        <v>20</v>
      </c>
      <c r="BN24" s="86"/>
      <c r="BO24" s="82">
        <f>IF(ISBLANK(A24),"",VLOOKUP(LEFT(A24,1),Coordinate,2,FALSE))</f>
        <v>1</v>
      </c>
      <c r="BP24" s="83">
        <f t="shared" si="12"/>
        <v>1</v>
      </c>
      <c r="BQ24" s="84">
        <f t="shared" si="13"/>
        <v>60</v>
      </c>
      <c r="BR24" s="54">
        <f>IF(ISBLANK(A24),"",vlookup(LEFT(A24,1),Coordinate,9,false))</f>
        <v>1</v>
      </c>
      <c r="BS24" s="54">
        <f>IF(ISBLANK(A24),"",VLOOKUP(MID(A24,2,1),Coordinate,9,false))</f>
        <v>14</v>
      </c>
      <c r="BT24" s="54">
        <f>IF(ISBLANK(A24),"",VLOOKUP(MID(A24,3,1),Coordinate,9,false))</f>
        <v>14</v>
      </c>
      <c r="BU24" s="54">
        <f>IF(ISBLANK(A24),"",VLOOKUP(MID(A24,4,1),Coordinate,9,false))</f>
        <v>1</v>
      </c>
      <c r="BV24" s="54">
        <f>IF(ISBLANK(A24),"",VLOOKUP(MID(A24,5,1),Coordinate,9,false))</f>
        <v>8</v>
      </c>
      <c r="BW24" s="54">
        <f>IF(ISBLANK(A24),"",VLOOKUP(MID(A24,6,1),Coordinate,9,false))</f>
        <v>4</v>
      </c>
      <c r="BX24" s="84">
        <f>IF(ISBLANK(A24),"",VLOOKUP(RIGHT(A24,1),Coordinate,9,false))</f>
        <v>18</v>
      </c>
      <c r="BY24" s="84">
        <f t="array" ref="BY24">SUMPRODUCT(BR24:BX24,TRANSPOSE(Weights))</f>
        <v>265</v>
      </c>
      <c r="BZ24" s="53"/>
    </row>
    <row r="25" ht="15.75" customHeight="1">
      <c r="A25" s="50" t="s">
        <v>270</v>
      </c>
      <c r="B25" s="51" t="str">
        <f>IF(ISBLANK(A25),"",if(C25="","N",if(VLOOKUP(BQ25,NewPlanet,3,false)=C25,"Y","N")))</f>
        <v>N</v>
      </c>
      <c r="C25" s="3" t="s">
        <v>271</v>
      </c>
      <c r="D25" s="52"/>
      <c r="E25" s="52"/>
      <c r="F25" s="52"/>
      <c r="G25" s="53" t="s">
        <v>119</v>
      </c>
      <c r="H25" s="52"/>
      <c r="I25" s="54">
        <f t="shared" si="7"/>
        <v>1</v>
      </c>
      <c r="J25" s="52"/>
      <c r="K25" s="52"/>
      <c r="L25" s="52"/>
      <c r="M25" s="52"/>
      <c r="N25" s="52"/>
      <c r="O25" s="54">
        <f t="shared" si="8"/>
        <v>0</v>
      </c>
      <c r="P25" s="55"/>
      <c r="Q25" s="56"/>
      <c r="R25" s="57" t="s">
        <v>123</v>
      </c>
      <c r="S25" s="66" t="s">
        <v>121</v>
      </c>
      <c r="T25" s="59" t="s">
        <v>125</v>
      </c>
      <c r="U25" s="67" t="s">
        <v>119</v>
      </c>
      <c r="V25" s="61"/>
      <c r="W25" s="62"/>
      <c r="X25" s="53" t="s">
        <v>119</v>
      </c>
      <c r="Y25" s="63"/>
      <c r="Z25" s="53"/>
      <c r="AA25" s="53"/>
      <c r="AB25" s="53"/>
      <c r="AC25" s="65"/>
      <c r="AD25" s="52"/>
      <c r="AE25" s="53">
        <v>1.0</v>
      </c>
      <c r="AF25" s="52"/>
      <c r="AG25" s="65"/>
      <c r="AH25" s="52"/>
      <c r="AI25" s="52"/>
      <c r="AJ25" s="52"/>
      <c r="AK25" s="65"/>
      <c r="AL25" s="52"/>
      <c r="AM25" s="52"/>
      <c r="AN25" s="52"/>
      <c r="AO25" s="56"/>
      <c r="AP25" s="56"/>
      <c r="AQ25" s="56"/>
      <c r="AR25" s="66"/>
      <c r="AS25" s="58"/>
      <c r="AT25" s="66"/>
      <c r="AU25" s="60"/>
      <c r="AV25" s="60"/>
      <c r="AW25" s="61"/>
      <c r="AX25" s="62"/>
      <c r="AY25" s="31">
        <f t="shared" si="9"/>
        <v>1</v>
      </c>
      <c r="AZ25" s="63"/>
      <c r="BA25" s="69"/>
      <c r="BB25" s="69"/>
      <c r="BC25" s="69"/>
      <c r="BD25" s="71"/>
      <c r="BE25" s="71"/>
      <c r="BF25" s="71"/>
      <c r="BG25" s="72"/>
      <c r="BH25" s="73"/>
      <c r="BI25" s="73"/>
      <c r="BJ25" s="74"/>
      <c r="BK25" s="74"/>
      <c r="BL25" s="77">
        <f t="shared" si="10"/>
        <v>0</v>
      </c>
      <c r="BM25" s="80">
        <f t="shared" si="11"/>
        <v>1</v>
      </c>
      <c r="BN25" s="81"/>
      <c r="BO25" s="82">
        <f>IF(ISBLANK(A25),"",VLOOKUP(LEFT(A25,1),Coordinate,2,FALSE))</f>
        <v>1</v>
      </c>
      <c r="BP25" s="83">
        <f t="shared" si="12"/>
        <v>1</v>
      </c>
      <c r="BQ25" s="84">
        <f t="shared" si="13"/>
        <v>77</v>
      </c>
      <c r="BR25" s="54">
        <f>IF(ISBLANK(A25),"",vlookup(LEFT(A25,1),Coordinate,9,false))</f>
        <v>1</v>
      </c>
      <c r="BS25" s="54">
        <f>IF(ISBLANK(A25),"",VLOOKUP(MID(A25,2,1),Coordinate,9,false))</f>
        <v>14</v>
      </c>
      <c r="BT25" s="54">
        <f>IF(ISBLANK(A25),"",VLOOKUP(MID(A25,3,1),Coordinate,9,false))</f>
        <v>13</v>
      </c>
      <c r="BU25" s="54">
        <f>IF(ISBLANK(A25),"",VLOOKUP(MID(A25,4,1),Coordinate,9,false))</f>
        <v>10</v>
      </c>
      <c r="BV25" s="54">
        <f>IF(ISBLANK(A25),"",VLOOKUP(MID(A25,5,1),Coordinate,9,false))</f>
        <v>4</v>
      </c>
      <c r="BW25" s="54">
        <f>IF(ISBLANK(A25),"",VLOOKUP(MID(A25,6,1),Coordinate,9,false))</f>
        <v>17</v>
      </c>
      <c r="BX25" s="84">
        <f>IF(ISBLANK(A25),"",VLOOKUP(RIGHT(A25,1),Coordinate,9,false))</f>
        <v>18</v>
      </c>
      <c r="BY25" s="84">
        <f t="array" ref="BY25">SUMPRODUCT(BR25:BX25,TRANSPOSE(Weights))</f>
        <v>356</v>
      </c>
      <c r="BZ25" s="53"/>
    </row>
    <row r="26" ht="15.75" customHeight="1">
      <c r="A26" s="50" t="s">
        <v>277</v>
      </c>
      <c r="B26" s="51" t="str">
        <f>IF(ISBLANK(A26),"",if(C26="","N",if(VLOOKUP(BQ26,NewPlanet,3,false)=C26,"Y","N")))</f>
        <v>N</v>
      </c>
      <c r="C26" s="3" t="s">
        <v>278</v>
      </c>
      <c r="D26" s="52"/>
      <c r="E26" s="52"/>
      <c r="F26" s="52" t="s">
        <v>121</v>
      </c>
      <c r="G26" s="53"/>
      <c r="H26" s="52"/>
      <c r="I26" s="54">
        <f t="shared" si="7"/>
        <v>1</v>
      </c>
      <c r="J26" s="52"/>
      <c r="K26" s="52"/>
      <c r="L26" s="52"/>
      <c r="M26" s="52"/>
      <c r="N26" s="52"/>
      <c r="O26" s="54">
        <f t="shared" si="8"/>
        <v>0</v>
      </c>
      <c r="P26" s="55" t="s">
        <v>131</v>
      </c>
      <c r="Q26" s="56"/>
      <c r="R26" s="57" t="s">
        <v>131</v>
      </c>
      <c r="S26" s="58"/>
      <c r="T26" s="59" t="s">
        <v>125</v>
      </c>
      <c r="U26" s="60" t="s">
        <v>121</v>
      </c>
      <c r="V26" s="61" t="s">
        <v>121</v>
      </c>
      <c r="W26" s="62"/>
      <c r="X26" s="52" t="s">
        <v>121</v>
      </c>
      <c r="Y26" s="63"/>
      <c r="Z26" s="53">
        <v>2.0</v>
      </c>
      <c r="AA26" s="53">
        <v>2.0</v>
      </c>
      <c r="AB26" s="53"/>
      <c r="AC26" s="65"/>
      <c r="AD26" s="52"/>
      <c r="AE26" s="52">
        <v>1.0</v>
      </c>
      <c r="AF26" s="52"/>
      <c r="AG26" s="65"/>
      <c r="AH26" s="52"/>
      <c r="AI26" s="52"/>
      <c r="AJ26" s="52"/>
      <c r="AK26" s="65"/>
      <c r="AL26" s="52"/>
      <c r="AM26" s="52"/>
      <c r="AN26" s="52"/>
      <c r="AO26" s="56"/>
      <c r="AP26" s="56">
        <v>2.0</v>
      </c>
      <c r="AQ26" s="56"/>
      <c r="AR26" s="58"/>
      <c r="AS26" s="58">
        <v>2.0</v>
      </c>
      <c r="AT26" s="66"/>
      <c r="AU26" s="60"/>
      <c r="AV26" s="60"/>
      <c r="AW26" s="61"/>
      <c r="AX26" s="62"/>
      <c r="AY26" s="31">
        <f t="shared" si="9"/>
        <v>9</v>
      </c>
      <c r="AZ26" s="63"/>
      <c r="BA26" s="69"/>
      <c r="BB26" s="69"/>
      <c r="BC26" s="69"/>
      <c r="BD26" s="71"/>
      <c r="BE26" s="71"/>
      <c r="BF26" s="71"/>
      <c r="BG26" s="72">
        <v>7.0</v>
      </c>
      <c r="BH26" s="73">
        <v>4.0</v>
      </c>
      <c r="BI26" s="73"/>
      <c r="BJ26" s="74"/>
      <c r="BK26" s="74"/>
      <c r="BL26" s="77">
        <f t="shared" si="10"/>
        <v>11</v>
      </c>
      <c r="BM26" s="80">
        <f t="shared" si="11"/>
        <v>20</v>
      </c>
      <c r="BN26" s="81"/>
      <c r="BO26" s="82">
        <f>IF(ISBLANK(A26),"",VLOOKUP(LEFT(A26,1),Coordinate,2,FALSE))</f>
        <v>1</v>
      </c>
      <c r="BP26" s="83">
        <f t="shared" si="12"/>
        <v>1</v>
      </c>
      <c r="BQ26" s="84">
        <f t="shared" si="13"/>
        <v>75</v>
      </c>
      <c r="BR26" s="54">
        <f>IF(ISBLANK(A26),"",vlookup(LEFT(A26,1),Coordinate,9,false))</f>
        <v>1</v>
      </c>
      <c r="BS26" s="54">
        <f>IF(ISBLANK(A26),"",VLOOKUP(MID(A26,2,1),Coordinate,9,false))</f>
        <v>15</v>
      </c>
      <c r="BT26" s="54">
        <f>IF(ISBLANK(A26),"",VLOOKUP(MID(A26,3,1),Coordinate,9,false))</f>
        <v>7</v>
      </c>
      <c r="BU26" s="54">
        <f>IF(ISBLANK(A26),"",VLOOKUP(MID(A26,4,1),Coordinate,9,false))</f>
        <v>13</v>
      </c>
      <c r="BV26" s="54">
        <f>IF(ISBLANK(A26),"",VLOOKUP(MID(A26,5,1),Coordinate,9,false))</f>
        <v>6</v>
      </c>
      <c r="BW26" s="54">
        <f>IF(ISBLANK(A26),"",VLOOKUP(MID(A26,6,1),Coordinate,9,false))</f>
        <v>9</v>
      </c>
      <c r="BX26" s="84">
        <f>IF(ISBLANK(A26),"",VLOOKUP(RIGHT(A26,1),Coordinate,9,false))</f>
        <v>24</v>
      </c>
      <c r="BY26" s="84">
        <f t="array" ref="BY26">SUMPRODUCT(BR26:BX26,TRANSPOSE(Weights))</f>
        <v>356</v>
      </c>
      <c r="BZ26" s="53"/>
    </row>
    <row r="27" ht="15.75" customHeight="1">
      <c r="A27" s="50" t="s">
        <v>284</v>
      </c>
      <c r="B27" s="51" t="str">
        <f>IF(ISBLANK(A27),"",if(C27="","N",if(VLOOKUP(BQ27,NewPlanet,3,false)=C27,"Y","N")))</f>
        <v>N</v>
      </c>
      <c r="C27" s="3" t="s">
        <v>285</v>
      </c>
      <c r="D27" s="52"/>
      <c r="E27" s="53" t="s">
        <v>119</v>
      </c>
      <c r="F27" s="52"/>
      <c r="G27" s="53"/>
      <c r="H27" s="52"/>
      <c r="I27" s="54">
        <f t="shared" si="7"/>
        <v>1</v>
      </c>
      <c r="J27" s="52"/>
      <c r="K27" s="52"/>
      <c r="L27" s="52"/>
      <c r="M27" s="52"/>
      <c r="N27" s="52"/>
      <c r="O27" s="54">
        <f t="shared" si="8"/>
        <v>0</v>
      </c>
      <c r="P27" s="55" t="s">
        <v>123</v>
      </c>
      <c r="Q27" s="56"/>
      <c r="R27" s="57" t="s">
        <v>123</v>
      </c>
      <c r="S27" s="66" t="s">
        <v>286</v>
      </c>
      <c r="T27" s="59" t="s">
        <v>124</v>
      </c>
      <c r="U27" s="60"/>
      <c r="V27" s="61"/>
      <c r="W27" s="70" t="s">
        <v>119</v>
      </c>
      <c r="X27" s="52"/>
      <c r="Y27" s="63"/>
      <c r="Z27" s="53">
        <v>4.0</v>
      </c>
      <c r="AA27" s="53">
        <v>3.0</v>
      </c>
      <c r="AB27" s="53"/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64">
        <v>1.0</v>
      </c>
      <c r="AP27" s="56"/>
      <c r="AQ27" s="56"/>
      <c r="AR27" s="66">
        <v>6.0</v>
      </c>
      <c r="AS27" s="58"/>
      <c r="AT27" s="66"/>
      <c r="AU27" s="60"/>
      <c r="AV27" s="60"/>
      <c r="AW27" s="61"/>
      <c r="AX27" s="62"/>
      <c r="AY27" s="31">
        <f t="shared" si="9"/>
        <v>14</v>
      </c>
      <c r="AZ27" s="63"/>
      <c r="BA27" s="69"/>
      <c r="BB27" s="69"/>
      <c r="BC27" s="69"/>
      <c r="BD27" s="71"/>
      <c r="BE27" s="71"/>
      <c r="BF27" s="71"/>
      <c r="BG27" s="72"/>
      <c r="BH27" s="73"/>
      <c r="BI27" s="73"/>
      <c r="BJ27" s="79">
        <v>6.0</v>
      </c>
      <c r="BK27" s="74"/>
      <c r="BL27" s="77">
        <f t="shared" si="10"/>
        <v>6</v>
      </c>
      <c r="BM27" s="80">
        <f t="shared" si="11"/>
        <v>20</v>
      </c>
      <c r="BN27" s="81"/>
      <c r="BO27" s="82">
        <f>IF(ISBLANK(A27),"",VLOOKUP(LEFT(A27,1),Coordinate,2,FALSE))</f>
        <v>1</v>
      </c>
      <c r="BP27" s="83">
        <f t="shared" si="12"/>
        <v>1</v>
      </c>
      <c r="BQ27" s="84">
        <f t="shared" si="13"/>
        <v>77</v>
      </c>
      <c r="BR27" s="54">
        <f>IF(ISBLANK(A27),"",vlookup(LEFT(A27,1),Coordinate,9,false))</f>
        <v>1</v>
      </c>
      <c r="BS27" s="54">
        <f>IF(ISBLANK(A27),"",VLOOKUP(MID(A27,2,1),Coordinate,9,false))</f>
        <v>17</v>
      </c>
      <c r="BT27" s="54">
        <f>IF(ISBLANK(A27),"",VLOOKUP(MID(A27,3,1),Coordinate,9,false))</f>
        <v>4</v>
      </c>
      <c r="BU27" s="54">
        <f>IF(ISBLANK(A27),"",VLOOKUP(MID(A27,4,1),Coordinate,9,false))</f>
        <v>0</v>
      </c>
      <c r="BV27" s="54">
        <f>IF(ISBLANK(A27),"",VLOOKUP(MID(A27,5,1),Coordinate,9,false))</f>
        <v>18</v>
      </c>
      <c r="BW27" s="54">
        <f>IF(ISBLANK(A27),"",VLOOKUP(MID(A27,6,1),Coordinate,9,false))</f>
        <v>19</v>
      </c>
      <c r="BX27" s="84">
        <f>IF(ISBLANK(A27),"",VLOOKUP(RIGHT(A27,1),Coordinate,9,false))</f>
        <v>18</v>
      </c>
      <c r="BY27" s="84">
        <f t="array" ref="BY27">SUMPRODUCT(BR27:BX27,TRANSPOSE(Weights))</f>
        <v>377</v>
      </c>
      <c r="BZ27" s="53"/>
    </row>
    <row r="28" ht="15.75" customHeight="1">
      <c r="A28" s="50" t="s">
        <v>292</v>
      </c>
      <c r="B28" s="51" t="str">
        <f>IF(ISBLANK(A28),"",if(C28="","N",if(VLOOKUP(BQ28,NewPlanet,3,false)=C28,"Y","N")))</f>
        <v>N</v>
      </c>
      <c r="C28" s="87" t="s">
        <v>293</v>
      </c>
      <c r="D28" s="52"/>
      <c r="E28" s="52"/>
      <c r="F28" s="52"/>
      <c r="G28" s="53" t="s">
        <v>119</v>
      </c>
      <c r="H28" s="52"/>
      <c r="I28" s="54">
        <f t="shared" si="7"/>
        <v>1</v>
      </c>
      <c r="J28" s="52"/>
      <c r="K28" s="52"/>
      <c r="L28" s="52"/>
      <c r="M28" s="52"/>
      <c r="N28" s="52"/>
      <c r="O28" s="54">
        <f t="shared" si="8"/>
        <v>0</v>
      </c>
      <c r="P28" s="55" t="s">
        <v>294</v>
      </c>
      <c r="Q28" s="64" t="s">
        <v>121</v>
      </c>
      <c r="R28" s="57" t="s">
        <v>123</v>
      </c>
      <c r="S28" s="66" t="s">
        <v>121</v>
      </c>
      <c r="T28" s="59" t="s">
        <v>124</v>
      </c>
      <c r="U28" s="60"/>
      <c r="V28" s="61"/>
      <c r="W28" s="62"/>
      <c r="X28" s="53" t="s">
        <v>121</v>
      </c>
      <c r="Y28" s="63"/>
      <c r="Z28" s="53">
        <v>5.0</v>
      </c>
      <c r="AA28" s="53">
        <v>3.0</v>
      </c>
      <c r="AB28" s="53">
        <v>3.0</v>
      </c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3">
        <v>1.0</v>
      </c>
      <c r="AN28" s="52"/>
      <c r="AO28" s="56"/>
      <c r="AP28" s="56"/>
      <c r="AQ28" s="56"/>
      <c r="AR28" s="58"/>
      <c r="AS28" s="58"/>
      <c r="AT28" s="66"/>
      <c r="AU28" s="60"/>
      <c r="AV28" s="60"/>
      <c r="AW28" s="61"/>
      <c r="AX28" s="62"/>
      <c r="AY28" s="31">
        <f t="shared" si="9"/>
        <v>12</v>
      </c>
      <c r="AZ28" s="63"/>
      <c r="BA28" s="75">
        <v>4.0</v>
      </c>
      <c r="BB28" s="69"/>
      <c r="BC28" s="69"/>
      <c r="BD28" s="89">
        <v>4.0</v>
      </c>
      <c r="BE28" s="71"/>
      <c r="BF28" s="71"/>
      <c r="BG28" s="72"/>
      <c r="BH28" s="73"/>
      <c r="BI28" s="73"/>
      <c r="BJ28" s="74"/>
      <c r="BK28" s="74"/>
      <c r="BL28" s="77">
        <f t="shared" si="10"/>
        <v>8</v>
      </c>
      <c r="BM28" s="80">
        <f t="shared" si="11"/>
        <v>20</v>
      </c>
      <c r="BN28" s="81"/>
      <c r="BO28" s="82">
        <f>IF(ISBLANK(A28),"",VLOOKUP(LEFT(A28,1),Coordinate,2,FALSE))</f>
        <v>1</v>
      </c>
      <c r="BP28" s="83">
        <f t="shared" si="12"/>
        <v>1</v>
      </c>
      <c r="BQ28" s="84">
        <f t="shared" si="13"/>
        <v>129</v>
      </c>
      <c r="BR28" s="54">
        <f>IF(ISBLANK(A28),"",vlookup(LEFT(A28,1),Coordinate,9,false))</f>
        <v>1</v>
      </c>
      <c r="BS28" s="54">
        <f>IF(ISBLANK(A28),"",VLOOKUP(MID(A28,2,1),Coordinate,9,false))</f>
        <v>19</v>
      </c>
      <c r="BT28" s="54">
        <f>IF(ISBLANK(A28),"",VLOOKUP(MID(A28,3,1),Coordinate,9,false))</f>
        <v>23</v>
      </c>
      <c r="BU28" s="54">
        <f>IF(ISBLANK(A28),"",VLOOKUP(MID(A28,4,1),Coordinate,9,false))</f>
        <v>22</v>
      </c>
      <c r="BV28" s="54">
        <f>IF(ISBLANK(A28),"",VLOOKUP(MID(A28,5,1),Coordinate,9,false))</f>
        <v>21</v>
      </c>
      <c r="BW28" s="54">
        <f>IF(ISBLANK(A28),"",VLOOKUP(MID(A28,6,1),Coordinate,9,false))</f>
        <v>22</v>
      </c>
      <c r="BX28" s="84">
        <f>IF(ISBLANK(A28),"",VLOOKUP(RIGHT(A28,1),Coordinate,9,false))</f>
        <v>21</v>
      </c>
      <c r="BY28" s="84">
        <f t="array" ref="BY28">SUMPRODUCT(BR28:BX28,TRANSPOSE(Weights))</f>
        <v>580</v>
      </c>
      <c r="BZ28" s="53"/>
    </row>
    <row r="29" ht="15.75" customHeight="1">
      <c r="A29" s="50" t="s">
        <v>296</v>
      </c>
      <c r="B29" s="51" t="str">
        <f>IF(ISBLANK(A29),"",if(C29="","N",if(VLOOKUP(BQ29,NewPlanet,3,false)=C29,"Y","N")))</f>
        <v>N</v>
      </c>
      <c r="C29" s="3" t="s">
        <v>298</v>
      </c>
      <c r="D29" s="52"/>
      <c r="E29" s="52"/>
      <c r="F29" s="52"/>
      <c r="G29" s="53"/>
      <c r="H29" s="52" t="s">
        <v>119</v>
      </c>
      <c r="I29" s="54">
        <f t="shared" si="7"/>
        <v>1</v>
      </c>
      <c r="J29" s="52"/>
      <c r="K29" s="52"/>
      <c r="L29" s="52"/>
      <c r="M29" s="52"/>
      <c r="N29" s="52"/>
      <c r="O29" s="54">
        <f t="shared" si="8"/>
        <v>0</v>
      </c>
      <c r="P29" s="55" t="s">
        <v>123</v>
      </c>
      <c r="Q29" s="56" t="s">
        <v>119</v>
      </c>
      <c r="R29" s="57" t="s">
        <v>124</v>
      </c>
      <c r="S29" s="58"/>
      <c r="T29" s="59" t="s">
        <v>125</v>
      </c>
      <c r="U29" s="60" t="s">
        <v>119</v>
      </c>
      <c r="V29" s="61"/>
      <c r="W29" s="62"/>
      <c r="X29" s="52"/>
      <c r="Y29" s="63"/>
      <c r="Z29" s="53">
        <v>4.0</v>
      </c>
      <c r="AA29" s="53">
        <v>5.0</v>
      </c>
      <c r="AB29" s="53">
        <v>3.0</v>
      </c>
      <c r="AC29" s="65"/>
      <c r="AD29" s="52"/>
      <c r="AE29" s="52"/>
      <c r="AF29" s="52"/>
      <c r="AG29" s="65"/>
      <c r="AH29" s="52"/>
      <c r="AI29" s="52"/>
      <c r="AJ29" s="52"/>
      <c r="AK29" s="65"/>
      <c r="AL29" s="52"/>
      <c r="AM29" s="52"/>
      <c r="AN29" s="52">
        <v>1.0</v>
      </c>
      <c r="AO29" s="56"/>
      <c r="AP29" s="56"/>
      <c r="AQ29" s="56"/>
      <c r="AR29" s="58"/>
      <c r="AS29" s="58"/>
      <c r="AT29" s="66"/>
      <c r="AU29" s="60"/>
      <c r="AV29" s="60"/>
      <c r="AW29" s="61"/>
      <c r="AX29" s="62"/>
      <c r="AY29" s="31">
        <f t="shared" si="9"/>
        <v>13</v>
      </c>
      <c r="AZ29" s="63"/>
      <c r="BA29" s="69">
        <v>2.0</v>
      </c>
      <c r="BB29" s="69"/>
      <c r="BC29" s="69"/>
      <c r="BD29" s="71"/>
      <c r="BE29" s="71"/>
      <c r="BF29" s="71"/>
      <c r="BG29" s="72">
        <v>5.0</v>
      </c>
      <c r="BH29" s="73"/>
      <c r="BI29" s="73"/>
      <c r="BJ29" s="74"/>
      <c r="BK29" s="74"/>
      <c r="BL29" s="77">
        <f t="shared" si="10"/>
        <v>7</v>
      </c>
      <c r="BM29" s="80">
        <f t="shared" si="11"/>
        <v>20</v>
      </c>
      <c r="BN29" s="81" t="s">
        <v>196</v>
      </c>
      <c r="BO29" s="82">
        <f>IF(ISBLANK(A29),"",VLOOKUP(LEFT(A29,1),Coordinate,2,FALSE))</f>
        <v>1</v>
      </c>
      <c r="BP29" s="83">
        <f t="shared" si="12"/>
        <v>1</v>
      </c>
      <c r="BQ29" s="84">
        <f t="shared" si="13"/>
        <v>77</v>
      </c>
      <c r="BR29" s="54">
        <f>IF(ISBLANK(A29),"",vlookup(LEFT(A29,1),Coordinate,9,false))</f>
        <v>1</v>
      </c>
      <c r="BS29" s="54">
        <f>IF(ISBLANK(A29),"",VLOOKUP(MID(A29,2,1),Coordinate,9,false))</f>
        <v>20</v>
      </c>
      <c r="BT29" s="54">
        <f>IF(ISBLANK(A29),"",VLOOKUP(MID(A29,3,1),Coordinate,9,false))</f>
        <v>13</v>
      </c>
      <c r="BU29" s="54">
        <f>IF(ISBLANK(A29),"",VLOOKUP(MID(A29,4,1),Coordinate,9,false))</f>
        <v>13</v>
      </c>
      <c r="BV29" s="54">
        <f>IF(ISBLANK(A29),"",VLOOKUP(MID(A29,5,1),Coordinate,9,false))</f>
        <v>8</v>
      </c>
      <c r="BW29" s="54">
        <f>IF(ISBLANK(A29),"",VLOOKUP(MID(A29,6,1),Coordinate,9,false))</f>
        <v>4</v>
      </c>
      <c r="BX29" s="84">
        <f>IF(ISBLANK(A29),"",VLOOKUP(RIGHT(A29,1),Coordinate,9,false))</f>
        <v>18</v>
      </c>
      <c r="BY29" s="84">
        <f t="array" ref="BY29">SUMPRODUCT(BR29:BX29,TRANSPOSE(Weights))</f>
        <v>322</v>
      </c>
      <c r="BZ29" s="53"/>
    </row>
    <row r="30" ht="15.75" customHeight="1">
      <c r="A30" s="50" t="s">
        <v>303</v>
      </c>
      <c r="B30" s="51" t="str">
        <f>IF(ISBLANK(A30),"",if(C30="","N",if(VLOOKUP(BQ30,NewPlanet,3,false)=C30,"Y","N")))</f>
        <v>N</v>
      </c>
      <c r="C30" s="3" t="s">
        <v>304</v>
      </c>
      <c r="D30" s="53" t="s">
        <v>119</v>
      </c>
      <c r="E30" s="52"/>
      <c r="F30" s="52"/>
      <c r="G30" s="53"/>
      <c r="H30" s="52"/>
      <c r="I30" s="54">
        <f t="shared" si="7"/>
        <v>1</v>
      </c>
      <c r="J30" s="52"/>
      <c r="K30" s="52"/>
      <c r="L30" s="52"/>
      <c r="M30" s="52"/>
      <c r="N30" s="52"/>
      <c r="O30" s="54">
        <f t="shared" si="8"/>
        <v>0</v>
      </c>
      <c r="P30" s="55" t="s">
        <v>124</v>
      </c>
      <c r="Q30" s="56"/>
      <c r="R30" s="57" t="s">
        <v>123</v>
      </c>
      <c r="S30" s="58"/>
      <c r="T30" s="59" t="s">
        <v>124</v>
      </c>
      <c r="U30" s="60"/>
      <c r="V30" s="61"/>
      <c r="W30" s="70" t="s">
        <v>119</v>
      </c>
      <c r="X30" s="53" t="s">
        <v>119</v>
      </c>
      <c r="Y30" s="63"/>
      <c r="Z30" s="53">
        <v>3.0</v>
      </c>
      <c r="AA30" s="53">
        <v>3.0</v>
      </c>
      <c r="AB30" s="53">
        <v>3.0</v>
      </c>
      <c r="AC30" s="65"/>
      <c r="AD30" s="52"/>
      <c r="AE30" s="52"/>
      <c r="AF30" s="53">
        <v>1.0</v>
      </c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66">
        <v>3.0</v>
      </c>
      <c r="AS30" s="58"/>
      <c r="AT30" s="66"/>
      <c r="AU30" s="60"/>
      <c r="AV30" s="60"/>
      <c r="AW30" s="61"/>
      <c r="AX30" s="62"/>
      <c r="AY30" s="31">
        <f t="shared" si="9"/>
        <v>13</v>
      </c>
      <c r="AZ30" s="63"/>
      <c r="BA30" s="69"/>
      <c r="BB30" s="69"/>
      <c r="BC30" s="69"/>
      <c r="BD30" s="71"/>
      <c r="BE30" s="71"/>
      <c r="BF30" s="71"/>
      <c r="BG30" s="72"/>
      <c r="BH30" s="73"/>
      <c r="BI30" s="73"/>
      <c r="BJ30" s="79">
        <v>4.0</v>
      </c>
      <c r="BK30" s="79">
        <v>3.0</v>
      </c>
      <c r="BL30" s="77">
        <f t="shared" si="10"/>
        <v>7</v>
      </c>
      <c r="BM30" s="80">
        <f t="shared" si="11"/>
        <v>20</v>
      </c>
      <c r="BN30" s="81" t="s">
        <v>142</v>
      </c>
      <c r="BO30" s="82">
        <f>IF(ISBLANK(A30),"",VLOOKUP(LEFT(A30,1),Coordinate,2,FALSE))</f>
        <v>1</v>
      </c>
      <c r="BP30" s="83">
        <f t="shared" si="12"/>
        <v>1</v>
      </c>
      <c r="BQ30" s="84">
        <f t="shared" si="13"/>
        <v>104</v>
      </c>
      <c r="BR30" s="54">
        <f>IF(ISBLANK(A30),"",vlookup(LEFT(A30,1),Coordinate,9,false))</f>
        <v>1</v>
      </c>
      <c r="BS30" s="54">
        <f>IF(ISBLANK(A30),"",VLOOKUP(MID(A30,2,1),Coordinate,9,false))</f>
        <v>20</v>
      </c>
      <c r="BT30" s="54">
        <f>IF(ISBLANK(A30),"",VLOOKUP(MID(A30,3,1),Coordinate,9,false))</f>
        <v>19</v>
      </c>
      <c r="BU30" s="54">
        <f>IF(ISBLANK(A30),"",VLOOKUP(MID(A30,4,1),Coordinate,9,false))</f>
        <v>19</v>
      </c>
      <c r="BV30" s="54">
        <f>IF(ISBLANK(A30),"",VLOOKUP(MID(A30,5,1),Coordinate,9,false))</f>
        <v>18</v>
      </c>
      <c r="BW30" s="54">
        <f>IF(ISBLANK(A30),"",VLOOKUP(MID(A30,6,1),Coordinate,9,false))</f>
        <v>4</v>
      </c>
      <c r="BX30" s="84">
        <f>IF(ISBLANK(A30),"",VLOOKUP(RIGHT(A30,1),Coordinate,9,false))</f>
        <v>23</v>
      </c>
      <c r="BY30" s="84">
        <f t="array" ref="BY30">SUMPRODUCT(BR30:BX30,TRANSPOSE(Weights))</f>
        <v>449</v>
      </c>
      <c r="BZ30" s="53"/>
    </row>
    <row r="31" ht="15.75" customHeight="1">
      <c r="A31" s="88" t="s">
        <v>307</v>
      </c>
      <c r="B31" s="51" t="str">
        <f>IF(ISBLANK(A31),"",if(C31="","N",if(VLOOKUP(BQ31,NewPlanet,3,false)=C31,"Y","N")))</f>
        <v>N</v>
      </c>
      <c r="C31" s="86" t="s">
        <v>308</v>
      </c>
      <c r="D31" s="53"/>
      <c r="E31" s="52"/>
      <c r="F31" s="52"/>
      <c r="G31" s="53" t="s">
        <v>119</v>
      </c>
      <c r="H31" s="52"/>
      <c r="I31" s="54">
        <f t="shared" si="7"/>
        <v>1</v>
      </c>
      <c r="J31" s="52"/>
      <c r="K31" s="52"/>
      <c r="L31" s="52"/>
      <c r="M31" s="52"/>
      <c r="N31" s="52"/>
      <c r="O31" s="54">
        <f t="shared" si="8"/>
        <v>0</v>
      </c>
      <c r="P31" s="90" t="s">
        <v>123</v>
      </c>
      <c r="Q31" s="56"/>
      <c r="R31" s="90" t="s">
        <v>123</v>
      </c>
      <c r="S31" s="58"/>
      <c r="T31" s="59" t="s">
        <v>124</v>
      </c>
      <c r="U31" s="60"/>
      <c r="V31" s="61"/>
      <c r="W31" s="70"/>
      <c r="X31" s="53" t="s">
        <v>119</v>
      </c>
      <c r="Y31" s="63"/>
      <c r="Z31" s="53">
        <v>3.0</v>
      </c>
      <c r="AA31" s="53">
        <v>4.0</v>
      </c>
      <c r="AB31" s="53"/>
      <c r="AC31" s="65"/>
      <c r="AD31" s="52"/>
      <c r="AE31" s="52"/>
      <c r="AF31" s="53"/>
      <c r="AG31" s="65"/>
      <c r="AH31" s="52"/>
      <c r="AI31" s="52"/>
      <c r="AJ31" s="53">
        <v>1.0</v>
      </c>
      <c r="AK31" s="65"/>
      <c r="AL31" s="52"/>
      <c r="AM31" s="52"/>
      <c r="AN31" s="52"/>
      <c r="AO31" s="64">
        <v>4.0</v>
      </c>
      <c r="AP31" s="56"/>
      <c r="AQ31" s="56"/>
      <c r="AR31" s="66">
        <v>4.0</v>
      </c>
      <c r="AS31" s="58"/>
      <c r="AT31" s="66"/>
      <c r="AU31" s="60"/>
      <c r="AV31" s="60"/>
      <c r="AW31" s="68">
        <v>4.0</v>
      </c>
      <c r="AX31" s="62"/>
      <c r="AY31" s="31">
        <f t="shared" si="9"/>
        <v>20</v>
      </c>
      <c r="AZ31" s="63"/>
      <c r="BA31" s="69"/>
      <c r="BB31" s="69"/>
      <c r="BC31" s="69"/>
      <c r="BD31" s="71"/>
      <c r="BE31" s="71"/>
      <c r="BF31" s="71"/>
      <c r="BG31" s="72"/>
      <c r="BH31" s="73"/>
      <c r="BI31" s="73"/>
      <c r="BJ31" s="79"/>
      <c r="BK31" s="79"/>
      <c r="BL31" s="77">
        <f t="shared" si="10"/>
        <v>0</v>
      </c>
      <c r="BM31" s="80">
        <f t="shared" si="11"/>
        <v>20</v>
      </c>
      <c r="BN31" s="81" t="s">
        <v>312</v>
      </c>
      <c r="BO31" s="82">
        <f>IF(ISBLANK(A31),"",VLOOKUP(LEFT(A31,1),Coordinate,2,FALSE))</f>
        <v>1</v>
      </c>
      <c r="BP31" s="83">
        <f t="shared" si="12"/>
        <v>1</v>
      </c>
      <c r="BQ31" s="84">
        <f t="shared" si="13"/>
        <v>12</v>
      </c>
      <c r="BR31" s="54">
        <f>IF(ISBLANK(A31),"",vlookup(LEFT(A31,1),Coordinate,9,false))</f>
        <v>2</v>
      </c>
      <c r="BS31" s="54">
        <f>IF(ISBLANK(A31),"",VLOOKUP(MID(A31,2,1),Coordinate,9,false))</f>
        <v>0</v>
      </c>
      <c r="BT31" s="54">
        <f>IF(ISBLANK(A31),"",VLOOKUP(MID(A31,3,1),Coordinate,9,false))</f>
        <v>2</v>
      </c>
      <c r="BU31" s="54">
        <f>IF(ISBLANK(A31),"",VLOOKUP(MID(A31,4,1),Coordinate,9,false))</f>
        <v>1</v>
      </c>
      <c r="BV31" s="54">
        <f>IF(ISBLANK(A31),"",VLOOKUP(MID(A31,5,1),Coordinate,9,false))</f>
        <v>2</v>
      </c>
      <c r="BW31" s="54">
        <f>IF(ISBLANK(A31),"",VLOOKUP(MID(A31,6,1),Coordinate,9,false))</f>
        <v>3</v>
      </c>
      <c r="BX31" s="84">
        <f>IF(ISBLANK(A31),"",VLOOKUP(RIGHT(A31,1),Coordinate,9,false))</f>
        <v>2</v>
      </c>
      <c r="BY31" s="84">
        <f t="array" ref="BY31">SUMPRODUCT(BR31:BX31,TRANSPOSE(Weights))</f>
        <v>54</v>
      </c>
      <c r="BZ31" s="53"/>
    </row>
    <row r="32" ht="15.75" customHeight="1">
      <c r="A32" s="50" t="s">
        <v>315</v>
      </c>
      <c r="B32" s="51" t="str">
        <f>IF(ISBLANK(A32),"",if(C32="","N",if(VLOOKUP(BQ32,NewPlanet,3,false)=C32,"Y","N")))</f>
        <v>N</v>
      </c>
      <c r="C32" s="3" t="s">
        <v>316</v>
      </c>
      <c r="D32" s="52"/>
      <c r="E32" s="53" t="s">
        <v>119</v>
      </c>
      <c r="F32" s="52"/>
      <c r="G32" s="53"/>
      <c r="H32" s="52"/>
      <c r="I32" s="54">
        <f t="shared" si="7"/>
        <v>1</v>
      </c>
      <c r="J32" s="52"/>
      <c r="K32" s="52"/>
      <c r="L32" s="52"/>
      <c r="M32" s="52"/>
      <c r="N32" s="52"/>
      <c r="O32" s="54">
        <f t="shared" si="8"/>
        <v>0</v>
      </c>
      <c r="P32" s="55" t="s">
        <v>123</v>
      </c>
      <c r="Q32" s="56"/>
      <c r="R32" s="57" t="s">
        <v>124</v>
      </c>
      <c r="S32" s="58"/>
      <c r="T32" s="59" t="s">
        <v>125</v>
      </c>
      <c r="U32" s="67" t="s">
        <v>119</v>
      </c>
      <c r="V32" s="68" t="s">
        <v>119</v>
      </c>
      <c r="W32" s="62"/>
      <c r="X32" s="52"/>
      <c r="Y32" s="63"/>
      <c r="Z32" s="53">
        <v>3.0</v>
      </c>
      <c r="AA32" s="53">
        <v>2.0</v>
      </c>
      <c r="AB32" s="53"/>
      <c r="AC32" s="65"/>
      <c r="AD32" s="52"/>
      <c r="AE32" s="52"/>
      <c r="AF32" s="52"/>
      <c r="AG32" s="65"/>
      <c r="AH32" s="52"/>
      <c r="AI32" s="52"/>
      <c r="AJ32" s="52"/>
      <c r="AK32" s="65"/>
      <c r="AL32" s="52"/>
      <c r="AM32" s="52"/>
      <c r="AN32" s="52"/>
      <c r="AO32" s="64">
        <v>3.0</v>
      </c>
      <c r="AP32" s="56"/>
      <c r="AQ32" s="56"/>
      <c r="AR32" s="58"/>
      <c r="AS32" s="58"/>
      <c r="AT32" s="66"/>
      <c r="AU32" s="60"/>
      <c r="AV32" s="60"/>
      <c r="AW32" s="61"/>
      <c r="AX32" s="62"/>
      <c r="AY32" s="31">
        <f t="shared" si="9"/>
        <v>8</v>
      </c>
      <c r="AZ32" s="63"/>
      <c r="BA32" s="69"/>
      <c r="BB32" s="69"/>
      <c r="BC32" s="69"/>
      <c r="BD32" s="71"/>
      <c r="BE32" s="71"/>
      <c r="BF32" s="71"/>
      <c r="BG32" s="76">
        <v>7.0</v>
      </c>
      <c r="BH32" s="78">
        <v>2.0</v>
      </c>
      <c r="BI32" s="78">
        <v>3.0</v>
      </c>
      <c r="BJ32" s="74"/>
      <c r="BK32" s="74"/>
      <c r="BL32" s="77">
        <f t="shared" si="10"/>
        <v>12</v>
      </c>
      <c r="BM32" s="80">
        <f t="shared" si="11"/>
        <v>20</v>
      </c>
      <c r="BN32" s="81"/>
      <c r="BO32" s="82">
        <f>IF(ISBLANK(A32),"",VLOOKUP(LEFT(A32,1),Coordinate,2,FALSE))</f>
        <v>1</v>
      </c>
      <c r="BP32" s="83">
        <f t="shared" si="12"/>
        <v>1</v>
      </c>
      <c r="BQ32" s="84">
        <f t="shared" si="13"/>
        <v>43</v>
      </c>
      <c r="BR32" s="54">
        <f>IF(ISBLANK(A32),"",vlookup(LEFT(A32,1),Coordinate,9,false))</f>
        <v>2</v>
      </c>
      <c r="BS32" s="54">
        <f>IF(ISBLANK(A32),"",VLOOKUP(MID(A32,2,1),Coordinate,9,false))</f>
        <v>0</v>
      </c>
      <c r="BT32" s="54">
        <f>IF(ISBLANK(A32),"",VLOOKUP(MID(A32,3,1),Coordinate,9,false))</f>
        <v>3</v>
      </c>
      <c r="BU32" s="54">
        <f>IF(ISBLANK(A32),"",VLOOKUP(MID(A32,4,1),Coordinate,9,false))</f>
        <v>0</v>
      </c>
      <c r="BV32" s="54">
        <f>IF(ISBLANK(A32),"",VLOOKUP(MID(A32,5,1),Coordinate,9,false))</f>
        <v>21</v>
      </c>
      <c r="BW32" s="54">
        <f>IF(ISBLANK(A32),"",VLOOKUP(MID(A32,6,1),Coordinate,9,false))</f>
        <v>17</v>
      </c>
      <c r="BX32" s="84">
        <f>IF(ISBLANK(A32),"",VLOOKUP(RIGHT(A32,1),Coordinate,9,false))</f>
        <v>0</v>
      </c>
      <c r="BY32" s="84">
        <f t="array" ref="BY32">SUMPRODUCT(BR32:BX32,TRANSPOSE(Weights))</f>
        <v>218</v>
      </c>
      <c r="BZ32" s="53"/>
    </row>
    <row r="33" ht="15.75" customHeight="1">
      <c r="A33" s="50" t="s">
        <v>321</v>
      </c>
      <c r="B33" s="51" t="str">
        <f>IF(ISBLANK(A33),"",if(C33="","N",if(VLOOKUP(BQ33,NewPlanet,3,false)=C33,"Y","N")))</f>
        <v>N</v>
      </c>
      <c r="C33" s="3" t="s">
        <v>324</v>
      </c>
      <c r="D33" s="52"/>
      <c r="E33" s="52"/>
      <c r="F33" s="53" t="s">
        <v>119</v>
      </c>
      <c r="G33" s="53"/>
      <c r="H33" s="52"/>
      <c r="I33" s="54">
        <f t="shared" si="7"/>
        <v>1</v>
      </c>
      <c r="J33" s="52"/>
      <c r="K33" s="52"/>
      <c r="L33" s="52"/>
      <c r="M33" s="52"/>
      <c r="N33" s="52"/>
      <c r="O33" s="54">
        <f t="shared" si="8"/>
        <v>0</v>
      </c>
      <c r="P33" s="55" t="s">
        <v>123</v>
      </c>
      <c r="Q33" s="64" t="s">
        <v>119</v>
      </c>
      <c r="R33" s="57" t="s">
        <v>124</v>
      </c>
      <c r="S33" s="58"/>
      <c r="T33" s="59" t="s">
        <v>125</v>
      </c>
      <c r="U33" s="67" t="s">
        <v>119</v>
      </c>
      <c r="V33" s="61"/>
      <c r="W33" s="62"/>
      <c r="X33" s="52"/>
      <c r="Y33" s="63"/>
      <c r="Z33" s="53">
        <v>4.0</v>
      </c>
      <c r="AA33" s="53">
        <v>2.0</v>
      </c>
      <c r="AB33" s="53">
        <v>3.0</v>
      </c>
      <c r="AC33" s="65"/>
      <c r="AD33" s="52"/>
      <c r="AE33" s="52"/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56"/>
      <c r="AQ33" s="56"/>
      <c r="AR33" s="58"/>
      <c r="AS33" s="58"/>
      <c r="AT33" s="66"/>
      <c r="AU33" s="60"/>
      <c r="AV33" s="60"/>
      <c r="AW33" s="61"/>
      <c r="AX33" s="62"/>
      <c r="AY33" s="31">
        <f t="shared" si="9"/>
        <v>9</v>
      </c>
      <c r="AZ33" s="63"/>
      <c r="BA33" s="75">
        <v>4.0</v>
      </c>
      <c r="BB33" s="69"/>
      <c r="BC33" s="69"/>
      <c r="BD33" s="71"/>
      <c r="BE33" s="71"/>
      <c r="BF33" s="71"/>
      <c r="BG33" s="76">
        <v>7.0</v>
      </c>
      <c r="BH33" s="73"/>
      <c r="BI33" s="73"/>
      <c r="BJ33" s="74"/>
      <c r="BK33" s="74"/>
      <c r="BL33" s="77">
        <f t="shared" si="10"/>
        <v>11</v>
      </c>
      <c r="BM33" s="80">
        <f t="shared" si="11"/>
        <v>20</v>
      </c>
      <c r="BN33" s="81"/>
      <c r="BO33" s="82">
        <f>IF(ISBLANK(A33),"",VLOOKUP(LEFT(A33,1),Coordinate,2,FALSE))</f>
        <v>1</v>
      </c>
      <c r="BP33" s="83">
        <f t="shared" si="12"/>
        <v>1</v>
      </c>
      <c r="BQ33" s="84">
        <f t="shared" si="13"/>
        <v>62</v>
      </c>
      <c r="BR33" s="54">
        <f>IF(ISBLANK(A33),"",vlookup(LEFT(A33,1),Coordinate,9,false))</f>
        <v>2</v>
      </c>
      <c r="BS33" s="54">
        <f>IF(ISBLANK(A33),"",VLOOKUP(MID(A33,2,1),Coordinate,9,false))</f>
        <v>0</v>
      </c>
      <c r="BT33" s="54">
        <f>IF(ISBLANK(A33),"",VLOOKUP(MID(A33,3,1),Coordinate,9,false))</f>
        <v>12</v>
      </c>
      <c r="BU33" s="54">
        <f>IF(ISBLANK(A33),"",VLOOKUP(MID(A33,4,1),Coordinate,9,false))</f>
        <v>4</v>
      </c>
      <c r="BV33" s="54">
        <f>IF(ISBLANK(A33),"",VLOOKUP(MID(A33,5,1),Coordinate,9,false))</f>
        <v>17</v>
      </c>
      <c r="BW33" s="54">
        <f>IF(ISBLANK(A33),"",VLOOKUP(MID(A33,6,1),Coordinate,9,false))</f>
        <v>14</v>
      </c>
      <c r="BX33" s="84">
        <f>IF(ISBLANK(A33),"",VLOOKUP(RIGHT(A33,1),Coordinate,9,false))</f>
        <v>13</v>
      </c>
      <c r="BY33" s="84">
        <f t="array" ref="BY33">SUMPRODUCT(BR33:BX33,TRANSPOSE(Weights))</f>
        <v>314</v>
      </c>
      <c r="BZ33" s="53"/>
    </row>
    <row r="34" ht="15.75" customHeight="1">
      <c r="A34" s="50" t="s">
        <v>330</v>
      </c>
      <c r="B34" s="51" t="str">
        <f>IF(ISBLANK(A34),"",if(C34="","N",if(VLOOKUP(BQ34,NewPlanet,3,false)=C34,"Y","N")))</f>
        <v>N</v>
      </c>
      <c r="C34" s="3" t="s">
        <v>331</v>
      </c>
      <c r="D34" s="52"/>
      <c r="E34" s="52"/>
      <c r="F34" s="52"/>
      <c r="G34" s="53" t="s">
        <v>119</v>
      </c>
      <c r="H34" s="52"/>
      <c r="I34" s="54">
        <f t="shared" si="7"/>
        <v>1</v>
      </c>
      <c r="J34" s="52"/>
      <c r="K34" s="52"/>
      <c r="L34" s="52"/>
      <c r="M34" s="52"/>
      <c r="N34" s="52"/>
      <c r="O34" s="54">
        <f t="shared" si="8"/>
        <v>0</v>
      </c>
      <c r="P34" s="55" t="s">
        <v>131</v>
      </c>
      <c r="Q34" s="56" t="s">
        <v>119</v>
      </c>
      <c r="R34" s="57" t="s">
        <v>131</v>
      </c>
      <c r="S34" s="58"/>
      <c r="T34" s="59" t="s">
        <v>124</v>
      </c>
      <c r="U34" s="60"/>
      <c r="V34" s="61"/>
      <c r="W34" s="70" t="s">
        <v>119</v>
      </c>
      <c r="X34" s="52"/>
      <c r="Y34" s="63"/>
      <c r="Z34" s="53"/>
      <c r="AA34" s="53"/>
      <c r="AB34" s="53"/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2"/>
      <c r="AO34" s="56"/>
      <c r="AP34" s="56"/>
      <c r="AQ34" s="56"/>
      <c r="AR34" s="58"/>
      <c r="AS34" s="58"/>
      <c r="AT34" s="66"/>
      <c r="AU34" s="60"/>
      <c r="AV34" s="60"/>
      <c r="AW34" s="61"/>
      <c r="AX34" s="62"/>
      <c r="AY34" s="31">
        <f t="shared" si="9"/>
        <v>0</v>
      </c>
      <c r="AZ34" s="63"/>
      <c r="BA34" s="69"/>
      <c r="BB34" s="69"/>
      <c r="BC34" s="69"/>
      <c r="BD34" s="71"/>
      <c r="BE34" s="71"/>
      <c r="BF34" s="71"/>
      <c r="BG34" s="72"/>
      <c r="BH34" s="73"/>
      <c r="BI34" s="73"/>
      <c r="BJ34" s="74"/>
      <c r="BK34" s="74"/>
      <c r="BL34" s="77">
        <f t="shared" si="10"/>
        <v>0</v>
      </c>
      <c r="BM34" s="80">
        <f t="shared" si="11"/>
        <v>0</v>
      </c>
      <c r="BN34" s="81"/>
      <c r="BO34" s="82">
        <f>IF(ISBLANK(A34),"",VLOOKUP(LEFT(A34,1),Coordinate,2,FALSE))</f>
        <v>1</v>
      </c>
      <c r="BP34" s="83">
        <f t="shared" si="12"/>
        <v>1</v>
      </c>
      <c r="BQ34" s="84">
        <f t="shared" si="13"/>
        <v>53</v>
      </c>
      <c r="BR34" s="54">
        <f>IF(ISBLANK(A34),"",vlookup(LEFT(A34,1),Coordinate,9,false))</f>
        <v>2</v>
      </c>
      <c r="BS34" s="54">
        <f>IF(ISBLANK(A34),"",VLOOKUP(MID(A34,2,1),Coordinate,9,false))</f>
        <v>0</v>
      </c>
      <c r="BT34" s="54">
        <f>IF(ISBLANK(A34),"",VLOOKUP(MID(A34,3,1),Coordinate,9,false))</f>
        <v>17</v>
      </c>
      <c r="BU34" s="54">
        <f>IF(ISBLANK(A34),"",VLOOKUP(MID(A34,4,1),Coordinate,9,false))</f>
        <v>2</v>
      </c>
      <c r="BV34" s="54">
        <f>IF(ISBLANK(A34),"",VLOOKUP(MID(A34,5,1),Coordinate,9,false))</f>
        <v>14</v>
      </c>
      <c r="BW34" s="54">
        <f>IF(ISBLANK(A34),"",VLOOKUP(MID(A34,6,1),Coordinate,9,false))</f>
        <v>18</v>
      </c>
      <c r="BX34" s="84">
        <f>IF(ISBLANK(A34),"",VLOOKUP(RIGHT(A34,1),Coordinate,9,false))</f>
        <v>0</v>
      </c>
      <c r="BY34" s="84">
        <f t="array" ref="BY34">SUMPRODUCT(BR34:BX34,TRANSPOSE(Weights))</f>
        <v>239</v>
      </c>
      <c r="BZ34" s="53"/>
    </row>
    <row r="35" ht="15.75" customHeight="1">
      <c r="A35" s="50" t="s">
        <v>337</v>
      </c>
      <c r="B35" s="51" t="str">
        <f>IF(ISBLANK(A35),"",if(C35="","N",if(VLOOKUP(BQ35,NewPlanet,3,false)=C35,"Y","N")))</f>
        <v>N</v>
      </c>
      <c r="C35" s="3" t="s">
        <v>338</v>
      </c>
      <c r="D35" s="52"/>
      <c r="E35" s="52"/>
      <c r="F35" s="52"/>
      <c r="G35" s="53" t="s">
        <v>121</v>
      </c>
      <c r="H35" s="52"/>
      <c r="I35" s="54">
        <f t="shared" si="7"/>
        <v>1</v>
      </c>
      <c r="J35" s="52"/>
      <c r="K35" s="52"/>
      <c r="L35" s="52"/>
      <c r="M35" s="52"/>
      <c r="N35" s="52"/>
      <c r="O35" s="54">
        <f t="shared" si="8"/>
        <v>0</v>
      </c>
      <c r="P35" s="55" t="s">
        <v>123</v>
      </c>
      <c r="Q35" s="56"/>
      <c r="R35" s="57" t="s">
        <v>123</v>
      </c>
      <c r="S35" s="58"/>
      <c r="T35" s="59" t="s">
        <v>124</v>
      </c>
      <c r="U35" s="60"/>
      <c r="V35" s="61"/>
      <c r="W35" s="62" t="s">
        <v>121</v>
      </c>
      <c r="X35" s="52" t="s">
        <v>121</v>
      </c>
      <c r="Y35" s="63"/>
      <c r="Z35" s="53">
        <v>4.0</v>
      </c>
      <c r="AA35" s="53">
        <v>2.0</v>
      </c>
      <c r="AB35" s="53"/>
      <c r="AC35" s="65"/>
      <c r="AD35" s="52"/>
      <c r="AE35" s="52"/>
      <c r="AF35" s="52">
        <v>1.0</v>
      </c>
      <c r="AG35" s="65"/>
      <c r="AH35" s="52"/>
      <c r="AI35" s="52"/>
      <c r="AJ35" s="52"/>
      <c r="AK35" s="65"/>
      <c r="AL35" s="52"/>
      <c r="AM35" s="52"/>
      <c r="AN35" s="52"/>
      <c r="AO35" s="56">
        <v>6.0</v>
      </c>
      <c r="AP35" s="56"/>
      <c r="AQ35" s="56"/>
      <c r="AR35" s="58">
        <v>1.0</v>
      </c>
      <c r="AS35" s="58"/>
      <c r="AT35" s="66"/>
      <c r="AU35" s="60"/>
      <c r="AV35" s="60"/>
      <c r="AW35" s="61"/>
      <c r="AX35" s="62"/>
      <c r="AY35" s="31">
        <f t="shared" si="9"/>
        <v>14</v>
      </c>
      <c r="AZ35" s="63"/>
      <c r="BA35" s="69"/>
      <c r="BB35" s="69"/>
      <c r="BC35" s="69"/>
      <c r="BD35" s="71"/>
      <c r="BE35" s="71"/>
      <c r="BF35" s="71"/>
      <c r="BG35" s="72"/>
      <c r="BH35" s="73"/>
      <c r="BI35" s="73"/>
      <c r="BJ35" s="74">
        <v>6.0</v>
      </c>
      <c r="BK35" s="74"/>
      <c r="BL35" s="77">
        <f t="shared" si="10"/>
        <v>6</v>
      </c>
      <c r="BM35" s="80">
        <f t="shared" si="11"/>
        <v>20</v>
      </c>
      <c r="BN35" s="81" t="s">
        <v>339</v>
      </c>
      <c r="BO35" s="82">
        <f>IF(ISBLANK(A35),"",VLOOKUP(LEFT(A35,1),Coordinate,2,FALSE))</f>
        <v>1</v>
      </c>
      <c r="BP35" s="83">
        <f t="shared" si="12"/>
        <v>1</v>
      </c>
      <c r="BQ35" s="84">
        <f t="shared" si="13"/>
        <v>71</v>
      </c>
      <c r="BR35" s="54">
        <f>IF(ISBLANK(A35),"",vlookup(LEFT(A35,1),Coordinate,9,false))</f>
        <v>2</v>
      </c>
      <c r="BS35" s="54">
        <f>IF(ISBLANK(A35),"",VLOOKUP(MID(A35,2,1),Coordinate,9,false))</f>
        <v>0</v>
      </c>
      <c r="BT35" s="54">
        <f>IF(ISBLANK(A35),"",VLOOKUP(MID(A35,3,1),Coordinate,9,false))</f>
        <v>18</v>
      </c>
      <c r="BU35" s="54">
        <f>IF(ISBLANK(A35),"",VLOOKUP(MID(A35,4,1),Coordinate,9,false))</f>
        <v>7</v>
      </c>
      <c r="BV35" s="54">
        <f>IF(ISBLANK(A35),"",VLOOKUP(MID(A35,5,1),Coordinate,9,false))</f>
        <v>4</v>
      </c>
      <c r="BW35" s="54">
        <f>IF(ISBLANK(A35),"",VLOOKUP(MID(A35,6,1),Coordinate,9,false))</f>
        <v>22</v>
      </c>
      <c r="BX35" s="84">
        <f>IF(ISBLANK(A35),"",VLOOKUP(RIGHT(A35,1),Coordinate,9,false))</f>
        <v>18</v>
      </c>
      <c r="BY35" s="84">
        <f t="array" ref="BY35">SUMPRODUCT(BR35:BX35,TRANSPOSE(Weights))</f>
        <v>362</v>
      </c>
      <c r="BZ35" s="53"/>
    </row>
    <row r="36" ht="15.75" customHeight="1">
      <c r="A36" s="50" t="s">
        <v>344</v>
      </c>
      <c r="B36" s="51" t="str">
        <f>IF(ISBLANK(A36),"",if(C36="","N",if(VLOOKUP(BQ36,NewPlanet,3,false)=C36,"Y","N")))</f>
        <v>N</v>
      </c>
      <c r="C36" s="3" t="s">
        <v>345</v>
      </c>
      <c r="D36" s="52"/>
      <c r="E36" s="52"/>
      <c r="F36" s="52"/>
      <c r="G36" s="53"/>
      <c r="H36" s="53" t="s">
        <v>119</v>
      </c>
      <c r="I36" s="54">
        <f t="shared" si="7"/>
        <v>1</v>
      </c>
      <c r="J36" s="52"/>
      <c r="K36" s="52"/>
      <c r="L36" s="52"/>
      <c r="M36" s="52"/>
      <c r="N36" s="52"/>
      <c r="O36" s="54">
        <f t="shared" si="8"/>
        <v>0</v>
      </c>
      <c r="P36" s="55" t="s">
        <v>123</v>
      </c>
      <c r="Q36" s="64" t="s">
        <v>119</v>
      </c>
      <c r="R36" s="57" t="s">
        <v>194</v>
      </c>
      <c r="S36" s="58"/>
      <c r="T36" s="59" t="s">
        <v>124</v>
      </c>
      <c r="U36" s="60"/>
      <c r="V36" s="68" t="s">
        <v>119</v>
      </c>
      <c r="W36" s="70" t="s">
        <v>119</v>
      </c>
      <c r="X36" s="52"/>
      <c r="Y36" s="63"/>
      <c r="Z36" s="53">
        <v>3.0</v>
      </c>
      <c r="AA36" s="53">
        <v>3.0</v>
      </c>
      <c r="AB36" s="53"/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/>
      <c r="AP36" s="56"/>
      <c r="AQ36" s="56"/>
      <c r="AR36" s="66">
        <v>2.0</v>
      </c>
      <c r="AS36" s="58"/>
      <c r="AT36" s="66"/>
      <c r="AU36" s="60"/>
      <c r="AV36" s="60"/>
      <c r="AW36" s="61"/>
      <c r="AX36" s="62"/>
      <c r="AY36" s="31">
        <f t="shared" si="9"/>
        <v>8</v>
      </c>
      <c r="AZ36" s="63"/>
      <c r="BA36" s="75">
        <v>3.0</v>
      </c>
      <c r="BB36" s="69"/>
      <c r="BC36" s="69"/>
      <c r="BD36" s="71"/>
      <c r="BE36" s="71"/>
      <c r="BF36" s="71"/>
      <c r="BG36" s="72"/>
      <c r="BH36" s="78">
        <v>3.0</v>
      </c>
      <c r="BI36" s="78">
        <v>1.0</v>
      </c>
      <c r="BJ36" s="79">
        <v>3.0</v>
      </c>
      <c r="BK36" s="79">
        <v>2.0</v>
      </c>
      <c r="BL36" s="77">
        <f t="shared" si="10"/>
        <v>12</v>
      </c>
      <c r="BM36" s="80">
        <f t="shared" si="11"/>
        <v>20</v>
      </c>
      <c r="BN36" s="81"/>
      <c r="BO36" s="82">
        <f>IF(ISBLANK(A36),"",VLOOKUP(LEFT(A36,1),Coordinate,2,FALSE))</f>
        <v>1</v>
      </c>
      <c r="BP36" s="83">
        <f t="shared" si="12"/>
        <v>1</v>
      </c>
      <c r="BQ36" s="84">
        <f t="shared" si="13"/>
        <v>59</v>
      </c>
      <c r="BR36" s="54">
        <f>IF(ISBLANK(A36),"",vlookup(LEFT(A36,1),Coordinate,9,false))</f>
        <v>2</v>
      </c>
      <c r="BS36" s="54">
        <f>IF(ISBLANK(A36),"",VLOOKUP(MID(A36,2,1),Coordinate,9,false))</f>
        <v>0</v>
      </c>
      <c r="BT36" s="54">
        <f>IF(ISBLANK(A36),"",VLOOKUP(MID(A36,3,1),Coordinate,9,false))</f>
        <v>19</v>
      </c>
      <c r="BU36" s="54">
        <f>IF(ISBLANK(A36),"",VLOOKUP(MID(A36,4,1),Coordinate,9,false))</f>
        <v>5</v>
      </c>
      <c r="BV36" s="54">
        <f>IF(ISBLANK(A36),"",VLOOKUP(MID(A36,5,1),Coordinate,9,false))</f>
        <v>8</v>
      </c>
      <c r="BW36" s="54">
        <f>IF(ISBLANK(A36),"",VLOOKUP(MID(A36,6,1),Coordinate,9,false))</f>
        <v>18</v>
      </c>
      <c r="BX36" s="84">
        <f>IF(ISBLANK(A36),"",VLOOKUP(RIGHT(A36,1),Coordinate,9,false))</f>
        <v>7</v>
      </c>
      <c r="BY36" s="84">
        <f t="array" ref="BY36">SUMPRODUCT(BR36:BX36,TRANSPOSE(Weights))</f>
        <v>276</v>
      </c>
      <c r="BZ36" s="53"/>
    </row>
    <row r="37" ht="15.75" customHeight="1">
      <c r="A37" s="50" t="s">
        <v>354</v>
      </c>
      <c r="B37" s="51" t="str">
        <f>IF(ISBLANK(A37),"",if(C37="","N",if(VLOOKUP(BQ37,NewPlanet,3,false)=C37,"Y","N")))</f>
        <v>N</v>
      </c>
      <c r="C37" s="114" t="s">
        <v>355</v>
      </c>
      <c r="D37" s="52"/>
      <c r="E37" s="53"/>
      <c r="F37" s="52"/>
      <c r="G37" s="53" t="s">
        <v>119</v>
      </c>
      <c r="H37" s="52"/>
      <c r="I37" s="54">
        <f t="shared" si="7"/>
        <v>1</v>
      </c>
      <c r="J37" s="52"/>
      <c r="K37" s="52"/>
      <c r="L37" s="52"/>
      <c r="M37" s="52"/>
      <c r="N37" s="52"/>
      <c r="O37" s="54">
        <f t="shared" si="8"/>
        <v>0</v>
      </c>
      <c r="P37" s="55" t="s">
        <v>124</v>
      </c>
      <c r="Q37" s="56"/>
      <c r="R37" s="57" t="s">
        <v>123</v>
      </c>
      <c r="S37" s="66" t="s">
        <v>119</v>
      </c>
      <c r="T37" s="59" t="s">
        <v>125</v>
      </c>
      <c r="U37" s="60"/>
      <c r="V37" s="61"/>
      <c r="W37" s="70" t="s">
        <v>119</v>
      </c>
      <c r="X37" s="53" t="s">
        <v>119</v>
      </c>
      <c r="Y37" s="63"/>
      <c r="Z37" s="53">
        <v>3.0</v>
      </c>
      <c r="AA37" s="53">
        <v>4.0</v>
      </c>
      <c r="AB37" s="53"/>
      <c r="AC37" s="65"/>
      <c r="AD37" s="52"/>
      <c r="AE37" s="52"/>
      <c r="AF37" s="52"/>
      <c r="AG37" s="65"/>
      <c r="AH37" s="52"/>
      <c r="AI37" s="52"/>
      <c r="AJ37" s="53">
        <v>1.0</v>
      </c>
      <c r="AK37" s="65"/>
      <c r="AL37" s="52"/>
      <c r="AM37" s="52"/>
      <c r="AN37" s="52"/>
      <c r="AO37" s="56"/>
      <c r="AP37" s="56"/>
      <c r="AQ37" s="56"/>
      <c r="AR37" s="58"/>
      <c r="AS37" s="58"/>
      <c r="AT37" s="66"/>
      <c r="AU37" s="67">
        <v>1.0</v>
      </c>
      <c r="AV37" s="67" t="s">
        <v>356</v>
      </c>
      <c r="AW37" s="61"/>
      <c r="AX37" s="62"/>
      <c r="AY37" s="31">
        <f t="shared" si="9"/>
        <v>9</v>
      </c>
      <c r="AZ37" s="63"/>
      <c r="BA37" s="69"/>
      <c r="BB37" s="69"/>
      <c r="BC37" s="69"/>
      <c r="BD37" s="89">
        <v>6.0</v>
      </c>
      <c r="BE37" s="71"/>
      <c r="BF37" s="71"/>
      <c r="BG37" s="72"/>
      <c r="BH37" s="73"/>
      <c r="BI37" s="73"/>
      <c r="BJ37" s="79">
        <v>5.0</v>
      </c>
      <c r="BK37" s="74"/>
      <c r="BL37" s="77">
        <f t="shared" si="10"/>
        <v>11</v>
      </c>
      <c r="BM37" s="80">
        <f t="shared" si="11"/>
        <v>20</v>
      </c>
      <c r="BN37" s="81" t="s">
        <v>357</v>
      </c>
      <c r="BO37" s="82">
        <f>IF(ISBLANK(A37),"",VLOOKUP(LEFT(A37,1),Coordinate,2,FALSE))</f>
        <v>1</v>
      </c>
      <c r="BP37" s="83">
        <f t="shared" si="12"/>
        <v>1</v>
      </c>
      <c r="BQ37" s="84">
        <f t="shared" si="13"/>
        <v>76</v>
      </c>
      <c r="BR37" s="54">
        <f>IF(ISBLANK(A37),"",vlookup(LEFT(A37,1),Coordinate,9,false))</f>
        <v>2</v>
      </c>
      <c r="BS37" s="54">
        <f>IF(ISBLANK(A37),"",VLOOKUP(MID(A37,2,1),Coordinate,9,false))</f>
        <v>3</v>
      </c>
      <c r="BT37" s="54">
        <f>IF(ISBLANK(A37),"",VLOOKUP(MID(A37,3,1),Coordinate,9,false))</f>
        <v>12</v>
      </c>
      <c r="BU37" s="54">
        <f>IF(ISBLANK(A37),"",VLOOKUP(MID(A37,4,1),Coordinate,9,false))</f>
        <v>14</v>
      </c>
      <c r="BV37" s="54">
        <f>IF(ISBLANK(A37),"",VLOOKUP(MID(A37,5,1),Coordinate,9,false))</f>
        <v>24</v>
      </c>
      <c r="BW37" s="54">
        <f>IF(ISBLANK(A37),"",VLOOKUP(MID(A37,6,1),Coordinate,9,false))</f>
        <v>4</v>
      </c>
      <c r="BX37" s="84">
        <f>IF(ISBLANK(A37),"",VLOOKUP(RIGHT(A37,1),Coordinate,9,false))</f>
        <v>17</v>
      </c>
      <c r="BY37" s="84">
        <f t="array" ref="BY37">SUMPRODUCT(BR37:BX37,TRANSPOSE(Weights))</f>
        <v>363</v>
      </c>
      <c r="BZ37" s="53"/>
    </row>
    <row r="38" ht="15.75" customHeight="1">
      <c r="A38" s="88" t="s">
        <v>362</v>
      </c>
      <c r="B38" s="51" t="str">
        <f>IF(ISBLANK(A38),"",if(C38="","N",if(VLOOKUP(BQ38,NewPlanet,3,false)=C38,"Y","N")))</f>
        <v>N</v>
      </c>
      <c r="C38" s="86" t="s">
        <v>363</v>
      </c>
      <c r="D38" s="52"/>
      <c r="E38" s="52"/>
      <c r="F38" s="52"/>
      <c r="G38" s="53" t="s">
        <v>119</v>
      </c>
      <c r="H38" s="52"/>
      <c r="I38" s="54">
        <f t="shared" si="7"/>
        <v>1</v>
      </c>
      <c r="J38" s="52"/>
      <c r="K38" s="52"/>
      <c r="L38" s="52"/>
      <c r="M38" s="52"/>
      <c r="N38" s="52"/>
      <c r="O38" s="54">
        <f t="shared" si="8"/>
        <v>0</v>
      </c>
      <c r="P38" s="55" t="s">
        <v>123</v>
      </c>
      <c r="Q38" s="64" t="s">
        <v>119</v>
      </c>
      <c r="R38" s="57" t="s">
        <v>124</v>
      </c>
      <c r="S38" s="58"/>
      <c r="T38" s="59" t="s">
        <v>125</v>
      </c>
      <c r="U38" s="67" t="s">
        <v>119</v>
      </c>
      <c r="V38" s="61"/>
      <c r="W38" s="62"/>
      <c r="X38" s="52"/>
      <c r="Y38" s="63"/>
      <c r="Z38" s="53">
        <v>3.0</v>
      </c>
      <c r="AA38" s="53">
        <v>4.0</v>
      </c>
      <c r="AB38" s="53">
        <v>5.0</v>
      </c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/>
      <c r="AN38" s="52"/>
      <c r="AO38" s="56"/>
      <c r="AP38" s="56"/>
      <c r="AQ38" s="56"/>
      <c r="AR38" s="58"/>
      <c r="AS38" s="58"/>
      <c r="AT38" s="66"/>
      <c r="AU38" s="60"/>
      <c r="AV38" s="60"/>
      <c r="AW38" s="61"/>
      <c r="AX38" s="62"/>
      <c r="AY38" s="31">
        <f t="shared" si="9"/>
        <v>12</v>
      </c>
      <c r="AZ38" s="63"/>
      <c r="BA38" s="75">
        <v>4.0</v>
      </c>
      <c r="BB38" s="69"/>
      <c r="BC38" s="69"/>
      <c r="BD38" s="71"/>
      <c r="BE38" s="71"/>
      <c r="BF38" s="71"/>
      <c r="BG38" s="76">
        <v>4.0</v>
      </c>
      <c r="BH38" s="73"/>
      <c r="BI38" s="73"/>
      <c r="BJ38" s="74"/>
      <c r="BK38" s="74"/>
      <c r="BL38" s="77">
        <f t="shared" si="10"/>
        <v>8</v>
      </c>
      <c r="BM38" s="80">
        <f t="shared" si="11"/>
        <v>20</v>
      </c>
      <c r="BN38" s="81" t="s">
        <v>366</v>
      </c>
      <c r="BO38" s="82">
        <f>IF(ISBLANK(A38),"",VLOOKUP(LEFT(A38,1),Coordinate,2,FALSE))</f>
        <v>1</v>
      </c>
      <c r="BP38" s="83">
        <f t="shared" si="12"/>
        <v>1</v>
      </c>
      <c r="BQ38" s="84">
        <f t="shared" si="13"/>
        <v>59</v>
      </c>
      <c r="BR38" s="54">
        <f>IF(ISBLANK(A38),"",vlookup(LEFT(A38,1),Coordinate,9,false))</f>
        <v>2</v>
      </c>
      <c r="BS38" s="54">
        <f>IF(ISBLANK(A38),"",VLOOKUP(MID(A38,2,1),Coordinate,9,false))</f>
        <v>4</v>
      </c>
      <c r="BT38" s="54">
        <f>IF(ISBLANK(A38),"",VLOOKUP(MID(A38,3,1),Coordinate,9,false))</f>
        <v>11</v>
      </c>
      <c r="BU38" s="54">
        <f>IF(ISBLANK(A38),"",VLOOKUP(MID(A38,4,1),Coordinate,9,false))</f>
        <v>4</v>
      </c>
      <c r="BV38" s="54">
        <f>IF(ISBLANK(A38),"",VLOOKUP(MID(A38,5,1),Coordinate,9,false))</f>
        <v>21</v>
      </c>
      <c r="BW38" s="54">
        <f>IF(ISBLANK(A38),"",VLOOKUP(MID(A38,6,1),Coordinate,9,false))</f>
        <v>4</v>
      </c>
      <c r="BX38" s="84">
        <f>IF(ISBLANK(A38),"",VLOOKUP(RIGHT(A38,1),Coordinate,9,false))</f>
        <v>13</v>
      </c>
      <c r="BY38" s="84">
        <f t="array" ref="BY38">SUMPRODUCT(BR38:BX38,TRANSPOSE(Weights))</f>
        <v>279</v>
      </c>
      <c r="BZ38" s="53"/>
    </row>
    <row r="39" ht="15.75" customHeight="1">
      <c r="A39" s="50" t="s">
        <v>372</v>
      </c>
      <c r="B39" s="51" t="str">
        <f>IF(ISBLANK(A39),"",if(C39="","N",if(VLOOKUP(BQ39,NewPlanet,3,false)=C39,"Y","N")))</f>
        <v>N</v>
      </c>
      <c r="C39" s="3" t="s">
        <v>373</v>
      </c>
      <c r="D39" s="52"/>
      <c r="E39" s="52"/>
      <c r="F39" s="52"/>
      <c r="G39" s="53" t="s">
        <v>119</v>
      </c>
      <c r="H39" s="52"/>
      <c r="I39" s="54">
        <f t="shared" si="7"/>
        <v>1</v>
      </c>
      <c r="J39" s="52"/>
      <c r="K39" s="52"/>
      <c r="L39" s="52"/>
      <c r="M39" s="52"/>
      <c r="N39" s="52"/>
      <c r="O39" s="54">
        <f t="shared" si="8"/>
        <v>0</v>
      </c>
      <c r="P39" s="55" t="s">
        <v>123</v>
      </c>
      <c r="Q39" s="56"/>
      <c r="R39" s="57" t="s">
        <v>124</v>
      </c>
      <c r="S39" s="58"/>
      <c r="T39" s="59" t="s">
        <v>124</v>
      </c>
      <c r="U39" s="60"/>
      <c r="V39" s="61" t="s">
        <v>119</v>
      </c>
      <c r="W39" s="62"/>
      <c r="X39" s="52" t="s">
        <v>119</v>
      </c>
      <c r="Y39" s="63"/>
      <c r="Z39" s="53">
        <v>4.0</v>
      </c>
      <c r="AA39" s="53">
        <v>2.0</v>
      </c>
      <c r="AB39" s="53">
        <v>3.0</v>
      </c>
      <c r="AC39" s="65"/>
      <c r="AD39" s="52"/>
      <c r="AE39" s="52"/>
      <c r="AF39" s="52"/>
      <c r="AG39" s="65"/>
      <c r="AH39" s="52"/>
      <c r="AI39" s="52"/>
      <c r="AJ39" s="52">
        <v>1.0</v>
      </c>
      <c r="AK39" s="65"/>
      <c r="AL39" s="52"/>
      <c r="AM39" s="52"/>
      <c r="AN39" s="52"/>
      <c r="AO39" s="56">
        <v>3.0</v>
      </c>
      <c r="AP39" s="56"/>
      <c r="AQ39" s="56"/>
      <c r="AR39" s="58"/>
      <c r="AS39" s="58"/>
      <c r="AT39" s="66"/>
      <c r="AU39" s="60"/>
      <c r="AV39" s="60"/>
      <c r="AW39" s="61"/>
      <c r="AX39" s="62"/>
      <c r="AY39" s="31">
        <f t="shared" si="9"/>
        <v>13</v>
      </c>
      <c r="AZ39" s="63"/>
      <c r="BA39" s="69"/>
      <c r="BB39" s="69"/>
      <c r="BC39" s="69"/>
      <c r="BD39" s="71"/>
      <c r="BE39" s="71"/>
      <c r="BF39" s="71"/>
      <c r="BG39" s="72"/>
      <c r="BH39" s="73">
        <v>3.0</v>
      </c>
      <c r="BI39" s="73">
        <v>3.0</v>
      </c>
      <c r="BJ39" s="74"/>
      <c r="BK39" s="74"/>
      <c r="BL39" s="77">
        <f t="shared" si="10"/>
        <v>6</v>
      </c>
      <c r="BM39" s="80">
        <f t="shared" si="11"/>
        <v>19</v>
      </c>
      <c r="BN39" s="81"/>
      <c r="BO39" s="82">
        <f>IF(ISBLANK(A39),"",VLOOKUP(LEFT(A39,1),Coordinate,2,FALSE))</f>
        <v>1</v>
      </c>
      <c r="BP39" s="83">
        <f t="shared" si="12"/>
        <v>1</v>
      </c>
      <c r="BQ39" s="84">
        <f t="shared" si="13"/>
        <v>47</v>
      </c>
      <c r="BR39" s="54">
        <f>IF(ISBLANK(A39),"",vlookup(LEFT(A39,1),Coordinate,9,false))</f>
        <v>2</v>
      </c>
      <c r="BS39" s="54">
        <f>IF(ISBLANK(A39),"",VLOOKUP(MID(A39,2,1),Coordinate,9,false))</f>
        <v>6</v>
      </c>
      <c r="BT39" s="54">
        <f>IF(ISBLANK(A39),"",VLOOKUP(MID(A39,3,1),Coordinate,9,false))</f>
        <v>8</v>
      </c>
      <c r="BU39" s="54">
        <f>IF(ISBLANK(A39),"",VLOOKUP(MID(A39,4,1),Coordinate,9,false))</f>
        <v>13</v>
      </c>
      <c r="BV39" s="54">
        <f>IF(ISBLANK(A39),"",VLOOKUP(MID(A39,5,1),Coordinate,9,false))</f>
        <v>0</v>
      </c>
      <c r="BW39" s="54">
        <f>IF(ISBLANK(A39),"",VLOOKUP(MID(A39,6,1),Coordinate,9,false))</f>
        <v>18</v>
      </c>
      <c r="BX39" s="84">
        <f>IF(ISBLANK(A39),"",VLOOKUP(RIGHT(A39,1),Coordinate,9,false))</f>
        <v>0</v>
      </c>
      <c r="BY39" s="84">
        <f t="array" ref="BY39">SUMPRODUCT(BR39:BX39,TRANSPOSE(Weights))</f>
        <v>198</v>
      </c>
      <c r="BZ39" s="53"/>
    </row>
    <row r="40" ht="15.75" customHeight="1">
      <c r="A40" s="50" t="s">
        <v>379</v>
      </c>
      <c r="B40" s="51" t="str">
        <f>IF(ISBLANK(A40),"",if(C40="","N",if(VLOOKUP(BQ40,NewPlanet,3,false)=C40,"Y","N")))</f>
        <v>N</v>
      </c>
      <c r="C40" s="3" t="s">
        <v>380</v>
      </c>
      <c r="D40" s="52" t="s">
        <v>119</v>
      </c>
      <c r="E40" s="52"/>
      <c r="F40" s="52"/>
      <c r="G40" s="53"/>
      <c r="H40" s="52"/>
      <c r="I40" s="54">
        <f t="shared" si="7"/>
        <v>1</v>
      </c>
      <c r="J40" s="52"/>
      <c r="K40" s="52"/>
      <c r="L40" s="52"/>
      <c r="M40" s="52"/>
      <c r="N40" s="52"/>
      <c r="O40" s="54">
        <f t="shared" si="8"/>
        <v>0</v>
      </c>
      <c r="P40" s="55" t="s">
        <v>124</v>
      </c>
      <c r="Q40" s="56"/>
      <c r="R40" s="57" t="s">
        <v>124</v>
      </c>
      <c r="S40" s="58"/>
      <c r="T40" s="59" t="s">
        <v>124</v>
      </c>
      <c r="U40" s="60"/>
      <c r="V40" s="61"/>
      <c r="W40" s="62"/>
      <c r="X40" s="52" t="s">
        <v>119</v>
      </c>
      <c r="Y40" s="63"/>
      <c r="Z40" s="53">
        <v>3.0</v>
      </c>
      <c r="AA40" s="53">
        <v>5.0</v>
      </c>
      <c r="AB40" s="53">
        <v>11.0</v>
      </c>
      <c r="AC40" s="65"/>
      <c r="AD40" s="52"/>
      <c r="AE40" s="52"/>
      <c r="AF40" s="52"/>
      <c r="AG40" s="65"/>
      <c r="AH40" s="52">
        <v>1.0</v>
      </c>
      <c r="AI40" s="52"/>
      <c r="AJ40" s="52"/>
      <c r="AK40" s="65"/>
      <c r="AL40" s="52"/>
      <c r="AM40" s="52"/>
      <c r="AN40" s="52"/>
      <c r="AO40" s="56"/>
      <c r="AP40" s="56"/>
      <c r="AQ40" s="56"/>
      <c r="AR40" s="58"/>
      <c r="AS40" s="58"/>
      <c r="AT40" s="66"/>
      <c r="AU40" s="60"/>
      <c r="AV40" s="60"/>
      <c r="AW40" s="61"/>
      <c r="AX40" s="62"/>
      <c r="AY40" s="31">
        <f t="shared" si="9"/>
        <v>20</v>
      </c>
      <c r="AZ40" s="63"/>
      <c r="BA40" s="69"/>
      <c r="BB40" s="69"/>
      <c r="BC40" s="69"/>
      <c r="BD40" s="71"/>
      <c r="BE40" s="71"/>
      <c r="BF40" s="71"/>
      <c r="BG40" s="72"/>
      <c r="BH40" s="73"/>
      <c r="BI40" s="73"/>
      <c r="BJ40" s="74"/>
      <c r="BK40" s="74"/>
      <c r="BL40" s="77">
        <f t="shared" si="10"/>
        <v>0</v>
      </c>
      <c r="BM40" s="80">
        <f t="shared" si="11"/>
        <v>20</v>
      </c>
      <c r="BN40" s="81"/>
      <c r="BO40" s="82">
        <f>IF(ISBLANK(A40),"",VLOOKUP(LEFT(A40,1),Coordinate,2,FALSE))</f>
        <v>1</v>
      </c>
      <c r="BP40" s="83">
        <f t="shared" si="12"/>
        <v>1</v>
      </c>
      <c r="BQ40" s="84">
        <f t="shared" si="13"/>
        <v>78</v>
      </c>
      <c r="BR40" s="54">
        <f>IF(ISBLANK(A40),"",vlookup(LEFT(A40,1),Coordinate,9,false))</f>
        <v>2</v>
      </c>
      <c r="BS40" s="54">
        <f>IF(ISBLANK(A40),"",VLOOKUP(MID(A40,2,1),Coordinate,9,false))</f>
        <v>7</v>
      </c>
      <c r="BT40" s="54">
        <f>IF(ISBLANK(A40),"",VLOOKUP(MID(A40,3,1),Coordinate,9,false))</f>
        <v>4</v>
      </c>
      <c r="BU40" s="54">
        <f>IF(ISBLANK(A40),"",VLOOKUP(MID(A40,4,1),Coordinate,9,false))</f>
        <v>21</v>
      </c>
      <c r="BV40" s="54">
        <f>IF(ISBLANK(A40),"",VLOOKUP(MID(A40,5,1),Coordinate,9,false))</f>
        <v>17</v>
      </c>
      <c r="BW40" s="54">
        <f>IF(ISBLANK(A40),"",VLOOKUP(MID(A40,6,1),Coordinate,9,false))</f>
        <v>14</v>
      </c>
      <c r="BX40" s="84">
        <f>IF(ISBLANK(A40),"",VLOOKUP(RIGHT(A40,1),Coordinate,9,false))</f>
        <v>13</v>
      </c>
      <c r="BY40" s="84">
        <f t="array" ref="BY40">SUMPRODUCT(BR40:BX40,TRANSPOSE(Weights))</f>
        <v>372</v>
      </c>
      <c r="BZ40" s="53"/>
    </row>
    <row r="41" ht="15.75" customHeight="1">
      <c r="A41" s="50" t="s">
        <v>385</v>
      </c>
      <c r="B41" s="51" t="str">
        <f>IF(ISBLANK(A41),"",if(C41="","N",if(VLOOKUP(BQ41,NewPlanet,3,false)=C41,"Y","N")))</f>
        <v>N</v>
      </c>
      <c r="C41" s="3" t="s">
        <v>386</v>
      </c>
      <c r="D41" s="52"/>
      <c r="E41" s="52"/>
      <c r="F41" s="52"/>
      <c r="G41" s="53" t="s">
        <v>119</v>
      </c>
      <c r="H41" s="52"/>
      <c r="I41" s="54">
        <f t="shared" si="7"/>
        <v>1</v>
      </c>
      <c r="J41" s="52"/>
      <c r="K41" s="52"/>
      <c r="L41" s="52"/>
      <c r="M41" s="52"/>
      <c r="N41" s="52"/>
      <c r="O41" s="54">
        <f t="shared" si="8"/>
        <v>0</v>
      </c>
      <c r="P41" s="55" t="s">
        <v>124</v>
      </c>
      <c r="Q41" s="56"/>
      <c r="R41" s="57" t="s">
        <v>131</v>
      </c>
      <c r="S41" s="58"/>
      <c r="T41" s="59" t="s">
        <v>124</v>
      </c>
      <c r="U41" s="60"/>
      <c r="V41" s="61"/>
      <c r="W41" s="62"/>
      <c r="X41" s="52"/>
      <c r="Y41" s="63"/>
      <c r="Z41" s="53">
        <v>4.0</v>
      </c>
      <c r="AA41" s="53">
        <v>4.0</v>
      </c>
      <c r="AB41" s="53">
        <v>6.0</v>
      </c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2"/>
      <c r="AN41" s="52"/>
      <c r="AO41" s="56"/>
      <c r="AP41" s="56"/>
      <c r="AQ41" s="56"/>
      <c r="AR41" s="58"/>
      <c r="AS41" s="58">
        <v>6.0</v>
      </c>
      <c r="AT41" s="66"/>
      <c r="AU41" s="60"/>
      <c r="AV41" s="60"/>
      <c r="AW41" s="61"/>
      <c r="AX41" s="62"/>
      <c r="AY41" s="31">
        <f t="shared" si="9"/>
        <v>20</v>
      </c>
      <c r="AZ41" s="63"/>
      <c r="BA41" s="69"/>
      <c r="BB41" s="69"/>
      <c r="BC41" s="69"/>
      <c r="BD41" s="71"/>
      <c r="BE41" s="71"/>
      <c r="BF41" s="71"/>
      <c r="BG41" s="72"/>
      <c r="BH41" s="73"/>
      <c r="BI41" s="73"/>
      <c r="BJ41" s="74"/>
      <c r="BK41" s="74"/>
      <c r="BL41" s="77">
        <f t="shared" si="10"/>
        <v>0</v>
      </c>
      <c r="BM41" s="80">
        <f t="shared" si="11"/>
        <v>20</v>
      </c>
      <c r="BN41" s="81"/>
      <c r="BO41" s="82">
        <f>IF(ISBLANK(A41),"",VLOOKUP(LEFT(A41,1),Coordinate,2,FALSE))</f>
        <v>1</v>
      </c>
      <c r="BP41" s="83">
        <f t="shared" si="12"/>
        <v>1</v>
      </c>
      <c r="BQ41" s="84">
        <f t="shared" si="13"/>
        <v>76</v>
      </c>
      <c r="BR41" s="54">
        <f>IF(ISBLANK(A41),"",vlookup(LEFT(A41,1),Coordinate,9,false))</f>
        <v>2</v>
      </c>
      <c r="BS41" s="54">
        <f>IF(ISBLANK(A41),"",VLOOKUP(MID(A41,2,1),Coordinate,9,false))</f>
        <v>14</v>
      </c>
      <c r="BT41" s="54">
        <f>IF(ISBLANK(A41),"",VLOOKUP(MID(A41,3,1),Coordinate,9,false))</f>
        <v>13</v>
      </c>
      <c r="BU41" s="54">
        <f>IF(ISBLANK(A41),"",VLOOKUP(MID(A41,4,1),Coordinate,9,false))</f>
        <v>3</v>
      </c>
      <c r="BV41" s="54">
        <f>IF(ISBLANK(A41),"",VLOOKUP(MID(A41,5,1),Coordinate,9,false))</f>
        <v>14</v>
      </c>
      <c r="BW41" s="54">
        <f>IF(ISBLANK(A41),"",VLOOKUP(MID(A41,6,1),Coordinate,9,false))</f>
        <v>12</v>
      </c>
      <c r="BX41" s="84">
        <f>IF(ISBLANK(A41),"",VLOOKUP(RIGHT(A41,1),Coordinate,9,false))</f>
        <v>18</v>
      </c>
      <c r="BY41" s="84">
        <f t="array" ref="BY41">SUMPRODUCT(BR41:BX41,TRANSPOSE(Weights))</f>
        <v>349</v>
      </c>
      <c r="BZ41" s="53"/>
    </row>
    <row r="42" ht="15.75" customHeight="1">
      <c r="A42" s="50" t="s">
        <v>393</v>
      </c>
      <c r="B42" s="51" t="str">
        <f>IF(ISBLANK(A42),"",if(C42="","N",if(VLOOKUP(BQ42,NewPlanet,3,false)=C42,"Y","N")))</f>
        <v>N</v>
      </c>
      <c r="C42" s="3" t="s">
        <v>210</v>
      </c>
      <c r="D42" s="52"/>
      <c r="E42" s="52"/>
      <c r="F42" s="52" t="s">
        <v>119</v>
      </c>
      <c r="G42" s="53"/>
      <c r="H42" s="52"/>
      <c r="I42" s="54">
        <f t="shared" si="7"/>
        <v>1</v>
      </c>
      <c r="J42" s="52"/>
      <c r="K42" s="52"/>
      <c r="L42" s="52"/>
      <c r="M42" s="52"/>
      <c r="N42" s="52"/>
      <c r="O42" s="54">
        <f t="shared" si="8"/>
        <v>0</v>
      </c>
      <c r="P42" s="55" t="s">
        <v>131</v>
      </c>
      <c r="Q42" s="56" t="s">
        <v>119</v>
      </c>
      <c r="R42" s="57" t="s">
        <v>394</v>
      </c>
      <c r="S42" s="58"/>
      <c r="T42" s="59" t="s">
        <v>394</v>
      </c>
      <c r="U42" s="60"/>
      <c r="V42" s="61" t="s">
        <v>119</v>
      </c>
      <c r="W42" s="62"/>
      <c r="X42" s="52"/>
      <c r="Y42" s="63"/>
      <c r="Z42" s="53">
        <v>3.0</v>
      </c>
      <c r="AA42" s="53">
        <v>3.0</v>
      </c>
      <c r="AB42" s="53">
        <v>4.0</v>
      </c>
      <c r="AC42" s="65"/>
      <c r="AD42" s="52"/>
      <c r="AE42" s="52"/>
      <c r="AF42" s="52"/>
      <c r="AG42" s="65"/>
      <c r="AH42" s="52"/>
      <c r="AI42" s="52"/>
      <c r="AJ42" s="52"/>
      <c r="AK42" s="65"/>
      <c r="AL42" s="52"/>
      <c r="AM42" s="52"/>
      <c r="AN42" s="52"/>
      <c r="AO42" s="56"/>
      <c r="AP42" s="56"/>
      <c r="AQ42" s="56"/>
      <c r="AR42" s="58"/>
      <c r="AS42" s="58"/>
      <c r="AT42" s="66"/>
      <c r="AU42" s="60"/>
      <c r="AV42" s="60"/>
      <c r="AW42" s="61">
        <v>5.0</v>
      </c>
      <c r="AX42" s="62"/>
      <c r="AY42" s="31">
        <f t="shared" si="9"/>
        <v>15</v>
      </c>
      <c r="AZ42" s="63"/>
      <c r="BA42" s="69"/>
      <c r="BB42" s="69"/>
      <c r="BC42" s="69"/>
      <c r="BD42" s="71"/>
      <c r="BE42" s="71"/>
      <c r="BF42" s="71"/>
      <c r="BG42" s="72"/>
      <c r="BH42" s="73"/>
      <c r="BI42" s="73"/>
      <c r="BJ42" s="74"/>
      <c r="BK42" s="74"/>
      <c r="BL42" s="77">
        <f t="shared" si="10"/>
        <v>0</v>
      </c>
      <c r="BM42" s="80">
        <f t="shared" si="11"/>
        <v>15</v>
      </c>
      <c r="BN42" s="81"/>
      <c r="BO42" s="82">
        <f>IF(ISBLANK(A42),"",VLOOKUP(LEFT(A42,1),Coordinate,2,FALSE))</f>
        <v>1</v>
      </c>
      <c r="BP42" s="83">
        <f t="shared" si="12"/>
        <v>1</v>
      </c>
      <c r="BQ42" s="84">
        <f t="shared" si="13"/>
        <v>70</v>
      </c>
      <c r="BR42" s="54">
        <f>IF(ISBLANK(A42),"",vlookup(LEFT(A42,1),Coordinate,9,false))</f>
        <v>2</v>
      </c>
      <c r="BS42" s="54">
        <f>IF(ISBLANK(A42),"",VLOOKUP(MID(A42,2,1),Coordinate,9,false))</f>
        <v>14</v>
      </c>
      <c r="BT42" s="54">
        <f>IF(ISBLANK(A42),"",VLOOKUP(MID(A42,3,1),Coordinate,9,false))</f>
        <v>14</v>
      </c>
      <c r="BU42" s="54">
        <f>IF(ISBLANK(A42),"",VLOOKUP(MID(A42,4,1),Coordinate,9,false))</f>
        <v>10</v>
      </c>
      <c r="BV42" s="54">
        <f>IF(ISBLANK(A42),"",VLOOKUP(MID(A42,5,1),Coordinate,9,false))</f>
        <v>8</v>
      </c>
      <c r="BW42" s="54">
        <f>IF(ISBLANK(A42),"",VLOOKUP(MID(A42,6,1),Coordinate,9,false))</f>
        <v>4</v>
      </c>
      <c r="BX42" s="84">
        <f>IF(ISBLANK(A42),"",VLOOKUP(RIGHT(A42,1),Coordinate,9,false))</f>
        <v>18</v>
      </c>
      <c r="BY42" s="84">
        <f t="array" ref="BY42">SUMPRODUCT(BR42:BX42,TRANSPOSE(Weights))</f>
        <v>302</v>
      </c>
      <c r="BZ42" s="53"/>
    </row>
    <row r="43" ht="15.75" customHeight="1">
      <c r="A43" s="50" t="s">
        <v>399</v>
      </c>
      <c r="B43" s="51" t="str">
        <f>IF(ISBLANK(A43),"",if(C43="","N",if(VLOOKUP(BQ43,NewPlanet,3,false)=C43,"Y","N")))</f>
        <v>N</v>
      </c>
      <c r="C43" s="3" t="s">
        <v>400</v>
      </c>
      <c r="D43" s="52"/>
      <c r="E43" s="52"/>
      <c r="F43" s="52"/>
      <c r="G43" s="53"/>
      <c r="H43" s="52" t="s">
        <v>119</v>
      </c>
      <c r="I43" s="54">
        <f t="shared" si="7"/>
        <v>1</v>
      </c>
      <c r="J43" s="52"/>
      <c r="K43" s="52"/>
      <c r="L43" s="52"/>
      <c r="M43" s="52"/>
      <c r="N43" s="52"/>
      <c r="O43" s="54">
        <f t="shared" si="8"/>
        <v>0</v>
      </c>
      <c r="P43" s="55" t="s">
        <v>123</v>
      </c>
      <c r="Q43" s="56"/>
      <c r="R43" s="57" t="s">
        <v>123</v>
      </c>
      <c r="S43" s="58"/>
      <c r="T43" s="59" t="s">
        <v>125</v>
      </c>
      <c r="U43" s="60"/>
      <c r="V43" s="61"/>
      <c r="W43" s="62" t="s">
        <v>119</v>
      </c>
      <c r="X43" s="52"/>
      <c r="Y43" s="63"/>
      <c r="Z43" s="53">
        <v>3.0</v>
      </c>
      <c r="AA43" s="53">
        <v>2.0</v>
      </c>
      <c r="AB43" s="53"/>
      <c r="AC43" s="65"/>
      <c r="AD43" s="52"/>
      <c r="AE43" s="52"/>
      <c r="AF43" s="52"/>
      <c r="AG43" s="65"/>
      <c r="AH43" s="52"/>
      <c r="AI43" s="52"/>
      <c r="AJ43" s="52"/>
      <c r="AK43" s="65"/>
      <c r="AL43" s="52"/>
      <c r="AM43" s="52"/>
      <c r="AN43" s="52"/>
      <c r="AO43" s="56">
        <v>4.0</v>
      </c>
      <c r="AP43" s="56"/>
      <c r="AQ43" s="56"/>
      <c r="AR43" s="58">
        <v>4.0</v>
      </c>
      <c r="AS43" s="58"/>
      <c r="AT43" s="66"/>
      <c r="AU43" s="60">
        <v>1.0</v>
      </c>
      <c r="AV43" s="60" t="s">
        <v>401</v>
      </c>
      <c r="AW43" s="61"/>
      <c r="AX43" s="62"/>
      <c r="AY43" s="31">
        <f t="shared" si="9"/>
        <v>14</v>
      </c>
      <c r="AZ43" s="63"/>
      <c r="BA43" s="69"/>
      <c r="BB43" s="69"/>
      <c r="BC43" s="69"/>
      <c r="BD43" s="71"/>
      <c r="BE43" s="71"/>
      <c r="BF43" s="71"/>
      <c r="BG43" s="72"/>
      <c r="BH43" s="73"/>
      <c r="BI43" s="73"/>
      <c r="BJ43" s="74">
        <v>6.0</v>
      </c>
      <c r="BK43" s="74"/>
      <c r="BL43" s="77">
        <f t="shared" si="10"/>
        <v>6</v>
      </c>
      <c r="BM43" s="80">
        <f t="shared" si="11"/>
        <v>20</v>
      </c>
      <c r="BN43" s="81"/>
      <c r="BO43" s="82">
        <f>IF(ISBLANK(A43),"",VLOOKUP(LEFT(A43,1),Coordinate,2,FALSE))</f>
        <v>1</v>
      </c>
      <c r="BP43" s="83">
        <f t="shared" si="12"/>
        <v>1</v>
      </c>
      <c r="BQ43" s="84">
        <f t="shared" si="13"/>
        <v>80</v>
      </c>
      <c r="BR43" s="54">
        <f>IF(ISBLANK(A43),"",vlookup(LEFT(A43,1),Coordinate,9,false))</f>
        <v>2</v>
      </c>
      <c r="BS43" s="54">
        <f>IF(ISBLANK(A43),"",VLOOKUP(MID(A43,2,1),Coordinate,9,false))</f>
        <v>14</v>
      </c>
      <c r="BT43" s="54">
        <f>IF(ISBLANK(A43),"",VLOOKUP(MID(A43,3,1),Coordinate,9,false))</f>
        <v>14</v>
      </c>
      <c r="BU43" s="54">
        <f>IF(ISBLANK(A43),"",VLOOKUP(MID(A43,4,1),Coordinate,9,false))</f>
        <v>17</v>
      </c>
      <c r="BV43" s="54">
        <f>IF(ISBLANK(A43),"",VLOOKUP(MID(A43,5,1),Coordinate,9,false))</f>
        <v>14</v>
      </c>
      <c r="BW43" s="54">
        <f>IF(ISBLANK(A43),"",VLOOKUP(MID(A43,6,1),Coordinate,9,false))</f>
        <v>13</v>
      </c>
      <c r="BX43" s="84">
        <f>IF(ISBLANK(A43),"",VLOOKUP(RIGHT(A43,1),Coordinate,9,false))</f>
        <v>6</v>
      </c>
      <c r="BY43" s="84">
        <f t="array" ref="BY43">SUMPRODUCT(BR43:BX43,TRANSPOSE(Weights))</f>
        <v>330</v>
      </c>
      <c r="BZ43" s="53"/>
    </row>
    <row r="44" ht="15.75" customHeight="1">
      <c r="A44" s="50" t="s">
        <v>406</v>
      </c>
      <c r="B44" s="51" t="str">
        <f>IF(ISBLANK(A44),"",if(C44="","N",if(VLOOKUP(BQ44,NewPlanet,3,false)=C44,"Y","N")))</f>
        <v>N</v>
      </c>
      <c r="C44" s="3" t="s">
        <v>407</v>
      </c>
      <c r="D44" s="52" t="s">
        <v>119</v>
      </c>
      <c r="E44" s="52"/>
      <c r="F44" s="52"/>
      <c r="G44" s="53"/>
      <c r="H44" s="52"/>
      <c r="I44" s="54">
        <f t="shared" si="7"/>
        <v>1</v>
      </c>
      <c r="J44" s="52"/>
      <c r="K44" s="52"/>
      <c r="L44" s="52"/>
      <c r="M44" s="52"/>
      <c r="N44" s="52"/>
      <c r="O44" s="54">
        <f t="shared" si="8"/>
        <v>0</v>
      </c>
      <c r="P44" s="55" t="s">
        <v>123</v>
      </c>
      <c r="Q44" s="56"/>
      <c r="R44" s="57" t="s">
        <v>123</v>
      </c>
      <c r="S44" s="58" t="s">
        <v>119</v>
      </c>
      <c r="T44" s="59" t="s">
        <v>124</v>
      </c>
      <c r="U44" s="60"/>
      <c r="V44" s="61" t="s">
        <v>119</v>
      </c>
      <c r="W44" s="62" t="s">
        <v>119</v>
      </c>
      <c r="X44" s="52" t="s">
        <v>119</v>
      </c>
      <c r="Y44" s="63"/>
      <c r="Z44" s="53"/>
      <c r="AA44" s="53"/>
      <c r="AB44" s="53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56"/>
      <c r="AP44" s="56"/>
      <c r="AQ44" s="56"/>
      <c r="AR44" s="58"/>
      <c r="AS44" s="58"/>
      <c r="AT44" s="66"/>
      <c r="AU44" s="60"/>
      <c r="AV44" s="60"/>
      <c r="AW44" s="61"/>
      <c r="AX44" s="62"/>
      <c r="AY44" s="31">
        <f t="shared" si="9"/>
        <v>0</v>
      </c>
      <c r="AZ44" s="63"/>
      <c r="BA44" s="69"/>
      <c r="BB44" s="69"/>
      <c r="BC44" s="69"/>
      <c r="BD44" s="71"/>
      <c r="BE44" s="71"/>
      <c r="BF44" s="71"/>
      <c r="BG44" s="72"/>
      <c r="BH44" s="73"/>
      <c r="BI44" s="73"/>
      <c r="BJ44" s="74"/>
      <c r="BK44" s="74"/>
      <c r="BL44" s="77">
        <f t="shared" si="10"/>
        <v>0</v>
      </c>
      <c r="BM44" s="80">
        <f t="shared" si="11"/>
        <v>0</v>
      </c>
      <c r="BN44" s="81"/>
      <c r="BO44" s="82">
        <f>IF(ISBLANK(A44),"",VLOOKUP(LEFT(A44,1),Coordinate,2,FALSE))</f>
        <v>1</v>
      </c>
      <c r="BP44" s="83">
        <f t="shared" si="12"/>
        <v>1</v>
      </c>
      <c r="BQ44" s="84">
        <f t="shared" si="13"/>
        <v>70</v>
      </c>
      <c r="BR44" s="54">
        <f>IF(ISBLANK(A44),"",vlookup(LEFT(A44,1),Coordinate,9,false))</f>
        <v>2</v>
      </c>
      <c r="BS44" s="54">
        <f>IF(ISBLANK(A44),"",VLOOKUP(MID(A44,2,1),Coordinate,9,false))</f>
        <v>14</v>
      </c>
      <c r="BT44" s="54">
        <f>IF(ISBLANK(A44),"",VLOOKUP(MID(A44,3,1),Coordinate,9,false))</f>
        <v>20</v>
      </c>
      <c r="BU44" s="54">
        <f>IF(ISBLANK(A44),"",VLOOKUP(MID(A44,4,1),Coordinate,9,false))</f>
        <v>13</v>
      </c>
      <c r="BV44" s="54">
        <f>IF(ISBLANK(A44),"",VLOOKUP(MID(A44,5,1),Coordinate,9,false))</f>
        <v>2</v>
      </c>
      <c r="BW44" s="54">
        <f>IF(ISBLANK(A44),"",VLOOKUP(MID(A44,6,1),Coordinate,9,false))</f>
        <v>8</v>
      </c>
      <c r="BX44" s="84">
        <f>IF(ISBLANK(A44),"",VLOOKUP(RIGHT(A44,1),Coordinate,9,false))</f>
        <v>11</v>
      </c>
      <c r="BY44" s="84">
        <f t="array" ref="BY44">SUMPRODUCT(BR44:BX44,TRANSPOSE(Weights))</f>
        <v>277</v>
      </c>
      <c r="BZ44" s="53"/>
    </row>
    <row r="45" ht="15.75" customHeight="1">
      <c r="A45" s="50" t="s">
        <v>408</v>
      </c>
      <c r="B45" s="51" t="str">
        <f>IF(ISBLANK(A45),"",if(C45="","N",if(VLOOKUP(BQ45,NewPlanet,3,false)=C45,"Y","N")))</f>
        <v>N</v>
      </c>
      <c r="C45" s="3" t="s">
        <v>409</v>
      </c>
      <c r="D45" s="52"/>
      <c r="E45" s="52"/>
      <c r="F45" s="52"/>
      <c r="G45" s="53" t="s">
        <v>121</v>
      </c>
      <c r="H45" s="52"/>
      <c r="I45" s="54">
        <f t="shared" si="7"/>
        <v>1</v>
      </c>
      <c r="J45" s="52"/>
      <c r="K45" s="52"/>
      <c r="L45" s="52"/>
      <c r="M45" s="52"/>
      <c r="N45" s="52"/>
      <c r="O45" s="54">
        <f t="shared" si="8"/>
        <v>0</v>
      </c>
      <c r="P45" s="55" t="s">
        <v>131</v>
      </c>
      <c r="Q45" s="64" t="s">
        <v>121</v>
      </c>
      <c r="R45" s="57" t="s">
        <v>123</v>
      </c>
      <c r="S45" s="58"/>
      <c r="T45" s="59" t="s">
        <v>125</v>
      </c>
      <c r="U45" s="67" t="s">
        <v>121</v>
      </c>
      <c r="V45" s="68" t="s">
        <v>121</v>
      </c>
      <c r="W45" s="62"/>
      <c r="X45" s="52"/>
      <c r="Y45" s="63"/>
      <c r="Z45" s="53">
        <v>2.0</v>
      </c>
      <c r="AA45" s="53">
        <v>2.0</v>
      </c>
      <c r="AB45" s="53"/>
      <c r="AC45" s="65"/>
      <c r="AD45" s="53">
        <v>1.0</v>
      </c>
      <c r="AE45" s="52"/>
      <c r="AF45" s="52"/>
      <c r="AG45" s="65"/>
      <c r="AH45" s="52"/>
      <c r="AI45" s="52"/>
      <c r="AJ45" s="52"/>
      <c r="AK45" s="65"/>
      <c r="AL45" s="52"/>
      <c r="AM45" s="52"/>
      <c r="AN45" s="52"/>
      <c r="AO45" s="56"/>
      <c r="AP45" s="56"/>
      <c r="AQ45" s="56"/>
      <c r="AR45" s="58"/>
      <c r="AS45" s="58"/>
      <c r="AT45" s="66">
        <v>3.0</v>
      </c>
      <c r="AU45" s="60"/>
      <c r="AV45" s="60"/>
      <c r="AW45" s="61"/>
      <c r="AX45" s="62"/>
      <c r="AY45" s="31">
        <f t="shared" si="9"/>
        <v>8</v>
      </c>
      <c r="AZ45" s="63"/>
      <c r="BA45" s="75">
        <v>3.0</v>
      </c>
      <c r="BB45" s="69"/>
      <c r="BC45" s="69"/>
      <c r="BD45" s="71"/>
      <c r="BE45" s="71"/>
      <c r="BF45" s="71"/>
      <c r="BG45" s="76">
        <v>3.0</v>
      </c>
      <c r="BH45" s="78">
        <v>6.0</v>
      </c>
      <c r="BI45" s="73"/>
      <c r="BJ45" s="74"/>
      <c r="BK45" s="74"/>
      <c r="BL45" s="77">
        <f t="shared" si="10"/>
        <v>12</v>
      </c>
      <c r="BM45" s="80">
        <f t="shared" si="11"/>
        <v>20</v>
      </c>
      <c r="BN45" s="81"/>
      <c r="BO45" s="82">
        <f>IF(ISBLANK(A45),"",VLOOKUP(LEFT(A45,1),Coordinate,2,FALSE))</f>
        <v>1</v>
      </c>
      <c r="BP45" s="83">
        <f t="shared" si="12"/>
        <v>1</v>
      </c>
      <c r="BQ45" s="84">
        <f t="shared" si="13"/>
        <v>72</v>
      </c>
      <c r="BR45" s="54">
        <f>IF(ISBLANK(A45),"",vlookup(LEFT(A45,1),Coordinate,9,false))</f>
        <v>2</v>
      </c>
      <c r="BS45" s="54">
        <f>IF(ISBLANK(A45),"",VLOOKUP(MID(A45,2,1),Coordinate,9,false))</f>
        <v>17</v>
      </c>
      <c r="BT45" s="54">
        <f>IF(ISBLANK(A45),"",VLOOKUP(MID(A45,3,1),Coordinate,9,false))</f>
        <v>14</v>
      </c>
      <c r="BU45" s="54">
        <f>IF(ISBLANK(A45),"",VLOOKUP(MID(A45,4,1),Coordinate,9,false))</f>
        <v>2</v>
      </c>
      <c r="BV45" s="54">
        <f>IF(ISBLANK(A45),"",VLOOKUP(MID(A45,5,1),Coordinate,9,false))</f>
        <v>18</v>
      </c>
      <c r="BW45" s="54">
        <f>IF(ISBLANK(A45),"",VLOOKUP(MID(A45,6,1),Coordinate,9,false))</f>
        <v>19</v>
      </c>
      <c r="BX45" s="84">
        <f>IF(ISBLANK(A45),"",VLOOKUP(RIGHT(A45,1),Coordinate,9,false))</f>
        <v>0</v>
      </c>
      <c r="BY45" s="84">
        <f t="array" ref="BY45">SUMPRODUCT(BR45:BX45,TRANSPOSE(Weights))</f>
        <v>290</v>
      </c>
      <c r="BZ45" s="53"/>
    </row>
    <row r="46" ht="15.75" customHeight="1">
      <c r="A46" s="50" t="s">
        <v>412</v>
      </c>
      <c r="B46" s="51" t="str">
        <f>IF(ISBLANK(A46),"",if(C46="","N",if(VLOOKUP(BQ46,NewPlanet,3,false)=C46,"Y","N")))</f>
        <v>N</v>
      </c>
      <c r="C46" s="3" t="s">
        <v>414</v>
      </c>
      <c r="D46" s="52"/>
      <c r="E46" s="52" t="s">
        <v>119</v>
      </c>
      <c r="F46" s="52"/>
      <c r="G46" s="53"/>
      <c r="H46" s="52"/>
      <c r="I46" s="54">
        <f t="shared" si="7"/>
        <v>1</v>
      </c>
      <c r="J46" s="52"/>
      <c r="K46" s="52"/>
      <c r="L46" s="52"/>
      <c r="M46" s="52"/>
      <c r="N46" s="52"/>
      <c r="O46" s="54">
        <f t="shared" si="8"/>
        <v>0</v>
      </c>
      <c r="P46" s="55" t="s">
        <v>124</v>
      </c>
      <c r="Q46" s="56"/>
      <c r="R46" s="57" t="s">
        <v>131</v>
      </c>
      <c r="S46" s="58"/>
      <c r="T46" s="59" t="s">
        <v>125</v>
      </c>
      <c r="U46" s="60" t="s">
        <v>119</v>
      </c>
      <c r="V46" s="61"/>
      <c r="W46" s="62"/>
      <c r="X46" s="52"/>
      <c r="Y46" s="63"/>
      <c r="Z46" s="53">
        <v>2.0</v>
      </c>
      <c r="AA46" s="53">
        <v>4.0</v>
      </c>
      <c r="AB46" s="53">
        <v>3.0</v>
      </c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2"/>
      <c r="AO46" s="56"/>
      <c r="AP46" s="56"/>
      <c r="AQ46" s="56"/>
      <c r="AR46" s="58"/>
      <c r="AS46" s="58">
        <v>3.0</v>
      </c>
      <c r="AT46" s="66"/>
      <c r="AU46" s="60"/>
      <c r="AV46" s="60"/>
      <c r="AW46" s="61"/>
      <c r="AX46" s="62"/>
      <c r="AY46" s="31">
        <f t="shared" si="9"/>
        <v>12</v>
      </c>
      <c r="AZ46" s="63"/>
      <c r="BA46" s="69"/>
      <c r="BB46" s="69"/>
      <c r="BC46" s="69"/>
      <c r="BD46" s="71"/>
      <c r="BE46" s="71"/>
      <c r="BF46" s="71"/>
      <c r="BG46" s="72">
        <v>8.0</v>
      </c>
      <c r="BH46" s="73"/>
      <c r="BI46" s="73"/>
      <c r="BJ46" s="74"/>
      <c r="BK46" s="74"/>
      <c r="BL46" s="77">
        <f t="shared" si="10"/>
        <v>8</v>
      </c>
      <c r="BM46" s="80">
        <f t="shared" si="11"/>
        <v>20</v>
      </c>
      <c r="BN46" s="81" t="s">
        <v>416</v>
      </c>
      <c r="BO46" s="82">
        <f>IF(ISBLANK(A46),"",VLOOKUP(LEFT(A46,1),Coordinate,2,FALSE))</f>
        <v>1</v>
      </c>
      <c r="BP46" s="83">
        <f t="shared" si="12"/>
        <v>1</v>
      </c>
      <c r="BQ46" s="84">
        <f t="shared" si="13"/>
        <v>86</v>
      </c>
      <c r="BR46" s="54">
        <f>IF(ISBLANK(A46),"",vlookup(LEFT(A46,1),Coordinate,9,false))</f>
        <v>2</v>
      </c>
      <c r="BS46" s="54">
        <f>IF(ISBLANK(A46),"",VLOOKUP(MID(A46,2,1),Coordinate,9,false))</f>
        <v>19</v>
      </c>
      <c r="BT46" s="54">
        <f>IF(ISBLANK(A46),"",VLOOKUP(MID(A46,3,1),Coordinate,9,false))</f>
        <v>7</v>
      </c>
      <c r="BU46" s="54">
        <f>IF(ISBLANK(A46),"",VLOOKUP(MID(A46,4,1),Coordinate,9,false))</f>
        <v>20</v>
      </c>
      <c r="BV46" s="54">
        <f>IF(ISBLANK(A46),"",VLOOKUP(MID(A46,5,1),Coordinate,9,false))</f>
        <v>11</v>
      </c>
      <c r="BW46" s="54">
        <f>IF(ISBLANK(A46),"",VLOOKUP(MID(A46,6,1),Coordinate,9,false))</f>
        <v>7</v>
      </c>
      <c r="BX46" s="84">
        <f>IF(ISBLANK(A46),"",VLOOKUP(RIGHT(A46,1),Coordinate,9,false))</f>
        <v>20</v>
      </c>
      <c r="BY46" s="84">
        <f t="array" ref="BY46">SUMPRODUCT(BR46:BX46,TRANSPOSE(Weights))</f>
        <v>378</v>
      </c>
      <c r="BZ46" s="53"/>
    </row>
    <row r="47" ht="15.75" customHeight="1">
      <c r="A47" s="50" t="s">
        <v>418</v>
      </c>
      <c r="B47" s="51" t="str">
        <f>IF(ISBLANK(A47),"",if(C47="","N",if(VLOOKUP(BQ47,NewPlanet,3,false)=C47,"Y","N")))</f>
        <v>N</v>
      </c>
      <c r="C47" s="3" t="s">
        <v>420</v>
      </c>
      <c r="D47" s="52"/>
      <c r="E47" s="52"/>
      <c r="F47" s="53" t="s">
        <v>119</v>
      </c>
      <c r="G47" s="53"/>
      <c r="H47" s="52"/>
      <c r="I47" s="54">
        <f t="shared" si="7"/>
        <v>1</v>
      </c>
      <c r="J47" s="52"/>
      <c r="K47" s="52"/>
      <c r="L47" s="52"/>
      <c r="M47" s="52"/>
      <c r="N47" s="52"/>
      <c r="O47" s="54">
        <f t="shared" si="8"/>
        <v>0</v>
      </c>
      <c r="P47" s="55" t="s">
        <v>124</v>
      </c>
      <c r="Q47" s="56"/>
      <c r="R47" s="57" t="s">
        <v>131</v>
      </c>
      <c r="S47" s="58"/>
      <c r="T47" s="59" t="s">
        <v>125</v>
      </c>
      <c r="U47" s="67" t="s">
        <v>119</v>
      </c>
      <c r="V47" s="61"/>
      <c r="W47" s="62"/>
      <c r="X47" s="53" t="s">
        <v>119</v>
      </c>
      <c r="Y47" s="63"/>
      <c r="Z47" s="53">
        <v>4.0</v>
      </c>
      <c r="AA47" s="53">
        <v>5.0</v>
      </c>
      <c r="AB47" s="53">
        <v>2.0</v>
      </c>
      <c r="AC47" s="65"/>
      <c r="AD47" s="53">
        <v>1.0</v>
      </c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/>
      <c r="AP47" s="56"/>
      <c r="AQ47" s="56"/>
      <c r="AR47" s="58"/>
      <c r="AS47" s="66">
        <v>3.0</v>
      </c>
      <c r="AT47" s="66"/>
      <c r="AU47" s="60"/>
      <c r="AV47" s="60"/>
      <c r="AW47" s="61"/>
      <c r="AX47" s="62"/>
      <c r="AY47" s="31">
        <f t="shared" si="9"/>
        <v>15</v>
      </c>
      <c r="AZ47" s="63"/>
      <c r="BA47" s="69"/>
      <c r="BB47" s="69"/>
      <c r="BC47" s="69"/>
      <c r="BD47" s="71"/>
      <c r="BE47" s="71"/>
      <c r="BF47" s="71"/>
      <c r="BG47" s="76">
        <v>5.0</v>
      </c>
      <c r="BH47" s="73"/>
      <c r="BI47" s="73"/>
      <c r="BJ47" s="74"/>
      <c r="BK47" s="74"/>
      <c r="BL47" s="77">
        <f t="shared" si="10"/>
        <v>5</v>
      </c>
      <c r="BM47" s="80">
        <f t="shared" si="11"/>
        <v>20</v>
      </c>
      <c r="BN47" s="81"/>
      <c r="BO47" s="82">
        <f>IF(ISBLANK(A47),"",VLOOKUP(LEFT(A47,1),Coordinate,2,FALSE))</f>
        <v>1</v>
      </c>
      <c r="BP47" s="83">
        <f t="shared" si="12"/>
        <v>1</v>
      </c>
      <c r="BQ47" s="84">
        <f t="shared" si="13"/>
        <v>64</v>
      </c>
      <c r="BR47" s="54">
        <f>IF(ISBLANK(A47),"",vlookup(LEFT(A47,1),Coordinate,9,false))</f>
        <v>2</v>
      </c>
      <c r="BS47" s="54">
        <f>IF(ISBLANK(A47),"",VLOOKUP(MID(A47,2,1),Coordinate,9,false))</f>
        <v>19</v>
      </c>
      <c r="BT47" s="54">
        <f>IF(ISBLANK(A47),"",VLOOKUP(MID(A47,3,1),Coordinate,9,false))</f>
        <v>14</v>
      </c>
      <c r="BU47" s="54">
        <f>IF(ISBLANK(A47),"",VLOOKUP(MID(A47,4,1),Coordinate,9,false))</f>
        <v>6</v>
      </c>
      <c r="BV47" s="54">
        <f>IF(ISBLANK(A47),"",VLOOKUP(MID(A47,5,1),Coordinate,9,false))</f>
        <v>7</v>
      </c>
      <c r="BW47" s="54">
        <f>IF(ISBLANK(A47),"",VLOOKUP(MID(A47,6,1),Coordinate,9,false))</f>
        <v>5</v>
      </c>
      <c r="BX47" s="84">
        <f>IF(ISBLANK(A47),"",VLOOKUP(RIGHT(A47,1),Coordinate,9,false))</f>
        <v>11</v>
      </c>
      <c r="BY47" s="84">
        <f t="array" ref="BY47">SUMPRODUCT(BR47:BX47,TRANSPOSE(Weights))</f>
        <v>248</v>
      </c>
      <c r="BZ47" s="53"/>
    </row>
    <row r="48" ht="15.75" customHeight="1">
      <c r="A48" s="50" t="s">
        <v>423</v>
      </c>
      <c r="B48" s="51" t="str">
        <f>IF(ISBLANK(A48),"",if(C48="","N",if(VLOOKUP(BQ48,NewPlanet,3,false)=C48,"Y","N")))</f>
        <v>N</v>
      </c>
      <c r="C48" s="3" t="s">
        <v>424</v>
      </c>
      <c r="D48" s="52"/>
      <c r="E48" s="52"/>
      <c r="F48" s="52"/>
      <c r="G48" s="53" t="s">
        <v>119</v>
      </c>
      <c r="H48" s="52"/>
      <c r="I48" s="54">
        <f t="shared" si="7"/>
        <v>1</v>
      </c>
      <c r="J48" s="52"/>
      <c r="K48" s="52"/>
      <c r="L48" s="52"/>
      <c r="M48" s="52"/>
      <c r="N48" s="52"/>
      <c r="O48" s="54">
        <f t="shared" si="8"/>
        <v>0</v>
      </c>
      <c r="P48" s="55" t="s">
        <v>131</v>
      </c>
      <c r="Q48" s="64" t="s">
        <v>119</v>
      </c>
      <c r="R48" s="57" t="s">
        <v>124</v>
      </c>
      <c r="S48" s="58"/>
      <c r="T48" s="59" t="s">
        <v>125</v>
      </c>
      <c r="U48" s="60"/>
      <c r="V48" s="68" t="s">
        <v>119</v>
      </c>
      <c r="W48" s="70" t="s">
        <v>119</v>
      </c>
      <c r="X48" s="52"/>
      <c r="Y48" s="63"/>
      <c r="Z48" s="53"/>
      <c r="AA48" s="53"/>
      <c r="AB48" s="53"/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58"/>
      <c r="AS48" s="58"/>
      <c r="AT48" s="66"/>
      <c r="AU48" s="60"/>
      <c r="AV48" s="67" t="s">
        <v>205</v>
      </c>
      <c r="AW48" s="61"/>
      <c r="AX48" s="62"/>
      <c r="AY48" s="31">
        <f t="shared" si="9"/>
        <v>0</v>
      </c>
      <c r="AZ48" s="63"/>
      <c r="BA48" s="69"/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77">
        <f t="shared" si="10"/>
        <v>0</v>
      </c>
      <c r="BM48" s="80">
        <f t="shared" si="11"/>
        <v>0</v>
      </c>
      <c r="BN48" s="81"/>
      <c r="BO48" s="82">
        <f>IF(ISBLANK(A48),"",VLOOKUP(LEFT(A48,1),Coordinate,2,FALSE))</f>
        <v>1</v>
      </c>
      <c r="BP48" s="83">
        <f t="shared" si="12"/>
        <v>1</v>
      </c>
      <c r="BQ48" s="84">
        <f t="shared" si="13"/>
        <v>62</v>
      </c>
      <c r="BR48" s="54">
        <f>IF(ISBLANK(A48),"",vlookup(LEFT(A48,1),Coordinate,9,false))</f>
        <v>2</v>
      </c>
      <c r="BS48" s="54">
        <f>IF(ISBLANK(A48),"",VLOOKUP(MID(A48,2,1),Coordinate,9,false))</f>
        <v>20</v>
      </c>
      <c r="BT48" s="54">
        <f>IF(ISBLANK(A48),"",VLOOKUP(MID(A48,3,1),Coordinate,9,false))</f>
        <v>2</v>
      </c>
      <c r="BU48" s="54">
        <f>IF(ISBLANK(A48),"",VLOOKUP(MID(A48,4,1),Coordinate,9,false))</f>
        <v>10</v>
      </c>
      <c r="BV48" s="54">
        <f>IF(ISBLANK(A48),"",VLOOKUP(MID(A48,5,1),Coordinate,9,false))</f>
        <v>14</v>
      </c>
      <c r="BW48" s="54">
        <f>IF(ISBLANK(A48),"",VLOOKUP(MID(A48,6,1),Coordinate,9,false))</f>
        <v>11</v>
      </c>
      <c r="BX48" s="84">
        <f>IF(ISBLANK(A48),"",VLOOKUP(RIGHT(A48,1),Coordinate,9,false))</f>
        <v>3</v>
      </c>
      <c r="BY48" s="84">
        <f t="array" ref="BY48">SUMPRODUCT(BR48:BX48,TRANSPOSE(Weights))</f>
        <v>245</v>
      </c>
      <c r="BZ48" s="53"/>
    </row>
    <row r="49" ht="15.75" customHeight="1">
      <c r="A49" s="50" t="s">
        <v>426</v>
      </c>
      <c r="B49" s="51" t="str">
        <f>IF(ISBLANK(A49),"",if(C49="","N",if(VLOOKUP(BQ49,NewPlanet,3,false)=C49,"Y","N")))</f>
        <v>N</v>
      </c>
      <c r="C49" s="3" t="s">
        <v>427</v>
      </c>
      <c r="D49" s="52"/>
      <c r="E49" s="52"/>
      <c r="F49" s="52" t="s">
        <v>121</v>
      </c>
      <c r="G49" s="53"/>
      <c r="H49" s="52"/>
      <c r="I49" s="54">
        <f t="shared" si="7"/>
        <v>1</v>
      </c>
      <c r="J49" s="52"/>
      <c r="K49" s="52"/>
      <c r="L49" s="52"/>
      <c r="M49" s="52"/>
      <c r="N49" s="52"/>
      <c r="O49" s="54">
        <f t="shared" si="8"/>
        <v>0</v>
      </c>
      <c r="P49" s="55" t="s">
        <v>122</v>
      </c>
      <c r="Q49" s="56" t="s">
        <v>121</v>
      </c>
      <c r="R49" s="57" t="s">
        <v>123</v>
      </c>
      <c r="S49" s="58"/>
      <c r="T49" s="59" t="s">
        <v>125</v>
      </c>
      <c r="U49" s="60"/>
      <c r="V49" s="61"/>
      <c r="W49" s="62" t="s">
        <v>121</v>
      </c>
      <c r="X49" s="52"/>
      <c r="Y49" s="63"/>
      <c r="Z49" s="53">
        <v>2.0</v>
      </c>
      <c r="AA49" s="53">
        <v>4.0</v>
      </c>
      <c r="AB49" s="53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>
        <v>4.0</v>
      </c>
      <c r="AS49" s="58"/>
      <c r="AT49" s="66"/>
      <c r="AU49" s="60">
        <v>1.0</v>
      </c>
      <c r="AV49" s="67" t="s">
        <v>428</v>
      </c>
      <c r="AW49" s="61"/>
      <c r="AX49" s="62"/>
      <c r="AY49" s="31">
        <f t="shared" si="9"/>
        <v>11</v>
      </c>
      <c r="AZ49" s="63"/>
      <c r="BA49" s="69"/>
      <c r="BB49" s="69"/>
      <c r="BC49" s="69">
        <v>4.0</v>
      </c>
      <c r="BD49" s="71"/>
      <c r="BE49" s="71"/>
      <c r="BF49" s="71"/>
      <c r="BG49" s="72"/>
      <c r="BH49" s="73"/>
      <c r="BI49" s="73"/>
      <c r="BJ49" s="74">
        <v>5.0</v>
      </c>
      <c r="BK49" s="74"/>
      <c r="BL49" s="77">
        <f t="shared" si="10"/>
        <v>9</v>
      </c>
      <c r="BM49" s="80">
        <f t="shared" si="11"/>
        <v>20</v>
      </c>
      <c r="BN49" s="81" t="s">
        <v>429</v>
      </c>
      <c r="BO49" s="82">
        <f>IF(ISBLANK(A49),"",VLOOKUP(LEFT(A49,1),Coordinate,2,FALSE))</f>
        <v>1</v>
      </c>
      <c r="BP49" s="83">
        <f t="shared" si="12"/>
        <v>1</v>
      </c>
      <c r="BQ49" s="84">
        <f t="shared" si="13"/>
        <v>76</v>
      </c>
      <c r="BR49" s="54">
        <f>IF(ISBLANK(A49),"",vlookup(LEFT(A49,1),Coordinate,9,false))</f>
        <v>2</v>
      </c>
      <c r="BS49" s="54">
        <f>IF(ISBLANK(A49),"",VLOOKUP(MID(A49,2,1),Coordinate,9,false))</f>
        <v>20</v>
      </c>
      <c r="BT49" s="54">
        <f>IF(ISBLANK(A49),"",VLOOKUP(MID(A49,3,1),Coordinate,9,false))</f>
        <v>12</v>
      </c>
      <c r="BU49" s="54">
        <f>IF(ISBLANK(A49),"",VLOOKUP(MID(A49,4,1),Coordinate,9,false))</f>
        <v>12</v>
      </c>
      <c r="BV49" s="54">
        <f>IF(ISBLANK(A49),"",VLOOKUP(MID(A49,5,1),Coordinate,9,false))</f>
        <v>8</v>
      </c>
      <c r="BW49" s="54">
        <f>IF(ISBLANK(A49),"",VLOOKUP(MID(A49,6,1),Coordinate,9,false))</f>
        <v>4</v>
      </c>
      <c r="BX49" s="84">
        <f>IF(ISBLANK(A49),"",VLOOKUP(RIGHT(A49,1),Coordinate,9,false))</f>
        <v>18</v>
      </c>
      <c r="BY49" s="84">
        <f t="array" ref="BY49">SUMPRODUCT(BR49:BX49,TRANSPOSE(Weights))</f>
        <v>316</v>
      </c>
      <c r="BZ49" s="53"/>
    </row>
    <row r="50" ht="15.75" customHeight="1">
      <c r="A50" s="50" t="s">
        <v>431</v>
      </c>
      <c r="B50" s="51" t="str">
        <f>IF(ISBLANK(A50),"",if(C50="","N",if(VLOOKUP(BQ50,NewPlanet,3,false)=C50,"Y","N")))</f>
        <v>N</v>
      </c>
      <c r="C50" s="3" t="s">
        <v>432</v>
      </c>
      <c r="D50" s="52"/>
      <c r="E50" s="52" t="s">
        <v>119</v>
      </c>
      <c r="F50" s="52"/>
      <c r="G50" s="53"/>
      <c r="H50" s="52"/>
      <c r="I50" s="54">
        <f t="shared" si="7"/>
        <v>1</v>
      </c>
      <c r="J50" s="52"/>
      <c r="K50" s="52"/>
      <c r="L50" s="52"/>
      <c r="M50" s="52"/>
      <c r="N50" s="52"/>
      <c r="O50" s="54">
        <f t="shared" si="8"/>
        <v>0</v>
      </c>
      <c r="P50" s="55" t="s">
        <v>123</v>
      </c>
      <c r="Q50" s="56" t="s">
        <v>119</v>
      </c>
      <c r="R50" s="57" t="s">
        <v>131</v>
      </c>
      <c r="S50" s="58"/>
      <c r="T50" s="59" t="s">
        <v>125</v>
      </c>
      <c r="U50" s="60" t="s">
        <v>119</v>
      </c>
      <c r="V50" s="61" t="s">
        <v>119</v>
      </c>
      <c r="W50" s="62"/>
      <c r="X50" s="52" t="s">
        <v>119</v>
      </c>
      <c r="Y50" s="63"/>
      <c r="Z50" s="53">
        <v>3.0</v>
      </c>
      <c r="AA50" s="53">
        <v>1.0</v>
      </c>
      <c r="AB50" s="53"/>
      <c r="AC50" s="65"/>
      <c r="AD50" s="52"/>
      <c r="AE50" s="52">
        <v>1.0</v>
      </c>
      <c r="AF50" s="52"/>
      <c r="AG50" s="65"/>
      <c r="AH50" s="52"/>
      <c r="AI50" s="52"/>
      <c r="AJ50" s="52"/>
      <c r="AK50" s="65"/>
      <c r="AL50" s="52"/>
      <c r="AM50" s="52"/>
      <c r="AN50" s="52"/>
      <c r="AO50" s="56"/>
      <c r="AP50" s="56"/>
      <c r="AQ50" s="56"/>
      <c r="AR50" s="58"/>
      <c r="AS50" s="58">
        <v>3.0</v>
      </c>
      <c r="AT50" s="66"/>
      <c r="AU50" s="60"/>
      <c r="AV50" s="60"/>
      <c r="AW50" s="61"/>
      <c r="AX50" s="62"/>
      <c r="AY50" s="31">
        <f t="shared" si="9"/>
        <v>8</v>
      </c>
      <c r="AZ50" s="63"/>
      <c r="BA50" s="69">
        <v>2.0</v>
      </c>
      <c r="BB50" s="69"/>
      <c r="BC50" s="69"/>
      <c r="BD50" s="71"/>
      <c r="BE50" s="71"/>
      <c r="BF50" s="71"/>
      <c r="BG50" s="72">
        <v>5.0</v>
      </c>
      <c r="BH50" s="73">
        <v>5.0</v>
      </c>
      <c r="BI50" s="73"/>
      <c r="BJ50" s="74"/>
      <c r="BK50" s="74"/>
      <c r="BL50" s="77">
        <f t="shared" si="10"/>
        <v>12</v>
      </c>
      <c r="BM50" s="80">
        <f t="shared" si="11"/>
        <v>20</v>
      </c>
      <c r="BN50" s="81"/>
      <c r="BO50" s="82">
        <f>IF(ISBLANK(A50),"",VLOOKUP(LEFT(A50,1),Coordinate,2,FALSE))</f>
        <v>1</v>
      </c>
      <c r="BP50" s="83">
        <f t="shared" si="12"/>
        <v>1</v>
      </c>
      <c r="BQ50" s="84">
        <f t="shared" si="13"/>
        <v>98</v>
      </c>
      <c r="BR50" s="54">
        <f>IF(ISBLANK(A50),"",vlookup(LEFT(A50,1),Coordinate,9,false))</f>
        <v>2</v>
      </c>
      <c r="BS50" s="54">
        <f>IF(ISBLANK(A50),"",VLOOKUP(MID(A50,2,1),Coordinate,9,false))</f>
        <v>23</v>
      </c>
      <c r="BT50" s="54">
        <f>IF(ISBLANK(A50),"",VLOOKUP(MID(A50,3,1),Coordinate,9,false))</f>
        <v>11</v>
      </c>
      <c r="BU50" s="54">
        <f>IF(ISBLANK(A50),"",VLOOKUP(MID(A50,4,1),Coordinate,9,false))</f>
        <v>4</v>
      </c>
      <c r="BV50" s="54">
        <f>IF(ISBLANK(A50),"",VLOOKUP(MID(A50,5,1),Coordinate,9,false))</f>
        <v>25</v>
      </c>
      <c r="BW50" s="54">
        <f>IF(ISBLANK(A50),"",VLOOKUP(MID(A50,6,1),Coordinate,9,false))</f>
        <v>13</v>
      </c>
      <c r="BX50" s="84">
        <f>IF(ISBLANK(A50),"",VLOOKUP(RIGHT(A50,1),Coordinate,9,false))</f>
        <v>20</v>
      </c>
      <c r="BY50" s="84">
        <f t="array" ref="BY50">SUMPRODUCT(BR50:BX50,TRANSPOSE(Weights))</f>
        <v>440</v>
      </c>
      <c r="BZ50" s="53"/>
    </row>
    <row r="51">
      <c r="A51" s="140" t="s">
        <v>434</v>
      </c>
      <c r="B51" s="51" t="str">
        <f>IF(ISBLANK(A51),"",if(C51="","N",if(VLOOKUP(BQ51,NewPlanet,3,false)=C51,"Y","N")))</f>
        <v>N</v>
      </c>
      <c r="C51" s="86" t="s">
        <v>435</v>
      </c>
      <c r="D51" s="52"/>
      <c r="E51" s="52"/>
      <c r="F51" s="52"/>
      <c r="G51" s="52"/>
      <c r="H51" s="53" t="s">
        <v>121</v>
      </c>
      <c r="I51" s="54">
        <f t="shared" si="7"/>
        <v>1</v>
      </c>
      <c r="J51" s="52"/>
      <c r="K51" s="52"/>
      <c r="L51" s="52"/>
      <c r="M51" s="52"/>
      <c r="N51" s="52"/>
      <c r="O51" s="54">
        <f t="shared" si="8"/>
        <v>0</v>
      </c>
      <c r="P51" s="55" t="s">
        <v>124</v>
      </c>
      <c r="Q51" s="56"/>
      <c r="R51" s="57" t="s">
        <v>124</v>
      </c>
      <c r="S51" s="58"/>
      <c r="T51" s="59" t="s">
        <v>125</v>
      </c>
      <c r="U51" s="67" t="s">
        <v>121</v>
      </c>
      <c r="V51" s="61"/>
      <c r="W51" s="62"/>
      <c r="X51" s="53" t="s">
        <v>121</v>
      </c>
      <c r="Y51" s="63"/>
      <c r="Z51" s="53">
        <v>5.0</v>
      </c>
      <c r="AA51" s="53">
        <v>3.0</v>
      </c>
      <c r="AB51" s="53">
        <v>4.0</v>
      </c>
      <c r="AC51" s="65"/>
      <c r="AD51" s="52"/>
      <c r="AE51" s="52"/>
      <c r="AF51" s="52"/>
      <c r="AG51" s="65"/>
      <c r="AH51" s="53">
        <v>1.0</v>
      </c>
      <c r="AI51" s="52"/>
      <c r="AJ51" s="52"/>
      <c r="AK51" s="65"/>
      <c r="AL51" s="52"/>
      <c r="AM51" s="52"/>
      <c r="AN51" s="52"/>
      <c r="AO51" s="56"/>
      <c r="AP51" s="56"/>
      <c r="AQ51" s="56"/>
      <c r="AR51" s="58"/>
      <c r="AS51" s="58"/>
      <c r="AT51" s="58"/>
      <c r="AU51" s="60"/>
      <c r="AV51" s="60"/>
      <c r="AW51" s="61"/>
      <c r="AX51" s="62"/>
      <c r="AY51" s="31">
        <f t="shared" si="9"/>
        <v>13</v>
      </c>
      <c r="AZ51" s="63"/>
      <c r="BA51" s="69"/>
      <c r="BB51" s="69"/>
      <c r="BC51" s="69"/>
      <c r="BD51" s="71"/>
      <c r="BE51" s="71"/>
      <c r="BF51" s="71"/>
      <c r="BG51" s="76">
        <v>6.0</v>
      </c>
      <c r="BH51" s="73"/>
      <c r="BI51" s="73"/>
      <c r="BJ51" s="74"/>
      <c r="BK51" s="74"/>
      <c r="BL51" s="77">
        <f t="shared" si="10"/>
        <v>6</v>
      </c>
      <c r="BM51" s="80">
        <f t="shared" si="11"/>
        <v>19</v>
      </c>
      <c r="BN51" s="139"/>
      <c r="BO51" s="82">
        <f>IF(ISBLANK(A51),"",VLOOKUP(LEFT(A51,1),Coordinate,2,FALSE))</f>
        <v>1</v>
      </c>
      <c r="BP51" s="83">
        <f t="shared" si="12"/>
        <v>1</v>
      </c>
      <c r="BQ51" s="84">
        <f t="shared" si="13"/>
        <v>52</v>
      </c>
      <c r="BR51" s="54">
        <f>IF(ISBLANK(A51),"",vlookup(LEFT(A51,1),Coordinate,9,false))</f>
        <v>2</v>
      </c>
      <c r="BS51" s="54">
        <f>IF(ISBLANK(A51),"",VLOOKUP(MID(A51,2,1),Coordinate,9,false))</f>
        <v>14</v>
      </c>
      <c r="BT51" s="54">
        <f>IF(ISBLANK(A51),"",VLOOKUP(MID(A51,3,1),Coordinate,9,false))</f>
        <v>12</v>
      </c>
      <c r="BU51" s="54">
        <f>IF(ISBLANK(A51),"",VLOOKUP(MID(A51,4,1),Coordinate,9,false))</f>
        <v>17</v>
      </c>
      <c r="BV51" s="54">
        <f>IF(ISBLANK(A51),"",VLOOKUP(MID(A51,5,1),Coordinate,9,false))</f>
        <v>0</v>
      </c>
      <c r="BW51" s="54">
        <f>IF(ISBLANK(A51),"",VLOOKUP(MID(A51,6,1),Coordinate,9,false))</f>
        <v>3</v>
      </c>
      <c r="BX51" s="84">
        <f>IF(ISBLANK(A51),"",VLOOKUP(RIGHT(A51,1),Coordinate,9,false))</f>
        <v>4</v>
      </c>
      <c r="BY51" s="84">
        <f t="array" ref="BY51">SUMPRODUCT(BR51:BX51,TRANSPOSE(Weights))</f>
        <v>180</v>
      </c>
      <c r="BZ51" s="53"/>
    </row>
    <row r="52">
      <c r="A52" s="140"/>
      <c r="B52" s="51" t="str">
        <f>IF(ISBLANK(A52),"",if(C52="","N",if(VLOOKUP(BQ52,NewPlanet,3,false)=C52,"Y","N")))</f>
        <v/>
      </c>
      <c r="C52" s="141"/>
      <c r="D52" s="52"/>
      <c r="E52" s="52"/>
      <c r="F52" s="52"/>
      <c r="G52" s="52"/>
      <c r="H52" s="52"/>
      <c r="I52" s="54" t="str">
        <f t="shared" si="7"/>
        <v/>
      </c>
      <c r="J52" s="52"/>
      <c r="K52" s="52"/>
      <c r="L52" s="52"/>
      <c r="M52" s="52"/>
      <c r="N52" s="52"/>
      <c r="O52" s="54" t="str">
        <f t="shared" si="8"/>
        <v/>
      </c>
      <c r="P52" s="142"/>
      <c r="Q52" s="56"/>
      <c r="R52" s="143"/>
      <c r="S52" s="58"/>
      <c r="T52" s="144"/>
      <c r="U52" s="60"/>
      <c r="V52" s="61"/>
      <c r="W52" s="62"/>
      <c r="X52" s="52"/>
      <c r="Y52" s="63"/>
      <c r="Z52" s="52"/>
      <c r="AA52" s="52"/>
      <c r="AB52" s="52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58"/>
      <c r="AU52" s="60"/>
      <c r="AV52" s="60"/>
      <c r="AW52" s="61"/>
      <c r="AX52" s="62"/>
      <c r="AY52" s="31" t="str">
        <f t="shared" si="9"/>
        <v/>
      </c>
      <c r="AZ52" s="63"/>
      <c r="BA52" s="69"/>
      <c r="BB52" s="69"/>
      <c r="BC52" s="69"/>
      <c r="BD52" s="71"/>
      <c r="BE52" s="71"/>
      <c r="BF52" s="71"/>
      <c r="BG52" s="76"/>
      <c r="BH52" s="73"/>
      <c r="BI52" s="73"/>
      <c r="BJ52" s="74"/>
      <c r="BK52" s="74"/>
      <c r="BL52" s="77" t="str">
        <f t="shared" si="10"/>
        <v/>
      </c>
      <c r="BM52" s="80" t="str">
        <f t="shared" si="11"/>
        <v/>
      </c>
      <c r="BN52" s="139"/>
      <c r="BO52" s="82" t="str">
        <f>IF(ISBLANK(A52),"",VLOOKUP(LEFT(A52,1),Coordinate,2,FALSE))</f>
        <v/>
      </c>
      <c r="BP52" s="83">
        <f t="shared" si="12"/>
        <v>0</v>
      </c>
      <c r="BQ52" s="84">
        <f t="shared" si="13"/>
        <v>0</v>
      </c>
      <c r="BR52" s="54" t="str">
        <f>IF(ISBLANK(A52),"",vlookup(LEFT(A52,1),Coordinate,9,false))</f>
        <v/>
      </c>
      <c r="BS52" s="54" t="str">
        <f>IF(ISBLANK(A52),"",VLOOKUP(MID(A52,2,1),Coordinate,9,false))</f>
        <v/>
      </c>
      <c r="BT52" s="54" t="str">
        <f>IF(ISBLANK(A52),"",VLOOKUP(MID(A52,3,1),Coordinate,9,false))</f>
        <v/>
      </c>
      <c r="BU52" s="54" t="str">
        <f>IF(ISBLANK(A52),"",VLOOKUP(MID(A52,4,1),Coordinate,9,false))</f>
        <v/>
      </c>
      <c r="BV52" s="54" t="str">
        <f>IF(ISBLANK(A52),"",VLOOKUP(MID(A52,5,1),Coordinate,9,false))</f>
        <v/>
      </c>
      <c r="BW52" s="54" t="str">
        <f>IF(ISBLANK(A52),"",VLOOKUP(MID(A52,6,1),Coordinate,9,false))</f>
        <v/>
      </c>
      <c r="BX52" s="84" t="str">
        <f>IF(ISBLANK(A52),"",VLOOKUP(RIGHT(A52,1),Coordinate,9,false))</f>
        <v/>
      </c>
      <c r="BY52" s="84">
        <f t="array" ref="BY52">SUMPRODUCT(BR52:BX52,TRANSPOSE(Weights))</f>
        <v>0</v>
      </c>
      <c r="BZ52" s="53"/>
    </row>
    <row r="53">
      <c r="A53" s="140"/>
      <c r="B53" s="51" t="str">
        <f>IF(ISBLANK(A53),"",if(C53="","N",if(VLOOKUP(BQ53,NewPlanet,3,false)=C53,"Y","N")))</f>
        <v/>
      </c>
      <c r="C53" s="141"/>
      <c r="D53" s="52"/>
      <c r="E53" s="52"/>
      <c r="F53" s="52"/>
      <c r="G53" s="52"/>
      <c r="H53" s="52"/>
      <c r="I53" s="54" t="str">
        <f t="shared" si="7"/>
        <v/>
      </c>
      <c r="J53" s="52"/>
      <c r="K53" s="52"/>
      <c r="L53" s="52"/>
      <c r="M53" s="52"/>
      <c r="N53" s="52"/>
      <c r="O53" s="54" t="str">
        <f t="shared" si="8"/>
        <v/>
      </c>
      <c r="P53" s="142"/>
      <c r="Q53" s="56"/>
      <c r="R53" s="143"/>
      <c r="S53" s="58"/>
      <c r="T53" s="144"/>
      <c r="U53" s="60"/>
      <c r="V53" s="61"/>
      <c r="W53" s="62"/>
      <c r="X53" s="52"/>
      <c r="Y53" s="63"/>
      <c r="Z53" s="52"/>
      <c r="AA53" s="52"/>
      <c r="AB53" s="52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56"/>
      <c r="AP53" s="56"/>
      <c r="AQ53" s="56"/>
      <c r="AR53" s="58"/>
      <c r="AS53" s="58"/>
      <c r="AT53" s="58"/>
      <c r="AU53" s="60"/>
      <c r="AV53" s="60"/>
      <c r="AW53" s="61"/>
      <c r="AX53" s="62"/>
      <c r="AY53" s="31" t="str">
        <f t="shared" si="9"/>
        <v/>
      </c>
      <c r="AZ53" s="63"/>
      <c r="BA53" s="69"/>
      <c r="BB53" s="69"/>
      <c r="BC53" s="69"/>
      <c r="BD53" s="71"/>
      <c r="BE53" s="71"/>
      <c r="BF53" s="71"/>
      <c r="BG53" s="72"/>
      <c r="BH53" s="73"/>
      <c r="BI53" s="73"/>
      <c r="BJ53" s="74"/>
      <c r="BK53" s="74"/>
      <c r="BL53" s="77" t="str">
        <f t="shared" si="10"/>
        <v/>
      </c>
      <c r="BM53" s="80" t="str">
        <f t="shared" si="11"/>
        <v/>
      </c>
      <c r="BN53" s="139"/>
      <c r="BO53" s="82" t="str">
        <f>IF(ISBLANK(A53),"",VLOOKUP(LEFT(A53,1),Coordinate,2,FALSE))</f>
        <v/>
      </c>
      <c r="BP53" s="83">
        <f t="shared" si="12"/>
        <v>0</v>
      </c>
      <c r="BQ53" s="84">
        <f t="shared" si="13"/>
        <v>0</v>
      </c>
      <c r="BR53" s="54" t="str">
        <f>IF(ISBLANK(A53),"",vlookup(LEFT(A53,1),Coordinate,9,false))</f>
        <v/>
      </c>
      <c r="BS53" s="54" t="str">
        <f>IF(ISBLANK(A53),"",VLOOKUP(MID(A53,2,1),Coordinate,9,false))</f>
        <v/>
      </c>
      <c r="BT53" s="54" t="str">
        <f>IF(ISBLANK(A53),"",VLOOKUP(MID(A53,3,1),Coordinate,9,false))</f>
        <v/>
      </c>
      <c r="BU53" s="54" t="str">
        <f>IF(ISBLANK(A53),"",VLOOKUP(MID(A53,4,1),Coordinate,9,false))</f>
        <v/>
      </c>
      <c r="BV53" s="54" t="str">
        <f>IF(ISBLANK(A53),"",VLOOKUP(MID(A53,5,1),Coordinate,9,false))</f>
        <v/>
      </c>
      <c r="BW53" s="54" t="str">
        <f>IF(ISBLANK(A53),"",VLOOKUP(MID(A53,6,1),Coordinate,9,false))</f>
        <v/>
      </c>
      <c r="BX53" s="84" t="str">
        <f>IF(ISBLANK(A53),"",VLOOKUP(RIGHT(A53,1),Coordinate,9,false))</f>
        <v/>
      </c>
      <c r="BY53" s="84">
        <f t="array" ref="BY53">SUMPRODUCT(BR53:BX53,TRANSPOSE(Weights))</f>
        <v>0</v>
      </c>
      <c r="BZ53" s="53"/>
    </row>
    <row r="54">
      <c r="A54" s="140"/>
      <c r="B54" s="51" t="str">
        <f>IF(ISBLANK(A54),"",if(C54="","N",if(VLOOKUP(BQ54,NewPlanet,3,false)=C54,"Y","N")))</f>
        <v/>
      </c>
      <c r="C54" s="141"/>
      <c r="D54" s="52"/>
      <c r="E54" s="52"/>
      <c r="F54" s="52"/>
      <c r="G54" s="52"/>
      <c r="H54" s="52"/>
      <c r="I54" s="54" t="str">
        <f t="shared" si="7"/>
        <v/>
      </c>
      <c r="J54" s="52"/>
      <c r="K54" s="52"/>
      <c r="L54" s="52"/>
      <c r="M54" s="52"/>
      <c r="N54" s="52"/>
      <c r="O54" s="54" t="str">
        <f t="shared" si="8"/>
        <v/>
      </c>
      <c r="P54" s="142"/>
      <c r="Q54" s="56"/>
      <c r="R54" s="143"/>
      <c r="S54" s="58"/>
      <c r="T54" s="144"/>
      <c r="U54" s="60"/>
      <c r="V54" s="61"/>
      <c r="W54" s="62"/>
      <c r="X54" s="52"/>
      <c r="Y54" s="63"/>
      <c r="Z54" s="52"/>
      <c r="AA54" s="52"/>
      <c r="AB54" s="52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58"/>
      <c r="AU54" s="60"/>
      <c r="AV54" s="60"/>
      <c r="AW54" s="61"/>
      <c r="AX54" s="62"/>
      <c r="AY54" s="31" t="str">
        <f t="shared" si="9"/>
        <v/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 t="str">
        <f t="shared" si="10"/>
        <v/>
      </c>
      <c r="BM54" s="80" t="str">
        <f t="shared" si="11"/>
        <v/>
      </c>
      <c r="BN54" s="139"/>
      <c r="BO54" s="82" t="str">
        <f>IF(ISBLANK(A54),"",VLOOKUP(LEFT(A54,1),Coordinate,2,FALSE))</f>
        <v/>
      </c>
      <c r="BP54" s="83">
        <f t="shared" si="12"/>
        <v>0</v>
      </c>
      <c r="BQ54" s="84">
        <f t="shared" si="13"/>
        <v>0</v>
      </c>
      <c r="BR54" s="54" t="str">
        <f>IF(ISBLANK(A54),"",vlookup(LEFT(A54,1),Coordinate,9,false))</f>
        <v/>
      </c>
      <c r="BS54" s="54" t="str">
        <f>IF(ISBLANK(A54),"",VLOOKUP(MID(A54,2,1),Coordinate,9,false))</f>
        <v/>
      </c>
      <c r="BT54" s="54" t="str">
        <f>IF(ISBLANK(A54),"",VLOOKUP(MID(A54,3,1),Coordinate,9,false))</f>
        <v/>
      </c>
      <c r="BU54" s="54" t="str">
        <f>IF(ISBLANK(A54),"",VLOOKUP(MID(A54,4,1),Coordinate,9,false))</f>
        <v/>
      </c>
      <c r="BV54" s="54" t="str">
        <f>IF(ISBLANK(A54),"",VLOOKUP(MID(A54,5,1),Coordinate,9,false))</f>
        <v/>
      </c>
      <c r="BW54" s="54" t="str">
        <f>IF(ISBLANK(A54),"",VLOOKUP(MID(A54,6,1),Coordinate,9,false))</f>
        <v/>
      </c>
      <c r="BX54" s="84" t="str">
        <f>IF(ISBLANK(A54),"",VLOOKUP(RIGHT(A54,1),Coordinate,9,false))</f>
        <v/>
      </c>
      <c r="BY54" s="84">
        <f t="array" ref="BY54">SUMPRODUCT(BR54:BX54,TRANSPOSE(Weights))</f>
        <v>0</v>
      </c>
      <c r="BZ54" s="53"/>
    </row>
    <row r="55">
      <c r="A55" s="140"/>
      <c r="B55" s="51" t="str">
        <f>IF(ISBLANK(A55),"",if(C55="","N",if(VLOOKUP(BQ55,NewPlanet,3,false)=C55,"Y","N")))</f>
        <v/>
      </c>
      <c r="C55" s="141"/>
      <c r="D55" s="52"/>
      <c r="E55" s="52"/>
      <c r="F55" s="52"/>
      <c r="G55" s="52"/>
      <c r="H55" s="52"/>
      <c r="I55" s="54" t="str">
        <f t="shared" si="7"/>
        <v/>
      </c>
      <c r="J55" s="52"/>
      <c r="K55" s="52"/>
      <c r="L55" s="52"/>
      <c r="M55" s="52"/>
      <c r="N55" s="52"/>
      <c r="O55" s="54" t="str">
        <f t="shared" si="8"/>
        <v/>
      </c>
      <c r="P55" s="142"/>
      <c r="Q55" s="56"/>
      <c r="R55" s="143"/>
      <c r="S55" s="58"/>
      <c r="T55" s="144"/>
      <c r="U55" s="60"/>
      <c r="V55" s="61"/>
      <c r="W55" s="62"/>
      <c r="X55" s="52"/>
      <c r="Y55" s="63"/>
      <c r="Z55" s="52"/>
      <c r="AA55" s="52"/>
      <c r="AB55" s="52"/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58"/>
      <c r="AU55" s="60"/>
      <c r="AV55" s="60"/>
      <c r="AW55" s="61"/>
      <c r="AX55" s="62"/>
      <c r="AY55" s="31" t="str">
        <f t="shared" si="9"/>
        <v/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 t="str">
        <f t="shared" si="10"/>
        <v/>
      </c>
      <c r="BM55" s="80" t="str">
        <f t="shared" si="11"/>
        <v/>
      </c>
      <c r="BN55" s="139"/>
      <c r="BO55" s="82" t="str">
        <f>IF(ISBLANK(A55),"",VLOOKUP(LEFT(A55,1),Coordinate,2,FALSE))</f>
        <v/>
      </c>
      <c r="BP55" s="83">
        <f t="shared" si="12"/>
        <v>0</v>
      </c>
      <c r="BQ55" s="84">
        <f t="shared" si="13"/>
        <v>0</v>
      </c>
      <c r="BR55" s="54" t="str">
        <f>IF(ISBLANK(A55),"",vlookup(LEFT(A55,1),Coordinate,9,false))</f>
        <v/>
      </c>
      <c r="BS55" s="54" t="str">
        <f>IF(ISBLANK(A55),"",VLOOKUP(MID(A55,2,1),Coordinate,9,false))</f>
        <v/>
      </c>
      <c r="BT55" s="54" t="str">
        <f>IF(ISBLANK(A55),"",VLOOKUP(MID(A55,3,1),Coordinate,9,false))</f>
        <v/>
      </c>
      <c r="BU55" s="54" t="str">
        <f>IF(ISBLANK(A55),"",VLOOKUP(MID(A55,4,1),Coordinate,9,false))</f>
        <v/>
      </c>
      <c r="BV55" s="54" t="str">
        <f>IF(ISBLANK(A55),"",VLOOKUP(MID(A55,5,1),Coordinate,9,false))</f>
        <v/>
      </c>
      <c r="BW55" s="54" t="str">
        <f>IF(ISBLANK(A55),"",VLOOKUP(MID(A55,6,1),Coordinate,9,false))</f>
        <v/>
      </c>
      <c r="BX55" s="84" t="str">
        <f>IF(ISBLANK(A55),"",VLOOKUP(RIGHT(A55,1),Coordinate,9,false))</f>
        <v/>
      </c>
      <c r="BY55" s="84">
        <f t="array" ref="BY55">SUMPRODUCT(BR55:BX55,TRANSPOSE(Weights))</f>
        <v>0</v>
      </c>
      <c r="BZ55" s="53"/>
    </row>
    <row r="56">
      <c r="A56" s="140"/>
      <c r="B56" s="51" t="str">
        <f>IF(ISBLANK(A56),"",if(C56="","N",if(VLOOKUP(BQ56,NewPlanet,3,false)=C56,"Y","N")))</f>
        <v/>
      </c>
      <c r="C56" s="141"/>
      <c r="D56" s="52"/>
      <c r="E56" s="52"/>
      <c r="F56" s="52"/>
      <c r="G56" s="52"/>
      <c r="H56" s="52"/>
      <c r="I56" s="54" t="str">
        <f t="shared" si="7"/>
        <v/>
      </c>
      <c r="J56" s="52"/>
      <c r="K56" s="52"/>
      <c r="L56" s="52"/>
      <c r="M56" s="52"/>
      <c r="N56" s="52"/>
      <c r="O56" s="54" t="str">
        <f t="shared" si="8"/>
        <v/>
      </c>
      <c r="P56" s="142"/>
      <c r="Q56" s="56"/>
      <c r="R56" s="143"/>
      <c r="S56" s="58"/>
      <c r="T56" s="144"/>
      <c r="U56" s="60"/>
      <c r="V56" s="61"/>
      <c r="W56" s="62"/>
      <c r="X56" s="52"/>
      <c r="Y56" s="63"/>
      <c r="Z56" s="52"/>
      <c r="AA56" s="52"/>
      <c r="AB56" s="52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58"/>
      <c r="AS56" s="58"/>
      <c r="AT56" s="58"/>
      <c r="AU56" s="60"/>
      <c r="AV56" s="60"/>
      <c r="AW56" s="61"/>
      <c r="AX56" s="62"/>
      <c r="AY56" s="31" t="str">
        <f t="shared" si="9"/>
        <v/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 t="str">
        <f t="shared" si="10"/>
        <v/>
      </c>
      <c r="BM56" s="80" t="str">
        <f t="shared" si="11"/>
        <v/>
      </c>
      <c r="BN56" s="139"/>
      <c r="BO56" s="82" t="str">
        <f>IF(ISBLANK(A56),"",VLOOKUP(LEFT(A56,1),Coordinate,2,FALSE))</f>
        <v/>
      </c>
      <c r="BP56" s="83">
        <f t="shared" si="12"/>
        <v>0</v>
      </c>
      <c r="BQ56" s="84">
        <f t="shared" si="13"/>
        <v>0</v>
      </c>
      <c r="BR56" s="54" t="str">
        <f>IF(ISBLANK(A56),"",vlookup(LEFT(A56,1),Coordinate,9,false))</f>
        <v/>
      </c>
      <c r="BS56" s="54" t="str">
        <f>IF(ISBLANK(A56),"",VLOOKUP(MID(A56,2,1),Coordinate,9,false))</f>
        <v/>
      </c>
      <c r="BT56" s="54" t="str">
        <f>IF(ISBLANK(A56),"",VLOOKUP(MID(A56,3,1),Coordinate,9,false))</f>
        <v/>
      </c>
      <c r="BU56" s="54" t="str">
        <f>IF(ISBLANK(A56),"",VLOOKUP(MID(A56,4,1),Coordinate,9,false))</f>
        <v/>
      </c>
      <c r="BV56" s="54" t="str">
        <f>IF(ISBLANK(A56),"",VLOOKUP(MID(A56,5,1),Coordinate,9,false))</f>
        <v/>
      </c>
      <c r="BW56" s="54" t="str">
        <f>IF(ISBLANK(A56),"",VLOOKUP(MID(A56,6,1),Coordinate,9,false))</f>
        <v/>
      </c>
      <c r="BX56" s="84" t="str">
        <f>IF(ISBLANK(A56),"",VLOOKUP(RIGHT(A56,1),Coordinate,9,false))</f>
        <v/>
      </c>
      <c r="BY56" s="84">
        <f t="array" ref="BY56">SUMPRODUCT(BR56:BX56,TRANSPOSE(Weights))</f>
        <v>0</v>
      </c>
      <c r="BZ56" s="53"/>
    </row>
    <row r="57">
      <c r="A57" s="140"/>
      <c r="B57" s="51" t="str">
        <f>IF(ISBLANK(A57),"",if(C57="","N",if(VLOOKUP(BQ57,NewPlanet,3,false)=C57,"Y","N")))</f>
        <v/>
      </c>
      <c r="C57" s="141"/>
      <c r="D57" s="52"/>
      <c r="E57" s="52"/>
      <c r="F57" s="52"/>
      <c r="G57" s="52"/>
      <c r="H57" s="52"/>
      <c r="I57" s="54" t="str">
        <f t="shared" si="7"/>
        <v/>
      </c>
      <c r="J57" s="52"/>
      <c r="K57" s="52"/>
      <c r="L57" s="52"/>
      <c r="M57" s="52"/>
      <c r="N57" s="52"/>
      <c r="O57" s="54" t="str">
        <f t="shared" si="8"/>
        <v/>
      </c>
      <c r="P57" s="142"/>
      <c r="Q57" s="56"/>
      <c r="R57" s="143"/>
      <c r="S57" s="58"/>
      <c r="T57" s="144"/>
      <c r="U57" s="60"/>
      <c r="V57" s="61"/>
      <c r="W57" s="62"/>
      <c r="X57" s="52"/>
      <c r="Y57" s="63"/>
      <c r="Z57" s="52"/>
      <c r="AA57" s="52"/>
      <c r="AB57" s="52"/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6"/>
      <c r="AR57" s="58"/>
      <c r="AS57" s="58"/>
      <c r="AT57" s="58"/>
      <c r="AU57" s="60"/>
      <c r="AV57" s="60"/>
      <c r="AW57" s="61"/>
      <c r="AX57" s="62"/>
      <c r="AY57" s="31" t="str">
        <f t="shared" si="9"/>
        <v/>
      </c>
      <c r="AZ57" s="63"/>
      <c r="BA57" s="69"/>
      <c r="BB57" s="69"/>
      <c r="BC57" s="69"/>
      <c r="BD57" s="71"/>
      <c r="BE57" s="71"/>
      <c r="BF57" s="71"/>
      <c r="BG57" s="72"/>
      <c r="BH57" s="73"/>
      <c r="BI57" s="73"/>
      <c r="BJ57" s="74"/>
      <c r="BK57" s="74"/>
      <c r="BL57" s="77" t="str">
        <f t="shared" si="10"/>
        <v/>
      </c>
      <c r="BM57" s="80" t="str">
        <f t="shared" si="11"/>
        <v/>
      </c>
      <c r="BN57" s="139"/>
      <c r="BO57" s="82" t="str">
        <f>IF(ISBLANK(A57),"",VLOOKUP(LEFT(A57,1),Coordinate,2,FALSE))</f>
        <v/>
      </c>
      <c r="BP57" s="83">
        <f t="shared" si="12"/>
        <v>0</v>
      </c>
      <c r="BQ57" s="84">
        <f t="shared" si="13"/>
        <v>0</v>
      </c>
      <c r="BR57" s="54" t="str">
        <f>IF(ISBLANK(A57),"",vlookup(LEFT(A57,1),Coordinate,9,false))</f>
        <v/>
      </c>
      <c r="BS57" s="54" t="str">
        <f>IF(ISBLANK(A57),"",VLOOKUP(MID(A57,2,1),Coordinate,9,false))</f>
        <v/>
      </c>
      <c r="BT57" s="54" t="str">
        <f>IF(ISBLANK(A57),"",VLOOKUP(MID(A57,3,1),Coordinate,9,false))</f>
        <v/>
      </c>
      <c r="BU57" s="54" t="str">
        <f>IF(ISBLANK(A57),"",VLOOKUP(MID(A57,4,1),Coordinate,9,false))</f>
        <v/>
      </c>
      <c r="BV57" s="54" t="str">
        <f>IF(ISBLANK(A57),"",VLOOKUP(MID(A57,5,1),Coordinate,9,false))</f>
        <v/>
      </c>
      <c r="BW57" s="54" t="str">
        <f>IF(ISBLANK(A57),"",VLOOKUP(MID(A57,6,1),Coordinate,9,false))</f>
        <v/>
      </c>
      <c r="BX57" s="84" t="str">
        <f>IF(ISBLANK(A57),"",VLOOKUP(RIGHT(A57,1),Coordinate,9,false))</f>
        <v/>
      </c>
      <c r="BY57" s="84">
        <f t="array" ref="BY57">SUMPRODUCT(BR57:BX57,TRANSPOSE(Weights))</f>
        <v>0</v>
      </c>
      <c r="BZ57" s="53"/>
    </row>
    <row r="58">
      <c r="A58" s="140"/>
      <c r="B58" s="51" t="str">
        <f>IF(ISBLANK(A58),"",if(C58="","N",if(VLOOKUP(BQ58,NewPlanet,3,false)=C58,"Y","N")))</f>
        <v/>
      </c>
      <c r="C58" s="141"/>
      <c r="D58" s="52"/>
      <c r="E58" s="52"/>
      <c r="F58" s="52"/>
      <c r="G58" s="52"/>
      <c r="H58" s="52"/>
      <c r="I58" s="54" t="str">
        <f t="shared" si="7"/>
        <v/>
      </c>
      <c r="J58" s="52"/>
      <c r="K58" s="52"/>
      <c r="L58" s="52"/>
      <c r="M58" s="52"/>
      <c r="N58" s="52"/>
      <c r="O58" s="54" t="str">
        <f t="shared" si="8"/>
        <v/>
      </c>
      <c r="P58" s="142"/>
      <c r="Q58" s="56"/>
      <c r="R58" s="143"/>
      <c r="S58" s="58"/>
      <c r="T58" s="144"/>
      <c r="U58" s="60"/>
      <c r="V58" s="61"/>
      <c r="W58" s="62"/>
      <c r="X58" s="52"/>
      <c r="Y58" s="63"/>
      <c r="Z58" s="52"/>
      <c r="AA58" s="52"/>
      <c r="AB58" s="52"/>
      <c r="AC58" s="65"/>
      <c r="AD58" s="52"/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58"/>
      <c r="AT58" s="58"/>
      <c r="AU58" s="60"/>
      <c r="AV58" s="60"/>
      <c r="AW58" s="61"/>
      <c r="AX58" s="62"/>
      <c r="AY58" s="31" t="str">
        <f t="shared" si="9"/>
        <v/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4"/>
      <c r="BK58" s="74"/>
      <c r="BL58" s="77" t="str">
        <f t="shared" si="10"/>
        <v/>
      </c>
      <c r="BM58" s="80" t="str">
        <f t="shared" si="11"/>
        <v/>
      </c>
      <c r="BN58" s="139"/>
      <c r="BO58" s="82" t="str">
        <f>IF(ISBLANK(A58),"",VLOOKUP(LEFT(A58,1),Coordinate,2,FALSE))</f>
        <v/>
      </c>
      <c r="BP58" s="83">
        <f t="shared" si="12"/>
        <v>0</v>
      </c>
      <c r="BQ58" s="84">
        <f t="shared" si="13"/>
        <v>0</v>
      </c>
      <c r="BR58" s="54" t="str">
        <f>IF(ISBLANK(A58),"",vlookup(LEFT(A58,1),Coordinate,9,false))</f>
        <v/>
      </c>
      <c r="BS58" s="54" t="str">
        <f>IF(ISBLANK(A58),"",VLOOKUP(MID(A58,2,1),Coordinate,9,false))</f>
        <v/>
      </c>
      <c r="BT58" s="54" t="str">
        <f>IF(ISBLANK(A58),"",VLOOKUP(MID(A58,3,1),Coordinate,9,false))</f>
        <v/>
      </c>
      <c r="BU58" s="54" t="str">
        <f>IF(ISBLANK(A58),"",VLOOKUP(MID(A58,4,1),Coordinate,9,false))</f>
        <v/>
      </c>
      <c r="BV58" s="54" t="str">
        <f>IF(ISBLANK(A58),"",VLOOKUP(MID(A58,5,1),Coordinate,9,false))</f>
        <v/>
      </c>
      <c r="BW58" s="54" t="str">
        <f>IF(ISBLANK(A58),"",VLOOKUP(MID(A58,6,1),Coordinate,9,false))</f>
        <v/>
      </c>
      <c r="BX58" s="84" t="str">
        <f>IF(ISBLANK(A58),"",VLOOKUP(RIGHT(A58,1),Coordinate,9,false))</f>
        <v/>
      </c>
      <c r="BY58" s="84">
        <f t="array" ref="BY58">SUMPRODUCT(BR58:BX58,TRANSPOSE(Weights))</f>
        <v>0</v>
      </c>
      <c r="BZ58" s="53"/>
    </row>
    <row r="59">
      <c r="A59" s="140"/>
      <c r="B59" s="51" t="str">
        <f>IF(ISBLANK(A59),"",if(C59="","N",if(VLOOKUP(BQ59,NewPlanet,3,false)=C59,"Y","N")))</f>
        <v/>
      </c>
      <c r="C59" s="141"/>
      <c r="D59" s="52"/>
      <c r="E59" s="52"/>
      <c r="F59" s="52"/>
      <c r="G59" s="52"/>
      <c r="H59" s="52"/>
      <c r="I59" s="54" t="str">
        <f t="shared" si="7"/>
        <v/>
      </c>
      <c r="J59" s="52"/>
      <c r="K59" s="52"/>
      <c r="L59" s="52"/>
      <c r="M59" s="52"/>
      <c r="N59" s="52"/>
      <c r="O59" s="54" t="str">
        <f t="shared" si="8"/>
        <v/>
      </c>
      <c r="P59" s="142"/>
      <c r="Q59" s="56"/>
      <c r="R59" s="143"/>
      <c r="S59" s="58"/>
      <c r="T59" s="144"/>
      <c r="U59" s="60"/>
      <c r="V59" s="61"/>
      <c r="W59" s="62"/>
      <c r="X59" s="52"/>
      <c r="Y59" s="63"/>
      <c r="Z59" s="52"/>
      <c r="AA59" s="52"/>
      <c r="AB59" s="52"/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58"/>
      <c r="AU59" s="60"/>
      <c r="AV59" s="60"/>
      <c r="AW59" s="61"/>
      <c r="AX59" s="62"/>
      <c r="AY59" s="31" t="str">
        <f t="shared" si="9"/>
        <v/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4"/>
      <c r="BK59" s="74"/>
      <c r="BL59" s="77" t="str">
        <f t="shared" si="10"/>
        <v/>
      </c>
      <c r="BM59" s="80" t="str">
        <f t="shared" si="11"/>
        <v/>
      </c>
      <c r="BN59" s="139"/>
      <c r="BO59" s="82" t="str">
        <f>IF(ISBLANK(A59),"",VLOOKUP(LEFT(A59,1),Coordinate,2,FALSE))</f>
        <v/>
      </c>
      <c r="BP59" s="83">
        <f t="shared" si="12"/>
        <v>0</v>
      </c>
      <c r="BQ59" s="84">
        <f t="shared" si="13"/>
        <v>0</v>
      </c>
      <c r="BR59" s="54" t="str">
        <f>IF(ISBLANK(A59),"",vlookup(LEFT(A59,1),Coordinate,9,false))</f>
        <v/>
      </c>
      <c r="BS59" s="54" t="str">
        <f>IF(ISBLANK(A59),"",VLOOKUP(MID(A59,2,1),Coordinate,9,false))</f>
        <v/>
      </c>
      <c r="BT59" s="54" t="str">
        <f>IF(ISBLANK(A59),"",VLOOKUP(MID(A59,3,1),Coordinate,9,false))</f>
        <v/>
      </c>
      <c r="BU59" s="54" t="str">
        <f>IF(ISBLANK(A59),"",VLOOKUP(MID(A59,4,1),Coordinate,9,false))</f>
        <v/>
      </c>
      <c r="BV59" s="54" t="str">
        <f>IF(ISBLANK(A59),"",VLOOKUP(MID(A59,5,1),Coordinate,9,false))</f>
        <v/>
      </c>
      <c r="BW59" s="54" t="str">
        <f>IF(ISBLANK(A59),"",VLOOKUP(MID(A59,6,1),Coordinate,9,false))</f>
        <v/>
      </c>
      <c r="BX59" s="84" t="str">
        <f>IF(ISBLANK(A59),"",VLOOKUP(RIGHT(A59,1),Coordinate,9,false))</f>
        <v/>
      </c>
      <c r="BY59" s="84">
        <f t="array" ref="BY59">SUMPRODUCT(BR59:BX59,TRANSPOSE(Weights))</f>
        <v>0</v>
      </c>
      <c r="BZ59" s="53"/>
    </row>
    <row r="60">
      <c r="A60" s="140"/>
      <c r="B60" s="51" t="str">
        <f>IF(ISBLANK(A60),"",if(C60="","N",if(VLOOKUP(BQ60,NewPlanet,3,false)=C60,"Y","N")))</f>
        <v/>
      </c>
      <c r="C60" s="141"/>
      <c r="D60" s="52"/>
      <c r="E60" s="52"/>
      <c r="F60" s="52"/>
      <c r="G60" s="52"/>
      <c r="H60" s="52"/>
      <c r="I60" s="54" t="str">
        <f t="shared" si="7"/>
        <v/>
      </c>
      <c r="J60" s="52"/>
      <c r="K60" s="52"/>
      <c r="L60" s="52"/>
      <c r="M60" s="52"/>
      <c r="N60" s="52"/>
      <c r="O60" s="54" t="str">
        <f t="shared" si="8"/>
        <v/>
      </c>
      <c r="P60" s="142"/>
      <c r="Q60" s="56"/>
      <c r="R60" s="143"/>
      <c r="S60" s="58"/>
      <c r="T60" s="144"/>
      <c r="U60" s="60"/>
      <c r="V60" s="61"/>
      <c r="W60" s="62"/>
      <c r="X60" s="52"/>
      <c r="Y60" s="63"/>
      <c r="Z60" s="52"/>
      <c r="AA60" s="52"/>
      <c r="AB60" s="52"/>
      <c r="AC60" s="65"/>
      <c r="AD60" s="52"/>
      <c r="AE60" s="52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58"/>
      <c r="AU60" s="60"/>
      <c r="AV60" s="60"/>
      <c r="AW60" s="61"/>
      <c r="AX60" s="62"/>
      <c r="AY60" s="31" t="str">
        <f t="shared" si="9"/>
        <v/>
      </c>
      <c r="AZ60" s="63"/>
      <c r="BA60" s="69"/>
      <c r="BB60" s="69"/>
      <c r="BC60" s="69"/>
      <c r="BD60" s="71"/>
      <c r="BE60" s="71"/>
      <c r="BF60" s="71"/>
      <c r="BG60" s="72"/>
      <c r="BH60" s="73"/>
      <c r="BI60" s="73"/>
      <c r="BJ60" s="74"/>
      <c r="BK60" s="74"/>
      <c r="BL60" s="77" t="str">
        <f t="shared" si="10"/>
        <v/>
      </c>
      <c r="BM60" s="80" t="str">
        <f t="shared" si="11"/>
        <v/>
      </c>
      <c r="BN60" s="139"/>
      <c r="BO60" s="82" t="str">
        <f>IF(ISBLANK(A60),"",VLOOKUP(LEFT(A60,1),Coordinate,2,FALSE))</f>
        <v/>
      </c>
      <c r="BP60" s="83">
        <f t="shared" si="12"/>
        <v>0</v>
      </c>
      <c r="BQ60" s="84">
        <f t="shared" si="13"/>
        <v>0</v>
      </c>
      <c r="BR60" s="54" t="str">
        <f>IF(ISBLANK(A60),"",vlookup(LEFT(A60,1),Coordinate,9,false))</f>
        <v/>
      </c>
      <c r="BS60" s="54" t="str">
        <f>IF(ISBLANK(A60),"",VLOOKUP(MID(A60,2,1),Coordinate,9,false))</f>
        <v/>
      </c>
      <c r="BT60" s="54" t="str">
        <f>IF(ISBLANK(A60),"",VLOOKUP(MID(A60,3,1),Coordinate,9,false))</f>
        <v/>
      </c>
      <c r="BU60" s="54" t="str">
        <f>IF(ISBLANK(A60),"",VLOOKUP(MID(A60,4,1),Coordinate,9,false))</f>
        <v/>
      </c>
      <c r="BV60" s="54" t="str">
        <f>IF(ISBLANK(A60),"",VLOOKUP(MID(A60,5,1),Coordinate,9,false))</f>
        <v/>
      </c>
      <c r="BW60" s="54" t="str">
        <f>IF(ISBLANK(A60),"",VLOOKUP(MID(A60,6,1),Coordinate,9,false))</f>
        <v/>
      </c>
      <c r="BX60" s="84" t="str">
        <f>IF(ISBLANK(A60),"",VLOOKUP(RIGHT(A60,1),Coordinate,9,false))</f>
        <v/>
      </c>
      <c r="BY60" s="84">
        <f t="array" ref="BY60">SUMPRODUCT(BR60:BX60,TRANSPOSE(Weights))</f>
        <v>0</v>
      </c>
      <c r="BZ60" s="53"/>
    </row>
    <row r="61">
      <c r="A61" s="140"/>
      <c r="B61" s="51" t="str">
        <f>IF(ISBLANK(A61),"",if(C61="","N",if(VLOOKUP(BQ61,NewPlanet,3,false)=C61,"Y","N")))</f>
        <v/>
      </c>
      <c r="C61" s="141"/>
      <c r="D61" s="52"/>
      <c r="E61" s="52"/>
      <c r="F61" s="52"/>
      <c r="G61" s="52"/>
      <c r="H61" s="52"/>
      <c r="I61" s="54" t="str">
        <f t="shared" si="7"/>
        <v/>
      </c>
      <c r="J61" s="52"/>
      <c r="K61" s="52"/>
      <c r="L61" s="52"/>
      <c r="M61" s="52"/>
      <c r="N61" s="52"/>
      <c r="O61" s="54" t="str">
        <f t="shared" si="8"/>
        <v/>
      </c>
      <c r="P61" s="142"/>
      <c r="Q61" s="56"/>
      <c r="R61" s="143"/>
      <c r="S61" s="58"/>
      <c r="T61" s="144"/>
      <c r="U61" s="60"/>
      <c r="V61" s="61"/>
      <c r="W61" s="62"/>
      <c r="X61" s="52"/>
      <c r="Y61" s="63"/>
      <c r="Z61" s="52"/>
      <c r="AA61" s="52"/>
      <c r="AB61" s="52"/>
      <c r="AC61" s="65"/>
      <c r="AD61" s="52"/>
      <c r="AE61" s="52"/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58"/>
      <c r="AU61" s="60"/>
      <c r="AV61" s="60"/>
      <c r="AW61" s="61"/>
      <c r="AX61" s="62"/>
      <c r="AY61" s="31" t="str">
        <f t="shared" si="9"/>
        <v/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4"/>
      <c r="BK61" s="74"/>
      <c r="BL61" s="77" t="str">
        <f t="shared" si="10"/>
        <v/>
      </c>
      <c r="BM61" s="80" t="str">
        <f t="shared" si="11"/>
        <v/>
      </c>
      <c r="BN61" s="139"/>
      <c r="BO61" s="82" t="str">
        <f>IF(ISBLANK(A61),"",VLOOKUP(LEFT(A61,1),Coordinate,2,FALSE))</f>
        <v/>
      </c>
      <c r="BP61" s="83">
        <f t="shared" si="12"/>
        <v>0</v>
      </c>
      <c r="BQ61" s="84">
        <f t="shared" si="13"/>
        <v>0</v>
      </c>
      <c r="BR61" s="54" t="str">
        <f>IF(ISBLANK(A61),"",vlookup(LEFT(A61,1),Coordinate,9,false))</f>
        <v/>
      </c>
      <c r="BS61" s="54" t="str">
        <f>IF(ISBLANK(A61),"",VLOOKUP(MID(A61,2,1),Coordinate,9,false))</f>
        <v/>
      </c>
      <c r="BT61" s="54" t="str">
        <f>IF(ISBLANK(A61),"",VLOOKUP(MID(A61,3,1),Coordinate,9,false))</f>
        <v/>
      </c>
      <c r="BU61" s="54" t="str">
        <f>IF(ISBLANK(A61),"",VLOOKUP(MID(A61,4,1),Coordinate,9,false))</f>
        <v/>
      </c>
      <c r="BV61" s="54" t="str">
        <f>IF(ISBLANK(A61),"",VLOOKUP(MID(A61,5,1),Coordinate,9,false))</f>
        <v/>
      </c>
      <c r="BW61" s="54" t="str">
        <f>IF(ISBLANK(A61),"",VLOOKUP(MID(A61,6,1),Coordinate,9,false))</f>
        <v/>
      </c>
      <c r="BX61" s="84" t="str">
        <f>IF(ISBLANK(A61),"",VLOOKUP(RIGHT(A61,1),Coordinate,9,false))</f>
        <v/>
      </c>
      <c r="BY61" s="84">
        <f t="array" ref="BY61">SUMPRODUCT(BR61:BX61,TRANSPOSE(Weights))</f>
        <v>0</v>
      </c>
      <c r="BZ61" s="53"/>
    </row>
    <row r="62">
      <c r="A62" s="140"/>
      <c r="B62" s="51" t="str">
        <f>IF(ISBLANK(A62),"",if(C62="","N",if(VLOOKUP(BQ62,NewPlanet,3,false)=C62,"Y","N")))</f>
        <v/>
      </c>
      <c r="C62" s="141"/>
      <c r="D62" s="52"/>
      <c r="E62" s="52"/>
      <c r="F62" s="52"/>
      <c r="G62" s="52"/>
      <c r="H62" s="52"/>
      <c r="I62" s="54" t="str">
        <f t="shared" si="7"/>
        <v/>
      </c>
      <c r="J62" s="52"/>
      <c r="K62" s="52"/>
      <c r="L62" s="52"/>
      <c r="M62" s="52"/>
      <c r="N62" s="52"/>
      <c r="O62" s="54" t="str">
        <f t="shared" si="8"/>
        <v/>
      </c>
      <c r="P62" s="142"/>
      <c r="Q62" s="56"/>
      <c r="R62" s="143"/>
      <c r="S62" s="58"/>
      <c r="T62" s="144"/>
      <c r="U62" s="60"/>
      <c r="V62" s="61"/>
      <c r="W62" s="62"/>
      <c r="X62" s="52"/>
      <c r="Y62" s="63"/>
      <c r="Z62" s="52"/>
      <c r="AA62" s="52"/>
      <c r="AB62" s="52"/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56"/>
      <c r="AR62" s="58"/>
      <c r="AS62" s="58"/>
      <c r="AT62" s="58"/>
      <c r="AU62" s="60"/>
      <c r="AV62" s="60"/>
      <c r="AW62" s="61"/>
      <c r="AX62" s="62"/>
      <c r="AY62" s="31" t="str">
        <f t="shared" si="9"/>
        <v/>
      </c>
      <c r="AZ62" s="63"/>
      <c r="BA62" s="69"/>
      <c r="BB62" s="69"/>
      <c r="BC62" s="69"/>
      <c r="BD62" s="71"/>
      <c r="BE62" s="71"/>
      <c r="BF62" s="71"/>
      <c r="BG62" s="72"/>
      <c r="BH62" s="73"/>
      <c r="BI62" s="73"/>
      <c r="BJ62" s="74"/>
      <c r="BK62" s="74"/>
      <c r="BL62" s="77" t="str">
        <f t="shared" si="10"/>
        <v/>
      </c>
      <c r="BM62" s="80" t="str">
        <f t="shared" si="11"/>
        <v/>
      </c>
      <c r="BN62" s="139"/>
      <c r="BO62" s="82" t="str">
        <f>IF(ISBLANK(A62),"",VLOOKUP(LEFT(A62,1),Coordinate,2,FALSE))</f>
        <v/>
      </c>
      <c r="BP62" s="83">
        <f t="shared" si="12"/>
        <v>0</v>
      </c>
      <c r="BQ62" s="84">
        <f t="shared" si="13"/>
        <v>0</v>
      </c>
      <c r="BR62" s="54" t="str">
        <f>IF(ISBLANK(A62),"",vlookup(LEFT(A62,1),Coordinate,9,false))</f>
        <v/>
      </c>
      <c r="BS62" s="54" t="str">
        <f>IF(ISBLANK(A62),"",VLOOKUP(MID(A62,2,1),Coordinate,9,false))</f>
        <v/>
      </c>
      <c r="BT62" s="54" t="str">
        <f>IF(ISBLANK(A62),"",VLOOKUP(MID(A62,3,1),Coordinate,9,false))</f>
        <v/>
      </c>
      <c r="BU62" s="54" t="str">
        <f>IF(ISBLANK(A62),"",VLOOKUP(MID(A62,4,1),Coordinate,9,false))</f>
        <v/>
      </c>
      <c r="BV62" s="54" t="str">
        <f>IF(ISBLANK(A62),"",VLOOKUP(MID(A62,5,1),Coordinate,9,false))</f>
        <v/>
      </c>
      <c r="BW62" s="54" t="str">
        <f>IF(ISBLANK(A62),"",VLOOKUP(MID(A62,6,1),Coordinate,9,false))</f>
        <v/>
      </c>
      <c r="BX62" s="84" t="str">
        <f>IF(ISBLANK(A62),"",VLOOKUP(RIGHT(A62,1),Coordinate,9,false))</f>
        <v/>
      </c>
      <c r="BY62" s="84">
        <f t="array" ref="BY62">SUMPRODUCT(BR62:BX62,TRANSPOSE(Weights))</f>
        <v>0</v>
      </c>
      <c r="BZ62" s="53"/>
    </row>
    <row r="63">
      <c r="A63" s="140"/>
      <c r="B63" s="51" t="str">
        <f>IF(ISBLANK(A63),"",if(C63="","N",if(VLOOKUP(BQ63,NewPlanet,3,false)=C63,"Y","N")))</f>
        <v/>
      </c>
      <c r="C63" s="141"/>
      <c r="D63" s="52"/>
      <c r="E63" s="52"/>
      <c r="F63" s="52"/>
      <c r="G63" s="52"/>
      <c r="H63" s="52"/>
      <c r="I63" s="54" t="str">
        <f t="shared" si="7"/>
        <v/>
      </c>
      <c r="J63" s="52"/>
      <c r="K63" s="52"/>
      <c r="L63" s="52"/>
      <c r="M63" s="52"/>
      <c r="N63" s="52"/>
      <c r="O63" s="54" t="str">
        <f t="shared" si="8"/>
        <v/>
      </c>
      <c r="P63" s="142"/>
      <c r="Q63" s="56"/>
      <c r="R63" s="143"/>
      <c r="S63" s="58"/>
      <c r="T63" s="144"/>
      <c r="U63" s="60"/>
      <c r="V63" s="61"/>
      <c r="W63" s="62"/>
      <c r="X63" s="52"/>
      <c r="Y63" s="63"/>
      <c r="Z63" s="52"/>
      <c r="AA63" s="52"/>
      <c r="AB63" s="52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56"/>
      <c r="AP63" s="56"/>
      <c r="AQ63" s="56"/>
      <c r="AR63" s="58"/>
      <c r="AS63" s="58"/>
      <c r="AT63" s="58"/>
      <c r="AU63" s="60"/>
      <c r="AV63" s="60"/>
      <c r="AW63" s="61"/>
      <c r="AX63" s="62"/>
      <c r="AY63" s="31" t="str">
        <f t="shared" si="9"/>
        <v/>
      </c>
      <c r="AZ63" s="63"/>
      <c r="BA63" s="69"/>
      <c r="BB63" s="69"/>
      <c r="BC63" s="69"/>
      <c r="BD63" s="71"/>
      <c r="BE63" s="71"/>
      <c r="BF63" s="71"/>
      <c r="BG63" s="72"/>
      <c r="BH63" s="73"/>
      <c r="BI63" s="73"/>
      <c r="BJ63" s="74"/>
      <c r="BK63" s="74"/>
      <c r="BL63" s="77" t="str">
        <f t="shared" si="10"/>
        <v/>
      </c>
      <c r="BM63" s="80" t="str">
        <f t="shared" si="11"/>
        <v/>
      </c>
      <c r="BN63" s="139"/>
      <c r="BO63" s="82" t="str">
        <f>IF(ISBLANK(A63),"",VLOOKUP(LEFT(A63,1),Coordinate,2,FALSE))</f>
        <v/>
      </c>
      <c r="BP63" s="83">
        <f t="shared" si="12"/>
        <v>0</v>
      </c>
      <c r="BQ63" s="84">
        <f t="shared" si="13"/>
        <v>0</v>
      </c>
      <c r="BR63" s="54" t="str">
        <f>IF(ISBLANK(A63),"",vlookup(LEFT(A63,1),Coordinate,9,false))</f>
        <v/>
      </c>
      <c r="BS63" s="54" t="str">
        <f>IF(ISBLANK(A63),"",VLOOKUP(MID(A63,2,1),Coordinate,9,false))</f>
        <v/>
      </c>
      <c r="BT63" s="54" t="str">
        <f>IF(ISBLANK(A63),"",VLOOKUP(MID(A63,3,1),Coordinate,9,false))</f>
        <v/>
      </c>
      <c r="BU63" s="54" t="str">
        <f>IF(ISBLANK(A63),"",VLOOKUP(MID(A63,4,1),Coordinate,9,false))</f>
        <v/>
      </c>
      <c r="BV63" s="54" t="str">
        <f>IF(ISBLANK(A63),"",VLOOKUP(MID(A63,5,1),Coordinate,9,false))</f>
        <v/>
      </c>
      <c r="BW63" s="54" t="str">
        <f>IF(ISBLANK(A63),"",VLOOKUP(MID(A63,6,1),Coordinate,9,false))</f>
        <v/>
      </c>
      <c r="BX63" s="84" t="str">
        <f>IF(ISBLANK(A63),"",VLOOKUP(RIGHT(A63,1),Coordinate,9,false))</f>
        <v/>
      </c>
      <c r="BY63" s="84">
        <f t="array" ref="BY63">SUMPRODUCT(BR63:BX63,TRANSPOSE(Weights))</f>
        <v>0</v>
      </c>
      <c r="BZ63" s="53"/>
    </row>
    <row r="64">
      <c r="A64" s="140"/>
      <c r="B64" s="51" t="str">
        <f>IF(ISBLANK(A64),"",if(C64="","N",if(VLOOKUP(BQ64,NewPlanet,3,false)=C64,"Y","N")))</f>
        <v/>
      </c>
      <c r="C64" s="141"/>
      <c r="D64" s="52"/>
      <c r="E64" s="52"/>
      <c r="F64" s="52"/>
      <c r="G64" s="52"/>
      <c r="H64" s="52"/>
      <c r="I64" s="54" t="str">
        <f t="shared" si="7"/>
        <v/>
      </c>
      <c r="J64" s="52"/>
      <c r="K64" s="52"/>
      <c r="L64" s="52"/>
      <c r="M64" s="52"/>
      <c r="N64" s="52"/>
      <c r="O64" s="54" t="str">
        <f t="shared" si="8"/>
        <v/>
      </c>
      <c r="P64" s="142"/>
      <c r="Q64" s="56"/>
      <c r="R64" s="143"/>
      <c r="S64" s="58"/>
      <c r="T64" s="144"/>
      <c r="U64" s="60"/>
      <c r="V64" s="61"/>
      <c r="W64" s="62"/>
      <c r="X64" s="52"/>
      <c r="Y64" s="63"/>
      <c r="Z64" s="52"/>
      <c r="AA64" s="52"/>
      <c r="AB64" s="52"/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2"/>
      <c r="AN64" s="52"/>
      <c r="AO64" s="56"/>
      <c r="AP64" s="56"/>
      <c r="AQ64" s="56"/>
      <c r="AR64" s="58"/>
      <c r="AS64" s="58"/>
      <c r="AT64" s="58"/>
      <c r="AU64" s="60"/>
      <c r="AV64" s="60"/>
      <c r="AW64" s="61"/>
      <c r="AX64" s="62"/>
      <c r="AY64" s="31" t="str">
        <f t="shared" si="9"/>
        <v/>
      </c>
      <c r="AZ64" s="63"/>
      <c r="BA64" s="69"/>
      <c r="BB64" s="69"/>
      <c r="BC64" s="69"/>
      <c r="BD64" s="71"/>
      <c r="BE64" s="71"/>
      <c r="BF64" s="71"/>
      <c r="BG64" s="72"/>
      <c r="BH64" s="73"/>
      <c r="BI64" s="73"/>
      <c r="BJ64" s="74"/>
      <c r="BK64" s="74"/>
      <c r="BL64" s="77" t="str">
        <f t="shared" si="10"/>
        <v/>
      </c>
      <c r="BM64" s="80" t="str">
        <f t="shared" si="11"/>
        <v/>
      </c>
      <c r="BN64" s="139"/>
      <c r="BO64" s="82" t="str">
        <f>IF(ISBLANK(A64),"",VLOOKUP(LEFT(A64,1),Coordinate,2,FALSE))</f>
        <v/>
      </c>
      <c r="BP64" s="83">
        <f t="shared" si="12"/>
        <v>0</v>
      </c>
      <c r="BQ64" s="84">
        <f t="shared" si="13"/>
        <v>0</v>
      </c>
      <c r="BR64" s="54" t="str">
        <f>IF(ISBLANK(A64),"",vlookup(LEFT(A64,1),Coordinate,9,false))</f>
        <v/>
      </c>
      <c r="BS64" s="54" t="str">
        <f>IF(ISBLANK(A64),"",VLOOKUP(MID(A64,2,1),Coordinate,9,false))</f>
        <v/>
      </c>
      <c r="BT64" s="54" t="str">
        <f>IF(ISBLANK(A64),"",VLOOKUP(MID(A64,3,1),Coordinate,9,false))</f>
        <v/>
      </c>
      <c r="BU64" s="54" t="str">
        <f>IF(ISBLANK(A64),"",VLOOKUP(MID(A64,4,1),Coordinate,9,false))</f>
        <v/>
      </c>
      <c r="BV64" s="54" t="str">
        <f>IF(ISBLANK(A64),"",VLOOKUP(MID(A64,5,1),Coordinate,9,false))</f>
        <v/>
      </c>
      <c r="BW64" s="54" t="str">
        <f>IF(ISBLANK(A64),"",VLOOKUP(MID(A64,6,1),Coordinate,9,false))</f>
        <v/>
      </c>
      <c r="BX64" s="84" t="str">
        <f>IF(ISBLANK(A64),"",VLOOKUP(RIGHT(A64,1),Coordinate,9,false))</f>
        <v/>
      </c>
      <c r="BY64" s="84">
        <f t="array" ref="BY64">SUMPRODUCT(BR64:BX64,TRANSPOSE(Weights))</f>
        <v>0</v>
      </c>
      <c r="BZ64" s="53"/>
    </row>
    <row r="65">
      <c r="A65" s="140"/>
      <c r="B65" s="51" t="str">
        <f>IF(ISBLANK(A65),"",if(C65="","N",if(VLOOKUP(BQ65,NewPlanet,3,false)=C65,"Y","N")))</f>
        <v/>
      </c>
      <c r="C65" s="141"/>
      <c r="D65" s="52"/>
      <c r="E65" s="52"/>
      <c r="F65" s="52"/>
      <c r="G65" s="52"/>
      <c r="H65" s="52"/>
      <c r="I65" s="54" t="str">
        <f t="shared" si="7"/>
        <v/>
      </c>
      <c r="J65" s="52"/>
      <c r="K65" s="52"/>
      <c r="L65" s="52"/>
      <c r="M65" s="52"/>
      <c r="N65" s="52"/>
      <c r="O65" s="54" t="str">
        <f t="shared" si="8"/>
        <v/>
      </c>
      <c r="P65" s="142"/>
      <c r="Q65" s="56"/>
      <c r="R65" s="143"/>
      <c r="S65" s="58"/>
      <c r="T65" s="144"/>
      <c r="U65" s="60"/>
      <c r="V65" s="61"/>
      <c r="W65" s="62"/>
      <c r="X65" s="52"/>
      <c r="Y65" s="63"/>
      <c r="Z65" s="52"/>
      <c r="AA65" s="52"/>
      <c r="AB65" s="52"/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58"/>
      <c r="AU65" s="60"/>
      <c r="AV65" s="60"/>
      <c r="AW65" s="61"/>
      <c r="AX65" s="62"/>
      <c r="AY65" s="31" t="str">
        <f t="shared" si="9"/>
        <v/>
      </c>
      <c r="AZ65" s="63"/>
      <c r="BA65" s="69"/>
      <c r="BB65" s="69"/>
      <c r="BC65" s="69"/>
      <c r="BD65" s="71"/>
      <c r="BE65" s="71"/>
      <c r="BF65" s="71"/>
      <c r="BG65" s="72"/>
      <c r="BH65" s="73"/>
      <c r="BI65" s="73"/>
      <c r="BJ65" s="74"/>
      <c r="BK65" s="74"/>
      <c r="BL65" s="77" t="str">
        <f t="shared" si="10"/>
        <v/>
      </c>
      <c r="BM65" s="80" t="str">
        <f t="shared" si="11"/>
        <v/>
      </c>
      <c r="BN65" s="139"/>
      <c r="BO65" s="82" t="str">
        <f>IF(ISBLANK(A65),"",VLOOKUP(LEFT(A65,1),Coordinate,2,FALSE))</f>
        <v/>
      </c>
      <c r="BP65" s="83">
        <f t="shared" si="12"/>
        <v>0</v>
      </c>
      <c r="BQ65" s="84">
        <f t="shared" si="13"/>
        <v>0</v>
      </c>
      <c r="BR65" s="54" t="str">
        <f>IF(ISBLANK(A65),"",vlookup(LEFT(A65,1),Coordinate,9,false))</f>
        <v/>
      </c>
      <c r="BS65" s="54" t="str">
        <f>IF(ISBLANK(A65),"",VLOOKUP(MID(A65,2,1),Coordinate,9,false))</f>
        <v/>
      </c>
      <c r="BT65" s="54" t="str">
        <f>IF(ISBLANK(A65),"",VLOOKUP(MID(A65,3,1),Coordinate,9,false))</f>
        <v/>
      </c>
      <c r="BU65" s="54" t="str">
        <f>IF(ISBLANK(A65),"",VLOOKUP(MID(A65,4,1),Coordinate,9,false))</f>
        <v/>
      </c>
      <c r="BV65" s="54" t="str">
        <f>IF(ISBLANK(A65),"",VLOOKUP(MID(A65,5,1),Coordinate,9,false))</f>
        <v/>
      </c>
      <c r="BW65" s="54" t="str">
        <f>IF(ISBLANK(A65),"",VLOOKUP(MID(A65,6,1),Coordinate,9,false))</f>
        <v/>
      </c>
      <c r="BX65" s="84" t="str">
        <f>IF(ISBLANK(A65),"",VLOOKUP(RIGHT(A65,1),Coordinate,9,false))</f>
        <v/>
      </c>
      <c r="BY65" s="84">
        <f t="array" ref="BY65">SUMPRODUCT(BR65:BX65,TRANSPOSE(Weights))</f>
        <v>0</v>
      </c>
      <c r="BZ65" s="53"/>
    </row>
    <row r="66">
      <c r="A66" s="140"/>
      <c r="B66" s="51" t="str">
        <f>IF(ISBLANK(A66),"",if(C66="","N",if(VLOOKUP(BQ66,NewPlanet,3,false)=C66,"Y","N")))</f>
        <v/>
      </c>
      <c r="C66" s="141"/>
      <c r="D66" s="52"/>
      <c r="E66" s="52"/>
      <c r="F66" s="52"/>
      <c r="G66" s="52"/>
      <c r="H66" s="52"/>
      <c r="I66" s="54" t="str">
        <f t="shared" si="7"/>
        <v/>
      </c>
      <c r="J66" s="52"/>
      <c r="K66" s="52"/>
      <c r="L66" s="52"/>
      <c r="M66" s="52"/>
      <c r="N66" s="52"/>
      <c r="O66" s="54" t="str">
        <f t="shared" si="8"/>
        <v/>
      </c>
      <c r="P66" s="142"/>
      <c r="Q66" s="56"/>
      <c r="R66" s="143"/>
      <c r="S66" s="58"/>
      <c r="T66" s="144"/>
      <c r="U66" s="60"/>
      <c r="V66" s="61"/>
      <c r="W66" s="62"/>
      <c r="X66" s="52"/>
      <c r="Y66" s="63"/>
      <c r="Z66" s="52"/>
      <c r="AA66" s="52"/>
      <c r="AB66" s="52"/>
      <c r="AC66" s="65"/>
      <c r="AD66" s="52"/>
      <c r="AE66" s="52"/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58"/>
      <c r="AU66" s="60"/>
      <c r="AV66" s="60"/>
      <c r="AW66" s="61"/>
      <c r="AX66" s="62"/>
      <c r="AY66" s="31" t="str">
        <f t="shared" si="9"/>
        <v/>
      </c>
      <c r="AZ66" s="63"/>
      <c r="BA66" s="69"/>
      <c r="BB66" s="69"/>
      <c r="BC66" s="69"/>
      <c r="BD66" s="71"/>
      <c r="BE66" s="71"/>
      <c r="BF66" s="71"/>
      <c r="BG66" s="72"/>
      <c r="BH66" s="73"/>
      <c r="BI66" s="73"/>
      <c r="BJ66" s="74"/>
      <c r="BK66" s="74"/>
      <c r="BL66" s="77" t="str">
        <f t="shared" si="10"/>
        <v/>
      </c>
      <c r="BM66" s="80" t="str">
        <f t="shared" si="11"/>
        <v/>
      </c>
      <c r="BN66" s="139"/>
      <c r="BO66" s="82" t="str">
        <f>IF(ISBLANK(A66),"",VLOOKUP(LEFT(A66,1),Coordinate,2,FALSE))</f>
        <v/>
      </c>
      <c r="BP66" s="83">
        <f t="shared" si="12"/>
        <v>0</v>
      </c>
      <c r="BQ66" s="84">
        <f t="shared" si="13"/>
        <v>0</v>
      </c>
      <c r="BR66" s="54" t="str">
        <f>IF(ISBLANK(A66),"",vlookup(LEFT(A66,1),Coordinate,9,false))</f>
        <v/>
      </c>
      <c r="BS66" s="54" t="str">
        <f>IF(ISBLANK(A66),"",VLOOKUP(MID(A66,2,1),Coordinate,9,false))</f>
        <v/>
      </c>
      <c r="BT66" s="54" t="str">
        <f>IF(ISBLANK(A66),"",VLOOKUP(MID(A66,3,1),Coordinate,9,false))</f>
        <v/>
      </c>
      <c r="BU66" s="54" t="str">
        <f>IF(ISBLANK(A66),"",VLOOKUP(MID(A66,4,1),Coordinate,9,false))</f>
        <v/>
      </c>
      <c r="BV66" s="54" t="str">
        <f>IF(ISBLANK(A66),"",VLOOKUP(MID(A66,5,1),Coordinate,9,false))</f>
        <v/>
      </c>
      <c r="BW66" s="54" t="str">
        <f>IF(ISBLANK(A66),"",VLOOKUP(MID(A66,6,1),Coordinate,9,false))</f>
        <v/>
      </c>
      <c r="BX66" s="84" t="str">
        <f>IF(ISBLANK(A66),"",VLOOKUP(RIGHT(A66,1),Coordinate,9,false))</f>
        <v/>
      </c>
      <c r="BY66" s="84">
        <f t="array" ref="BY66">SUMPRODUCT(BR66:BX66,TRANSPOSE(Weights))</f>
        <v>0</v>
      </c>
      <c r="BZ66" s="53"/>
    </row>
    <row r="67">
      <c r="A67" s="140"/>
      <c r="B67" s="51" t="str">
        <f>IF(ISBLANK(A67),"",if(C67="","N",if(VLOOKUP(BQ67,NewPlanet,3,false)=C67,"Y","N")))</f>
        <v/>
      </c>
      <c r="C67" s="141"/>
      <c r="D67" s="52"/>
      <c r="E67" s="52"/>
      <c r="F67" s="52"/>
      <c r="G67" s="52"/>
      <c r="H67" s="52"/>
      <c r="I67" s="54" t="str">
        <f t="shared" si="7"/>
        <v/>
      </c>
      <c r="J67" s="52"/>
      <c r="K67" s="52"/>
      <c r="L67" s="52"/>
      <c r="M67" s="52"/>
      <c r="N67" s="52"/>
      <c r="O67" s="54" t="str">
        <f t="shared" si="8"/>
        <v/>
      </c>
      <c r="P67" s="142"/>
      <c r="Q67" s="56"/>
      <c r="R67" s="143"/>
      <c r="S67" s="58"/>
      <c r="T67" s="144"/>
      <c r="U67" s="60"/>
      <c r="V67" s="61"/>
      <c r="W67" s="62"/>
      <c r="X67" s="52"/>
      <c r="Y67" s="63"/>
      <c r="Z67" s="52"/>
      <c r="AA67" s="52"/>
      <c r="AB67" s="52"/>
      <c r="AC67" s="65"/>
      <c r="AD67" s="52"/>
      <c r="AE67" s="52"/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58"/>
      <c r="AU67" s="60"/>
      <c r="AV67" s="60"/>
      <c r="AW67" s="61"/>
      <c r="AX67" s="62"/>
      <c r="AY67" s="31" t="str">
        <f t="shared" si="9"/>
        <v/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 t="str">
        <f t="shared" si="10"/>
        <v/>
      </c>
      <c r="BM67" s="80" t="str">
        <f t="shared" si="11"/>
        <v/>
      </c>
      <c r="BN67" s="139"/>
      <c r="BO67" s="82" t="str">
        <f>IF(ISBLANK(A67),"",VLOOKUP(LEFT(A67,1),Coordinate,2,FALSE))</f>
        <v/>
      </c>
      <c r="BP67" s="83">
        <f t="shared" si="12"/>
        <v>0</v>
      </c>
      <c r="BQ67" s="84">
        <f t="shared" si="13"/>
        <v>0</v>
      </c>
      <c r="BR67" s="54" t="str">
        <f>IF(ISBLANK(A67),"",vlookup(LEFT(A67,1),Coordinate,9,false))</f>
        <v/>
      </c>
      <c r="BS67" s="54" t="str">
        <f>IF(ISBLANK(A67),"",VLOOKUP(MID(A67,2,1),Coordinate,9,false))</f>
        <v/>
      </c>
      <c r="BT67" s="54" t="str">
        <f>IF(ISBLANK(A67),"",VLOOKUP(MID(A67,3,1),Coordinate,9,false))</f>
        <v/>
      </c>
      <c r="BU67" s="54" t="str">
        <f>IF(ISBLANK(A67),"",VLOOKUP(MID(A67,4,1),Coordinate,9,false))</f>
        <v/>
      </c>
      <c r="BV67" s="54" t="str">
        <f>IF(ISBLANK(A67),"",VLOOKUP(MID(A67,5,1),Coordinate,9,false))</f>
        <v/>
      </c>
      <c r="BW67" s="54" t="str">
        <f>IF(ISBLANK(A67),"",VLOOKUP(MID(A67,6,1),Coordinate,9,false))</f>
        <v/>
      </c>
      <c r="BX67" s="84" t="str">
        <f>IF(ISBLANK(A67),"",VLOOKUP(RIGHT(A67,1),Coordinate,9,false))</f>
        <v/>
      </c>
      <c r="BY67" s="84">
        <f t="array" ref="BY67">SUMPRODUCT(BR67:BX67,TRANSPOSE(Weights))</f>
        <v>0</v>
      </c>
      <c r="BZ67" s="53"/>
    </row>
    <row r="68">
      <c r="A68" s="140"/>
      <c r="B68" s="51" t="str">
        <f>IF(ISBLANK(A68),"",if(C68="","N",if(VLOOKUP(BQ68,NewPlanet,3,false)=C68,"Y","N")))</f>
        <v/>
      </c>
      <c r="C68" s="141"/>
      <c r="D68" s="52"/>
      <c r="E68" s="52"/>
      <c r="F68" s="52"/>
      <c r="G68" s="52"/>
      <c r="H68" s="52"/>
      <c r="I68" s="54" t="str">
        <f t="shared" si="7"/>
        <v/>
      </c>
      <c r="J68" s="52"/>
      <c r="K68" s="52"/>
      <c r="L68" s="52"/>
      <c r="M68" s="52"/>
      <c r="N68" s="52"/>
      <c r="O68" s="54" t="str">
        <f t="shared" si="8"/>
        <v/>
      </c>
      <c r="P68" s="142"/>
      <c r="Q68" s="56"/>
      <c r="R68" s="143"/>
      <c r="S68" s="58"/>
      <c r="T68" s="144"/>
      <c r="U68" s="60"/>
      <c r="V68" s="61"/>
      <c r="W68" s="62"/>
      <c r="X68" s="52"/>
      <c r="Y68" s="63"/>
      <c r="Z68" s="52"/>
      <c r="AA68" s="52"/>
      <c r="AB68" s="52"/>
      <c r="AC68" s="65"/>
      <c r="AD68" s="52"/>
      <c r="AE68" s="52"/>
      <c r="AF68" s="52"/>
      <c r="AG68" s="65"/>
      <c r="AH68" s="52"/>
      <c r="AI68" s="52"/>
      <c r="AJ68" s="52"/>
      <c r="AK68" s="65"/>
      <c r="AL68" s="52"/>
      <c r="AM68" s="52"/>
      <c r="AN68" s="52"/>
      <c r="AO68" s="56"/>
      <c r="AP68" s="56"/>
      <c r="AQ68" s="56"/>
      <c r="AR68" s="58"/>
      <c r="AS68" s="58"/>
      <c r="AT68" s="58"/>
      <c r="AU68" s="60"/>
      <c r="AV68" s="60"/>
      <c r="AW68" s="61"/>
      <c r="AX68" s="62"/>
      <c r="AY68" s="31" t="str">
        <f t="shared" si="9"/>
        <v/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4"/>
      <c r="BK68" s="74"/>
      <c r="BL68" s="77" t="str">
        <f t="shared" si="10"/>
        <v/>
      </c>
      <c r="BM68" s="80" t="str">
        <f t="shared" si="11"/>
        <v/>
      </c>
      <c r="BN68" s="139"/>
      <c r="BO68" s="82" t="str">
        <f>IF(ISBLANK(A68),"",VLOOKUP(LEFT(A68,1),Coordinate,2,FALSE))</f>
        <v/>
      </c>
      <c r="BP68" s="83">
        <f t="shared" si="12"/>
        <v>0</v>
      </c>
      <c r="BQ68" s="84">
        <f t="shared" si="13"/>
        <v>0</v>
      </c>
      <c r="BR68" s="54" t="str">
        <f>IF(ISBLANK(A68),"",vlookup(LEFT(A68,1),Coordinate,9,false))</f>
        <v/>
      </c>
      <c r="BS68" s="54" t="str">
        <f>IF(ISBLANK(A68),"",VLOOKUP(MID(A68,2,1),Coordinate,9,false))</f>
        <v/>
      </c>
      <c r="BT68" s="54" t="str">
        <f>IF(ISBLANK(A68),"",VLOOKUP(MID(A68,3,1),Coordinate,9,false))</f>
        <v/>
      </c>
      <c r="BU68" s="54" t="str">
        <f>IF(ISBLANK(A68),"",VLOOKUP(MID(A68,4,1),Coordinate,9,false))</f>
        <v/>
      </c>
      <c r="BV68" s="54" t="str">
        <f>IF(ISBLANK(A68),"",VLOOKUP(MID(A68,5,1),Coordinate,9,false))</f>
        <v/>
      </c>
      <c r="BW68" s="54" t="str">
        <f>IF(ISBLANK(A68),"",VLOOKUP(MID(A68,6,1),Coordinate,9,false))</f>
        <v/>
      </c>
      <c r="BX68" s="84" t="str">
        <f>IF(ISBLANK(A68),"",VLOOKUP(RIGHT(A68,1),Coordinate,9,false))</f>
        <v/>
      </c>
      <c r="BY68" s="84">
        <f t="array" ref="BY68">SUMPRODUCT(BR68:BX68,TRANSPOSE(Weights))</f>
        <v>0</v>
      </c>
      <c r="BZ68" s="53"/>
    </row>
    <row r="69">
      <c r="A69" s="140"/>
      <c r="B69" s="51" t="str">
        <f>IF(ISBLANK(A69),"",if(C69="","N",if(VLOOKUP(BQ69,NewPlanet,3,false)=C69,"Y","N")))</f>
        <v/>
      </c>
      <c r="C69" s="141"/>
      <c r="D69" s="52"/>
      <c r="E69" s="52"/>
      <c r="F69" s="52"/>
      <c r="G69" s="52"/>
      <c r="H69" s="52"/>
      <c r="I69" s="54" t="str">
        <f t="shared" si="7"/>
        <v/>
      </c>
      <c r="J69" s="52"/>
      <c r="K69" s="52"/>
      <c r="L69" s="52"/>
      <c r="M69" s="52"/>
      <c r="N69" s="52"/>
      <c r="O69" s="54" t="str">
        <f t="shared" si="8"/>
        <v/>
      </c>
      <c r="P69" s="142"/>
      <c r="Q69" s="56"/>
      <c r="R69" s="143"/>
      <c r="S69" s="58"/>
      <c r="T69" s="144"/>
      <c r="U69" s="60"/>
      <c r="V69" s="61"/>
      <c r="W69" s="62"/>
      <c r="X69" s="52"/>
      <c r="Y69" s="63"/>
      <c r="Z69" s="52"/>
      <c r="AA69" s="52"/>
      <c r="AB69" s="52"/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/>
      <c r="AP69" s="56"/>
      <c r="AQ69" s="56"/>
      <c r="AR69" s="58"/>
      <c r="AS69" s="58"/>
      <c r="AT69" s="58"/>
      <c r="AU69" s="60"/>
      <c r="AV69" s="60"/>
      <c r="AW69" s="61"/>
      <c r="AX69" s="62"/>
      <c r="AY69" s="31" t="str">
        <f t="shared" si="9"/>
        <v/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/>
      <c r="BK69" s="74"/>
      <c r="BL69" s="77" t="str">
        <f t="shared" si="10"/>
        <v/>
      </c>
      <c r="BM69" s="80" t="str">
        <f t="shared" si="11"/>
        <v/>
      </c>
      <c r="BN69" s="139"/>
      <c r="BO69" s="82" t="str">
        <f>IF(ISBLANK(A69),"",VLOOKUP(LEFT(A69,1),Coordinate,2,FALSE))</f>
        <v/>
      </c>
      <c r="BP69" s="83">
        <f t="shared" si="12"/>
        <v>0</v>
      </c>
      <c r="BQ69" s="84">
        <f t="shared" si="13"/>
        <v>0</v>
      </c>
      <c r="BR69" s="54" t="str">
        <f>IF(ISBLANK(A69),"",vlookup(LEFT(A69,1),Coordinate,9,false))</f>
        <v/>
      </c>
      <c r="BS69" s="54" t="str">
        <f>IF(ISBLANK(A69),"",VLOOKUP(MID(A69,2,1),Coordinate,9,false))</f>
        <v/>
      </c>
      <c r="BT69" s="54" t="str">
        <f>IF(ISBLANK(A69),"",VLOOKUP(MID(A69,3,1),Coordinate,9,false))</f>
        <v/>
      </c>
      <c r="BU69" s="54" t="str">
        <f>IF(ISBLANK(A69),"",VLOOKUP(MID(A69,4,1),Coordinate,9,false))</f>
        <v/>
      </c>
      <c r="BV69" s="54" t="str">
        <f>IF(ISBLANK(A69),"",VLOOKUP(MID(A69,5,1),Coordinate,9,false))</f>
        <v/>
      </c>
      <c r="BW69" s="54" t="str">
        <f>IF(ISBLANK(A69),"",VLOOKUP(MID(A69,6,1),Coordinate,9,false))</f>
        <v/>
      </c>
      <c r="BX69" s="84" t="str">
        <f>IF(ISBLANK(A69),"",VLOOKUP(RIGHT(A69,1),Coordinate,9,false))</f>
        <v/>
      </c>
      <c r="BY69" s="84">
        <f t="array" ref="BY69">SUMPRODUCT(BR69:BX69,TRANSPOSE(Weights))</f>
        <v>0</v>
      </c>
      <c r="BZ69" s="53"/>
    </row>
    <row r="70">
      <c r="A70" s="147"/>
      <c r="B70" s="51" t="str">
        <f>IF(ISBLANK(A70),"",if(C70="","N",if(VLOOKUP(BQ70,NewPlanet,3,false)=C70,"Y","N")))</f>
        <v/>
      </c>
      <c r="C70" s="141"/>
      <c r="D70" s="52"/>
      <c r="E70" s="52"/>
      <c r="F70" s="52"/>
      <c r="G70" s="52"/>
      <c r="H70" s="52"/>
      <c r="I70" s="54" t="str">
        <f t="shared" si="7"/>
        <v/>
      </c>
      <c r="J70" s="52"/>
      <c r="K70" s="52"/>
      <c r="L70" s="52"/>
      <c r="M70" s="52"/>
      <c r="N70" s="52"/>
      <c r="O70" s="54" t="str">
        <f t="shared" si="8"/>
        <v/>
      </c>
      <c r="P70" s="142"/>
      <c r="Q70" s="56"/>
      <c r="R70" s="143"/>
      <c r="S70" s="58"/>
      <c r="T70" s="144"/>
      <c r="U70" s="60"/>
      <c r="V70" s="61"/>
      <c r="W70" s="62"/>
      <c r="X70" s="52"/>
      <c r="Y70" s="63"/>
      <c r="Z70" s="52"/>
      <c r="AA70" s="52"/>
      <c r="AB70" s="52"/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58"/>
      <c r="AU70" s="60"/>
      <c r="AV70" s="60"/>
      <c r="AW70" s="61"/>
      <c r="AX70" s="62"/>
      <c r="AY70" s="31" t="str">
        <f t="shared" si="9"/>
        <v/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/>
      <c r="BK70" s="74"/>
      <c r="BL70" s="77" t="str">
        <f t="shared" si="10"/>
        <v/>
      </c>
      <c r="BM70" s="80" t="str">
        <f t="shared" si="11"/>
        <v/>
      </c>
      <c r="BN70" s="139"/>
      <c r="BO70" s="82" t="str">
        <f>IF(ISBLANK(A70),"",VLOOKUP(LEFT(A70,1),Coordinate,2,FALSE))</f>
        <v/>
      </c>
      <c r="BP70" s="83">
        <f t="shared" si="12"/>
        <v>0</v>
      </c>
      <c r="BQ70" s="84">
        <f t="shared" si="13"/>
        <v>0</v>
      </c>
      <c r="BR70" s="54" t="str">
        <f>IF(ISBLANK(A70),"",vlookup(LEFT(A70,1),Coordinate,9,false))</f>
        <v/>
      </c>
      <c r="BS70" s="54" t="str">
        <f>IF(ISBLANK(A70),"",VLOOKUP(MID(A70,2,1),Coordinate,9,false))</f>
        <v/>
      </c>
      <c r="BT70" s="54" t="str">
        <f>IF(ISBLANK(A70),"",VLOOKUP(MID(A70,3,1),Coordinate,9,false))</f>
        <v/>
      </c>
      <c r="BU70" s="54" t="str">
        <f>IF(ISBLANK(A70),"",VLOOKUP(MID(A70,4,1),Coordinate,9,false))</f>
        <v/>
      </c>
      <c r="BV70" s="54" t="str">
        <f>IF(ISBLANK(A70),"",VLOOKUP(MID(A70,5,1),Coordinate,9,false))</f>
        <v/>
      </c>
      <c r="BW70" s="54" t="str">
        <f>IF(ISBLANK(A70),"",VLOOKUP(MID(A70,6,1),Coordinate,9,false))</f>
        <v/>
      </c>
      <c r="BX70" s="84" t="str">
        <f>IF(ISBLANK(A70),"",VLOOKUP(RIGHT(A70,1),Coordinate,9,false))</f>
        <v/>
      </c>
      <c r="BY70" s="84">
        <f t="array" ref="BY70">SUMPRODUCT(BR70:BX70,TRANSPOSE(Weights))</f>
        <v>0</v>
      </c>
      <c r="BZ70" s="53"/>
    </row>
    <row r="71">
      <c r="A71" s="147"/>
      <c r="B71" s="51" t="str">
        <f>IF(ISBLANK(A71),"",if(C71="","N",if(VLOOKUP(BQ71,NewPlanet,3,false)=C71,"Y","N")))</f>
        <v/>
      </c>
      <c r="C71" s="141"/>
      <c r="D71" s="52"/>
      <c r="E71" s="52"/>
      <c r="F71" s="52"/>
      <c r="G71" s="52"/>
      <c r="H71" s="52"/>
      <c r="I71" s="54" t="str">
        <f t="shared" si="7"/>
        <v/>
      </c>
      <c r="J71" s="52"/>
      <c r="K71" s="52"/>
      <c r="L71" s="52"/>
      <c r="M71" s="52"/>
      <c r="N71" s="52"/>
      <c r="O71" s="54" t="str">
        <f t="shared" si="8"/>
        <v/>
      </c>
      <c r="P71" s="142"/>
      <c r="Q71" s="56"/>
      <c r="R71" s="143"/>
      <c r="S71" s="58"/>
      <c r="T71" s="144"/>
      <c r="U71" s="60"/>
      <c r="V71" s="61"/>
      <c r="W71" s="62"/>
      <c r="X71" s="52"/>
      <c r="Y71" s="63"/>
      <c r="Z71" s="52"/>
      <c r="AA71" s="52"/>
      <c r="AB71" s="52"/>
      <c r="AC71" s="65"/>
      <c r="AD71" s="52"/>
      <c r="AE71" s="52"/>
      <c r="AF71" s="52"/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58"/>
      <c r="AU71" s="60"/>
      <c r="AV71" s="60"/>
      <c r="AW71" s="61"/>
      <c r="AX71" s="62"/>
      <c r="AY71" s="31" t="str">
        <f t="shared" si="9"/>
        <v/>
      </c>
      <c r="AZ71" s="63"/>
      <c r="BA71" s="69"/>
      <c r="BB71" s="69"/>
      <c r="BC71" s="69"/>
      <c r="BD71" s="71"/>
      <c r="BE71" s="71"/>
      <c r="BF71" s="71"/>
      <c r="BG71" s="72"/>
      <c r="BH71" s="73"/>
      <c r="BI71" s="73"/>
      <c r="BJ71" s="74"/>
      <c r="BK71" s="74"/>
      <c r="BL71" s="77" t="str">
        <f t="shared" si="10"/>
        <v/>
      </c>
      <c r="BM71" s="80" t="str">
        <f t="shared" si="11"/>
        <v/>
      </c>
      <c r="BN71" s="139"/>
      <c r="BO71" s="82" t="str">
        <f>IF(ISBLANK(A71),"",VLOOKUP(LEFT(A71,1),Coordinate,2,FALSE))</f>
        <v/>
      </c>
      <c r="BP71" s="83">
        <f t="shared" si="12"/>
        <v>0</v>
      </c>
      <c r="BQ71" s="84">
        <f t="shared" si="13"/>
        <v>0</v>
      </c>
      <c r="BR71" s="54" t="str">
        <f>IF(ISBLANK(A71),"",vlookup(LEFT(A71,1),Coordinate,9,false))</f>
        <v/>
      </c>
      <c r="BS71" s="54" t="str">
        <f>IF(ISBLANK(A71),"",VLOOKUP(MID(A71,2,1),Coordinate,9,false))</f>
        <v/>
      </c>
      <c r="BT71" s="54" t="str">
        <f>IF(ISBLANK(A71),"",VLOOKUP(MID(A71,3,1),Coordinate,9,false))</f>
        <v/>
      </c>
      <c r="BU71" s="54" t="str">
        <f>IF(ISBLANK(A71),"",VLOOKUP(MID(A71,4,1),Coordinate,9,false))</f>
        <v/>
      </c>
      <c r="BV71" s="54" t="str">
        <f>IF(ISBLANK(A71),"",VLOOKUP(MID(A71,5,1),Coordinate,9,false))</f>
        <v/>
      </c>
      <c r="BW71" s="54" t="str">
        <f>IF(ISBLANK(A71),"",VLOOKUP(MID(A71,6,1),Coordinate,9,false))</f>
        <v/>
      </c>
      <c r="BX71" s="84" t="str">
        <f>IF(ISBLANK(A71),"",VLOOKUP(RIGHT(A71,1),Coordinate,9,false))</f>
        <v/>
      </c>
      <c r="BY71" s="84">
        <f t="array" ref="BY71">SUMPRODUCT(BR71:BX71,TRANSPOSE(Weights))</f>
        <v>0</v>
      </c>
      <c r="BZ71" s="53"/>
    </row>
    <row r="72">
      <c r="A72" s="147"/>
      <c r="B72" s="51" t="str">
        <f>IF(ISBLANK(A72),"",if(C72="","N",if(VLOOKUP(BQ72,NewPlanet,3,false)=C72,"Y","N")))</f>
        <v/>
      </c>
      <c r="C72" s="141"/>
      <c r="D72" s="52"/>
      <c r="E72" s="52"/>
      <c r="F72" s="52"/>
      <c r="G72" s="52"/>
      <c r="H72" s="52"/>
      <c r="I72" s="54" t="str">
        <f t="shared" si="7"/>
        <v/>
      </c>
      <c r="J72" s="52"/>
      <c r="K72" s="52"/>
      <c r="L72" s="52"/>
      <c r="M72" s="52"/>
      <c r="N72" s="52"/>
      <c r="O72" s="54" t="str">
        <f t="shared" si="8"/>
        <v/>
      </c>
      <c r="P72" s="142"/>
      <c r="Q72" s="56"/>
      <c r="R72" s="143"/>
      <c r="S72" s="58"/>
      <c r="T72" s="144"/>
      <c r="U72" s="60"/>
      <c r="V72" s="61"/>
      <c r="W72" s="62"/>
      <c r="X72" s="52"/>
      <c r="Y72" s="63"/>
      <c r="Z72" s="52"/>
      <c r="AA72" s="52"/>
      <c r="AB72" s="52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58"/>
      <c r="AU72" s="60"/>
      <c r="AV72" s="60"/>
      <c r="AW72" s="61"/>
      <c r="AX72" s="62"/>
      <c r="AY72" s="31" t="str">
        <f t="shared" si="9"/>
        <v/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 t="str">
        <f t="shared" si="10"/>
        <v/>
      </c>
      <c r="BM72" s="80" t="str">
        <f t="shared" si="11"/>
        <v/>
      </c>
      <c r="BN72" s="139"/>
      <c r="BO72" s="82" t="str">
        <f>IF(ISBLANK(A72),"",VLOOKUP(LEFT(A72,1),Coordinate,2,FALSE))</f>
        <v/>
      </c>
      <c r="BP72" s="83">
        <f t="shared" si="12"/>
        <v>0</v>
      </c>
      <c r="BQ72" s="84">
        <f t="shared" si="13"/>
        <v>0</v>
      </c>
      <c r="BR72" s="54" t="str">
        <f>IF(ISBLANK(A72),"",vlookup(LEFT(A72,1),Coordinate,9,false))</f>
        <v/>
      </c>
      <c r="BS72" s="54" t="str">
        <f>IF(ISBLANK(A72),"",VLOOKUP(MID(A72,2,1),Coordinate,9,false))</f>
        <v/>
      </c>
      <c r="BT72" s="54" t="str">
        <f>IF(ISBLANK(A72),"",VLOOKUP(MID(A72,3,1),Coordinate,9,false))</f>
        <v/>
      </c>
      <c r="BU72" s="54" t="str">
        <f>IF(ISBLANK(A72),"",VLOOKUP(MID(A72,4,1),Coordinate,9,false))</f>
        <v/>
      </c>
      <c r="BV72" s="54" t="str">
        <f>IF(ISBLANK(A72),"",VLOOKUP(MID(A72,5,1),Coordinate,9,false))</f>
        <v/>
      </c>
      <c r="BW72" s="54" t="str">
        <f>IF(ISBLANK(A72),"",VLOOKUP(MID(A72,6,1),Coordinate,9,false))</f>
        <v/>
      </c>
      <c r="BX72" s="84" t="str">
        <f>IF(ISBLANK(A72),"",VLOOKUP(RIGHT(A72,1),Coordinate,9,false))</f>
        <v/>
      </c>
      <c r="BY72" s="84">
        <f t="array" ref="BY72">SUMPRODUCT(BR72:BX72,TRANSPOSE(Weights))</f>
        <v>0</v>
      </c>
      <c r="BZ72" s="53"/>
    </row>
    <row r="73">
      <c r="A73" s="147"/>
      <c r="B73" s="51" t="str">
        <f>IF(ISBLANK(A73),"",if(C73="","N",if(VLOOKUP(BQ73,NewPlanet,3,false)=C73,"Y","N")))</f>
        <v/>
      </c>
      <c r="C73" s="141"/>
      <c r="D73" s="52"/>
      <c r="E73" s="52"/>
      <c r="F73" s="52"/>
      <c r="G73" s="52"/>
      <c r="H73" s="52"/>
      <c r="I73" s="54" t="str">
        <f t="shared" si="7"/>
        <v/>
      </c>
      <c r="J73" s="52"/>
      <c r="K73" s="52"/>
      <c r="L73" s="52"/>
      <c r="M73" s="52"/>
      <c r="N73" s="52"/>
      <c r="O73" s="54" t="str">
        <f t="shared" si="8"/>
        <v/>
      </c>
      <c r="P73" s="142"/>
      <c r="Q73" s="56"/>
      <c r="R73" s="143"/>
      <c r="S73" s="58"/>
      <c r="T73" s="144"/>
      <c r="U73" s="60"/>
      <c r="V73" s="61"/>
      <c r="W73" s="62"/>
      <c r="X73" s="52"/>
      <c r="Y73" s="63"/>
      <c r="Z73" s="52"/>
      <c r="AA73" s="52"/>
      <c r="AB73" s="52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56"/>
      <c r="AP73" s="56"/>
      <c r="AQ73" s="56"/>
      <c r="AR73" s="58"/>
      <c r="AS73" s="58"/>
      <c r="AT73" s="58"/>
      <c r="AU73" s="60"/>
      <c r="AV73" s="60"/>
      <c r="AW73" s="61"/>
      <c r="AX73" s="62"/>
      <c r="AY73" s="31" t="str">
        <f t="shared" si="9"/>
        <v/>
      </c>
      <c r="AZ73" s="63"/>
      <c r="BA73" s="69"/>
      <c r="BB73" s="69"/>
      <c r="BC73" s="69"/>
      <c r="BD73" s="71"/>
      <c r="BE73" s="71"/>
      <c r="BF73" s="71"/>
      <c r="BG73" s="72"/>
      <c r="BH73" s="73"/>
      <c r="BI73" s="73"/>
      <c r="BJ73" s="74"/>
      <c r="BK73" s="74"/>
      <c r="BL73" s="77" t="str">
        <f t="shared" si="10"/>
        <v/>
      </c>
      <c r="BM73" s="80" t="str">
        <f t="shared" si="11"/>
        <v/>
      </c>
      <c r="BN73" s="139"/>
      <c r="BO73" s="82" t="str">
        <f>IF(ISBLANK(A73),"",VLOOKUP(LEFT(A73,1),Coordinate,2,FALSE))</f>
        <v/>
      </c>
      <c r="BP73" s="83">
        <f t="shared" si="12"/>
        <v>0</v>
      </c>
      <c r="BQ73" s="84">
        <f t="shared" si="13"/>
        <v>0</v>
      </c>
      <c r="BR73" s="54" t="str">
        <f>IF(ISBLANK(A73),"",vlookup(LEFT(A73,1),Coordinate,9,false))</f>
        <v/>
      </c>
      <c r="BS73" s="54" t="str">
        <f>IF(ISBLANK(A73),"",VLOOKUP(MID(A73,2,1),Coordinate,9,false))</f>
        <v/>
      </c>
      <c r="BT73" s="54" t="str">
        <f>IF(ISBLANK(A73),"",VLOOKUP(MID(A73,3,1),Coordinate,9,false))</f>
        <v/>
      </c>
      <c r="BU73" s="54" t="str">
        <f>IF(ISBLANK(A73),"",VLOOKUP(MID(A73,4,1),Coordinate,9,false))</f>
        <v/>
      </c>
      <c r="BV73" s="54" t="str">
        <f>IF(ISBLANK(A73),"",VLOOKUP(MID(A73,5,1),Coordinate,9,false))</f>
        <v/>
      </c>
      <c r="BW73" s="54" t="str">
        <f>IF(ISBLANK(A73),"",VLOOKUP(MID(A73,6,1),Coordinate,9,false))</f>
        <v/>
      </c>
      <c r="BX73" s="84" t="str">
        <f>IF(ISBLANK(A73),"",VLOOKUP(RIGHT(A73,1),Coordinate,9,false))</f>
        <v/>
      </c>
      <c r="BY73" s="84">
        <f t="array" ref="BY73">SUMPRODUCT(BR73:BX73,TRANSPOSE(Weights))</f>
        <v>0</v>
      </c>
      <c r="BZ73" s="53"/>
    </row>
    <row r="74">
      <c r="A74" s="147"/>
      <c r="B74" s="51" t="str">
        <f>IF(ISBLANK(A74),"",if(C74="","N",if(VLOOKUP(BQ74,NewPlanet,3,false)=C74,"Y","N")))</f>
        <v/>
      </c>
      <c r="C74" s="141"/>
      <c r="D74" s="52"/>
      <c r="E74" s="52"/>
      <c r="F74" s="52"/>
      <c r="G74" s="52"/>
      <c r="H74" s="52"/>
      <c r="I74" s="54" t="str">
        <f t="shared" si="7"/>
        <v/>
      </c>
      <c r="J74" s="52"/>
      <c r="K74" s="52"/>
      <c r="L74" s="52"/>
      <c r="M74" s="52"/>
      <c r="N74" s="52"/>
      <c r="O74" s="54" t="str">
        <f t="shared" si="8"/>
        <v/>
      </c>
      <c r="P74" s="142"/>
      <c r="Q74" s="56"/>
      <c r="R74" s="143"/>
      <c r="S74" s="58"/>
      <c r="T74" s="144"/>
      <c r="U74" s="60"/>
      <c r="V74" s="61"/>
      <c r="W74" s="62"/>
      <c r="X74" s="52"/>
      <c r="Y74" s="63"/>
      <c r="Z74" s="52"/>
      <c r="AA74" s="52"/>
      <c r="AB74" s="52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58"/>
      <c r="AU74" s="60"/>
      <c r="AV74" s="60"/>
      <c r="AW74" s="61"/>
      <c r="AX74" s="62"/>
      <c r="AY74" s="31" t="str">
        <f t="shared" si="9"/>
        <v/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 t="str">
        <f t="shared" si="10"/>
        <v/>
      </c>
      <c r="BM74" s="80" t="str">
        <f t="shared" si="11"/>
        <v/>
      </c>
      <c r="BN74" s="139"/>
      <c r="BO74" s="82" t="str">
        <f>IF(ISBLANK(A74),"",VLOOKUP(LEFT(A74,1),Coordinate,2,FALSE))</f>
        <v/>
      </c>
      <c r="BP74" s="83">
        <f t="shared" si="12"/>
        <v>0</v>
      </c>
      <c r="BQ74" s="84">
        <f t="shared" si="13"/>
        <v>0</v>
      </c>
      <c r="BR74" s="54" t="str">
        <f>IF(ISBLANK(A74),"",vlookup(LEFT(A74,1),Coordinate,9,false))</f>
        <v/>
      </c>
      <c r="BS74" s="54" t="str">
        <f>IF(ISBLANK(A74),"",VLOOKUP(MID(A74,2,1),Coordinate,9,false))</f>
        <v/>
      </c>
      <c r="BT74" s="54" t="str">
        <f>IF(ISBLANK(A74),"",VLOOKUP(MID(A74,3,1),Coordinate,9,false))</f>
        <v/>
      </c>
      <c r="BU74" s="54" t="str">
        <f>IF(ISBLANK(A74),"",VLOOKUP(MID(A74,4,1),Coordinate,9,false))</f>
        <v/>
      </c>
      <c r="BV74" s="54" t="str">
        <f>IF(ISBLANK(A74),"",VLOOKUP(MID(A74,5,1),Coordinate,9,false))</f>
        <v/>
      </c>
      <c r="BW74" s="54" t="str">
        <f>IF(ISBLANK(A74),"",VLOOKUP(MID(A74,6,1),Coordinate,9,false))</f>
        <v/>
      </c>
      <c r="BX74" s="84" t="str">
        <f>IF(ISBLANK(A74),"",VLOOKUP(RIGHT(A74,1),Coordinate,9,false))</f>
        <v/>
      </c>
      <c r="BY74" s="84">
        <f t="array" ref="BY74">SUMPRODUCT(BR74:BX74,TRANSPOSE(Weights))</f>
        <v>0</v>
      </c>
      <c r="BZ74" s="53"/>
    </row>
    <row r="75">
      <c r="A75" s="147"/>
      <c r="B75" s="51" t="str">
        <f>IF(ISBLANK(A75),"",if(C75="","N",if(VLOOKUP(BQ75,NewPlanet,3,false)=C75,"Y","N")))</f>
        <v/>
      </c>
      <c r="C75" s="141"/>
      <c r="D75" s="52"/>
      <c r="E75" s="52"/>
      <c r="F75" s="52"/>
      <c r="G75" s="52"/>
      <c r="H75" s="52"/>
      <c r="I75" s="54" t="str">
        <f t="shared" si="7"/>
        <v/>
      </c>
      <c r="J75" s="52"/>
      <c r="K75" s="52"/>
      <c r="L75" s="52"/>
      <c r="M75" s="52"/>
      <c r="N75" s="52"/>
      <c r="O75" s="54" t="str">
        <f t="shared" si="8"/>
        <v/>
      </c>
      <c r="P75" s="142"/>
      <c r="Q75" s="56"/>
      <c r="R75" s="143"/>
      <c r="S75" s="58"/>
      <c r="T75" s="144"/>
      <c r="U75" s="60"/>
      <c r="V75" s="61"/>
      <c r="W75" s="62"/>
      <c r="X75" s="52"/>
      <c r="Y75" s="63"/>
      <c r="Z75" s="52"/>
      <c r="AA75" s="52"/>
      <c r="AB75" s="52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58"/>
      <c r="AU75" s="60"/>
      <c r="AV75" s="60"/>
      <c r="AW75" s="61"/>
      <c r="AX75" s="62"/>
      <c r="AY75" s="31" t="str">
        <f t="shared" si="9"/>
        <v/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 t="str">
        <f t="shared" si="10"/>
        <v/>
      </c>
      <c r="BM75" s="80" t="str">
        <f t="shared" si="11"/>
        <v/>
      </c>
      <c r="BN75" s="139"/>
      <c r="BO75" s="82" t="str">
        <f>IF(ISBLANK(A75),"",VLOOKUP(LEFT(A75,1),Coordinate,2,FALSE))</f>
        <v/>
      </c>
      <c r="BP75" s="83">
        <f t="shared" si="12"/>
        <v>0</v>
      </c>
      <c r="BQ75" s="84">
        <f t="shared" si="13"/>
        <v>0</v>
      </c>
      <c r="BR75" s="54" t="str">
        <f>IF(ISBLANK(A75),"",vlookup(LEFT(A75,1),Coordinate,9,false))</f>
        <v/>
      </c>
      <c r="BS75" s="54" t="str">
        <f>IF(ISBLANK(A75),"",VLOOKUP(MID(A75,2,1),Coordinate,9,false))</f>
        <v/>
      </c>
      <c r="BT75" s="54" t="str">
        <f>IF(ISBLANK(A75),"",VLOOKUP(MID(A75,3,1),Coordinate,9,false))</f>
        <v/>
      </c>
      <c r="BU75" s="54" t="str">
        <f>IF(ISBLANK(A75),"",VLOOKUP(MID(A75,4,1),Coordinate,9,false))</f>
        <v/>
      </c>
      <c r="BV75" s="54" t="str">
        <f>IF(ISBLANK(A75),"",VLOOKUP(MID(A75,5,1),Coordinate,9,false))</f>
        <v/>
      </c>
      <c r="BW75" s="54" t="str">
        <f>IF(ISBLANK(A75),"",VLOOKUP(MID(A75,6,1),Coordinate,9,false))</f>
        <v/>
      </c>
      <c r="BX75" s="84" t="str">
        <f>IF(ISBLANK(A75),"",VLOOKUP(RIGHT(A75,1),Coordinate,9,false))</f>
        <v/>
      </c>
      <c r="BY75" s="84">
        <f t="array" ref="BY75">SUMPRODUCT(BR75:BX75,TRANSPOSE(Weights))</f>
        <v>0</v>
      </c>
      <c r="BZ75" s="53"/>
    </row>
    <row r="76">
      <c r="A76" s="147"/>
      <c r="B76" s="51" t="str">
        <f>IF(ISBLANK(A76),"",if(C76="","N",if(VLOOKUP(BQ76,NewPlanet,3,false)=C76,"Y","N")))</f>
        <v/>
      </c>
      <c r="C76" s="141"/>
      <c r="D76" s="52"/>
      <c r="E76" s="52"/>
      <c r="F76" s="52"/>
      <c r="G76" s="52"/>
      <c r="H76" s="52"/>
      <c r="I76" s="54" t="str">
        <f t="shared" si="7"/>
        <v/>
      </c>
      <c r="J76" s="52"/>
      <c r="K76" s="52"/>
      <c r="L76" s="52"/>
      <c r="M76" s="52"/>
      <c r="N76" s="52"/>
      <c r="O76" s="54" t="str">
        <f t="shared" si="8"/>
        <v/>
      </c>
      <c r="P76" s="142"/>
      <c r="Q76" s="56"/>
      <c r="R76" s="143"/>
      <c r="S76" s="58"/>
      <c r="T76" s="144"/>
      <c r="U76" s="60"/>
      <c r="V76" s="61"/>
      <c r="W76" s="62"/>
      <c r="X76" s="52"/>
      <c r="Y76" s="63"/>
      <c r="Z76" s="52"/>
      <c r="AA76" s="52"/>
      <c r="AB76" s="52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58"/>
      <c r="AU76" s="60"/>
      <c r="AV76" s="60"/>
      <c r="AW76" s="61"/>
      <c r="AX76" s="62"/>
      <c r="AY76" s="31" t="str">
        <f t="shared" si="9"/>
        <v/>
      </c>
      <c r="AZ76" s="63"/>
      <c r="BA76" s="69"/>
      <c r="BB76" s="69"/>
      <c r="BC76" s="69"/>
      <c r="BD76" s="71"/>
      <c r="BE76" s="71"/>
      <c r="BF76" s="71"/>
      <c r="BG76" s="72"/>
      <c r="BH76" s="73"/>
      <c r="BI76" s="73"/>
      <c r="BJ76" s="74"/>
      <c r="BK76" s="74"/>
      <c r="BL76" s="77" t="str">
        <f t="shared" si="10"/>
        <v/>
      </c>
      <c r="BM76" s="80" t="str">
        <f t="shared" si="11"/>
        <v/>
      </c>
      <c r="BN76" s="139"/>
      <c r="BO76" s="82" t="str">
        <f>IF(ISBLANK(A76),"",VLOOKUP(LEFT(A76,1),Coordinate,2,FALSE))</f>
        <v/>
      </c>
      <c r="BP76" s="83">
        <f t="shared" si="12"/>
        <v>0</v>
      </c>
      <c r="BQ76" s="84">
        <f t="shared" si="13"/>
        <v>0</v>
      </c>
      <c r="BR76" s="54" t="str">
        <f>IF(ISBLANK(A76),"",vlookup(LEFT(A76,1),Coordinate,9,false))</f>
        <v/>
      </c>
      <c r="BS76" s="54" t="str">
        <f>IF(ISBLANK(A76),"",VLOOKUP(MID(A76,2,1),Coordinate,9,false))</f>
        <v/>
      </c>
      <c r="BT76" s="54" t="str">
        <f>IF(ISBLANK(A76),"",VLOOKUP(MID(A76,3,1),Coordinate,9,false))</f>
        <v/>
      </c>
      <c r="BU76" s="54" t="str">
        <f>IF(ISBLANK(A76),"",VLOOKUP(MID(A76,4,1),Coordinate,9,false))</f>
        <v/>
      </c>
      <c r="BV76" s="54" t="str">
        <f>IF(ISBLANK(A76),"",VLOOKUP(MID(A76,5,1),Coordinate,9,false))</f>
        <v/>
      </c>
      <c r="BW76" s="54" t="str">
        <f>IF(ISBLANK(A76),"",VLOOKUP(MID(A76,6,1),Coordinate,9,false))</f>
        <v/>
      </c>
      <c r="BX76" s="84" t="str">
        <f>IF(ISBLANK(A76),"",VLOOKUP(RIGHT(A76,1),Coordinate,9,false))</f>
        <v/>
      </c>
      <c r="BY76" s="84">
        <f t="array" ref="BY76">SUMPRODUCT(BR76:BX76,TRANSPOSE(Weights))</f>
        <v>0</v>
      </c>
      <c r="BZ76" s="53"/>
    </row>
    <row r="77">
      <c r="A77" s="147"/>
      <c r="B77" s="51" t="str">
        <f>IF(ISBLANK(A77),"",if(C77="","N",if(VLOOKUP(BQ77,NewPlanet,3,false)=C77,"Y","N")))</f>
        <v/>
      </c>
      <c r="C77" s="141"/>
      <c r="D77" s="52"/>
      <c r="E77" s="52"/>
      <c r="F77" s="52"/>
      <c r="G77" s="52"/>
      <c r="H77" s="52"/>
      <c r="I77" s="54" t="str">
        <f t="shared" si="7"/>
        <v/>
      </c>
      <c r="J77" s="52"/>
      <c r="K77" s="52"/>
      <c r="L77" s="52"/>
      <c r="M77" s="52"/>
      <c r="N77" s="52"/>
      <c r="O77" s="54" t="str">
        <f t="shared" si="8"/>
        <v/>
      </c>
      <c r="P77" s="142"/>
      <c r="Q77" s="56"/>
      <c r="R77" s="143"/>
      <c r="S77" s="58"/>
      <c r="T77" s="144"/>
      <c r="U77" s="60"/>
      <c r="V77" s="61"/>
      <c r="W77" s="62"/>
      <c r="X77" s="52"/>
      <c r="Y77" s="63"/>
      <c r="Z77" s="52"/>
      <c r="AA77" s="52"/>
      <c r="AB77" s="52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58"/>
      <c r="AU77" s="60"/>
      <c r="AV77" s="60"/>
      <c r="AW77" s="61"/>
      <c r="AX77" s="62"/>
      <c r="AY77" s="31" t="str">
        <f t="shared" si="9"/>
        <v/>
      </c>
      <c r="AZ77" s="63"/>
      <c r="BA77" s="69"/>
      <c r="BB77" s="69"/>
      <c r="BC77" s="69"/>
      <c r="BD77" s="71"/>
      <c r="BE77" s="71"/>
      <c r="BF77" s="71"/>
      <c r="BG77" s="72"/>
      <c r="BH77" s="73"/>
      <c r="BI77" s="73"/>
      <c r="BJ77" s="74"/>
      <c r="BK77" s="74"/>
      <c r="BL77" s="77" t="str">
        <f t="shared" si="10"/>
        <v/>
      </c>
      <c r="BM77" s="80" t="str">
        <f t="shared" si="11"/>
        <v/>
      </c>
      <c r="BN77" s="139"/>
      <c r="BO77" s="82" t="str">
        <f>IF(ISBLANK(A77),"",VLOOKUP(LEFT(A77,1),Coordinate,2,FALSE))</f>
        <v/>
      </c>
      <c r="BP77" s="83">
        <f t="shared" si="12"/>
        <v>0</v>
      </c>
      <c r="BQ77" s="84">
        <f t="shared" si="13"/>
        <v>0</v>
      </c>
      <c r="BR77" s="54" t="str">
        <f>IF(ISBLANK(A77),"",vlookup(LEFT(A77,1),Coordinate,9,false))</f>
        <v/>
      </c>
      <c r="BS77" s="54" t="str">
        <f>IF(ISBLANK(A77),"",VLOOKUP(MID(A77,2,1),Coordinate,9,false))</f>
        <v/>
      </c>
      <c r="BT77" s="54" t="str">
        <f>IF(ISBLANK(A77),"",VLOOKUP(MID(A77,3,1),Coordinate,9,false))</f>
        <v/>
      </c>
      <c r="BU77" s="54" t="str">
        <f>IF(ISBLANK(A77),"",VLOOKUP(MID(A77,4,1),Coordinate,9,false))</f>
        <v/>
      </c>
      <c r="BV77" s="54" t="str">
        <f>IF(ISBLANK(A77),"",VLOOKUP(MID(A77,5,1),Coordinate,9,false))</f>
        <v/>
      </c>
      <c r="BW77" s="54" t="str">
        <f>IF(ISBLANK(A77),"",VLOOKUP(MID(A77,6,1),Coordinate,9,false))</f>
        <v/>
      </c>
      <c r="BX77" s="84" t="str">
        <f>IF(ISBLANK(A77),"",VLOOKUP(RIGHT(A77,1),Coordinate,9,false))</f>
        <v/>
      </c>
      <c r="BY77" s="84">
        <f t="array" ref="BY77">SUMPRODUCT(BR77:BX77,TRANSPOSE(Weights))</f>
        <v>0</v>
      </c>
      <c r="BZ77" s="53"/>
    </row>
    <row r="78">
      <c r="A78" s="147"/>
      <c r="B78" s="51" t="str">
        <f>IF(ISBLANK(A78),"",if(C78="","N",if(VLOOKUP(BQ78,NewPlanet,3,false)=C78,"Y","N")))</f>
        <v/>
      </c>
      <c r="C78" s="141"/>
      <c r="D78" s="52"/>
      <c r="E78" s="52"/>
      <c r="F78" s="52"/>
      <c r="G78" s="52"/>
      <c r="H78" s="52"/>
      <c r="I78" s="54" t="str">
        <f t="shared" si="7"/>
        <v/>
      </c>
      <c r="J78" s="52"/>
      <c r="K78" s="52"/>
      <c r="L78" s="52"/>
      <c r="M78" s="52"/>
      <c r="N78" s="52"/>
      <c r="O78" s="54" t="str">
        <f t="shared" si="8"/>
        <v/>
      </c>
      <c r="P78" s="142"/>
      <c r="Q78" s="56"/>
      <c r="R78" s="143"/>
      <c r="S78" s="58"/>
      <c r="T78" s="144"/>
      <c r="U78" s="60"/>
      <c r="V78" s="61"/>
      <c r="W78" s="62"/>
      <c r="X78" s="52"/>
      <c r="Y78" s="63"/>
      <c r="Z78" s="52"/>
      <c r="AA78" s="52"/>
      <c r="AB78" s="52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58"/>
      <c r="AU78" s="60"/>
      <c r="AV78" s="60"/>
      <c r="AW78" s="61"/>
      <c r="AX78" s="62"/>
      <c r="AY78" s="31" t="str">
        <f t="shared" si="9"/>
        <v/>
      </c>
      <c r="AZ78" s="63"/>
      <c r="BA78" s="69"/>
      <c r="BB78" s="69"/>
      <c r="BC78" s="69"/>
      <c r="BD78" s="71"/>
      <c r="BE78" s="71"/>
      <c r="BF78" s="71"/>
      <c r="BG78" s="72"/>
      <c r="BH78" s="73"/>
      <c r="BI78" s="73"/>
      <c r="BJ78" s="74"/>
      <c r="BK78" s="74"/>
      <c r="BL78" s="77" t="str">
        <f t="shared" si="10"/>
        <v/>
      </c>
      <c r="BM78" s="80" t="str">
        <f t="shared" si="11"/>
        <v/>
      </c>
      <c r="BN78" s="139"/>
      <c r="BO78" s="82" t="str">
        <f>IF(ISBLANK(A78),"",VLOOKUP(LEFT(A78,1),Coordinate,2,FALSE))</f>
        <v/>
      </c>
      <c r="BP78" s="83">
        <f t="shared" si="12"/>
        <v>0</v>
      </c>
      <c r="BQ78" s="84">
        <f t="shared" si="13"/>
        <v>0</v>
      </c>
      <c r="BR78" s="54" t="str">
        <f>IF(ISBLANK(A78),"",vlookup(LEFT(A78,1),Coordinate,9,false))</f>
        <v/>
      </c>
      <c r="BS78" s="54" t="str">
        <f>IF(ISBLANK(A78),"",VLOOKUP(MID(A78,2,1),Coordinate,9,false))</f>
        <v/>
      </c>
      <c r="BT78" s="54" t="str">
        <f>IF(ISBLANK(A78),"",VLOOKUP(MID(A78,3,1),Coordinate,9,false))</f>
        <v/>
      </c>
      <c r="BU78" s="54" t="str">
        <f>IF(ISBLANK(A78),"",VLOOKUP(MID(A78,4,1),Coordinate,9,false))</f>
        <v/>
      </c>
      <c r="BV78" s="54" t="str">
        <f>IF(ISBLANK(A78),"",VLOOKUP(MID(A78,5,1),Coordinate,9,false))</f>
        <v/>
      </c>
      <c r="BW78" s="54" t="str">
        <f>IF(ISBLANK(A78),"",VLOOKUP(MID(A78,6,1),Coordinate,9,false))</f>
        <v/>
      </c>
      <c r="BX78" s="84" t="str">
        <f>IF(ISBLANK(A78),"",VLOOKUP(RIGHT(A78,1),Coordinate,9,false))</f>
        <v/>
      </c>
      <c r="BY78" s="84">
        <f t="array" ref="BY78">SUMPRODUCT(BR78:BX78,TRANSPOSE(Weights))</f>
        <v>0</v>
      </c>
      <c r="BZ78" s="53"/>
    </row>
    <row r="79">
      <c r="A79" s="147"/>
      <c r="B79" s="51" t="str">
        <f>IF(ISBLANK(A79),"",if(C79="","N",if(VLOOKUP(BQ79,NewPlanet,3,false)=C79,"Y","N")))</f>
        <v/>
      </c>
      <c r="C79" s="141"/>
      <c r="D79" s="52"/>
      <c r="E79" s="52"/>
      <c r="F79" s="52"/>
      <c r="G79" s="52"/>
      <c r="H79" s="52"/>
      <c r="I79" s="54" t="str">
        <f t="shared" si="7"/>
        <v/>
      </c>
      <c r="J79" s="52"/>
      <c r="K79" s="52"/>
      <c r="L79" s="52"/>
      <c r="M79" s="52"/>
      <c r="N79" s="52"/>
      <c r="O79" s="54" t="str">
        <f t="shared" si="8"/>
        <v/>
      </c>
      <c r="P79" s="142"/>
      <c r="Q79" s="56"/>
      <c r="R79" s="143"/>
      <c r="S79" s="58"/>
      <c r="T79" s="144"/>
      <c r="U79" s="60"/>
      <c r="V79" s="61"/>
      <c r="W79" s="62"/>
      <c r="X79" s="52"/>
      <c r="Y79" s="63"/>
      <c r="Z79" s="52"/>
      <c r="AA79" s="52"/>
      <c r="AB79" s="52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58"/>
      <c r="AU79" s="60"/>
      <c r="AV79" s="60"/>
      <c r="AW79" s="61"/>
      <c r="AX79" s="62"/>
      <c r="AY79" s="31" t="str">
        <f t="shared" si="9"/>
        <v/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 t="str">
        <f t="shared" si="10"/>
        <v/>
      </c>
      <c r="BM79" s="80" t="str">
        <f t="shared" si="11"/>
        <v/>
      </c>
      <c r="BN79" s="139"/>
      <c r="BO79" s="82" t="str">
        <f>IF(ISBLANK(A79),"",VLOOKUP(LEFT(A79,1),Coordinate,2,FALSE))</f>
        <v/>
      </c>
      <c r="BP79" s="83">
        <f t="shared" si="12"/>
        <v>0</v>
      </c>
      <c r="BQ79" s="84">
        <f t="shared" si="13"/>
        <v>0</v>
      </c>
      <c r="BR79" s="54" t="str">
        <f>IF(ISBLANK(A79),"",vlookup(LEFT(A79,1),Coordinate,9,false))</f>
        <v/>
      </c>
      <c r="BS79" s="54" t="str">
        <f>IF(ISBLANK(A79),"",VLOOKUP(MID(A79,2,1),Coordinate,9,false))</f>
        <v/>
      </c>
      <c r="BT79" s="54" t="str">
        <f>IF(ISBLANK(A79),"",VLOOKUP(MID(A79,3,1),Coordinate,9,false))</f>
        <v/>
      </c>
      <c r="BU79" s="54" t="str">
        <f>IF(ISBLANK(A79),"",VLOOKUP(MID(A79,4,1),Coordinate,9,false))</f>
        <v/>
      </c>
      <c r="BV79" s="54" t="str">
        <f>IF(ISBLANK(A79),"",VLOOKUP(MID(A79,5,1),Coordinate,9,false))</f>
        <v/>
      </c>
      <c r="BW79" s="54" t="str">
        <f>IF(ISBLANK(A79),"",VLOOKUP(MID(A79,6,1),Coordinate,9,false))</f>
        <v/>
      </c>
      <c r="BX79" s="84" t="str">
        <f>IF(ISBLANK(A79),"",VLOOKUP(RIGHT(A79,1),Coordinate,9,false))</f>
        <v/>
      </c>
      <c r="BY79" s="84">
        <f t="array" ref="BY79">SUMPRODUCT(BR79:BX79,TRANSPOSE(Weights))</f>
        <v>0</v>
      </c>
      <c r="BZ79" s="53"/>
    </row>
    <row r="80">
      <c r="A80" s="147"/>
      <c r="B80" s="51" t="str">
        <f>IF(ISBLANK(A80),"",if(C80="","N",if(VLOOKUP(BQ80,NewPlanet,3,false)=C80,"Y","N")))</f>
        <v/>
      </c>
      <c r="C80" s="141"/>
      <c r="D80" s="52"/>
      <c r="E80" s="52"/>
      <c r="F80" s="52"/>
      <c r="G80" s="52"/>
      <c r="H80" s="52"/>
      <c r="I80" s="54" t="str">
        <f t="shared" si="7"/>
        <v/>
      </c>
      <c r="J80" s="52"/>
      <c r="K80" s="52"/>
      <c r="L80" s="52"/>
      <c r="M80" s="52"/>
      <c r="N80" s="52"/>
      <c r="O80" s="54" t="str">
        <f t="shared" si="8"/>
        <v/>
      </c>
      <c r="P80" s="142"/>
      <c r="Q80" s="56"/>
      <c r="R80" s="143"/>
      <c r="S80" s="58"/>
      <c r="T80" s="144"/>
      <c r="U80" s="60"/>
      <c r="V80" s="61"/>
      <c r="W80" s="62"/>
      <c r="X80" s="52"/>
      <c r="Y80" s="63"/>
      <c r="Z80" s="52"/>
      <c r="AA80" s="52"/>
      <c r="AB80" s="52"/>
      <c r="AC80" s="65"/>
      <c r="AD80" s="52"/>
      <c r="AE80" s="52"/>
      <c r="AF80" s="52"/>
      <c r="AG80" s="65"/>
      <c r="AH80" s="52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58"/>
      <c r="AU80" s="60"/>
      <c r="AV80" s="60"/>
      <c r="AW80" s="61"/>
      <c r="AX80" s="62"/>
      <c r="AY80" s="31" t="str">
        <f t="shared" si="9"/>
        <v/>
      </c>
      <c r="AZ80" s="63"/>
      <c r="BA80" s="69"/>
      <c r="BB80" s="69"/>
      <c r="BC80" s="69"/>
      <c r="BD80" s="71"/>
      <c r="BE80" s="71"/>
      <c r="BF80" s="71"/>
      <c r="BG80" s="72"/>
      <c r="BH80" s="73"/>
      <c r="BI80" s="73"/>
      <c r="BJ80" s="74"/>
      <c r="BK80" s="74"/>
      <c r="BL80" s="77" t="str">
        <f t="shared" si="10"/>
        <v/>
      </c>
      <c r="BM80" s="80" t="str">
        <f t="shared" si="11"/>
        <v/>
      </c>
      <c r="BN80" s="139"/>
      <c r="BO80" s="82" t="str">
        <f>IF(ISBLANK(A80),"",VLOOKUP(LEFT(A80,1),Coordinate,2,FALSE))</f>
        <v/>
      </c>
      <c r="BP80" s="83">
        <f t="shared" si="12"/>
        <v>0</v>
      </c>
      <c r="BQ80" s="84">
        <f t="shared" si="13"/>
        <v>0</v>
      </c>
      <c r="BR80" s="54" t="str">
        <f>IF(ISBLANK(A80),"",vlookup(LEFT(A80,1),Coordinate,9,false))</f>
        <v/>
      </c>
      <c r="BS80" s="54" t="str">
        <f>IF(ISBLANK(A80),"",VLOOKUP(MID(A80,2,1),Coordinate,9,false))</f>
        <v/>
      </c>
      <c r="BT80" s="54" t="str">
        <f>IF(ISBLANK(A80),"",VLOOKUP(MID(A80,3,1),Coordinate,9,false))</f>
        <v/>
      </c>
      <c r="BU80" s="54" t="str">
        <f>IF(ISBLANK(A80),"",VLOOKUP(MID(A80,4,1),Coordinate,9,false))</f>
        <v/>
      </c>
      <c r="BV80" s="54" t="str">
        <f>IF(ISBLANK(A80),"",VLOOKUP(MID(A80,5,1),Coordinate,9,false))</f>
        <v/>
      </c>
      <c r="BW80" s="54" t="str">
        <f>IF(ISBLANK(A80),"",VLOOKUP(MID(A80,6,1),Coordinate,9,false))</f>
        <v/>
      </c>
      <c r="BX80" s="84" t="str">
        <f>IF(ISBLANK(A80),"",VLOOKUP(RIGHT(A80,1),Coordinate,9,false))</f>
        <v/>
      </c>
      <c r="BY80" s="84">
        <f t="array" ref="BY80">SUMPRODUCT(BR80:BX80,TRANSPOSE(Weights))</f>
        <v>0</v>
      </c>
      <c r="BZ80" s="53"/>
    </row>
    <row r="81">
      <c r="A81" s="147"/>
      <c r="B81" s="51" t="str">
        <f>IF(ISBLANK(A81),"",if(C81="","N",if(VLOOKUP(BQ81,NewPlanet,3,false)=C81,"Y","N")))</f>
        <v/>
      </c>
      <c r="C81" s="141"/>
      <c r="D81" s="52"/>
      <c r="E81" s="52"/>
      <c r="F81" s="52"/>
      <c r="G81" s="52"/>
      <c r="H81" s="52"/>
      <c r="I81" s="54" t="str">
        <f t="shared" si="7"/>
        <v/>
      </c>
      <c r="J81" s="52"/>
      <c r="K81" s="52"/>
      <c r="L81" s="52"/>
      <c r="M81" s="52"/>
      <c r="N81" s="52"/>
      <c r="O81" s="54" t="str">
        <f t="shared" si="8"/>
        <v/>
      </c>
      <c r="P81" s="142"/>
      <c r="Q81" s="56"/>
      <c r="R81" s="143"/>
      <c r="S81" s="58"/>
      <c r="T81" s="144"/>
      <c r="U81" s="60"/>
      <c r="V81" s="61"/>
      <c r="W81" s="62"/>
      <c r="X81" s="52"/>
      <c r="Y81" s="63"/>
      <c r="Z81" s="52"/>
      <c r="AA81" s="52"/>
      <c r="AB81" s="52"/>
      <c r="AC81" s="65"/>
      <c r="AD81" s="52"/>
      <c r="AE81" s="52"/>
      <c r="AF81" s="52"/>
      <c r="AG81" s="65"/>
      <c r="AH81" s="52"/>
      <c r="AI81" s="52"/>
      <c r="AJ81" s="52"/>
      <c r="AK81" s="65"/>
      <c r="AL81" s="52"/>
      <c r="AM81" s="52"/>
      <c r="AN81" s="52"/>
      <c r="AO81" s="56"/>
      <c r="AP81" s="56"/>
      <c r="AQ81" s="56"/>
      <c r="AR81" s="58"/>
      <c r="AS81" s="58"/>
      <c r="AT81" s="58"/>
      <c r="AU81" s="60"/>
      <c r="AV81" s="60"/>
      <c r="AW81" s="61"/>
      <c r="AX81" s="62"/>
      <c r="AY81" s="31" t="str">
        <f t="shared" si="9"/>
        <v/>
      </c>
      <c r="AZ81" s="63"/>
      <c r="BA81" s="69"/>
      <c r="BB81" s="69"/>
      <c r="BC81" s="69"/>
      <c r="BD81" s="71"/>
      <c r="BE81" s="71"/>
      <c r="BF81" s="71"/>
      <c r="BG81" s="72"/>
      <c r="BH81" s="73"/>
      <c r="BI81" s="73"/>
      <c r="BJ81" s="74"/>
      <c r="BK81" s="74"/>
      <c r="BL81" s="77" t="str">
        <f t="shared" si="10"/>
        <v/>
      </c>
      <c r="BM81" s="80" t="str">
        <f t="shared" si="11"/>
        <v/>
      </c>
      <c r="BN81" s="139"/>
      <c r="BO81" s="82" t="str">
        <f>IF(ISBLANK(A81),"",VLOOKUP(LEFT(A81,1),Coordinate,2,FALSE))</f>
        <v/>
      </c>
      <c r="BP81" s="83">
        <f t="shared" si="12"/>
        <v>0</v>
      </c>
      <c r="BQ81" s="84">
        <f t="shared" si="13"/>
        <v>0</v>
      </c>
      <c r="BR81" s="54" t="str">
        <f>IF(ISBLANK(A81),"",vlookup(LEFT(A81,1),Coordinate,9,false))</f>
        <v/>
      </c>
      <c r="BS81" s="54" t="str">
        <f>IF(ISBLANK(A81),"",VLOOKUP(MID(A81,2,1),Coordinate,9,false))</f>
        <v/>
      </c>
      <c r="BT81" s="54" t="str">
        <f>IF(ISBLANK(A81),"",VLOOKUP(MID(A81,3,1),Coordinate,9,false))</f>
        <v/>
      </c>
      <c r="BU81" s="54" t="str">
        <f>IF(ISBLANK(A81),"",VLOOKUP(MID(A81,4,1),Coordinate,9,false))</f>
        <v/>
      </c>
      <c r="BV81" s="54" t="str">
        <f>IF(ISBLANK(A81),"",VLOOKUP(MID(A81,5,1),Coordinate,9,false))</f>
        <v/>
      </c>
      <c r="BW81" s="54" t="str">
        <f>IF(ISBLANK(A81),"",VLOOKUP(MID(A81,6,1),Coordinate,9,false))</f>
        <v/>
      </c>
      <c r="BX81" s="84" t="str">
        <f>IF(ISBLANK(A81),"",VLOOKUP(RIGHT(A81,1),Coordinate,9,false))</f>
        <v/>
      </c>
      <c r="BY81" s="84">
        <f t="array" ref="BY81">SUMPRODUCT(BR81:BX81,TRANSPOSE(Weights))</f>
        <v>0</v>
      </c>
      <c r="BZ81" s="53"/>
    </row>
    <row r="82">
      <c r="A82" s="147"/>
      <c r="B82" s="51" t="str">
        <f>IF(ISBLANK(A82),"",if(C82="","N",if(VLOOKUP(BQ82,NewPlanet,3,false)=C82,"Y","N")))</f>
        <v/>
      </c>
      <c r="C82" s="141"/>
      <c r="D82" s="52"/>
      <c r="E82" s="52"/>
      <c r="F82" s="52"/>
      <c r="G82" s="52"/>
      <c r="H82" s="52"/>
      <c r="I82" s="54" t="str">
        <f t="shared" si="7"/>
        <v/>
      </c>
      <c r="J82" s="52"/>
      <c r="K82" s="52"/>
      <c r="L82" s="52"/>
      <c r="M82" s="52"/>
      <c r="N82" s="52"/>
      <c r="O82" s="54" t="str">
        <f t="shared" si="8"/>
        <v/>
      </c>
      <c r="P82" s="142"/>
      <c r="Q82" s="56"/>
      <c r="R82" s="143"/>
      <c r="S82" s="58"/>
      <c r="T82" s="144"/>
      <c r="U82" s="60"/>
      <c r="V82" s="61"/>
      <c r="W82" s="62"/>
      <c r="X82" s="52"/>
      <c r="Y82" s="63"/>
      <c r="Z82" s="52"/>
      <c r="AA82" s="52"/>
      <c r="AB82" s="52"/>
      <c r="AC82" s="65"/>
      <c r="AD82" s="52"/>
      <c r="AE82" s="52"/>
      <c r="AF82" s="52"/>
      <c r="AG82" s="65"/>
      <c r="AH82" s="52"/>
      <c r="AI82" s="52"/>
      <c r="AJ82" s="52"/>
      <c r="AK82" s="65"/>
      <c r="AL82" s="52"/>
      <c r="AM82" s="52"/>
      <c r="AN82" s="52"/>
      <c r="AO82" s="56"/>
      <c r="AP82" s="56"/>
      <c r="AQ82" s="56"/>
      <c r="AR82" s="58"/>
      <c r="AS82" s="58"/>
      <c r="AT82" s="58"/>
      <c r="AU82" s="60"/>
      <c r="AV82" s="60"/>
      <c r="AW82" s="61"/>
      <c r="AX82" s="62"/>
      <c r="AY82" s="31" t="str">
        <f t="shared" si="9"/>
        <v/>
      </c>
      <c r="AZ82" s="63"/>
      <c r="BA82" s="69"/>
      <c r="BB82" s="69"/>
      <c r="BC82" s="69"/>
      <c r="BD82" s="71"/>
      <c r="BE82" s="71"/>
      <c r="BF82" s="71"/>
      <c r="BG82" s="72"/>
      <c r="BH82" s="73"/>
      <c r="BI82" s="73"/>
      <c r="BJ82" s="74"/>
      <c r="BK82" s="74"/>
      <c r="BL82" s="77" t="str">
        <f t="shared" si="10"/>
        <v/>
      </c>
      <c r="BM82" s="80" t="str">
        <f t="shared" si="11"/>
        <v/>
      </c>
      <c r="BN82" s="139"/>
      <c r="BO82" s="82" t="str">
        <f>IF(ISBLANK(A82),"",VLOOKUP(LEFT(A82,1),Coordinate,2,FALSE))</f>
        <v/>
      </c>
      <c r="BP82" s="83">
        <f t="shared" si="12"/>
        <v>0</v>
      </c>
      <c r="BQ82" s="84">
        <f t="shared" si="13"/>
        <v>0</v>
      </c>
      <c r="BR82" s="54" t="str">
        <f>IF(ISBLANK(A82),"",vlookup(LEFT(A82,1),Coordinate,9,false))</f>
        <v/>
      </c>
      <c r="BS82" s="54" t="str">
        <f>IF(ISBLANK(A82),"",VLOOKUP(MID(A82,2,1),Coordinate,9,false))</f>
        <v/>
      </c>
      <c r="BT82" s="54" t="str">
        <f>IF(ISBLANK(A82),"",VLOOKUP(MID(A82,3,1),Coordinate,9,false))</f>
        <v/>
      </c>
      <c r="BU82" s="54" t="str">
        <f>IF(ISBLANK(A82),"",VLOOKUP(MID(A82,4,1),Coordinate,9,false))</f>
        <v/>
      </c>
      <c r="BV82" s="54" t="str">
        <f>IF(ISBLANK(A82),"",VLOOKUP(MID(A82,5,1),Coordinate,9,false))</f>
        <v/>
      </c>
      <c r="BW82" s="54" t="str">
        <f>IF(ISBLANK(A82),"",VLOOKUP(MID(A82,6,1),Coordinate,9,false))</f>
        <v/>
      </c>
      <c r="BX82" s="84" t="str">
        <f>IF(ISBLANK(A82),"",VLOOKUP(RIGHT(A82,1),Coordinate,9,false))</f>
        <v/>
      </c>
      <c r="BY82" s="84">
        <f t="array" ref="BY82">SUMPRODUCT(BR82:BX82,TRANSPOSE(Weights))</f>
        <v>0</v>
      </c>
      <c r="BZ82" s="53"/>
    </row>
    <row r="83">
      <c r="A83" s="147"/>
      <c r="B83" s="51" t="str">
        <f>IF(ISBLANK(A83),"",if(C83="","N",if(VLOOKUP(BQ83,NewPlanet,3,false)=C83,"Y","N")))</f>
        <v/>
      </c>
      <c r="C83" s="141"/>
      <c r="D83" s="52"/>
      <c r="E83" s="52"/>
      <c r="F83" s="52"/>
      <c r="G83" s="52"/>
      <c r="H83" s="52"/>
      <c r="I83" s="54" t="str">
        <f t="shared" si="7"/>
        <v/>
      </c>
      <c r="J83" s="52"/>
      <c r="K83" s="52"/>
      <c r="L83" s="52"/>
      <c r="M83" s="52"/>
      <c r="N83" s="52"/>
      <c r="O83" s="54" t="str">
        <f t="shared" si="8"/>
        <v/>
      </c>
      <c r="P83" s="142"/>
      <c r="Q83" s="56"/>
      <c r="R83" s="143"/>
      <c r="S83" s="58"/>
      <c r="T83" s="144"/>
      <c r="U83" s="60"/>
      <c r="V83" s="61"/>
      <c r="W83" s="62"/>
      <c r="X83" s="52"/>
      <c r="Y83" s="63"/>
      <c r="Z83" s="52"/>
      <c r="AA83" s="52"/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58"/>
      <c r="AU83" s="60"/>
      <c r="AV83" s="60"/>
      <c r="AW83" s="61"/>
      <c r="AX83" s="62"/>
      <c r="AY83" s="31" t="str">
        <f t="shared" si="9"/>
        <v/>
      </c>
      <c r="AZ83" s="63"/>
      <c r="BA83" s="69"/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 t="str">
        <f t="shared" si="10"/>
        <v/>
      </c>
      <c r="BM83" s="80" t="str">
        <f t="shared" si="11"/>
        <v/>
      </c>
      <c r="BN83" s="139"/>
      <c r="BO83" s="82" t="str">
        <f>IF(ISBLANK(A83),"",VLOOKUP(LEFT(A83,1),Coordinate,2,FALSE))</f>
        <v/>
      </c>
      <c r="BP83" s="83">
        <f t="shared" si="12"/>
        <v>0</v>
      </c>
      <c r="BQ83" s="84">
        <f t="shared" si="13"/>
        <v>0</v>
      </c>
      <c r="BR83" s="54" t="str">
        <f>IF(ISBLANK(A83),"",vlookup(LEFT(A83,1),Coordinate,9,false))</f>
        <v/>
      </c>
      <c r="BS83" s="54" t="str">
        <f>IF(ISBLANK(A83),"",VLOOKUP(MID(A83,2,1),Coordinate,9,false))</f>
        <v/>
      </c>
      <c r="BT83" s="54" t="str">
        <f>IF(ISBLANK(A83),"",VLOOKUP(MID(A83,3,1),Coordinate,9,false))</f>
        <v/>
      </c>
      <c r="BU83" s="54" t="str">
        <f>IF(ISBLANK(A83),"",VLOOKUP(MID(A83,4,1),Coordinate,9,false))</f>
        <v/>
      </c>
      <c r="BV83" s="54" t="str">
        <f>IF(ISBLANK(A83),"",VLOOKUP(MID(A83,5,1),Coordinate,9,false))</f>
        <v/>
      </c>
      <c r="BW83" s="54" t="str">
        <f>IF(ISBLANK(A83),"",VLOOKUP(MID(A83,6,1),Coordinate,9,false))</f>
        <v/>
      </c>
      <c r="BX83" s="84" t="str">
        <f>IF(ISBLANK(A83),"",VLOOKUP(RIGHT(A83,1),Coordinate,9,false))</f>
        <v/>
      </c>
      <c r="BY83" s="84">
        <f t="array" ref="BY83">SUMPRODUCT(BR83:BX83,TRANSPOSE(Weights))</f>
        <v>0</v>
      </c>
      <c r="BZ83" s="53"/>
    </row>
    <row r="84">
      <c r="A84" s="147"/>
      <c r="B84" s="51" t="str">
        <f>IF(ISBLANK(A84),"",if(C84="","N",if(VLOOKUP(BQ84,NewPlanet,3,false)=C84,"Y","N")))</f>
        <v/>
      </c>
      <c r="C84" s="141"/>
      <c r="D84" s="52"/>
      <c r="E84" s="52"/>
      <c r="F84" s="52"/>
      <c r="G84" s="52"/>
      <c r="H84" s="52"/>
      <c r="I84" s="54" t="str">
        <f t="shared" si="7"/>
        <v/>
      </c>
      <c r="J84" s="52"/>
      <c r="K84" s="52"/>
      <c r="L84" s="52"/>
      <c r="M84" s="52"/>
      <c r="N84" s="52"/>
      <c r="O84" s="54" t="str">
        <f t="shared" si="8"/>
        <v/>
      </c>
      <c r="P84" s="142"/>
      <c r="Q84" s="56"/>
      <c r="R84" s="143"/>
      <c r="S84" s="58"/>
      <c r="T84" s="144"/>
      <c r="U84" s="60"/>
      <c r="V84" s="61"/>
      <c r="W84" s="62"/>
      <c r="X84" s="52"/>
      <c r="Y84" s="63"/>
      <c r="Z84" s="52"/>
      <c r="AA84" s="52"/>
      <c r="AB84" s="52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58"/>
      <c r="AU84" s="60"/>
      <c r="AV84" s="60"/>
      <c r="AW84" s="61"/>
      <c r="AX84" s="62"/>
      <c r="AY84" s="31" t="str">
        <f t="shared" si="9"/>
        <v/>
      </c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 t="str">
        <f t="shared" si="10"/>
        <v/>
      </c>
      <c r="BM84" s="80" t="str">
        <f t="shared" si="11"/>
        <v/>
      </c>
      <c r="BN84" s="139"/>
      <c r="BO84" s="82" t="str">
        <f>IF(ISBLANK(A84),"",VLOOKUP(LEFT(A84,1),Coordinate,2,FALSE))</f>
        <v/>
      </c>
      <c r="BP84" s="83">
        <f t="shared" si="12"/>
        <v>0</v>
      </c>
      <c r="BQ84" s="84">
        <f t="shared" si="13"/>
        <v>0</v>
      </c>
      <c r="BR84" s="54" t="str">
        <f>IF(ISBLANK(A84),"",vlookup(LEFT(A84,1),Coordinate,9,false))</f>
        <v/>
      </c>
      <c r="BS84" s="54" t="str">
        <f>IF(ISBLANK(A84),"",VLOOKUP(MID(A84,2,1),Coordinate,9,false))</f>
        <v/>
      </c>
      <c r="BT84" s="54" t="str">
        <f>IF(ISBLANK(A84),"",VLOOKUP(MID(A84,3,1),Coordinate,9,false))</f>
        <v/>
      </c>
      <c r="BU84" s="54" t="str">
        <f>IF(ISBLANK(A84),"",VLOOKUP(MID(A84,4,1),Coordinate,9,false))</f>
        <v/>
      </c>
      <c r="BV84" s="54" t="str">
        <f>IF(ISBLANK(A84),"",VLOOKUP(MID(A84,5,1),Coordinate,9,false))</f>
        <v/>
      </c>
      <c r="BW84" s="54" t="str">
        <f>IF(ISBLANK(A84),"",VLOOKUP(MID(A84,6,1),Coordinate,9,false))</f>
        <v/>
      </c>
      <c r="BX84" s="84" t="str">
        <f>IF(ISBLANK(A84),"",VLOOKUP(RIGHT(A84,1),Coordinate,9,false))</f>
        <v/>
      </c>
      <c r="BY84" s="84">
        <f t="array" ref="BY84">SUMPRODUCT(BR84:BX84,TRANSPOSE(Weights))</f>
        <v>0</v>
      </c>
      <c r="BZ84" s="53"/>
    </row>
    <row r="85">
      <c r="A85" s="147"/>
      <c r="B85" s="51" t="str">
        <f>IF(ISBLANK(A85),"",if(C85="","N",if(VLOOKUP(BQ85,NewPlanet,3,false)=C85,"Y","N")))</f>
        <v/>
      </c>
      <c r="C85" s="141"/>
      <c r="D85" s="52"/>
      <c r="E85" s="52"/>
      <c r="F85" s="52"/>
      <c r="G85" s="52"/>
      <c r="H85" s="52"/>
      <c r="I85" s="54" t="str">
        <f t="shared" si="7"/>
        <v/>
      </c>
      <c r="J85" s="52"/>
      <c r="K85" s="52"/>
      <c r="L85" s="52"/>
      <c r="M85" s="52"/>
      <c r="N85" s="52"/>
      <c r="O85" s="54" t="str">
        <f t="shared" si="8"/>
        <v/>
      </c>
      <c r="P85" s="142"/>
      <c r="Q85" s="56"/>
      <c r="R85" s="143"/>
      <c r="S85" s="58"/>
      <c r="T85" s="144"/>
      <c r="U85" s="60"/>
      <c r="V85" s="61"/>
      <c r="W85" s="62"/>
      <c r="X85" s="52"/>
      <c r="Y85" s="63"/>
      <c r="Z85" s="52"/>
      <c r="AA85" s="52"/>
      <c r="AB85" s="52"/>
      <c r="AC85" s="65"/>
      <c r="AD85" s="52"/>
      <c r="AE85" s="52"/>
      <c r="AF85" s="52"/>
      <c r="AG85" s="65"/>
      <c r="AH85" s="52"/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58"/>
      <c r="AU85" s="60"/>
      <c r="AV85" s="60"/>
      <c r="AW85" s="61"/>
      <c r="AX85" s="62"/>
      <c r="AY85" s="31" t="str">
        <f t="shared" si="9"/>
        <v/>
      </c>
      <c r="AZ85" s="63"/>
      <c r="BA85" s="69"/>
      <c r="BB85" s="69"/>
      <c r="BC85" s="69"/>
      <c r="BD85" s="71"/>
      <c r="BE85" s="71"/>
      <c r="BF85" s="71"/>
      <c r="BG85" s="72"/>
      <c r="BH85" s="73"/>
      <c r="BI85" s="73"/>
      <c r="BJ85" s="74"/>
      <c r="BK85" s="74"/>
      <c r="BL85" s="77" t="str">
        <f t="shared" si="10"/>
        <v/>
      </c>
      <c r="BM85" s="80" t="str">
        <f t="shared" si="11"/>
        <v/>
      </c>
      <c r="BN85" s="139"/>
      <c r="BO85" s="82" t="str">
        <f>IF(ISBLANK(A85),"",VLOOKUP(LEFT(A85,1),Coordinate,2,FALSE))</f>
        <v/>
      </c>
      <c r="BP85" s="83">
        <f t="shared" si="12"/>
        <v>0</v>
      </c>
      <c r="BQ85" s="84">
        <f t="shared" si="13"/>
        <v>0</v>
      </c>
      <c r="BR85" s="54" t="str">
        <f>IF(ISBLANK(A85),"",vlookup(LEFT(A85,1),Coordinate,9,false))</f>
        <v/>
      </c>
      <c r="BS85" s="54" t="str">
        <f>IF(ISBLANK(A85),"",VLOOKUP(MID(A85,2,1),Coordinate,9,false))</f>
        <v/>
      </c>
      <c r="BT85" s="54" t="str">
        <f>IF(ISBLANK(A85),"",VLOOKUP(MID(A85,3,1),Coordinate,9,false))</f>
        <v/>
      </c>
      <c r="BU85" s="54" t="str">
        <f>IF(ISBLANK(A85),"",VLOOKUP(MID(A85,4,1),Coordinate,9,false))</f>
        <v/>
      </c>
      <c r="BV85" s="54" t="str">
        <f>IF(ISBLANK(A85),"",VLOOKUP(MID(A85,5,1),Coordinate,9,false))</f>
        <v/>
      </c>
      <c r="BW85" s="54" t="str">
        <f>IF(ISBLANK(A85),"",VLOOKUP(MID(A85,6,1),Coordinate,9,false))</f>
        <v/>
      </c>
      <c r="BX85" s="84" t="str">
        <f>IF(ISBLANK(A85),"",VLOOKUP(RIGHT(A85,1),Coordinate,9,false))</f>
        <v/>
      </c>
      <c r="BY85" s="84">
        <f t="array" ref="BY85">SUMPRODUCT(BR85:BX85,TRANSPOSE(Weights))</f>
        <v>0</v>
      </c>
      <c r="BZ85" s="53"/>
    </row>
    <row r="86">
      <c r="A86" s="147"/>
      <c r="B86" s="51" t="str">
        <f>IF(ISBLANK(A86),"",if(C86="","N",if(VLOOKUP(BQ86,NewPlanet,3,false)=C86,"Y","N")))</f>
        <v/>
      </c>
      <c r="C86" s="141"/>
      <c r="D86" s="52"/>
      <c r="E86" s="52"/>
      <c r="F86" s="52"/>
      <c r="G86" s="52"/>
      <c r="H86" s="52"/>
      <c r="I86" s="54" t="str">
        <f t="shared" si="7"/>
        <v/>
      </c>
      <c r="J86" s="52"/>
      <c r="K86" s="52"/>
      <c r="L86" s="52"/>
      <c r="M86" s="52"/>
      <c r="N86" s="52"/>
      <c r="O86" s="54" t="str">
        <f t="shared" si="8"/>
        <v/>
      </c>
      <c r="P86" s="142"/>
      <c r="Q86" s="56"/>
      <c r="R86" s="143"/>
      <c r="S86" s="58"/>
      <c r="T86" s="144"/>
      <c r="U86" s="60"/>
      <c r="V86" s="61"/>
      <c r="W86" s="62"/>
      <c r="X86" s="52"/>
      <c r="Y86" s="63"/>
      <c r="Z86" s="52"/>
      <c r="AA86" s="52"/>
      <c r="AB86" s="52"/>
      <c r="AC86" s="65"/>
      <c r="AD86" s="52"/>
      <c r="AE86" s="52"/>
      <c r="AF86" s="52"/>
      <c r="AG86" s="65"/>
      <c r="AH86" s="52"/>
      <c r="AI86" s="52"/>
      <c r="AJ86" s="52"/>
      <c r="AK86" s="65"/>
      <c r="AL86" s="52"/>
      <c r="AM86" s="52"/>
      <c r="AN86" s="52"/>
      <c r="AO86" s="56"/>
      <c r="AP86" s="56"/>
      <c r="AQ86" s="56"/>
      <c r="AR86" s="58"/>
      <c r="AS86" s="58"/>
      <c r="AT86" s="58"/>
      <c r="AU86" s="60"/>
      <c r="AV86" s="60"/>
      <c r="AW86" s="61"/>
      <c r="AX86" s="62"/>
      <c r="AY86" s="31" t="str">
        <f t="shared" si="9"/>
        <v/>
      </c>
      <c r="AZ86" s="63"/>
      <c r="BA86" s="69"/>
      <c r="BB86" s="69"/>
      <c r="BC86" s="69"/>
      <c r="BD86" s="71"/>
      <c r="BE86" s="71"/>
      <c r="BF86" s="71"/>
      <c r="BG86" s="72"/>
      <c r="BH86" s="73"/>
      <c r="BI86" s="73"/>
      <c r="BJ86" s="74"/>
      <c r="BK86" s="74"/>
      <c r="BL86" s="77" t="str">
        <f t="shared" si="10"/>
        <v/>
      </c>
      <c r="BM86" s="80" t="str">
        <f t="shared" si="11"/>
        <v/>
      </c>
      <c r="BN86" s="139"/>
      <c r="BO86" s="82" t="str">
        <f>IF(ISBLANK(A86),"",VLOOKUP(LEFT(A86,1),Coordinate,2,FALSE))</f>
        <v/>
      </c>
      <c r="BP86" s="83">
        <f t="shared" si="12"/>
        <v>0</v>
      </c>
      <c r="BQ86" s="84">
        <f t="shared" si="13"/>
        <v>0</v>
      </c>
      <c r="BR86" s="54" t="str">
        <f>IF(ISBLANK(A86),"",vlookup(LEFT(A86,1),Coordinate,9,false))</f>
        <v/>
      </c>
      <c r="BS86" s="54" t="str">
        <f>IF(ISBLANK(A86),"",VLOOKUP(MID(A86,2,1),Coordinate,9,false))</f>
        <v/>
      </c>
      <c r="BT86" s="54" t="str">
        <f>IF(ISBLANK(A86),"",VLOOKUP(MID(A86,3,1),Coordinate,9,false))</f>
        <v/>
      </c>
      <c r="BU86" s="54" t="str">
        <f>IF(ISBLANK(A86),"",VLOOKUP(MID(A86,4,1),Coordinate,9,false))</f>
        <v/>
      </c>
      <c r="BV86" s="54" t="str">
        <f>IF(ISBLANK(A86),"",VLOOKUP(MID(A86,5,1),Coordinate,9,false))</f>
        <v/>
      </c>
      <c r="BW86" s="54" t="str">
        <f>IF(ISBLANK(A86),"",VLOOKUP(MID(A86,6,1),Coordinate,9,false))</f>
        <v/>
      </c>
      <c r="BX86" s="84" t="str">
        <f>IF(ISBLANK(A86),"",VLOOKUP(RIGHT(A86,1),Coordinate,9,false))</f>
        <v/>
      </c>
      <c r="BY86" s="84">
        <f t="array" ref="BY86">SUMPRODUCT(BR86:BX86,TRANSPOSE(Weights))</f>
        <v>0</v>
      </c>
      <c r="BZ86" s="53"/>
    </row>
    <row r="87">
      <c r="A87" s="147"/>
      <c r="B87" s="51" t="str">
        <f>IF(ISBLANK(A87),"",if(C87="","N",if(VLOOKUP(BQ87,NewPlanet,3,false)=C87,"Y","N")))</f>
        <v/>
      </c>
      <c r="C87" s="141"/>
      <c r="D87" s="52"/>
      <c r="E87" s="52"/>
      <c r="F87" s="52"/>
      <c r="G87" s="52"/>
      <c r="H87" s="52"/>
      <c r="I87" s="54" t="str">
        <f t="shared" si="7"/>
        <v/>
      </c>
      <c r="J87" s="52"/>
      <c r="K87" s="52"/>
      <c r="L87" s="52"/>
      <c r="M87" s="52"/>
      <c r="N87" s="52"/>
      <c r="O87" s="54" t="str">
        <f t="shared" si="8"/>
        <v/>
      </c>
      <c r="P87" s="142"/>
      <c r="Q87" s="56"/>
      <c r="R87" s="143"/>
      <c r="S87" s="58"/>
      <c r="T87" s="144"/>
      <c r="U87" s="60"/>
      <c r="V87" s="61"/>
      <c r="W87" s="62"/>
      <c r="X87" s="52"/>
      <c r="Y87" s="63"/>
      <c r="Z87" s="52"/>
      <c r="AA87" s="52"/>
      <c r="AB87" s="52"/>
      <c r="AC87" s="65"/>
      <c r="AD87" s="52"/>
      <c r="AE87" s="52"/>
      <c r="AF87" s="52"/>
      <c r="AG87" s="65"/>
      <c r="AH87" s="52"/>
      <c r="AI87" s="52"/>
      <c r="AJ87" s="52"/>
      <c r="AK87" s="65"/>
      <c r="AL87" s="52"/>
      <c r="AM87" s="52"/>
      <c r="AN87" s="52"/>
      <c r="AO87" s="56"/>
      <c r="AP87" s="56"/>
      <c r="AQ87" s="56"/>
      <c r="AR87" s="58"/>
      <c r="AS87" s="58"/>
      <c r="AT87" s="58"/>
      <c r="AU87" s="60"/>
      <c r="AV87" s="60"/>
      <c r="AW87" s="61"/>
      <c r="AX87" s="62"/>
      <c r="AY87" s="31" t="str">
        <f t="shared" si="9"/>
        <v/>
      </c>
      <c r="AZ87" s="63"/>
      <c r="BA87" s="69"/>
      <c r="BB87" s="69"/>
      <c r="BC87" s="69"/>
      <c r="BD87" s="71"/>
      <c r="BE87" s="71"/>
      <c r="BF87" s="71"/>
      <c r="BG87" s="72"/>
      <c r="BH87" s="73"/>
      <c r="BI87" s="73"/>
      <c r="BJ87" s="74"/>
      <c r="BK87" s="74"/>
      <c r="BL87" s="77" t="str">
        <f t="shared" si="10"/>
        <v/>
      </c>
      <c r="BM87" s="80" t="str">
        <f t="shared" si="11"/>
        <v/>
      </c>
      <c r="BN87" s="139"/>
      <c r="BO87" s="82" t="str">
        <f>IF(ISBLANK(A87),"",VLOOKUP(LEFT(A87,1),Coordinate,2,FALSE))</f>
        <v/>
      </c>
      <c r="BP87" s="83">
        <f t="shared" si="12"/>
        <v>0</v>
      </c>
      <c r="BQ87" s="84">
        <f t="shared" si="13"/>
        <v>0</v>
      </c>
      <c r="BR87" s="54" t="str">
        <f>IF(ISBLANK(A87),"",vlookup(LEFT(A87,1),Coordinate,9,false))</f>
        <v/>
      </c>
      <c r="BS87" s="54" t="str">
        <f>IF(ISBLANK(A87),"",VLOOKUP(MID(A87,2,1),Coordinate,9,false))</f>
        <v/>
      </c>
      <c r="BT87" s="54" t="str">
        <f>IF(ISBLANK(A87),"",VLOOKUP(MID(A87,3,1),Coordinate,9,false))</f>
        <v/>
      </c>
      <c r="BU87" s="54" t="str">
        <f>IF(ISBLANK(A87),"",VLOOKUP(MID(A87,4,1),Coordinate,9,false))</f>
        <v/>
      </c>
      <c r="BV87" s="54" t="str">
        <f>IF(ISBLANK(A87),"",VLOOKUP(MID(A87,5,1),Coordinate,9,false))</f>
        <v/>
      </c>
      <c r="BW87" s="54" t="str">
        <f>IF(ISBLANK(A87),"",VLOOKUP(MID(A87,6,1),Coordinate,9,false))</f>
        <v/>
      </c>
      <c r="BX87" s="84" t="str">
        <f>IF(ISBLANK(A87),"",VLOOKUP(RIGHT(A87,1),Coordinate,9,false))</f>
        <v/>
      </c>
      <c r="BY87" s="84">
        <f t="array" ref="BY87">SUMPRODUCT(BR87:BX87,TRANSPOSE(Weights))</f>
        <v>0</v>
      </c>
      <c r="BZ87" s="53"/>
    </row>
    <row r="88">
      <c r="A88" s="147"/>
      <c r="B88" s="51" t="str">
        <f>IF(ISBLANK(A88),"",if(C88="","N",if(VLOOKUP(BQ88,NewPlanet,3,false)=C88,"Y","N")))</f>
        <v/>
      </c>
      <c r="C88" s="141"/>
      <c r="D88" s="52"/>
      <c r="E88" s="52"/>
      <c r="F88" s="52"/>
      <c r="G88" s="52"/>
      <c r="H88" s="52"/>
      <c r="I88" s="54" t="str">
        <f t="shared" si="7"/>
        <v/>
      </c>
      <c r="J88" s="52"/>
      <c r="K88" s="52"/>
      <c r="L88" s="52"/>
      <c r="M88" s="52"/>
      <c r="N88" s="52"/>
      <c r="O88" s="54" t="str">
        <f t="shared" si="8"/>
        <v/>
      </c>
      <c r="P88" s="142"/>
      <c r="Q88" s="56"/>
      <c r="R88" s="143"/>
      <c r="S88" s="58"/>
      <c r="T88" s="144"/>
      <c r="U88" s="60"/>
      <c r="V88" s="61"/>
      <c r="W88" s="62"/>
      <c r="X88" s="52"/>
      <c r="Y88" s="63"/>
      <c r="Z88" s="52"/>
      <c r="AA88" s="52"/>
      <c r="AB88" s="52"/>
      <c r="AC88" s="65"/>
      <c r="AD88" s="52"/>
      <c r="AE88" s="52"/>
      <c r="AF88" s="52"/>
      <c r="AG88" s="65"/>
      <c r="AH88" s="52"/>
      <c r="AI88" s="52"/>
      <c r="AJ88" s="52"/>
      <c r="AK88" s="65"/>
      <c r="AL88" s="52"/>
      <c r="AM88" s="52"/>
      <c r="AN88" s="52"/>
      <c r="AO88" s="56"/>
      <c r="AP88" s="56"/>
      <c r="AQ88" s="56"/>
      <c r="AR88" s="58"/>
      <c r="AS88" s="58"/>
      <c r="AT88" s="58"/>
      <c r="AU88" s="60"/>
      <c r="AV88" s="60"/>
      <c r="AW88" s="61"/>
      <c r="AX88" s="62"/>
      <c r="AY88" s="31" t="str">
        <f t="shared" si="9"/>
        <v/>
      </c>
      <c r="AZ88" s="63"/>
      <c r="BA88" s="69"/>
      <c r="BB88" s="69"/>
      <c r="BC88" s="69"/>
      <c r="BD88" s="71"/>
      <c r="BE88" s="71"/>
      <c r="BF88" s="71"/>
      <c r="BG88" s="72"/>
      <c r="BH88" s="73"/>
      <c r="BI88" s="73"/>
      <c r="BJ88" s="74"/>
      <c r="BK88" s="74"/>
      <c r="BL88" s="77" t="str">
        <f t="shared" si="10"/>
        <v/>
      </c>
      <c r="BM88" s="80" t="str">
        <f t="shared" si="11"/>
        <v/>
      </c>
      <c r="BN88" s="139"/>
      <c r="BO88" s="82" t="str">
        <f>IF(ISBLANK(A88),"",VLOOKUP(LEFT(A88,1),Coordinate,2,FALSE))</f>
        <v/>
      </c>
      <c r="BP88" s="83">
        <f t="shared" si="12"/>
        <v>0</v>
      </c>
      <c r="BQ88" s="84">
        <f t="shared" si="13"/>
        <v>0</v>
      </c>
      <c r="BR88" s="54" t="str">
        <f>IF(ISBLANK(A88),"",vlookup(LEFT(A88,1),Coordinate,9,false))</f>
        <v/>
      </c>
      <c r="BS88" s="54" t="str">
        <f>IF(ISBLANK(A88),"",VLOOKUP(MID(A88,2,1),Coordinate,9,false))</f>
        <v/>
      </c>
      <c r="BT88" s="54" t="str">
        <f>IF(ISBLANK(A88),"",VLOOKUP(MID(A88,3,1),Coordinate,9,false))</f>
        <v/>
      </c>
      <c r="BU88" s="54" t="str">
        <f>IF(ISBLANK(A88),"",VLOOKUP(MID(A88,4,1),Coordinate,9,false))</f>
        <v/>
      </c>
      <c r="BV88" s="54" t="str">
        <f>IF(ISBLANK(A88),"",VLOOKUP(MID(A88,5,1),Coordinate,9,false))</f>
        <v/>
      </c>
      <c r="BW88" s="54" t="str">
        <f>IF(ISBLANK(A88),"",VLOOKUP(MID(A88,6,1),Coordinate,9,false))</f>
        <v/>
      </c>
      <c r="BX88" s="84" t="str">
        <f>IF(ISBLANK(A88),"",VLOOKUP(RIGHT(A88,1),Coordinate,9,false))</f>
        <v/>
      </c>
      <c r="BY88" s="84">
        <f t="array" ref="BY88">SUMPRODUCT(BR88:BX88,TRANSPOSE(Weights))</f>
        <v>0</v>
      </c>
      <c r="BZ88" s="53"/>
    </row>
    <row r="89">
      <c r="A89" s="147"/>
      <c r="B89" s="51" t="str">
        <f>IF(ISBLANK(A89),"",if(C89="","N",if(VLOOKUP(BQ89,NewPlanet,3,false)=C89,"Y","N")))</f>
        <v/>
      </c>
      <c r="C89" s="141"/>
      <c r="D89" s="52"/>
      <c r="E89" s="52"/>
      <c r="F89" s="52"/>
      <c r="G89" s="52"/>
      <c r="H89" s="52"/>
      <c r="I89" s="54" t="str">
        <f t="shared" si="7"/>
        <v/>
      </c>
      <c r="J89" s="52"/>
      <c r="K89" s="52"/>
      <c r="L89" s="52"/>
      <c r="M89" s="52"/>
      <c r="N89" s="52"/>
      <c r="O89" s="54" t="str">
        <f t="shared" si="8"/>
        <v/>
      </c>
      <c r="P89" s="142"/>
      <c r="Q89" s="56"/>
      <c r="R89" s="143"/>
      <c r="S89" s="58"/>
      <c r="T89" s="144"/>
      <c r="U89" s="60"/>
      <c r="V89" s="61"/>
      <c r="W89" s="62"/>
      <c r="X89" s="52"/>
      <c r="Y89" s="63"/>
      <c r="Z89" s="52"/>
      <c r="AA89" s="52"/>
      <c r="AB89" s="52"/>
      <c r="AC89" s="65"/>
      <c r="AD89" s="52"/>
      <c r="AE89" s="52"/>
      <c r="AF89" s="52"/>
      <c r="AG89" s="65"/>
      <c r="AH89" s="52"/>
      <c r="AI89" s="52"/>
      <c r="AJ89" s="52"/>
      <c r="AK89" s="65"/>
      <c r="AL89" s="52"/>
      <c r="AM89" s="52"/>
      <c r="AN89" s="52"/>
      <c r="AO89" s="56"/>
      <c r="AP89" s="56"/>
      <c r="AQ89" s="56"/>
      <c r="AR89" s="58"/>
      <c r="AS89" s="58"/>
      <c r="AT89" s="58"/>
      <c r="AU89" s="60"/>
      <c r="AV89" s="60"/>
      <c r="AW89" s="61"/>
      <c r="AX89" s="62"/>
      <c r="AY89" s="31" t="str">
        <f t="shared" si="9"/>
        <v/>
      </c>
      <c r="AZ89" s="63"/>
      <c r="BA89" s="69"/>
      <c r="BB89" s="69"/>
      <c r="BC89" s="69"/>
      <c r="BD89" s="71"/>
      <c r="BE89" s="71"/>
      <c r="BF89" s="71"/>
      <c r="BG89" s="72"/>
      <c r="BH89" s="73"/>
      <c r="BI89" s="73"/>
      <c r="BJ89" s="74"/>
      <c r="BK89" s="74"/>
      <c r="BL89" s="77" t="str">
        <f t="shared" si="10"/>
        <v/>
      </c>
      <c r="BM89" s="80" t="str">
        <f t="shared" si="11"/>
        <v/>
      </c>
      <c r="BN89" s="139"/>
      <c r="BO89" s="82" t="str">
        <f>IF(ISBLANK(A89),"",VLOOKUP(LEFT(A89,1),Coordinate,2,FALSE))</f>
        <v/>
      </c>
      <c r="BP89" s="83">
        <f t="shared" si="12"/>
        <v>0</v>
      </c>
      <c r="BQ89" s="84">
        <f t="shared" si="13"/>
        <v>0</v>
      </c>
      <c r="BR89" s="54" t="str">
        <f>IF(ISBLANK(A89),"",vlookup(LEFT(A89,1),Coordinate,9,false))</f>
        <v/>
      </c>
      <c r="BS89" s="54" t="str">
        <f>IF(ISBLANK(A89),"",VLOOKUP(MID(A89,2,1),Coordinate,9,false))</f>
        <v/>
      </c>
      <c r="BT89" s="54" t="str">
        <f>IF(ISBLANK(A89),"",VLOOKUP(MID(A89,3,1),Coordinate,9,false))</f>
        <v/>
      </c>
      <c r="BU89" s="54" t="str">
        <f>IF(ISBLANK(A89),"",VLOOKUP(MID(A89,4,1),Coordinate,9,false))</f>
        <v/>
      </c>
      <c r="BV89" s="54" t="str">
        <f>IF(ISBLANK(A89),"",VLOOKUP(MID(A89,5,1),Coordinate,9,false))</f>
        <v/>
      </c>
      <c r="BW89" s="54" t="str">
        <f>IF(ISBLANK(A89),"",VLOOKUP(MID(A89,6,1),Coordinate,9,false))</f>
        <v/>
      </c>
      <c r="BX89" s="84" t="str">
        <f>IF(ISBLANK(A89),"",VLOOKUP(RIGHT(A89,1),Coordinate,9,false))</f>
        <v/>
      </c>
      <c r="BY89" s="84">
        <f t="array" ref="BY89">SUMPRODUCT(BR89:BX89,TRANSPOSE(Weights))</f>
        <v>0</v>
      </c>
      <c r="BZ89" s="53"/>
    </row>
    <row r="90">
      <c r="A90" s="147"/>
      <c r="B90" s="51" t="str">
        <f>IF(ISBLANK(A90),"",if(C90="","N",if(VLOOKUP(BQ90,NewPlanet,3,false)=C90,"Y","N")))</f>
        <v/>
      </c>
      <c r="C90" s="141"/>
      <c r="D90" s="52"/>
      <c r="E90" s="52"/>
      <c r="F90" s="52"/>
      <c r="G90" s="52"/>
      <c r="H90" s="52"/>
      <c r="I90" s="54" t="str">
        <f t="shared" si="7"/>
        <v/>
      </c>
      <c r="J90" s="52"/>
      <c r="K90" s="52"/>
      <c r="L90" s="52"/>
      <c r="M90" s="52"/>
      <c r="N90" s="52"/>
      <c r="O90" s="54" t="str">
        <f t="shared" si="8"/>
        <v/>
      </c>
      <c r="P90" s="55"/>
      <c r="Q90" s="56"/>
      <c r="R90" s="143"/>
      <c r="S90" s="58"/>
      <c r="T90" s="144"/>
      <c r="U90" s="60"/>
      <c r="V90" s="61"/>
      <c r="W90" s="62"/>
      <c r="X90" s="52"/>
      <c r="Y90" s="63"/>
      <c r="Z90" s="52"/>
      <c r="AA90" s="52"/>
      <c r="AB90" s="52"/>
      <c r="AC90" s="65"/>
      <c r="AD90" s="52"/>
      <c r="AE90" s="52"/>
      <c r="AF90" s="52"/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6"/>
      <c r="AR90" s="58"/>
      <c r="AS90" s="58"/>
      <c r="AT90" s="58"/>
      <c r="AU90" s="60"/>
      <c r="AV90" s="60"/>
      <c r="AW90" s="61"/>
      <c r="AX90" s="62"/>
      <c r="AY90" s="31" t="str">
        <f t="shared" si="9"/>
        <v/>
      </c>
      <c r="AZ90" s="63"/>
      <c r="BA90" s="69"/>
      <c r="BB90" s="69"/>
      <c r="BC90" s="69"/>
      <c r="BD90" s="71"/>
      <c r="BE90" s="71"/>
      <c r="BF90" s="71"/>
      <c r="BG90" s="72"/>
      <c r="BH90" s="73"/>
      <c r="BI90" s="73"/>
      <c r="BJ90" s="74"/>
      <c r="BK90" s="74"/>
      <c r="BL90" s="77" t="str">
        <f t="shared" si="10"/>
        <v/>
      </c>
      <c r="BM90" s="80" t="str">
        <f t="shared" si="11"/>
        <v/>
      </c>
      <c r="BN90" s="139"/>
      <c r="BO90" s="82" t="str">
        <f>IF(ISBLANK(A90),"",VLOOKUP(LEFT(A90,1),Coordinate,2,FALSE))</f>
        <v/>
      </c>
      <c r="BP90" s="83">
        <f t="shared" si="12"/>
        <v>0</v>
      </c>
      <c r="BQ90" s="84">
        <f t="shared" si="13"/>
        <v>0</v>
      </c>
      <c r="BR90" s="54" t="str">
        <f>IF(ISBLANK(A90),"",vlookup(LEFT(A90,1),Coordinate,9,false))</f>
        <v/>
      </c>
      <c r="BS90" s="54" t="str">
        <f>IF(ISBLANK(A90),"",VLOOKUP(MID(A90,2,1),Coordinate,9,false))</f>
        <v/>
      </c>
      <c r="BT90" s="54" t="str">
        <f>IF(ISBLANK(A90),"",VLOOKUP(MID(A90,3,1),Coordinate,9,false))</f>
        <v/>
      </c>
      <c r="BU90" s="54" t="str">
        <f>IF(ISBLANK(A90),"",VLOOKUP(MID(A90,4,1),Coordinate,9,false))</f>
        <v/>
      </c>
      <c r="BV90" s="54" t="str">
        <f>IF(ISBLANK(A90),"",VLOOKUP(MID(A90,5,1),Coordinate,9,false))</f>
        <v/>
      </c>
      <c r="BW90" s="54" t="str">
        <f>IF(ISBLANK(A90),"",VLOOKUP(MID(A90,6,1),Coordinate,9,false))</f>
        <v/>
      </c>
      <c r="BX90" s="84" t="str">
        <f>IF(ISBLANK(A90),"",VLOOKUP(RIGHT(A90,1),Coordinate,9,false))</f>
        <v/>
      </c>
      <c r="BY90" s="84">
        <f t="array" ref="BY90">SUMPRODUCT(BR90:BX90,TRANSPOSE(Weights))</f>
        <v>0</v>
      </c>
      <c r="BZ90" s="53"/>
    </row>
  </sheetData>
  <conditionalFormatting sqref="P2:R90 S25 S28:S29 T28:T32 U28:U29">
    <cfRule type="cellIs" dxfId="0" priority="1" operator="equal">
      <formula>"Primitive"</formula>
    </cfRule>
  </conditionalFormatting>
  <conditionalFormatting sqref="O2:U90 BO3:BO90">
    <cfRule type="cellIs" dxfId="1" priority="2" operator="equal">
      <formula>"Advanced"</formula>
    </cfRule>
  </conditionalFormatting>
  <conditionalFormatting sqref="O2:U90 BO3:BO90">
    <cfRule type="cellIs" dxfId="2" priority="3" operator="equal">
      <formula>"Advanced (Hostile)"</formula>
    </cfRule>
  </conditionalFormatting>
  <conditionalFormatting sqref="O2:U90 BO3:BO90">
    <cfRule type="containsText" dxfId="3" priority="4" operator="containsText" text="Anomalous">
      <formula>NOT(ISERROR(SEARCH(("Anomalous"),(O2))))</formula>
    </cfRule>
  </conditionalFormatting>
  <conditionalFormatting sqref="S2:U90 Q43">
    <cfRule type="cellIs" dxfId="0" priority="5" operator="equal">
      <formula>"Detected"</formula>
    </cfRule>
  </conditionalFormatting>
  <conditionalFormatting sqref="C2:X90 BO2:BP90 A3:A90">
    <cfRule type="cellIs" dxfId="4" priority="6" operator="equal">
      <formula>"Y"</formula>
    </cfRule>
  </conditionalFormatting>
  <conditionalFormatting sqref="U2:U90 BO2:BO90">
    <cfRule type="colorScale" priority="7">
      <colorScale>
        <cfvo type="min"/>
        <cfvo type="max"/>
        <color rgb="FFFFFFFF"/>
        <color rgb="FFE67C73"/>
      </colorScale>
    </cfRule>
  </conditionalFormatting>
  <conditionalFormatting sqref="BP3:BP90">
    <cfRule type="notContainsBlanks" dxfId="5" priority="8">
      <formula>LEN(TRIM(BP3))&gt;0</formula>
    </cfRule>
  </conditionalFormatting>
  <conditionalFormatting sqref="AY2:AY90 BL2:BM90">
    <cfRule type="cellIs" dxfId="6" priority="9" operator="greaterThan">
      <formula>10</formula>
    </cfRule>
  </conditionalFormatting>
  <conditionalFormatting sqref="B3:B90">
    <cfRule type="cellIs" dxfId="4" priority="10" operator="equal">
      <formula>"N"</formula>
    </cfRule>
  </conditionalFormatting>
  <conditionalFormatting sqref="A1:T1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2">
    <cfRule type="notContainsBlanks" dxfId="5" priority="12">
      <formula>LEN(TRIM(A2))&gt;0</formula>
    </cfRule>
  </conditionalFormatting>
  <conditionalFormatting sqref="A2">
    <cfRule type="notContainsBlanks" dxfId="5" priority="13">
      <formula>LEN(TRIM(A2))&gt;0</formula>
    </cfRule>
  </conditionalFormatting>
  <conditionalFormatting sqref="AE2">
    <cfRule type="notContainsBlanks" dxfId="7" priority="14">
      <formula>LEN(TRIM(AE2))&gt;0</formula>
    </cfRule>
  </conditionalFormatting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"/>
      <c r="B1" s="2"/>
      <c r="C1" s="3">
        <f>COUNTA(C3:C85)</f>
        <v>39</v>
      </c>
      <c r="D1" s="4"/>
      <c r="E1" s="4"/>
      <c r="F1" s="4"/>
      <c r="G1" s="4"/>
      <c r="H1" s="4"/>
      <c r="I1" s="5">
        <f>COUNTIF(I3:I85,"&gt;0")</f>
        <v>38</v>
      </c>
      <c r="J1" s="4"/>
      <c r="K1" s="4"/>
      <c r="L1" s="4"/>
      <c r="M1" s="4"/>
      <c r="N1" s="4"/>
      <c r="O1" s="5"/>
      <c r="P1" s="4">
        <f>COUNTA(P3:P85)</f>
        <v>37</v>
      </c>
      <c r="Q1" s="4"/>
      <c r="R1" s="4">
        <f>COUNTA(R3:R85)</f>
        <v>38</v>
      </c>
      <c r="S1" s="4"/>
      <c r="T1" s="4">
        <f>COUNTA(T3:T85)</f>
        <v>37</v>
      </c>
      <c r="U1" s="4"/>
      <c r="V1" s="4">
        <f t="shared" ref="V1:X1" si="1">COUNTA(V3:V85)</f>
        <v>15</v>
      </c>
      <c r="W1" s="4">
        <f t="shared" si="1"/>
        <v>14</v>
      </c>
      <c r="X1" s="4">
        <f t="shared" si="1"/>
        <v>13</v>
      </c>
      <c r="Y1" s="6"/>
      <c r="Z1" s="7">
        <f t="shared" ref="Z1:AB1" si="2">COUNTIF(Z3:Z85,"&gt;0")</f>
        <v>35</v>
      </c>
      <c r="AA1" s="7">
        <f t="shared" si="2"/>
        <v>32</v>
      </c>
      <c r="AB1" s="7">
        <f t="shared" si="2"/>
        <v>20</v>
      </c>
      <c r="AC1" s="8"/>
      <c r="AD1" s="7">
        <f t="shared" ref="AD1:AF1" si="3">COUNTIF(AD3:AD85,"&gt;0")</f>
        <v>1</v>
      </c>
      <c r="AE1" s="7">
        <f t="shared" si="3"/>
        <v>0</v>
      </c>
      <c r="AF1" s="7">
        <f t="shared" si="3"/>
        <v>3</v>
      </c>
      <c r="AG1" s="8"/>
      <c r="AH1" s="7">
        <f t="shared" ref="AH1:AJ1" si="4">COUNTIF(AH3:AH85,"&gt;0")</f>
        <v>0</v>
      </c>
      <c r="AI1" s="7">
        <f t="shared" si="4"/>
        <v>2</v>
      </c>
      <c r="AJ1" s="7">
        <f t="shared" si="4"/>
        <v>2</v>
      </c>
      <c r="AK1" s="8"/>
      <c r="AL1" s="7">
        <f t="shared" ref="AL1:AY1" si="5">COUNTIF(AL3:AL85,"&gt;0")</f>
        <v>3</v>
      </c>
      <c r="AM1" s="7">
        <f t="shared" si="5"/>
        <v>1</v>
      </c>
      <c r="AN1" s="7">
        <f t="shared" si="5"/>
        <v>0</v>
      </c>
      <c r="AO1" s="7">
        <f t="shared" si="5"/>
        <v>4</v>
      </c>
      <c r="AP1" s="7">
        <f t="shared" si="5"/>
        <v>3</v>
      </c>
      <c r="AQ1" s="7">
        <f t="shared" si="5"/>
        <v>0</v>
      </c>
      <c r="AR1" s="7">
        <f t="shared" si="5"/>
        <v>6</v>
      </c>
      <c r="AS1" s="7">
        <f t="shared" si="5"/>
        <v>3</v>
      </c>
      <c r="AT1" s="7">
        <f t="shared" si="5"/>
        <v>0</v>
      </c>
      <c r="AU1" s="7">
        <f t="shared" si="5"/>
        <v>3</v>
      </c>
      <c r="AV1" s="7">
        <f t="shared" si="5"/>
        <v>0</v>
      </c>
      <c r="AW1" s="7">
        <f t="shared" si="5"/>
        <v>2</v>
      </c>
      <c r="AX1" s="7">
        <f t="shared" si="5"/>
        <v>0</v>
      </c>
      <c r="AY1" s="7">
        <f t="shared" si="5"/>
        <v>36</v>
      </c>
      <c r="AZ1" s="6"/>
      <c r="BA1" s="7">
        <f t="shared" ref="BA1:BM1" si="6">COUNTIF(BA3:BA85,"&gt;0")</f>
        <v>7</v>
      </c>
      <c r="BB1" s="7">
        <f t="shared" si="6"/>
        <v>3</v>
      </c>
      <c r="BC1" s="7">
        <f t="shared" si="6"/>
        <v>1</v>
      </c>
      <c r="BD1" s="7">
        <f t="shared" si="6"/>
        <v>9</v>
      </c>
      <c r="BE1" s="7">
        <f t="shared" si="6"/>
        <v>0</v>
      </c>
      <c r="BF1" s="7">
        <f t="shared" si="6"/>
        <v>1</v>
      </c>
      <c r="BG1" s="7">
        <f t="shared" si="6"/>
        <v>13</v>
      </c>
      <c r="BH1" s="7">
        <f t="shared" si="6"/>
        <v>13</v>
      </c>
      <c r="BI1" s="7">
        <f t="shared" si="6"/>
        <v>4</v>
      </c>
      <c r="BJ1" s="7">
        <f t="shared" si="6"/>
        <v>12</v>
      </c>
      <c r="BK1" s="7">
        <f t="shared" si="6"/>
        <v>4</v>
      </c>
      <c r="BL1" s="7">
        <f t="shared" si="6"/>
        <v>29</v>
      </c>
      <c r="BM1" s="7">
        <f t="shared" si="6"/>
        <v>37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23</v>
      </c>
      <c r="AA2" s="30" t="s">
        <v>26</v>
      </c>
      <c r="AB2" s="30" t="s">
        <v>28</v>
      </c>
      <c r="AC2" s="31"/>
      <c r="AD2" s="32" t="s">
        <v>31</v>
      </c>
      <c r="AE2" s="33" t="s">
        <v>33</v>
      </c>
      <c r="AF2" s="33" t="s">
        <v>35</v>
      </c>
      <c r="AG2" s="31"/>
      <c r="AH2" s="34" t="s">
        <v>37</v>
      </c>
      <c r="AI2" s="35" t="s">
        <v>41</v>
      </c>
      <c r="AJ2" s="36" t="s">
        <v>44</v>
      </c>
      <c r="AK2" s="31"/>
      <c r="AL2" s="37" t="s">
        <v>45</v>
      </c>
      <c r="AM2" s="38" t="s">
        <v>46</v>
      </c>
      <c r="AN2" s="37" t="s">
        <v>50</v>
      </c>
      <c r="AO2" s="39" t="s">
        <v>53</v>
      </c>
      <c r="AP2" s="39" t="s">
        <v>56</v>
      </c>
      <c r="AQ2" s="40" t="s">
        <v>54</v>
      </c>
      <c r="AR2" s="41" t="s">
        <v>59</v>
      </c>
      <c r="AS2" s="41" t="s">
        <v>62</v>
      </c>
      <c r="AT2" s="41" t="s">
        <v>66</v>
      </c>
      <c r="AU2" s="42" t="s">
        <v>70</v>
      </c>
      <c r="AV2" s="42" t="s">
        <v>72</v>
      </c>
      <c r="AW2" s="43" t="s">
        <v>75</v>
      </c>
      <c r="AX2" s="44" t="s">
        <v>78</v>
      </c>
      <c r="AY2" s="45" t="s">
        <v>77</v>
      </c>
      <c r="AZ2" s="29"/>
      <c r="BA2" s="39" t="s">
        <v>81</v>
      </c>
      <c r="BB2" s="39" t="s">
        <v>86</v>
      </c>
      <c r="BC2" s="39" t="s">
        <v>84</v>
      </c>
      <c r="BD2" s="41" t="s">
        <v>92</v>
      </c>
      <c r="BE2" s="41" t="s">
        <v>97</v>
      </c>
      <c r="BF2" s="41" t="s">
        <v>89</v>
      </c>
      <c r="BG2" s="42" t="s">
        <v>102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 ht="15.75" customHeight="1">
      <c r="A3" s="50" t="s">
        <v>115</v>
      </c>
      <c r="B3" s="51" t="str">
        <f>IF(ISBLANK(A3),"",if(C3="","N",if(VLOOKUP(BQ3,NewPlanet,3,false)=C3,"Y","N")))</f>
        <v>N</v>
      </c>
      <c r="C3" s="3" t="s">
        <v>118</v>
      </c>
      <c r="D3" s="52"/>
      <c r="E3" s="52"/>
      <c r="F3" s="53"/>
      <c r="G3" s="53"/>
      <c r="H3" s="52"/>
      <c r="I3" s="54">
        <f t="shared" ref="I3:I85" si="7">IF(ISBLANK(A3),"",COUNTA(D3:H3))</f>
        <v>0</v>
      </c>
      <c r="J3" s="52"/>
      <c r="K3" s="52"/>
      <c r="L3" s="52"/>
      <c r="M3" s="52"/>
      <c r="N3" s="52"/>
      <c r="O3" s="54">
        <f t="shared" ref="O3:O85" si="8">IF(ISBLANK(A3),"",COUNTA(J3:N3))</f>
        <v>0</v>
      </c>
      <c r="P3" s="55" t="s">
        <v>123</v>
      </c>
      <c r="Q3" s="64" t="s">
        <v>121</v>
      </c>
      <c r="R3" s="57" t="s">
        <v>124</v>
      </c>
      <c r="S3" s="66"/>
      <c r="T3" s="59" t="s">
        <v>125</v>
      </c>
      <c r="U3" s="67" t="s">
        <v>121</v>
      </c>
      <c r="V3" s="68" t="s">
        <v>121</v>
      </c>
      <c r="W3" s="70" t="s">
        <v>121</v>
      </c>
      <c r="X3" s="53"/>
      <c r="Y3" s="63"/>
      <c r="Z3" s="53">
        <v>3.0</v>
      </c>
      <c r="AA3" s="53">
        <v>2.0</v>
      </c>
      <c r="AB3" s="53"/>
      <c r="AC3" s="65"/>
      <c r="AD3" s="52"/>
      <c r="AE3" s="52"/>
      <c r="AF3" s="52"/>
      <c r="AG3" s="65"/>
      <c r="AH3" s="52"/>
      <c r="AI3" s="52"/>
      <c r="AJ3" s="53"/>
      <c r="AK3" s="65"/>
      <c r="AL3" s="52"/>
      <c r="AM3" s="52"/>
      <c r="AN3" s="52"/>
      <c r="AO3" s="64"/>
      <c r="AP3" s="56"/>
      <c r="AQ3" s="56"/>
      <c r="AR3" s="58"/>
      <c r="AS3" s="58"/>
      <c r="AT3" s="66"/>
      <c r="AU3" s="60"/>
      <c r="AV3" s="60"/>
      <c r="AW3" s="61"/>
      <c r="AX3" s="62"/>
      <c r="AY3" s="31">
        <f t="shared" ref="AY3:AY85" si="9">IF(ISBLANK(R3),"",SUM(Z3:AU3,AW3:AX3))</f>
        <v>5</v>
      </c>
      <c r="AZ3" s="63"/>
      <c r="BA3" s="75">
        <v>1.0</v>
      </c>
      <c r="BB3" s="69"/>
      <c r="BC3" s="69"/>
      <c r="BD3" s="71"/>
      <c r="BE3" s="71"/>
      <c r="BF3" s="71"/>
      <c r="BG3" s="76">
        <v>5.0</v>
      </c>
      <c r="BH3" s="78">
        <v>4.0</v>
      </c>
      <c r="BI3" s="73"/>
      <c r="BJ3" s="79">
        <v>5.0</v>
      </c>
      <c r="BK3" s="74"/>
      <c r="BL3" s="77">
        <f t="shared" ref="BL3:BL85" si="10">IF(ISBLANK(A3),"",SUM(BA3:BK3))</f>
        <v>15</v>
      </c>
      <c r="BM3" s="80">
        <f t="shared" ref="BM3:BM85" si="11">IF(ISBLANK(A3),"",AY3+BL3)</f>
        <v>20</v>
      </c>
      <c r="BN3" s="81"/>
      <c r="BO3" s="82">
        <f>IF(ISBLANK(A3),"",VLOOKUP(LEFT(A3,1),Coordinate,2,FALSE))</f>
        <v>1</v>
      </c>
      <c r="BP3" s="83">
        <f t="shared" ref="BP3:BP24" si="12">I3+O3</f>
        <v>0</v>
      </c>
      <c r="BQ3" s="84">
        <f t="shared" ref="BQ3:BQ24" si="13">SUM(BR3:BX3)</f>
        <v>49</v>
      </c>
      <c r="BR3" s="54">
        <f>IF(ISBLANK(A3),"",vlookup(LEFT(A3,1),Coordinate,9,false))</f>
        <v>3</v>
      </c>
      <c r="BS3" s="54">
        <f>IF(ISBLANK(A3),"",VLOOKUP(MID(A3,2,1),Coordinate,9,false))</f>
        <v>0</v>
      </c>
      <c r="BT3" s="54">
        <f>IF(ISBLANK(A3),"",VLOOKUP(MID(A3,3,1),Coordinate,9,false))</f>
        <v>11</v>
      </c>
      <c r="BU3" s="54">
        <f>IF(ISBLANK(A3),"",VLOOKUP(MID(A3,4,1),Coordinate,9,false))</f>
        <v>11</v>
      </c>
      <c r="BV3" s="54">
        <f>IF(ISBLANK(A3),"",VLOOKUP(MID(A3,5,1),Coordinate,9,false))</f>
        <v>24</v>
      </c>
      <c r="BW3" s="54">
        <f>IF(ISBLANK(A3),"",VLOOKUP(MID(A3,6,1),Coordinate,9,false))</f>
        <v>0</v>
      </c>
      <c r="BX3" s="84">
        <f>IF(ISBLANK(A3),"",VLOOKUP(RIGHT(A3,1),Coordinate,9,false))</f>
        <v>0</v>
      </c>
      <c r="BY3" s="84">
        <f t="array" ref="BY3">SUMPRODUCT(BR3:BX3,TRANSPOSE(Weights))</f>
        <v>200</v>
      </c>
      <c r="BZ3" s="53"/>
    </row>
    <row r="4" ht="15.75" customHeight="1">
      <c r="A4" s="50" t="s">
        <v>130</v>
      </c>
      <c r="B4" s="51" t="str">
        <f>IF(ISBLANK(A4),"",if(C4="","N",if(VLOOKUP(BQ4,NewPlanet,3,false)=C4,"Y","N")))</f>
        <v>N</v>
      </c>
      <c r="C4" s="3" t="s">
        <v>132</v>
      </c>
      <c r="D4" s="52"/>
      <c r="E4" s="52"/>
      <c r="F4" s="53" t="s">
        <v>121</v>
      </c>
      <c r="G4" s="53"/>
      <c r="H4" s="52"/>
      <c r="I4" s="54">
        <f t="shared" si="7"/>
        <v>1</v>
      </c>
      <c r="J4" s="52"/>
      <c r="K4" s="52"/>
      <c r="L4" s="52"/>
      <c r="M4" s="52"/>
      <c r="N4" s="52"/>
      <c r="O4" s="54">
        <f t="shared" si="8"/>
        <v>0</v>
      </c>
      <c r="P4" s="55" t="s">
        <v>134</v>
      </c>
      <c r="Q4" s="56"/>
      <c r="R4" s="85" t="s">
        <v>124</v>
      </c>
      <c r="S4" s="58"/>
      <c r="T4" s="59" t="s">
        <v>124</v>
      </c>
      <c r="U4" s="60"/>
      <c r="V4" s="68" t="s">
        <v>121</v>
      </c>
      <c r="W4" s="62"/>
      <c r="X4" s="53" t="s">
        <v>121</v>
      </c>
      <c r="Y4" s="63"/>
      <c r="Z4" s="53">
        <v>3.0</v>
      </c>
      <c r="AA4" s="53">
        <v>3.0</v>
      </c>
      <c r="AB4" s="53">
        <v>2.0</v>
      </c>
      <c r="AC4" s="65"/>
      <c r="AD4" s="52"/>
      <c r="AE4" s="52"/>
      <c r="AF4" s="52"/>
      <c r="AG4" s="65"/>
      <c r="AH4" s="52"/>
      <c r="AI4" s="52"/>
      <c r="AJ4" s="53">
        <v>1.0</v>
      </c>
      <c r="AK4" s="65"/>
      <c r="AL4" s="52"/>
      <c r="AM4" s="52"/>
      <c r="AN4" s="52"/>
      <c r="AO4" s="64">
        <v>3.0</v>
      </c>
      <c r="AP4" s="56"/>
      <c r="AQ4" s="56"/>
      <c r="AR4" s="58"/>
      <c r="AS4" s="58"/>
      <c r="AT4" s="66"/>
      <c r="AU4" s="60"/>
      <c r="AV4" s="60"/>
      <c r="AW4" s="61"/>
      <c r="AX4" s="62"/>
      <c r="AY4" s="31">
        <f t="shared" si="9"/>
        <v>12</v>
      </c>
      <c r="AZ4" s="63"/>
      <c r="BA4" s="69"/>
      <c r="BB4" s="69"/>
      <c r="BC4" s="69"/>
      <c r="BD4" s="71"/>
      <c r="BE4" s="71"/>
      <c r="BF4" s="71"/>
      <c r="BG4" s="72"/>
      <c r="BH4" s="78">
        <v>8.0</v>
      </c>
      <c r="BI4" s="73"/>
      <c r="BJ4" s="74"/>
      <c r="BK4" s="74"/>
      <c r="BL4" s="77">
        <f t="shared" si="10"/>
        <v>8</v>
      </c>
      <c r="BM4" s="80">
        <f t="shared" si="11"/>
        <v>20</v>
      </c>
      <c r="BN4" s="81" t="s">
        <v>135</v>
      </c>
      <c r="BO4" s="82">
        <f>IF(ISBLANK(A4),"",VLOOKUP(LEFT(A4,1),Coordinate,2,FALSE))</f>
        <v>1</v>
      </c>
      <c r="BP4" s="83">
        <f t="shared" si="12"/>
        <v>1</v>
      </c>
      <c r="BQ4" s="84">
        <f t="shared" si="13"/>
        <v>25</v>
      </c>
      <c r="BR4" s="54">
        <f>IF(ISBLANK(A4),"",vlookup(LEFT(A4,1),Coordinate,9,false))</f>
        <v>3</v>
      </c>
      <c r="BS4" s="54">
        <f>IF(ISBLANK(A4),"",VLOOKUP(MID(A4,2,1),Coordinate,9,false))</f>
        <v>1</v>
      </c>
      <c r="BT4" s="54">
        <f>IF(ISBLANK(A4),"",VLOOKUP(MID(A4,3,1),Coordinate,9,false))</f>
        <v>4</v>
      </c>
      <c r="BU4" s="54">
        <f>IF(ISBLANK(A4),"",VLOOKUP(MID(A4,4,1),Coordinate,9,false))</f>
        <v>1</v>
      </c>
      <c r="BV4" s="54">
        <f>IF(ISBLANK(A4),"",VLOOKUP(MID(A4,5,1),Coordinate,9,false))</f>
        <v>5</v>
      </c>
      <c r="BW4" s="54">
        <f>IF(ISBLANK(A4),"",VLOOKUP(MID(A4,6,1),Coordinate,9,false))</f>
        <v>9</v>
      </c>
      <c r="BX4" s="84">
        <f>IF(ISBLANK(A4),"",VLOOKUP(RIGHT(A4,1),Coordinate,9,false))</f>
        <v>2</v>
      </c>
      <c r="BY4" s="84">
        <f t="array" ref="BY4">SUMPRODUCT(BR4:BX4,TRANSPOSE(Weights))</f>
        <v>114</v>
      </c>
      <c r="BZ4" s="53"/>
    </row>
    <row r="5" ht="15.75" customHeight="1">
      <c r="A5" s="50" t="s">
        <v>140</v>
      </c>
      <c r="B5" s="51" t="str">
        <f>IF(ISBLANK(A5),"",if(C5="","N",if(VLOOKUP(BQ5,NewPlanet,3,false)=C5,"Y","N")))</f>
        <v>N</v>
      </c>
      <c r="C5" s="3" t="s">
        <v>141</v>
      </c>
      <c r="D5" s="52"/>
      <c r="E5" s="52"/>
      <c r="F5" s="52"/>
      <c r="G5" s="53"/>
      <c r="H5" s="53" t="s">
        <v>121</v>
      </c>
      <c r="I5" s="54">
        <f t="shared" si="7"/>
        <v>1</v>
      </c>
      <c r="J5" s="52"/>
      <c r="K5" s="52"/>
      <c r="L5" s="52"/>
      <c r="M5" s="52"/>
      <c r="N5" s="52"/>
      <c r="O5" s="54">
        <f t="shared" si="8"/>
        <v>0</v>
      </c>
      <c r="P5" s="55" t="s">
        <v>124</v>
      </c>
      <c r="Q5" s="56"/>
      <c r="R5" s="57" t="s">
        <v>131</v>
      </c>
      <c r="S5" s="58"/>
      <c r="T5" s="59" t="s">
        <v>124</v>
      </c>
      <c r="U5" s="60"/>
      <c r="V5" s="61"/>
      <c r="W5" s="62"/>
      <c r="X5" s="52"/>
      <c r="Y5" s="63"/>
      <c r="Z5" s="53">
        <v>4.0</v>
      </c>
      <c r="AA5" s="53">
        <v>6.0</v>
      </c>
      <c r="AB5" s="53">
        <v>6.0</v>
      </c>
      <c r="AC5" s="65"/>
      <c r="AD5" s="52"/>
      <c r="AE5" s="52"/>
      <c r="AF5" s="52"/>
      <c r="AG5" s="65"/>
      <c r="AH5" s="52"/>
      <c r="AI5" s="52"/>
      <c r="AJ5" s="52"/>
      <c r="AK5" s="65"/>
      <c r="AL5" s="52"/>
      <c r="AM5" s="52"/>
      <c r="AN5" s="52"/>
      <c r="AO5" s="56"/>
      <c r="AP5" s="56"/>
      <c r="AQ5" s="56"/>
      <c r="AR5" s="58"/>
      <c r="AS5" s="66">
        <v>4.0</v>
      </c>
      <c r="AT5" s="66"/>
      <c r="AU5" s="60"/>
      <c r="AV5" s="60"/>
      <c r="AW5" s="61"/>
      <c r="AX5" s="62"/>
      <c r="AY5" s="31">
        <f t="shared" si="9"/>
        <v>20</v>
      </c>
      <c r="AZ5" s="63"/>
      <c r="BA5" s="69"/>
      <c r="BB5" s="69"/>
      <c r="BC5" s="69"/>
      <c r="BD5" s="71"/>
      <c r="BE5" s="71"/>
      <c r="BF5" s="71"/>
      <c r="BG5" s="72"/>
      <c r="BH5" s="73"/>
      <c r="BI5" s="73"/>
      <c r="BJ5" s="74"/>
      <c r="BK5" s="74"/>
      <c r="BL5" s="77">
        <f t="shared" si="10"/>
        <v>0</v>
      </c>
      <c r="BM5" s="80">
        <f t="shared" si="11"/>
        <v>20</v>
      </c>
      <c r="BN5" s="81" t="s">
        <v>142</v>
      </c>
      <c r="BO5" s="82">
        <f>IF(ISBLANK(A5),"",VLOOKUP(LEFT(A5,1),Coordinate,2,FALSE))</f>
        <v>1</v>
      </c>
      <c r="BP5" s="83">
        <f t="shared" si="12"/>
        <v>1</v>
      </c>
      <c r="BQ5" s="84">
        <f t="shared" si="13"/>
        <v>12</v>
      </c>
      <c r="BR5" s="54">
        <f>IF(ISBLANK(A5),"",vlookup(LEFT(A5,1),Coordinate,9,false))</f>
        <v>3</v>
      </c>
      <c r="BS5" s="54">
        <f>IF(ISBLANK(A5),"",VLOOKUP(MID(A5,2,1),Coordinate,9,false))</f>
        <v>2</v>
      </c>
      <c r="BT5" s="54">
        <f>IF(ISBLANK(A5),"",VLOOKUP(MID(A5,3,1),Coordinate,9,false))</f>
        <v>1</v>
      </c>
      <c r="BU5" s="54">
        <f>IF(ISBLANK(A5),"",VLOOKUP(MID(A5,4,1),Coordinate,9,false))</f>
        <v>0</v>
      </c>
      <c r="BV5" s="54">
        <f>IF(ISBLANK(A5),"",VLOOKUP(MID(A5,5,1),Coordinate,9,false))</f>
        <v>1</v>
      </c>
      <c r="BW5" s="54">
        <f>IF(ISBLANK(A5),"",VLOOKUP(MID(A5,6,1),Coordinate,9,false))</f>
        <v>2</v>
      </c>
      <c r="BX5" s="84">
        <f>IF(ISBLANK(A5),"",VLOOKUP(RIGHT(A5,1),Coordinate,9,false))</f>
        <v>3</v>
      </c>
      <c r="BY5" s="84">
        <f t="array" ref="BY5">SUMPRODUCT(BR5:BX5,TRANSPOSE(Weights))</f>
        <v>48</v>
      </c>
      <c r="BZ5" s="53"/>
    </row>
    <row r="6" ht="15.75" customHeight="1">
      <c r="A6" s="50" t="s">
        <v>148</v>
      </c>
      <c r="B6" s="51" t="str">
        <f>IF(ISBLANK(A6),"",if(C6="","N",if(VLOOKUP(BQ6,NewPlanet,3,false)=C6,"Y","N")))</f>
        <v>N</v>
      </c>
      <c r="C6" s="3" t="s">
        <v>149</v>
      </c>
      <c r="D6" s="52"/>
      <c r="E6" s="52"/>
      <c r="F6" s="52" t="s">
        <v>119</v>
      </c>
      <c r="G6" s="53"/>
      <c r="H6" s="52"/>
      <c r="I6" s="54">
        <f t="shared" si="7"/>
        <v>1</v>
      </c>
      <c r="J6" s="52"/>
      <c r="K6" s="52"/>
      <c r="L6" s="52"/>
      <c r="M6" s="52"/>
      <c r="N6" s="52"/>
      <c r="O6" s="54">
        <f t="shared" si="8"/>
        <v>0</v>
      </c>
      <c r="P6" s="55" t="s">
        <v>123</v>
      </c>
      <c r="Q6" s="56"/>
      <c r="R6" s="57" t="s">
        <v>123</v>
      </c>
      <c r="S6" s="58"/>
      <c r="T6" s="59" t="s">
        <v>124</v>
      </c>
      <c r="U6" s="60"/>
      <c r="V6" s="61"/>
      <c r="W6" s="62"/>
      <c r="X6" s="52"/>
      <c r="Y6" s="63"/>
      <c r="Z6" s="53">
        <v>3.0</v>
      </c>
      <c r="AA6" s="53">
        <v>3.0</v>
      </c>
      <c r="AB6" s="53">
        <v>5.0</v>
      </c>
      <c r="AC6" s="65"/>
      <c r="AD6" s="52"/>
      <c r="AE6" s="52"/>
      <c r="AF6" s="52"/>
      <c r="AG6" s="65"/>
      <c r="AH6" s="52"/>
      <c r="AI6" s="52"/>
      <c r="AJ6" s="52"/>
      <c r="AK6" s="65"/>
      <c r="AL6" s="52"/>
      <c r="AM6" s="52"/>
      <c r="AN6" s="52"/>
      <c r="AO6" s="56">
        <v>5.0</v>
      </c>
      <c r="AP6" s="56"/>
      <c r="AQ6" s="56"/>
      <c r="AR6" s="58">
        <v>4.0</v>
      </c>
      <c r="AS6" s="58"/>
      <c r="AT6" s="66"/>
      <c r="AU6" s="60"/>
      <c r="AV6" s="60"/>
      <c r="AW6" s="61"/>
      <c r="AX6" s="62"/>
      <c r="AY6" s="31">
        <f t="shared" si="9"/>
        <v>20</v>
      </c>
      <c r="AZ6" s="63"/>
      <c r="BA6" s="69"/>
      <c r="BB6" s="69"/>
      <c r="BC6" s="69"/>
      <c r="BD6" s="71"/>
      <c r="BE6" s="71"/>
      <c r="BF6" s="71"/>
      <c r="BG6" s="72"/>
      <c r="BH6" s="73"/>
      <c r="BI6" s="73"/>
      <c r="BJ6" s="74"/>
      <c r="BK6" s="74"/>
      <c r="BL6" s="77">
        <f t="shared" si="10"/>
        <v>0</v>
      </c>
      <c r="BM6" s="80">
        <f t="shared" si="11"/>
        <v>20</v>
      </c>
      <c r="BN6" s="81" t="s">
        <v>151</v>
      </c>
      <c r="BO6" s="82">
        <f>IF(ISBLANK(A6),"",VLOOKUP(LEFT(A6,1),Coordinate,2,FALSE))</f>
        <v>1</v>
      </c>
      <c r="BP6" s="83">
        <f t="shared" si="12"/>
        <v>1</v>
      </c>
      <c r="BQ6" s="84">
        <f t="shared" si="13"/>
        <v>50</v>
      </c>
      <c r="BR6" s="54">
        <f>IF(ISBLANK(A6),"",vlookup(LEFT(A6,1),Coordinate,9,false))</f>
        <v>3</v>
      </c>
      <c r="BS6" s="54">
        <f>IF(ISBLANK(A6),"",VLOOKUP(MID(A6,2,1),Coordinate,9,false))</f>
        <v>8</v>
      </c>
      <c r="BT6" s="54">
        <f>IF(ISBLANK(A6),"",VLOOKUP(MID(A6,3,1),Coordinate,9,false))</f>
        <v>13</v>
      </c>
      <c r="BU6" s="54">
        <f>IF(ISBLANK(A6),"",VLOOKUP(MID(A6,4,1),Coordinate,9,false))</f>
        <v>6</v>
      </c>
      <c r="BV6" s="54">
        <f>IF(ISBLANK(A6),"",VLOOKUP(MID(A6,5,1),Coordinate,9,false))</f>
        <v>1</v>
      </c>
      <c r="BW6" s="54">
        <f>IF(ISBLANK(A6),"",VLOOKUP(MID(A6,6,1),Coordinate,9,false))</f>
        <v>0</v>
      </c>
      <c r="BX6" s="84">
        <f>IF(ISBLANK(A6),"",VLOOKUP(RIGHT(A6,1),Coordinate,9,false))</f>
        <v>19</v>
      </c>
      <c r="BY6" s="84">
        <f t="array" ref="BY6">SUMPRODUCT(BR6:BX6,TRANSPOSE(Weights))</f>
        <v>220</v>
      </c>
      <c r="BZ6" s="53"/>
    </row>
    <row r="7" ht="15.75" customHeight="1">
      <c r="A7" s="50" t="s">
        <v>155</v>
      </c>
      <c r="B7" s="51" t="str">
        <f>IF(ISBLANK(A7),"",if(C7="","N",if(VLOOKUP(BQ7,NewPlanet,3,false)=C7,"Y","N")))</f>
        <v>N</v>
      </c>
      <c r="C7" s="3" t="s">
        <v>158</v>
      </c>
      <c r="D7" s="52"/>
      <c r="E7" s="52"/>
      <c r="F7" s="52"/>
      <c r="G7" s="53"/>
      <c r="H7" s="52" t="s">
        <v>119</v>
      </c>
      <c r="I7" s="54">
        <f t="shared" si="7"/>
        <v>1</v>
      </c>
      <c r="J7" s="52"/>
      <c r="K7" s="52"/>
      <c r="L7" s="52"/>
      <c r="M7" s="52"/>
      <c r="N7" s="52"/>
      <c r="O7" s="54">
        <f t="shared" si="8"/>
        <v>0</v>
      </c>
      <c r="P7" s="55" t="s">
        <v>124</v>
      </c>
      <c r="Q7" s="56"/>
      <c r="R7" s="57" t="s">
        <v>123</v>
      </c>
      <c r="S7" s="58" t="s">
        <v>119</v>
      </c>
      <c r="T7" s="59" t="s">
        <v>124</v>
      </c>
      <c r="U7" s="60"/>
      <c r="V7" s="61"/>
      <c r="W7" s="62"/>
      <c r="X7" s="52"/>
      <c r="Y7" s="63"/>
      <c r="Z7" s="53">
        <v>6.0</v>
      </c>
      <c r="AA7" s="53">
        <v>5.0</v>
      </c>
      <c r="AB7" s="53">
        <v>4.0</v>
      </c>
      <c r="AC7" s="65"/>
      <c r="AD7" s="52"/>
      <c r="AE7" s="52"/>
      <c r="AF7" s="52"/>
      <c r="AG7" s="65"/>
      <c r="AH7" s="52"/>
      <c r="AI7" s="52"/>
      <c r="AJ7" s="52"/>
      <c r="AK7" s="65"/>
      <c r="AL7" s="52"/>
      <c r="AM7" s="52"/>
      <c r="AN7" s="52"/>
      <c r="AO7" s="56"/>
      <c r="AP7" s="56"/>
      <c r="AQ7" s="56"/>
      <c r="AR7" s="58"/>
      <c r="AS7" s="58"/>
      <c r="AT7" s="66"/>
      <c r="AU7" s="60"/>
      <c r="AV7" s="60"/>
      <c r="AW7" s="61"/>
      <c r="AX7" s="62"/>
      <c r="AY7" s="31">
        <f t="shared" si="9"/>
        <v>15</v>
      </c>
      <c r="AZ7" s="63"/>
      <c r="BA7" s="69"/>
      <c r="BB7" s="69"/>
      <c r="BC7" s="69"/>
      <c r="BD7" s="71">
        <v>5.0</v>
      </c>
      <c r="BE7" s="71"/>
      <c r="BF7" s="71"/>
      <c r="BG7" s="72"/>
      <c r="BH7" s="73"/>
      <c r="BI7" s="73"/>
      <c r="BJ7" s="74"/>
      <c r="BK7" s="74"/>
      <c r="BL7" s="77">
        <f t="shared" si="10"/>
        <v>5</v>
      </c>
      <c r="BM7" s="80">
        <f t="shared" si="11"/>
        <v>20</v>
      </c>
      <c r="BN7" s="81"/>
      <c r="BO7" s="82">
        <f>IF(ISBLANK(A7),"",VLOOKUP(LEFT(A7,1),Coordinate,2,FALSE))</f>
        <v>1</v>
      </c>
      <c r="BP7" s="83">
        <f t="shared" si="12"/>
        <v>1</v>
      </c>
      <c r="BQ7" s="84">
        <f t="shared" si="13"/>
        <v>92</v>
      </c>
      <c r="BR7" s="54">
        <f>IF(ISBLANK(A7),"",vlookup(LEFT(A7,1),Coordinate,9,false))</f>
        <v>3</v>
      </c>
      <c r="BS7" s="54">
        <f>IF(ISBLANK(A7),"",VLOOKUP(MID(A7,2,1),Coordinate,9,false))</f>
        <v>8</v>
      </c>
      <c r="BT7" s="54">
        <f>IF(ISBLANK(A7),"",VLOOKUP(MID(A7,3,1),Coordinate,9,false))</f>
        <v>18</v>
      </c>
      <c r="BU7" s="54">
        <f>IF(ISBLANK(A7),"",VLOOKUP(MID(A7,4,1),Coordinate,9,false))</f>
        <v>6</v>
      </c>
      <c r="BV7" s="54">
        <f>IF(ISBLANK(A7),"",VLOOKUP(MID(A7,5,1),Coordinate,9,false))</f>
        <v>20</v>
      </c>
      <c r="BW7" s="54">
        <f>IF(ISBLANK(A7),"",VLOOKUP(MID(A7,6,1),Coordinate,9,false))</f>
        <v>18</v>
      </c>
      <c r="BX7" s="84">
        <f>IF(ISBLANK(A7),"",VLOOKUP(RIGHT(A7,1),Coordinate,9,false))</f>
        <v>19</v>
      </c>
      <c r="BY7" s="84">
        <f t="array" ref="BY7">SUMPRODUCT(BR7:BX7,TRANSPOSE(Weights))</f>
        <v>438</v>
      </c>
      <c r="BZ7" s="53"/>
    </row>
    <row r="8" ht="15.75" customHeight="1">
      <c r="A8" s="88" t="s">
        <v>164</v>
      </c>
      <c r="B8" s="51" t="str">
        <f>IF(ISBLANK(A8),"",if(C8="","N",if(VLOOKUP(BQ8,NewPlanet,3,false)=C8,"Y","N")))</f>
        <v>N</v>
      </c>
      <c r="C8" s="86" t="s">
        <v>166</v>
      </c>
      <c r="D8" s="52"/>
      <c r="E8" s="52"/>
      <c r="F8" s="52"/>
      <c r="G8" s="53" t="s">
        <v>119</v>
      </c>
      <c r="H8" s="52"/>
      <c r="I8" s="54">
        <f t="shared" si="7"/>
        <v>1</v>
      </c>
      <c r="J8" s="52"/>
      <c r="K8" s="52"/>
      <c r="L8" s="52"/>
      <c r="M8" s="52"/>
      <c r="N8" s="52"/>
      <c r="O8" s="54">
        <f t="shared" si="8"/>
        <v>0</v>
      </c>
      <c r="P8" s="90" t="s">
        <v>123</v>
      </c>
      <c r="Q8" s="64" t="s">
        <v>119</v>
      </c>
      <c r="R8" s="85" t="s">
        <v>124</v>
      </c>
      <c r="S8" s="58"/>
      <c r="T8" s="59" t="s">
        <v>124</v>
      </c>
      <c r="U8" s="60"/>
      <c r="V8" s="61"/>
      <c r="W8" s="70" t="s">
        <v>119</v>
      </c>
      <c r="X8" s="52"/>
      <c r="Y8" s="63"/>
      <c r="Z8" s="53">
        <v>4.0</v>
      </c>
      <c r="AA8" s="53">
        <v>3.0</v>
      </c>
      <c r="AB8" s="53">
        <v>3.0</v>
      </c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6"/>
      <c r="AR8" s="58"/>
      <c r="AS8" s="58"/>
      <c r="AT8" s="66"/>
      <c r="AU8" s="60"/>
      <c r="AV8" s="60"/>
      <c r="AW8" s="61"/>
      <c r="AX8" s="62"/>
      <c r="AY8" s="31">
        <f t="shared" si="9"/>
        <v>10</v>
      </c>
      <c r="AZ8" s="63"/>
      <c r="BA8" s="75">
        <v>5.0</v>
      </c>
      <c r="BB8" s="69"/>
      <c r="BC8" s="69"/>
      <c r="BD8" s="71"/>
      <c r="BE8" s="71"/>
      <c r="BF8" s="71"/>
      <c r="BG8" s="72"/>
      <c r="BH8" s="73"/>
      <c r="BI8" s="73"/>
      <c r="BJ8" s="79">
        <v>5.0</v>
      </c>
      <c r="BK8" s="74"/>
      <c r="BL8" s="77">
        <f t="shared" si="10"/>
        <v>10</v>
      </c>
      <c r="BM8" s="80">
        <f t="shared" si="11"/>
        <v>20</v>
      </c>
      <c r="BN8" s="81" t="s">
        <v>167</v>
      </c>
      <c r="BO8" s="82">
        <f>IF(ISBLANK(A8),"",VLOOKUP(LEFT(A8,1),Coordinate,2,FALSE))</f>
        <v>1</v>
      </c>
      <c r="BP8" s="83">
        <f t="shared" si="12"/>
        <v>1</v>
      </c>
      <c r="BQ8" s="84">
        <f t="shared" si="13"/>
        <v>91</v>
      </c>
      <c r="BR8" s="54">
        <f>IF(ISBLANK(A8),"",vlookup(LEFT(A8,1),Coordinate,9,false))</f>
        <v>3</v>
      </c>
      <c r="BS8" s="54">
        <f>IF(ISBLANK(A8),"",VLOOKUP(MID(A8,2,1),Coordinate,9,false))</f>
        <v>14</v>
      </c>
      <c r="BT8" s="54">
        <f>IF(ISBLANK(A8),"",VLOOKUP(MID(A8,3,1),Coordinate,9,false))</f>
        <v>2</v>
      </c>
      <c r="BU8" s="54">
        <f>IF(ISBLANK(A8),"",VLOOKUP(MID(A8,4,1),Coordinate,9,false))</f>
        <v>19</v>
      </c>
      <c r="BV8" s="54">
        <f>IF(ISBLANK(A8),"",VLOOKUP(MID(A8,5,1),Coordinate,9,false))</f>
        <v>14</v>
      </c>
      <c r="BW8" s="54">
        <f>IF(ISBLANK(A8),"",VLOOKUP(MID(A8,6,1),Coordinate,9,false))</f>
        <v>17</v>
      </c>
      <c r="BX8" s="84">
        <f>IF(ISBLANK(A8),"",VLOOKUP(RIGHT(A8,1),Coordinate,9,false))</f>
        <v>22</v>
      </c>
      <c r="BY8" s="84">
        <f t="array" ref="BY8">SUMPRODUCT(BR8:BX8,TRANSPOSE(Weights))</f>
        <v>439</v>
      </c>
      <c r="BZ8" s="53"/>
    </row>
    <row r="9" ht="15.75" customHeight="1">
      <c r="A9" s="50" t="s">
        <v>174</v>
      </c>
      <c r="B9" s="51" t="str">
        <f>IF(ISBLANK(A9),"",if(C9="","N",if(VLOOKUP(BQ9,NewPlanet,3,false)=C9,"Y","N")))</f>
        <v>N</v>
      </c>
      <c r="C9" s="3" t="s">
        <v>175</v>
      </c>
      <c r="D9" s="53" t="s">
        <v>119</v>
      </c>
      <c r="E9" s="52"/>
      <c r="F9" s="52"/>
      <c r="G9" s="53"/>
      <c r="H9" s="52"/>
      <c r="I9" s="54">
        <f t="shared" si="7"/>
        <v>1</v>
      </c>
      <c r="J9" s="52"/>
      <c r="K9" s="52"/>
      <c r="L9" s="52"/>
      <c r="M9" s="52"/>
      <c r="N9" s="52"/>
      <c r="O9" s="54">
        <f t="shared" si="8"/>
        <v>0</v>
      </c>
      <c r="P9" s="55" t="s">
        <v>131</v>
      </c>
      <c r="Q9" s="56"/>
      <c r="R9" s="57" t="s">
        <v>123</v>
      </c>
      <c r="S9" s="58"/>
      <c r="T9" s="59" t="s">
        <v>125</v>
      </c>
      <c r="U9" s="60" t="s">
        <v>121</v>
      </c>
      <c r="V9" s="61" t="s">
        <v>121</v>
      </c>
      <c r="W9" s="62" t="s">
        <v>121</v>
      </c>
      <c r="X9" s="52" t="s">
        <v>121</v>
      </c>
      <c r="Y9" s="63"/>
      <c r="Z9" s="53">
        <v>4.0</v>
      </c>
      <c r="AA9" s="53"/>
      <c r="AB9" s="53"/>
      <c r="AC9" s="65"/>
      <c r="AD9" s="52"/>
      <c r="AE9" s="52"/>
      <c r="AF9" s="52">
        <v>1.0</v>
      </c>
      <c r="AG9" s="65"/>
      <c r="AH9" s="52"/>
      <c r="AI9" s="52"/>
      <c r="AJ9" s="52"/>
      <c r="AK9" s="65"/>
      <c r="AL9" s="52"/>
      <c r="AM9" s="52"/>
      <c r="AN9" s="52"/>
      <c r="AO9" s="56"/>
      <c r="AP9" s="56">
        <v>2.0</v>
      </c>
      <c r="AQ9" s="56"/>
      <c r="AR9" s="58">
        <v>3.0</v>
      </c>
      <c r="AS9" s="58"/>
      <c r="AT9" s="66"/>
      <c r="AU9" s="60"/>
      <c r="AV9" s="60"/>
      <c r="AW9" s="61"/>
      <c r="AX9" s="62"/>
      <c r="AY9" s="31">
        <f t="shared" si="9"/>
        <v>10</v>
      </c>
      <c r="AZ9" s="63"/>
      <c r="BA9" s="69"/>
      <c r="BB9" s="69"/>
      <c r="BC9" s="69"/>
      <c r="BD9" s="71"/>
      <c r="BE9" s="71"/>
      <c r="BF9" s="71"/>
      <c r="BG9" s="72">
        <v>2.0</v>
      </c>
      <c r="BH9" s="73">
        <v>1.0</v>
      </c>
      <c r="BI9" s="73">
        <v>2.0</v>
      </c>
      <c r="BJ9" s="74">
        <v>5.0</v>
      </c>
      <c r="BK9" s="74"/>
      <c r="BL9" s="77">
        <f t="shared" si="10"/>
        <v>10</v>
      </c>
      <c r="BM9" s="80">
        <f t="shared" si="11"/>
        <v>20</v>
      </c>
      <c r="BN9" s="81"/>
      <c r="BO9" s="82">
        <f>IF(ISBLANK(A9),"",VLOOKUP(LEFT(A9,1),Coordinate,2,FALSE))</f>
        <v>1</v>
      </c>
      <c r="BP9" s="83">
        <f t="shared" si="12"/>
        <v>1</v>
      </c>
      <c r="BQ9" s="84">
        <f t="shared" si="13"/>
        <v>88</v>
      </c>
      <c r="BR9" s="54">
        <f>IF(ISBLANK(A9),"",vlookup(LEFT(A9,1),Coordinate,9,false))</f>
        <v>3</v>
      </c>
      <c r="BS9" s="54">
        <f>IF(ISBLANK(A9),"",VLOOKUP(MID(A9,2,1),Coordinate,9,false))</f>
        <v>15</v>
      </c>
      <c r="BT9" s="54">
        <f>IF(ISBLANK(A9),"",VLOOKUP(MID(A9,3,1),Coordinate,9,false))</f>
        <v>16</v>
      </c>
      <c r="BU9" s="54">
        <f>IF(ISBLANK(A9),"",VLOOKUP(MID(A9,4,1),Coordinate,9,false))</f>
        <v>17</v>
      </c>
      <c r="BV9" s="54">
        <f>IF(ISBLANK(A9),"",VLOOKUP(MID(A9,5,1),Coordinate,9,false))</f>
        <v>9</v>
      </c>
      <c r="BW9" s="54">
        <f>IF(ISBLANK(A9),"",VLOOKUP(MID(A9,6,1),Coordinate,9,false))</f>
        <v>13</v>
      </c>
      <c r="BX9" s="84">
        <f>IF(ISBLANK(A9),"",VLOOKUP(RIGHT(A9,1),Coordinate,9,false))</f>
        <v>15</v>
      </c>
      <c r="BY9" s="84">
        <f t="array" ref="BY9">SUMPRODUCT(BR9:BX9,TRANSPOSE(Weights))</f>
        <v>377</v>
      </c>
      <c r="BZ9" s="53"/>
    </row>
    <row r="10" ht="15.75" customHeight="1">
      <c r="A10" s="50" t="s">
        <v>181</v>
      </c>
      <c r="B10" s="92" t="s">
        <v>182</v>
      </c>
      <c r="C10" s="3" t="s">
        <v>183</v>
      </c>
      <c r="D10" s="52"/>
      <c r="E10" s="52"/>
      <c r="F10" s="52"/>
      <c r="G10" s="53"/>
      <c r="H10" s="53" t="s">
        <v>119</v>
      </c>
      <c r="I10" s="54">
        <f t="shared" si="7"/>
        <v>1</v>
      </c>
      <c r="J10" s="52"/>
      <c r="K10" s="52"/>
      <c r="L10" s="52"/>
      <c r="M10" s="52"/>
      <c r="N10" s="52"/>
      <c r="O10" s="54">
        <f t="shared" si="8"/>
        <v>0</v>
      </c>
      <c r="P10" s="90" t="s">
        <v>123</v>
      </c>
      <c r="Q10" s="56"/>
      <c r="R10" s="57" t="s">
        <v>131</v>
      </c>
      <c r="S10" s="58"/>
      <c r="T10" s="59" t="s">
        <v>124</v>
      </c>
      <c r="U10" s="60"/>
      <c r="V10" s="68" t="s">
        <v>119</v>
      </c>
      <c r="W10" s="62"/>
      <c r="X10" s="52"/>
      <c r="Y10" s="63"/>
      <c r="Z10" s="53">
        <v>5.0</v>
      </c>
      <c r="AA10" s="53">
        <v>3.0</v>
      </c>
      <c r="AB10" s="53"/>
      <c r="AC10" s="65"/>
      <c r="AD10" s="52"/>
      <c r="AE10" s="52"/>
      <c r="AF10" s="52"/>
      <c r="AG10" s="65"/>
      <c r="AH10" s="52"/>
      <c r="AI10" s="52"/>
      <c r="AJ10" s="52"/>
      <c r="AK10" s="65"/>
      <c r="AL10" s="52"/>
      <c r="AM10" s="52"/>
      <c r="AN10" s="52"/>
      <c r="AO10" s="64">
        <v>4.0</v>
      </c>
      <c r="AP10" s="56"/>
      <c r="AQ10" s="56"/>
      <c r="AR10" s="58"/>
      <c r="AS10" s="66">
        <v>3.0</v>
      </c>
      <c r="AT10" s="66"/>
      <c r="AU10" s="60"/>
      <c r="AV10" s="60"/>
      <c r="AW10" s="68">
        <v>5.0</v>
      </c>
      <c r="AX10" s="62"/>
      <c r="AY10" s="31">
        <f t="shared" si="9"/>
        <v>20</v>
      </c>
      <c r="AZ10" s="63"/>
      <c r="BA10" s="69"/>
      <c r="BB10" s="69"/>
      <c r="BC10" s="69"/>
      <c r="BD10" s="71"/>
      <c r="BE10" s="71"/>
      <c r="BF10" s="71"/>
      <c r="BG10" s="72"/>
      <c r="BH10" s="73"/>
      <c r="BI10" s="73"/>
      <c r="BJ10" s="74"/>
      <c r="BK10" s="74"/>
      <c r="BL10" s="77">
        <f t="shared" si="10"/>
        <v>0</v>
      </c>
      <c r="BM10" s="80">
        <f t="shared" si="11"/>
        <v>20</v>
      </c>
      <c r="BN10" s="81" t="s">
        <v>185</v>
      </c>
      <c r="BO10" s="82">
        <f>IF(ISBLANK(A10),"",VLOOKUP(LEFT(A10,1),Coordinate,2,FALSE))</f>
        <v>1</v>
      </c>
      <c r="BP10" s="83">
        <f t="shared" si="12"/>
        <v>1</v>
      </c>
      <c r="BQ10" s="84">
        <f t="shared" si="13"/>
        <v>113</v>
      </c>
      <c r="BR10" s="54">
        <f>IF(ISBLANK(A10),"",vlookup(LEFT(A10,1),Coordinate,9,false))</f>
        <v>3</v>
      </c>
      <c r="BS10" s="54">
        <f>IF(ISBLANK(A10),"",VLOOKUP(MID(A10,2,1),Coordinate,9,false))</f>
        <v>17</v>
      </c>
      <c r="BT10" s="54">
        <f>IF(ISBLANK(A10),"",VLOOKUP(MID(A10,3,1),Coordinate,9,false))</f>
        <v>8</v>
      </c>
      <c r="BU10" s="54">
        <f>IF(ISBLANK(A10),"",VLOOKUP(MID(A10,4,1),Coordinate,9,false))</f>
        <v>25</v>
      </c>
      <c r="BV10" s="54">
        <f>IF(ISBLANK(A10),"",VLOOKUP(MID(A10,5,1),Coordinate,9,false))</f>
        <v>25</v>
      </c>
      <c r="BW10" s="54">
        <f>IF(ISBLANK(A10),"",VLOOKUP(MID(A10,6,1),Coordinate,9,false))</f>
        <v>11</v>
      </c>
      <c r="BX10" s="84">
        <f>IF(ISBLANK(A10),"",VLOOKUP(RIGHT(A10,1),Coordinate,9,false))</f>
        <v>24</v>
      </c>
      <c r="BY10" s="84">
        <f t="array" ref="BY10">SUMPRODUCT(BR10:BX10,TRANSPOSE(Weights))</f>
        <v>520</v>
      </c>
      <c r="BZ10" s="53"/>
    </row>
    <row r="11" ht="15.75" customHeight="1">
      <c r="A11" s="50" t="s">
        <v>190</v>
      </c>
      <c r="B11" s="51" t="str">
        <f>IF(ISBLANK(A11),"",if(C11="","N",if(VLOOKUP(BQ11,NewPlanet,3,false)=C11,"Y","N")))</f>
        <v>N</v>
      </c>
      <c r="C11" s="3" t="s">
        <v>192</v>
      </c>
      <c r="D11" s="52" t="s">
        <v>119</v>
      </c>
      <c r="E11" s="52"/>
      <c r="F11" s="52"/>
      <c r="G11" s="53"/>
      <c r="H11" s="52"/>
      <c r="I11" s="54">
        <f t="shared" si="7"/>
        <v>1</v>
      </c>
      <c r="J11" s="52"/>
      <c r="K11" s="52"/>
      <c r="L11" s="52"/>
      <c r="M11" s="52"/>
      <c r="N11" s="52"/>
      <c r="O11" s="54">
        <f t="shared" si="8"/>
        <v>0</v>
      </c>
      <c r="P11" s="55" t="s">
        <v>123</v>
      </c>
      <c r="Q11" s="56" t="s">
        <v>119</v>
      </c>
      <c r="R11" s="57" t="s">
        <v>124</v>
      </c>
      <c r="S11" s="58"/>
      <c r="T11" s="59" t="s">
        <v>124</v>
      </c>
      <c r="U11" s="60"/>
      <c r="V11" s="61"/>
      <c r="W11" s="62"/>
      <c r="X11" s="52"/>
      <c r="Y11" s="63"/>
      <c r="Z11" s="53"/>
      <c r="AA11" s="53"/>
      <c r="AB11" s="53"/>
      <c r="AC11" s="65"/>
      <c r="AD11" s="52"/>
      <c r="AE11" s="52"/>
      <c r="AF11" s="52"/>
      <c r="AG11" s="65"/>
      <c r="AH11" s="52"/>
      <c r="AI11" s="52"/>
      <c r="AJ11" s="52"/>
      <c r="AK11" s="65"/>
      <c r="AL11" s="52"/>
      <c r="AM11" s="52"/>
      <c r="AN11" s="52"/>
      <c r="AO11" s="56"/>
      <c r="AP11" s="56"/>
      <c r="AQ11" s="56"/>
      <c r="AR11" s="58"/>
      <c r="AS11" s="58"/>
      <c r="AT11" s="66"/>
      <c r="AU11" s="60"/>
      <c r="AV11" s="60"/>
      <c r="AW11" s="61"/>
      <c r="AX11" s="62"/>
      <c r="AY11" s="31">
        <f t="shared" si="9"/>
        <v>0</v>
      </c>
      <c r="AZ11" s="63"/>
      <c r="BA11" s="69"/>
      <c r="BB11" s="69"/>
      <c r="BC11" s="69"/>
      <c r="BD11" s="71"/>
      <c r="BE11" s="71"/>
      <c r="BF11" s="71"/>
      <c r="BG11" s="72"/>
      <c r="BH11" s="73"/>
      <c r="BI11" s="73"/>
      <c r="BJ11" s="74"/>
      <c r="BK11" s="74"/>
      <c r="BL11" s="77">
        <f t="shared" si="10"/>
        <v>0</v>
      </c>
      <c r="BM11" s="80">
        <f t="shared" si="11"/>
        <v>0</v>
      </c>
      <c r="BN11" s="81"/>
      <c r="BO11" s="82">
        <f>IF(ISBLANK(A11),"",VLOOKUP(LEFT(A11,1),Coordinate,2,FALSE))</f>
        <v>1</v>
      </c>
      <c r="BP11" s="83">
        <f t="shared" si="12"/>
        <v>1</v>
      </c>
      <c r="BQ11" s="84">
        <f t="shared" si="13"/>
        <v>48</v>
      </c>
      <c r="BR11" s="54">
        <f>IF(ISBLANK(A11),"",vlookup(LEFT(A11,1),Coordinate,9,false))</f>
        <v>4</v>
      </c>
      <c r="BS11" s="54">
        <f>IF(ISBLANK(A11),"",VLOOKUP(MID(A11,2,1),Coordinate,9,false))</f>
        <v>9</v>
      </c>
      <c r="BT11" s="54">
        <f>IF(ISBLANK(A11),"",VLOOKUP(MID(A11,3,1),Coordinate,9,false))</f>
        <v>9</v>
      </c>
      <c r="BU11" s="54">
        <f>IF(ISBLANK(A11),"",VLOOKUP(MID(A11,4,1),Coordinate,9,false))</f>
        <v>9</v>
      </c>
      <c r="BV11" s="54">
        <f>IF(ISBLANK(A11),"",VLOOKUP(MID(A11,5,1),Coordinate,9,false))</f>
        <v>5</v>
      </c>
      <c r="BW11" s="54">
        <f>IF(ISBLANK(A11),"",VLOOKUP(MID(A11,6,1),Coordinate,9,false))</f>
        <v>8</v>
      </c>
      <c r="BX11" s="84">
        <f>IF(ISBLANK(A11),"",VLOOKUP(RIGHT(A11,1),Coordinate,9,false))</f>
        <v>4</v>
      </c>
      <c r="BY11" s="84">
        <f t="array" ref="BY11">SUMPRODUCT(BR11:BX11,TRANSPOSE(Weights))</f>
        <v>186</v>
      </c>
      <c r="BZ11" s="53"/>
    </row>
    <row r="12" ht="15.75" customHeight="1">
      <c r="A12" s="50" t="s">
        <v>198</v>
      </c>
      <c r="B12" s="51" t="str">
        <f>IF(ISBLANK(A12),"",if(C12="","N",if(VLOOKUP(BQ12,NewPlanet,3,false)=C12,"Y","N")))</f>
        <v>N</v>
      </c>
      <c r="C12" s="3" t="s">
        <v>200</v>
      </c>
      <c r="D12" s="52"/>
      <c r="E12" s="53" t="s">
        <v>121</v>
      </c>
      <c r="F12" s="52"/>
      <c r="G12" s="53"/>
      <c r="H12" s="52"/>
      <c r="I12" s="54">
        <f t="shared" si="7"/>
        <v>1</v>
      </c>
      <c r="J12" s="52"/>
      <c r="K12" s="52"/>
      <c r="L12" s="52"/>
      <c r="M12" s="52"/>
      <c r="N12" s="52"/>
      <c r="O12" s="54">
        <f t="shared" si="8"/>
        <v>0</v>
      </c>
      <c r="P12" s="55" t="s">
        <v>124</v>
      </c>
      <c r="Q12" s="56"/>
      <c r="R12" s="57" t="s">
        <v>124</v>
      </c>
      <c r="S12" s="58"/>
      <c r="T12" s="59" t="s">
        <v>124</v>
      </c>
      <c r="U12" s="60"/>
      <c r="V12" s="61"/>
      <c r="W12" s="70" t="s">
        <v>121</v>
      </c>
      <c r="X12" s="52"/>
      <c r="Y12" s="63"/>
      <c r="Z12" s="53">
        <v>3.0</v>
      </c>
      <c r="AA12" s="53">
        <v>4.0</v>
      </c>
      <c r="AB12" s="53">
        <v>5.0</v>
      </c>
      <c r="AC12" s="65"/>
      <c r="AD12" s="52"/>
      <c r="AE12" s="52"/>
      <c r="AF12" s="52"/>
      <c r="AG12" s="65"/>
      <c r="AH12" s="52"/>
      <c r="AI12" s="52"/>
      <c r="AJ12" s="52"/>
      <c r="AK12" s="65"/>
      <c r="AL12" s="52"/>
      <c r="AM12" s="52"/>
      <c r="AN12" s="52"/>
      <c r="AO12" s="56"/>
      <c r="AP12" s="56"/>
      <c r="AQ12" s="56"/>
      <c r="AR12" s="58"/>
      <c r="AS12" s="58"/>
      <c r="AT12" s="66"/>
      <c r="AU12" s="60"/>
      <c r="AV12" s="60"/>
      <c r="AW12" s="61"/>
      <c r="AX12" s="62"/>
      <c r="AY12" s="31">
        <f t="shared" si="9"/>
        <v>12</v>
      </c>
      <c r="AZ12" s="63"/>
      <c r="BA12" s="69"/>
      <c r="BB12" s="69"/>
      <c r="BC12" s="69"/>
      <c r="BD12" s="71"/>
      <c r="BE12" s="71"/>
      <c r="BF12" s="71"/>
      <c r="BG12" s="72"/>
      <c r="BH12" s="73"/>
      <c r="BI12" s="73"/>
      <c r="BJ12" s="79">
        <v>8.0</v>
      </c>
      <c r="BK12" s="74"/>
      <c r="BL12" s="77">
        <f t="shared" si="10"/>
        <v>8</v>
      </c>
      <c r="BM12" s="80">
        <f t="shared" si="11"/>
        <v>20</v>
      </c>
      <c r="BN12" s="81" t="s">
        <v>204</v>
      </c>
      <c r="BO12" s="82">
        <f>IF(ISBLANK(A12),"",VLOOKUP(LEFT(A12,1),Coordinate,2,FALSE))</f>
        <v>1</v>
      </c>
      <c r="BP12" s="83">
        <f t="shared" si="12"/>
        <v>1</v>
      </c>
      <c r="BQ12" s="84">
        <f t="shared" si="13"/>
        <v>52</v>
      </c>
      <c r="BR12" s="54">
        <f>IF(ISBLANK(A12),"",vlookup(LEFT(A12,1),Coordinate,9,false))</f>
        <v>4</v>
      </c>
      <c r="BS12" s="54">
        <f>IF(ISBLANK(A12),"",VLOOKUP(MID(A12,2,1),Coordinate,9,false))</f>
        <v>11</v>
      </c>
      <c r="BT12" s="54">
        <f>IF(ISBLANK(A12),"",VLOOKUP(MID(A12,3,1),Coordinate,9,false))</f>
        <v>3</v>
      </c>
      <c r="BU12" s="54">
        <f>IF(ISBLANK(A12),"",VLOOKUP(MID(A12,4,1),Coordinate,9,false))</f>
        <v>17</v>
      </c>
      <c r="BV12" s="54">
        <f>IF(ISBLANK(A12),"",VLOOKUP(MID(A12,5,1),Coordinate,9,false))</f>
        <v>8</v>
      </c>
      <c r="BW12" s="54">
        <f>IF(ISBLANK(A12),"",VLOOKUP(MID(A12,6,1),Coordinate,9,false))</f>
        <v>2</v>
      </c>
      <c r="BX12" s="84">
        <f>IF(ISBLANK(A12),"",VLOOKUP(RIGHT(A12,1),Coordinate,9,false))</f>
        <v>7</v>
      </c>
      <c r="BY12" s="84">
        <f t="array" ref="BY12">SUMPRODUCT(BR12:BX12,TRANSPOSE(Weights))</f>
        <v>204</v>
      </c>
      <c r="BZ12" s="53"/>
    </row>
    <row r="13" ht="15.75" customHeight="1">
      <c r="A13" s="50" t="s">
        <v>207</v>
      </c>
      <c r="B13" s="51" t="str">
        <f>IF(ISBLANK(A13),"",if(C13="","N",if(VLOOKUP(BQ13,NewPlanet,3,false)=C13,"Y","N")))</f>
        <v>N</v>
      </c>
      <c r="C13" s="3" t="s">
        <v>210</v>
      </c>
      <c r="D13" s="52"/>
      <c r="E13" s="52"/>
      <c r="F13" s="52" t="s">
        <v>119</v>
      </c>
      <c r="G13" s="53"/>
      <c r="H13" s="52"/>
      <c r="I13" s="54">
        <f t="shared" si="7"/>
        <v>1</v>
      </c>
      <c r="J13" s="52"/>
      <c r="K13" s="53"/>
      <c r="L13" s="52"/>
      <c r="M13" s="52"/>
      <c r="N13" s="52"/>
      <c r="O13" s="54">
        <f t="shared" si="8"/>
        <v>0</v>
      </c>
      <c r="P13" s="55" t="s">
        <v>123</v>
      </c>
      <c r="Q13" s="56" t="s">
        <v>119</v>
      </c>
      <c r="R13" s="57" t="s">
        <v>124</v>
      </c>
      <c r="S13" s="66"/>
      <c r="T13" s="59" t="s">
        <v>124</v>
      </c>
      <c r="U13" s="60"/>
      <c r="V13" s="70" t="s">
        <v>119</v>
      </c>
      <c r="W13" s="70" t="s">
        <v>119</v>
      </c>
      <c r="X13" s="53"/>
      <c r="Y13" s="63"/>
      <c r="Z13" s="53">
        <v>2.0</v>
      </c>
      <c r="AA13" s="53">
        <v>3.0</v>
      </c>
      <c r="AB13" s="53"/>
      <c r="AC13" s="65"/>
      <c r="AD13" s="52"/>
      <c r="AE13" s="52"/>
      <c r="AF13" s="52"/>
      <c r="AG13" s="65"/>
      <c r="AH13" s="52"/>
      <c r="AI13" s="53"/>
      <c r="AJ13" s="52"/>
      <c r="AK13" s="65"/>
      <c r="AL13" s="52"/>
      <c r="AM13" s="52"/>
      <c r="AN13" s="52"/>
      <c r="AO13" s="56"/>
      <c r="AP13" s="56"/>
      <c r="AQ13" s="56"/>
      <c r="AR13" s="58"/>
      <c r="AS13" s="58"/>
      <c r="AT13" s="66"/>
      <c r="AU13" s="67"/>
      <c r="AV13" s="67"/>
      <c r="AW13" s="61"/>
      <c r="AX13" s="62"/>
      <c r="AY13" s="31">
        <f t="shared" si="9"/>
        <v>5</v>
      </c>
      <c r="AZ13" s="63"/>
      <c r="BA13" s="75">
        <v>4.0</v>
      </c>
      <c r="BB13" s="69"/>
      <c r="BC13" s="69"/>
      <c r="BD13" s="89"/>
      <c r="BE13" s="71"/>
      <c r="BF13" s="71"/>
      <c r="BG13" s="72"/>
      <c r="BH13" s="78">
        <v>5.0</v>
      </c>
      <c r="BI13" s="73"/>
      <c r="BJ13" s="79">
        <v>3.0</v>
      </c>
      <c r="BK13" s="79">
        <v>3.0</v>
      </c>
      <c r="BL13" s="77">
        <f t="shared" si="10"/>
        <v>15</v>
      </c>
      <c r="BM13" s="80">
        <f t="shared" si="11"/>
        <v>20</v>
      </c>
      <c r="BN13" s="81"/>
      <c r="BO13" s="82">
        <f>IF(ISBLANK(A13),"",VLOOKUP(LEFT(A13,1),Coordinate,2,FALSE))</f>
        <v>1</v>
      </c>
      <c r="BP13" s="83">
        <f t="shared" si="12"/>
        <v>1</v>
      </c>
      <c r="BQ13" s="84">
        <f t="shared" si="13"/>
        <v>70</v>
      </c>
      <c r="BR13" s="54">
        <f>IF(ISBLANK(A13),"",vlookup(LEFT(A13,1),Coordinate,9,false))</f>
        <v>4</v>
      </c>
      <c r="BS13" s="54">
        <f>IF(ISBLANK(A13),"",VLOOKUP(MID(A13,2,1),Coordinate,9,false))</f>
        <v>11</v>
      </c>
      <c r="BT13" s="54">
        <f>IF(ISBLANK(A13),"",VLOOKUP(MID(A13,3,1),Coordinate,9,false))</f>
        <v>13</v>
      </c>
      <c r="BU13" s="54">
        <f>IF(ISBLANK(A13),"",VLOOKUP(MID(A13,4,1),Coordinate,9,false))</f>
        <v>8</v>
      </c>
      <c r="BV13" s="54">
        <f>IF(ISBLANK(A13),"",VLOOKUP(MID(A13,5,1),Coordinate,9,false))</f>
        <v>13</v>
      </c>
      <c r="BW13" s="54">
        <f>IF(ISBLANK(A13),"",VLOOKUP(MID(A13,6,1),Coordinate,9,false))</f>
        <v>7</v>
      </c>
      <c r="BX13" s="84">
        <f>IF(ISBLANK(A13),"",VLOOKUP(RIGHT(A13,1),Coordinate,9,false))</f>
        <v>14</v>
      </c>
      <c r="BY13" s="84">
        <f t="array" ref="BY13">SUMPRODUCT(BR13:BX13,TRANSPOSE(Weights))</f>
        <v>302</v>
      </c>
      <c r="BZ13" s="53"/>
    </row>
    <row r="14" ht="15.75" customHeight="1">
      <c r="A14" s="50" t="s">
        <v>213</v>
      </c>
      <c r="B14" s="51" t="str">
        <f>IF(ISBLANK(A14),"",if(C14="","N",if(VLOOKUP(BQ14,NewPlanet,3,false)=C14,"Y","N")))</f>
        <v>N</v>
      </c>
      <c r="C14" s="86" t="s">
        <v>216</v>
      </c>
      <c r="D14" s="53" t="s">
        <v>119</v>
      </c>
      <c r="E14" s="52"/>
      <c r="F14" s="52"/>
      <c r="G14" s="53"/>
      <c r="H14" s="52"/>
      <c r="I14" s="54">
        <f t="shared" si="7"/>
        <v>1</v>
      </c>
      <c r="J14" s="52"/>
      <c r="K14" s="52"/>
      <c r="L14" s="52"/>
      <c r="M14" s="52"/>
      <c r="N14" s="52"/>
      <c r="O14" s="54">
        <f t="shared" si="8"/>
        <v>0</v>
      </c>
      <c r="P14" s="90" t="s">
        <v>131</v>
      </c>
      <c r="Q14" s="64" t="s">
        <v>119</v>
      </c>
      <c r="R14" s="90" t="s">
        <v>123</v>
      </c>
      <c r="S14" s="66" t="s">
        <v>119</v>
      </c>
      <c r="T14" s="90" t="s">
        <v>125</v>
      </c>
      <c r="U14" s="67" t="s">
        <v>119</v>
      </c>
      <c r="V14" s="68" t="s">
        <v>119</v>
      </c>
      <c r="W14" s="70" t="s">
        <v>119</v>
      </c>
      <c r="X14" s="52"/>
      <c r="Y14" s="63"/>
      <c r="Z14" s="53">
        <v>1.0</v>
      </c>
      <c r="AA14" s="53"/>
      <c r="AB14" s="53"/>
      <c r="AC14" s="65"/>
      <c r="AD14" s="52"/>
      <c r="AE14" s="52"/>
      <c r="AF14" s="52"/>
      <c r="AG14" s="65"/>
      <c r="AH14" s="52"/>
      <c r="AI14" s="52"/>
      <c r="AJ14" s="52"/>
      <c r="AK14" s="65"/>
      <c r="AL14" s="52"/>
      <c r="AM14" s="52"/>
      <c r="AN14" s="52"/>
      <c r="AO14" s="56"/>
      <c r="AP14" s="56"/>
      <c r="AQ14" s="56"/>
      <c r="AR14" s="58"/>
      <c r="AS14" s="58"/>
      <c r="AT14" s="66"/>
      <c r="AU14" s="60"/>
      <c r="AV14" s="60"/>
      <c r="AW14" s="61"/>
      <c r="AX14" s="62"/>
      <c r="AY14" s="31">
        <f t="shared" si="9"/>
        <v>1</v>
      </c>
      <c r="AZ14" s="63"/>
      <c r="BA14" s="69"/>
      <c r="BB14" s="69"/>
      <c r="BC14" s="69"/>
      <c r="BD14" s="89">
        <v>2.0</v>
      </c>
      <c r="BE14" s="71"/>
      <c r="BF14" s="71"/>
      <c r="BG14" s="76">
        <v>8.0</v>
      </c>
      <c r="BH14" s="78">
        <v>5.0</v>
      </c>
      <c r="BI14" s="73"/>
      <c r="BJ14" s="79">
        <v>4.0</v>
      </c>
      <c r="BK14" s="74"/>
      <c r="BL14" s="77">
        <f t="shared" si="10"/>
        <v>19</v>
      </c>
      <c r="BM14" s="80">
        <f t="shared" si="11"/>
        <v>20</v>
      </c>
      <c r="BN14" s="81" t="s">
        <v>218</v>
      </c>
      <c r="BO14" s="82">
        <f>IF(ISBLANK(A14),"",VLOOKUP(LEFT(A14,1),Coordinate,2,FALSE))</f>
        <v>1</v>
      </c>
      <c r="BP14" s="83">
        <f t="shared" si="12"/>
        <v>1</v>
      </c>
      <c r="BQ14" s="84">
        <f t="shared" si="13"/>
        <v>97</v>
      </c>
      <c r="BR14" s="54">
        <f>IF(ISBLANK(A14),"",vlookup(LEFT(A14,1),Coordinate,9,false))</f>
        <v>4</v>
      </c>
      <c r="BS14" s="54">
        <f>IF(ISBLANK(A14),"",VLOOKUP(MID(A14,2,1),Coordinate,9,false))</f>
        <v>11</v>
      </c>
      <c r="BT14" s="54">
        <f>IF(ISBLANK(A14),"",VLOOKUP(MID(A14,3,1),Coordinate,9,false))</f>
        <v>24</v>
      </c>
      <c r="BU14" s="54">
        <f>IF(ISBLANK(A14),"",VLOOKUP(MID(A14,4,1),Coordinate,9,false))</f>
        <v>18</v>
      </c>
      <c r="BV14" s="54">
        <f>IF(ISBLANK(A14),"",VLOOKUP(MID(A14,5,1),Coordinate,9,false))</f>
        <v>8</v>
      </c>
      <c r="BW14" s="54">
        <f>IF(ISBLANK(A14),"",VLOOKUP(MID(A14,6,1),Coordinate,9,false))</f>
        <v>20</v>
      </c>
      <c r="BX14" s="84">
        <f>IF(ISBLANK(A14),"",VLOOKUP(RIGHT(A14,1),Coordinate,9,false))</f>
        <v>12</v>
      </c>
      <c r="BY14" s="84">
        <f t="array" ref="BY14">SUMPRODUCT(BR14:BX14,TRANSPOSE(Weights))</f>
        <v>414</v>
      </c>
      <c r="BZ14" s="53"/>
    </row>
    <row r="15" ht="15.75" customHeight="1">
      <c r="A15" s="50" t="s">
        <v>220</v>
      </c>
      <c r="B15" s="51" t="str">
        <f>IF(ISBLANK(A15),"",if(C15="","N",if(VLOOKUP(BQ15,NewPlanet,3,false)=C15,"Y","N")))</f>
        <v>N</v>
      </c>
      <c r="C15" s="3" t="s">
        <v>222</v>
      </c>
      <c r="D15" s="53"/>
      <c r="E15" s="52"/>
      <c r="F15" s="52"/>
      <c r="G15" s="53" t="s">
        <v>119</v>
      </c>
      <c r="H15" s="52"/>
      <c r="I15" s="54">
        <f t="shared" si="7"/>
        <v>1</v>
      </c>
      <c r="J15" s="52"/>
      <c r="K15" s="53"/>
      <c r="L15" s="52"/>
      <c r="M15" s="52"/>
      <c r="N15" s="52"/>
      <c r="O15" s="54">
        <f t="shared" si="8"/>
        <v>0</v>
      </c>
      <c r="P15" s="55" t="s">
        <v>131</v>
      </c>
      <c r="Q15" s="64" t="s">
        <v>119</v>
      </c>
      <c r="R15" s="57" t="s">
        <v>123</v>
      </c>
      <c r="S15" s="66" t="s">
        <v>119</v>
      </c>
      <c r="T15" s="59" t="s">
        <v>125</v>
      </c>
      <c r="U15" s="67" t="s">
        <v>119</v>
      </c>
      <c r="V15" s="61"/>
      <c r="W15" s="70"/>
      <c r="X15" s="53"/>
      <c r="Y15" s="63"/>
      <c r="Z15" s="53">
        <v>2.0</v>
      </c>
      <c r="AA15" s="53">
        <v>4.0</v>
      </c>
      <c r="AB15" s="53"/>
      <c r="AC15" s="65"/>
      <c r="AD15" s="52"/>
      <c r="AE15" s="52"/>
      <c r="AF15" s="52"/>
      <c r="AG15" s="65"/>
      <c r="AH15" s="52"/>
      <c r="AI15" s="53"/>
      <c r="AJ15" s="52"/>
      <c r="AK15" s="65"/>
      <c r="AL15" s="52"/>
      <c r="AM15" s="52"/>
      <c r="AN15" s="52"/>
      <c r="AO15" s="56"/>
      <c r="AP15" s="64"/>
      <c r="AQ15" s="56"/>
      <c r="AR15" s="58"/>
      <c r="AS15" s="58"/>
      <c r="AT15" s="66"/>
      <c r="AU15" s="67"/>
      <c r="AV15" s="67"/>
      <c r="AW15" s="61"/>
      <c r="AX15" s="62"/>
      <c r="AY15" s="31">
        <f t="shared" si="9"/>
        <v>6</v>
      </c>
      <c r="AZ15" s="63"/>
      <c r="BA15" s="69"/>
      <c r="BB15" s="75">
        <v>4.0</v>
      </c>
      <c r="BC15" s="69"/>
      <c r="BD15" s="89">
        <v>4.0</v>
      </c>
      <c r="BE15" s="71"/>
      <c r="BF15" s="71"/>
      <c r="BG15" s="76">
        <v>6.0</v>
      </c>
      <c r="BH15" s="73"/>
      <c r="BI15" s="73"/>
      <c r="BJ15" s="79"/>
      <c r="BK15" s="74"/>
      <c r="BL15" s="77">
        <f t="shared" si="10"/>
        <v>14</v>
      </c>
      <c r="BM15" s="80">
        <f t="shared" si="11"/>
        <v>20</v>
      </c>
      <c r="BN15" s="81"/>
      <c r="BO15" s="82">
        <f>IF(ISBLANK(A15),"",VLOOKUP(LEFT(A15,1),Coordinate,2,FALSE))</f>
        <v>1</v>
      </c>
      <c r="BP15" s="83">
        <f t="shared" si="12"/>
        <v>1</v>
      </c>
      <c r="BQ15" s="84">
        <f t="shared" si="13"/>
        <v>117</v>
      </c>
      <c r="BR15" s="54">
        <f>IF(ISBLANK(A15),"",vlookup(LEFT(A15,1),Coordinate,9,false))</f>
        <v>4</v>
      </c>
      <c r="BS15" s="54">
        <f>IF(ISBLANK(A15),"",VLOOKUP(MID(A15,2,1),Coordinate,9,false))</f>
        <v>23</v>
      </c>
      <c r="BT15" s="54">
        <f>IF(ISBLANK(A15),"",VLOOKUP(MID(A15,3,1),Coordinate,9,false))</f>
        <v>24</v>
      </c>
      <c r="BU15" s="54">
        <f>IF(ISBLANK(A15),"",VLOOKUP(MID(A15,4,1),Coordinate,9,false))</f>
        <v>25</v>
      </c>
      <c r="BV15" s="54">
        <f>IF(ISBLANK(A15),"",VLOOKUP(MID(A15,5,1),Coordinate,9,false))</f>
        <v>8</v>
      </c>
      <c r="BW15" s="54">
        <f>IF(ISBLANK(A15),"",VLOOKUP(MID(A15,6,1),Coordinate,9,false))</f>
        <v>15</v>
      </c>
      <c r="BX15" s="84">
        <f>IF(ISBLANK(A15),"",VLOOKUP(RIGHT(A15,1),Coordinate,9,false))</f>
        <v>18</v>
      </c>
      <c r="BY15" s="84">
        <f t="array" ref="BY15">SUMPRODUCT(BR15:BX15,TRANSPOSE(Weights))</f>
        <v>478</v>
      </c>
      <c r="BZ15" s="53"/>
    </row>
    <row r="16" ht="9.75" customHeight="1">
      <c r="A16" s="50" t="s">
        <v>225</v>
      </c>
      <c r="B16" s="51" t="str">
        <f>IF(ISBLANK(A16),"",if(C16="","N",if(VLOOKUP(BQ16,NewPlanet,3,false)=C16,"Y","N")))</f>
        <v>N</v>
      </c>
      <c r="C16" s="3" t="s">
        <v>226</v>
      </c>
      <c r="D16" s="53" t="s">
        <v>119</v>
      </c>
      <c r="E16" s="52"/>
      <c r="F16" s="52"/>
      <c r="G16" s="53"/>
      <c r="H16" s="52"/>
      <c r="I16" s="54">
        <f t="shared" si="7"/>
        <v>1</v>
      </c>
      <c r="J16" s="52"/>
      <c r="K16" s="53" t="s">
        <v>119</v>
      </c>
      <c r="L16" s="52"/>
      <c r="M16" s="52"/>
      <c r="N16" s="52"/>
      <c r="O16" s="54">
        <f t="shared" si="8"/>
        <v>1</v>
      </c>
      <c r="P16" s="55" t="s">
        <v>131</v>
      </c>
      <c r="Q16" s="56"/>
      <c r="R16" s="57" t="s">
        <v>124</v>
      </c>
      <c r="S16" s="66"/>
      <c r="T16" s="59" t="s">
        <v>125</v>
      </c>
      <c r="U16" s="67" t="s">
        <v>119</v>
      </c>
      <c r="V16" s="61"/>
      <c r="W16" s="70"/>
      <c r="X16" s="53"/>
      <c r="Y16" s="63"/>
      <c r="Z16" s="53">
        <v>4.0</v>
      </c>
      <c r="AA16" s="53">
        <v>2.0</v>
      </c>
      <c r="AB16" s="53">
        <v>3.0</v>
      </c>
      <c r="AC16" s="65"/>
      <c r="AD16" s="52"/>
      <c r="AE16" s="52"/>
      <c r="AF16" s="52"/>
      <c r="AG16" s="65"/>
      <c r="AH16" s="52"/>
      <c r="AI16" s="53"/>
      <c r="AJ16" s="52"/>
      <c r="AK16" s="65"/>
      <c r="AL16" s="52"/>
      <c r="AM16" s="52"/>
      <c r="AN16" s="52"/>
      <c r="AO16" s="56"/>
      <c r="AP16" s="64">
        <v>5.0</v>
      </c>
      <c r="AQ16" s="56"/>
      <c r="AR16" s="58"/>
      <c r="AS16" s="58"/>
      <c r="AT16" s="66"/>
      <c r="AU16" s="67"/>
      <c r="AV16" s="67"/>
      <c r="AW16" s="61"/>
      <c r="AX16" s="62"/>
      <c r="AY16" s="31">
        <f t="shared" si="9"/>
        <v>14</v>
      </c>
      <c r="AZ16" s="63"/>
      <c r="BA16" s="69"/>
      <c r="BB16" s="69"/>
      <c r="BC16" s="69"/>
      <c r="BD16" s="89"/>
      <c r="BE16" s="71"/>
      <c r="BF16" s="71"/>
      <c r="BG16" s="76">
        <v>6.0</v>
      </c>
      <c r="BH16" s="73"/>
      <c r="BI16" s="73"/>
      <c r="BJ16" s="79"/>
      <c r="BK16" s="74"/>
      <c r="BL16" s="77">
        <f t="shared" si="10"/>
        <v>6</v>
      </c>
      <c r="BM16" s="80">
        <f t="shared" si="11"/>
        <v>20</v>
      </c>
      <c r="BN16" s="81"/>
      <c r="BO16" s="82">
        <f>IF(ISBLANK(A16),"",VLOOKUP(LEFT(A16,1),Coordinate,2,FALSE))</f>
        <v>2</v>
      </c>
      <c r="BP16" s="83">
        <f t="shared" si="12"/>
        <v>2</v>
      </c>
      <c r="BQ16" s="84">
        <f t="shared" si="13"/>
        <v>26</v>
      </c>
      <c r="BR16" s="54">
        <f>IF(ISBLANK(A16),"",vlookup(LEFT(A16,1),Coordinate,9,false))</f>
        <v>5</v>
      </c>
      <c r="BS16" s="54">
        <f>IF(ISBLANK(A16),"",VLOOKUP(MID(A16,2,1),Coordinate,9,false))</f>
        <v>0</v>
      </c>
      <c r="BT16" s="54">
        <f>IF(ISBLANK(A16),"",VLOOKUP(MID(A16,3,1),Coordinate,9,false))</f>
        <v>1</v>
      </c>
      <c r="BU16" s="54">
        <f>IF(ISBLANK(A16),"",VLOOKUP(MID(A16,4,1),Coordinate,9,false))</f>
        <v>4</v>
      </c>
      <c r="BV16" s="54">
        <f>IF(ISBLANK(A16),"",VLOOKUP(MID(A16,5,1),Coordinate,9,false))</f>
        <v>16</v>
      </c>
      <c r="BW16" s="54">
        <f>IF(ISBLANK(A16),"",VLOOKUP(MID(A16,6,1),Coordinate,9,false))</f>
        <v>0</v>
      </c>
      <c r="BX16" s="84">
        <f>IF(ISBLANK(A16),"",VLOOKUP(RIGHT(A16,1),Coordinate,9,false))</f>
        <v>0</v>
      </c>
      <c r="BY16" s="84">
        <f t="array" ref="BY16">SUMPRODUCT(BR16:BX16,TRANSPOSE(Weights))</f>
        <v>104</v>
      </c>
      <c r="BZ16" s="53"/>
    </row>
    <row r="17" ht="15.75" customHeight="1">
      <c r="A17" s="94" t="s">
        <v>228</v>
      </c>
      <c r="B17" s="51" t="str">
        <f>IF(ISBLANK(A17),"",if(C17="","N",if(VLOOKUP(BQ17,NewPlanet,3,false)=C17,"Y","N")))</f>
        <v>N</v>
      </c>
      <c r="C17" s="95" t="s">
        <v>232</v>
      </c>
      <c r="D17" s="96" t="s">
        <v>121</v>
      </c>
      <c r="E17" s="97"/>
      <c r="F17" s="97"/>
      <c r="G17" s="98"/>
      <c r="H17" s="97"/>
      <c r="I17" s="54">
        <f t="shared" si="7"/>
        <v>1</v>
      </c>
      <c r="J17" s="97"/>
      <c r="K17" s="98"/>
      <c r="L17" s="97"/>
      <c r="M17" s="96" t="s">
        <v>121</v>
      </c>
      <c r="N17" s="97"/>
      <c r="O17" s="54">
        <f t="shared" si="8"/>
        <v>1</v>
      </c>
      <c r="P17" s="99" t="s">
        <v>124</v>
      </c>
      <c r="Q17" s="100"/>
      <c r="R17" s="99" t="s">
        <v>124</v>
      </c>
      <c r="S17" s="101"/>
      <c r="T17" s="99" t="s">
        <v>124</v>
      </c>
      <c r="U17" s="96" t="s">
        <v>121</v>
      </c>
      <c r="V17" s="102"/>
      <c r="W17" s="103"/>
      <c r="X17" s="98"/>
      <c r="Y17" s="104"/>
      <c r="Z17" s="105">
        <v>6.0</v>
      </c>
      <c r="AA17" s="105">
        <v>2.0</v>
      </c>
      <c r="AB17" s="105">
        <v>4.0</v>
      </c>
      <c r="AC17" s="106"/>
      <c r="AD17" s="97"/>
      <c r="AE17" s="97"/>
      <c r="AF17" s="97"/>
      <c r="AG17" s="106"/>
      <c r="AH17" s="97"/>
      <c r="AI17" s="98"/>
      <c r="AJ17" s="97"/>
      <c r="AK17" s="106"/>
      <c r="AL17" s="97"/>
      <c r="AM17" s="97"/>
      <c r="AN17" s="97"/>
      <c r="AO17" s="100"/>
      <c r="AP17" s="100"/>
      <c r="AQ17" s="100"/>
      <c r="AR17" s="107"/>
      <c r="AS17" s="107"/>
      <c r="AT17" s="101"/>
      <c r="AU17" s="108"/>
      <c r="AV17" s="108"/>
      <c r="AW17" s="102"/>
      <c r="AX17" s="109"/>
      <c r="AY17" s="31">
        <f t="shared" si="9"/>
        <v>12</v>
      </c>
      <c r="AZ17" s="104"/>
      <c r="BA17" s="100"/>
      <c r="BB17" s="100"/>
      <c r="BC17" s="100"/>
      <c r="BD17" s="101"/>
      <c r="BE17" s="107"/>
      <c r="BF17" s="107"/>
      <c r="BG17" s="110"/>
      <c r="BH17" s="111">
        <v>6.0</v>
      </c>
      <c r="BI17" s="111">
        <v>2.0</v>
      </c>
      <c r="BJ17" s="103"/>
      <c r="BK17" s="109"/>
      <c r="BL17" s="77">
        <f t="shared" si="10"/>
        <v>8</v>
      </c>
      <c r="BM17" s="80">
        <f t="shared" si="11"/>
        <v>20</v>
      </c>
      <c r="BN17" s="112" t="s">
        <v>145</v>
      </c>
      <c r="BO17" s="82">
        <f>IF(ISBLANK(A17),"",VLOOKUP(LEFT(A17,1),Coordinate,2,FALSE))</f>
        <v>2</v>
      </c>
      <c r="BP17" s="83">
        <f t="shared" si="12"/>
        <v>2</v>
      </c>
      <c r="BQ17" s="84">
        <f t="shared" si="13"/>
        <v>68</v>
      </c>
      <c r="BR17" s="54">
        <f>IF(ISBLANK(A17),"",vlookup(LEFT(A17,1),Coordinate,9,false))</f>
        <v>5</v>
      </c>
      <c r="BS17" s="54">
        <f>IF(ISBLANK(A17),"",VLOOKUP(MID(A17,2,1),Coordinate,9,false))</f>
        <v>0</v>
      </c>
      <c r="BT17" s="54">
        <f>IF(ISBLANK(A17),"",VLOOKUP(MID(A17,3,1),Coordinate,9,false))</f>
        <v>6</v>
      </c>
      <c r="BU17" s="54">
        <f>IF(ISBLANK(A17),"",VLOOKUP(MID(A17,4,1),Coordinate,9,false))</f>
        <v>6</v>
      </c>
      <c r="BV17" s="54">
        <f>IF(ISBLANK(A17),"",VLOOKUP(MID(A17,5,1),Coordinate,9,false))</f>
        <v>14</v>
      </c>
      <c r="BW17" s="54">
        <f>IF(ISBLANK(A17),"",VLOOKUP(MID(A17,6,1),Coordinate,9,false))</f>
        <v>19</v>
      </c>
      <c r="BX17" s="84">
        <f>IF(ISBLANK(A17),"",VLOOKUP(RIGHT(A17,1),Coordinate,9,false))</f>
        <v>18</v>
      </c>
      <c r="BY17" s="84">
        <f t="array" ref="BY17">SUMPRODUCT(BR17:BX17,TRANSPOSE(Weights))</f>
        <v>357</v>
      </c>
      <c r="BZ17" s="98"/>
    </row>
    <row r="18">
      <c r="A18" s="50" t="s">
        <v>241</v>
      </c>
      <c r="B18" s="51" t="str">
        <f>IF(ISBLANK(A18),"",if(C18="","N",if(VLOOKUP(BQ18,NewPlanet,3,false)=C18,"Y","N")))</f>
        <v>N</v>
      </c>
      <c r="C18" s="86" t="s">
        <v>243</v>
      </c>
      <c r="D18" s="52"/>
      <c r="E18" s="53" t="s">
        <v>119</v>
      </c>
      <c r="F18" s="52"/>
      <c r="G18" s="53"/>
      <c r="H18" s="52"/>
      <c r="I18" s="54">
        <f t="shared" si="7"/>
        <v>1</v>
      </c>
      <c r="J18" s="53" t="s">
        <v>119</v>
      </c>
      <c r="K18" s="52"/>
      <c r="L18" s="52"/>
      <c r="M18" s="52"/>
      <c r="N18" s="52"/>
      <c r="O18" s="54">
        <f t="shared" si="8"/>
        <v>1</v>
      </c>
      <c r="P18" s="55" t="s">
        <v>124</v>
      </c>
      <c r="Q18" s="56"/>
      <c r="R18" s="90" t="s">
        <v>131</v>
      </c>
      <c r="S18" s="58"/>
      <c r="T18" s="90" t="s">
        <v>125</v>
      </c>
      <c r="U18" s="60"/>
      <c r="V18" s="61"/>
      <c r="W18" s="62"/>
      <c r="X18" s="52"/>
      <c r="Y18" s="63"/>
      <c r="Z18" s="53">
        <v>6.0</v>
      </c>
      <c r="AA18" s="53">
        <v>5.0</v>
      </c>
      <c r="AB18" s="53">
        <v>5.0</v>
      </c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2"/>
      <c r="AO18" s="56"/>
      <c r="AP18" s="56"/>
      <c r="AQ18" s="56"/>
      <c r="AR18" s="58"/>
      <c r="AS18" s="66">
        <v>4.0</v>
      </c>
      <c r="AT18" s="66"/>
      <c r="AU18" s="60"/>
      <c r="AV18" s="67" t="s">
        <v>245</v>
      </c>
      <c r="AW18" s="61"/>
      <c r="AX18" s="62"/>
      <c r="AY18" s="31">
        <f t="shared" si="9"/>
        <v>20</v>
      </c>
      <c r="AZ18" s="63"/>
      <c r="BA18" s="69"/>
      <c r="BB18" s="69"/>
      <c r="BC18" s="69"/>
      <c r="BD18" s="71"/>
      <c r="BE18" s="71"/>
      <c r="BF18" s="71"/>
      <c r="BG18" s="72"/>
      <c r="BH18" s="73"/>
      <c r="BI18" s="73"/>
      <c r="BJ18" s="74"/>
      <c r="BK18" s="74"/>
      <c r="BL18" s="77">
        <f t="shared" si="10"/>
        <v>0</v>
      </c>
      <c r="BM18" s="80">
        <f t="shared" si="11"/>
        <v>20</v>
      </c>
      <c r="BN18" s="81" t="s">
        <v>246</v>
      </c>
      <c r="BO18" s="82">
        <f>IF(ISBLANK(A18),"",VLOOKUP(LEFT(A18,1),Coordinate,2,FALSE))</f>
        <v>2</v>
      </c>
      <c r="BP18" s="83">
        <f t="shared" si="12"/>
        <v>2</v>
      </c>
      <c r="BQ18" s="84">
        <f t="shared" si="13"/>
        <v>71</v>
      </c>
      <c r="BR18" s="54">
        <f>IF(ISBLANK(A18),"",vlookup(LEFT(A18,1),Coordinate,9,false))</f>
        <v>5</v>
      </c>
      <c r="BS18" s="54">
        <f>IF(ISBLANK(A18),"",VLOOKUP(MID(A18,2,1),Coordinate,9,false))</f>
        <v>0</v>
      </c>
      <c r="BT18" s="54">
        <f>IF(ISBLANK(A18),"",VLOOKUP(MID(A18,3,1),Coordinate,9,false))</f>
        <v>8</v>
      </c>
      <c r="BU18" s="54">
        <f>IF(ISBLANK(A18),"",VLOOKUP(MID(A18,4,1),Coordinate,9,false))</f>
        <v>17</v>
      </c>
      <c r="BV18" s="54">
        <f>IF(ISBLANK(A18),"",VLOOKUP(MID(A18,5,1),Coordinate,9,false))</f>
        <v>4</v>
      </c>
      <c r="BW18" s="54">
        <f>IF(ISBLANK(A18),"",VLOOKUP(MID(A18,6,1),Coordinate,9,false))</f>
        <v>18</v>
      </c>
      <c r="BX18" s="84">
        <f>IF(ISBLANK(A18),"",VLOOKUP(RIGHT(A18,1),Coordinate,9,false))</f>
        <v>19</v>
      </c>
      <c r="BY18" s="84">
        <f t="array" ref="BY18">SUMPRODUCT(BR18:BX18,TRANSPOSE(Weights))</f>
        <v>358</v>
      </c>
      <c r="BZ18" s="53"/>
    </row>
    <row r="19" ht="15.75" customHeight="1">
      <c r="A19" s="50" t="s">
        <v>250</v>
      </c>
      <c r="B19" s="51" t="str">
        <f>IF(ISBLANK(A19),"",if(C19="","N",if(VLOOKUP(BQ19,NewPlanet,3,false)=C19,"Y","N")))</f>
        <v>N</v>
      </c>
      <c r="C19" s="3" t="s">
        <v>253</v>
      </c>
      <c r="D19" s="52"/>
      <c r="E19" s="52"/>
      <c r="F19" s="52"/>
      <c r="G19" s="53" t="s">
        <v>119</v>
      </c>
      <c r="H19" s="52"/>
      <c r="I19" s="54">
        <f t="shared" si="7"/>
        <v>1</v>
      </c>
      <c r="J19" s="52"/>
      <c r="K19" s="53" t="s">
        <v>119</v>
      </c>
      <c r="L19" s="52"/>
      <c r="M19" s="52"/>
      <c r="N19" s="52"/>
      <c r="O19" s="54">
        <f t="shared" si="8"/>
        <v>1</v>
      </c>
      <c r="P19" s="55" t="s">
        <v>124</v>
      </c>
      <c r="Q19" s="56"/>
      <c r="R19" s="57" t="s">
        <v>123</v>
      </c>
      <c r="S19" s="66" t="s">
        <v>119</v>
      </c>
      <c r="T19" s="59" t="s">
        <v>125</v>
      </c>
      <c r="U19" s="60"/>
      <c r="V19" s="61"/>
      <c r="W19" s="70" t="s">
        <v>119</v>
      </c>
      <c r="X19" s="53" t="s">
        <v>119</v>
      </c>
      <c r="Y19" s="63"/>
      <c r="Z19" s="53">
        <v>5.0</v>
      </c>
      <c r="AA19" s="53">
        <v>3.0</v>
      </c>
      <c r="AB19" s="53"/>
      <c r="AC19" s="65"/>
      <c r="AD19" s="52"/>
      <c r="AE19" s="52"/>
      <c r="AF19" s="52"/>
      <c r="AG19" s="65"/>
      <c r="AH19" s="52"/>
      <c r="AI19" s="53">
        <v>1.0</v>
      </c>
      <c r="AJ19" s="52"/>
      <c r="AK19" s="65"/>
      <c r="AL19" s="52"/>
      <c r="AM19" s="52"/>
      <c r="AN19" s="52"/>
      <c r="AO19" s="56"/>
      <c r="AP19" s="56"/>
      <c r="AQ19" s="56"/>
      <c r="AR19" s="58"/>
      <c r="AS19" s="58"/>
      <c r="AT19" s="66"/>
      <c r="AU19" s="67">
        <v>1.0</v>
      </c>
      <c r="AV19" s="67" t="s">
        <v>254</v>
      </c>
      <c r="AW19" s="61"/>
      <c r="AX19" s="62"/>
      <c r="AY19" s="31">
        <f t="shared" si="9"/>
        <v>10</v>
      </c>
      <c r="AZ19" s="63"/>
      <c r="BA19" s="69"/>
      <c r="BB19" s="69"/>
      <c r="BC19" s="69"/>
      <c r="BD19" s="89">
        <v>3.0</v>
      </c>
      <c r="BE19" s="71"/>
      <c r="BF19" s="71"/>
      <c r="BG19" s="72"/>
      <c r="BH19" s="73"/>
      <c r="BI19" s="73"/>
      <c r="BJ19" s="79">
        <v>7.0</v>
      </c>
      <c r="BK19" s="74"/>
      <c r="BL19" s="77">
        <f t="shared" si="10"/>
        <v>10</v>
      </c>
      <c r="BM19" s="80">
        <f t="shared" si="11"/>
        <v>20</v>
      </c>
      <c r="BN19" s="81" t="s">
        <v>255</v>
      </c>
      <c r="BO19" s="82">
        <f>IF(ISBLANK(A19),"",VLOOKUP(LEFT(A19,1),Coordinate,2,FALSE))</f>
        <v>2</v>
      </c>
      <c r="BP19" s="83">
        <f t="shared" si="12"/>
        <v>2</v>
      </c>
      <c r="BQ19" s="84">
        <f t="shared" si="13"/>
        <v>75</v>
      </c>
      <c r="BR19" s="54">
        <f>IF(ISBLANK(A19),"",vlookup(LEFT(A19,1),Coordinate,9,false))</f>
        <v>5</v>
      </c>
      <c r="BS19" s="54">
        <f>IF(ISBLANK(A19),"",VLOOKUP(MID(A19,2,1),Coordinate,9,false))</f>
        <v>0</v>
      </c>
      <c r="BT19" s="54">
        <f>IF(ISBLANK(A19),"",VLOOKUP(MID(A19,3,1),Coordinate,9,false))</f>
        <v>17</v>
      </c>
      <c r="BU19" s="54">
        <f>IF(ISBLANK(A19),"",VLOOKUP(MID(A19,4,1),Coordinate,9,false))</f>
        <v>16</v>
      </c>
      <c r="BV19" s="54">
        <f>IF(ISBLANK(A19),"",VLOOKUP(MID(A19,5,1),Coordinate,9,false))</f>
        <v>20</v>
      </c>
      <c r="BW19" s="54">
        <f>IF(ISBLANK(A19),"",VLOOKUP(MID(A19,6,1),Coordinate,9,false))</f>
        <v>0</v>
      </c>
      <c r="BX19" s="84">
        <f>IF(ISBLANK(A19),"",VLOOKUP(RIGHT(A19,1),Coordinate,9,false))</f>
        <v>17</v>
      </c>
      <c r="BY19" s="84">
        <f t="array" ref="BY19">SUMPRODUCT(BR19:BX19,TRANSPOSE(Weights))</f>
        <v>339</v>
      </c>
      <c r="BZ19" s="53"/>
    </row>
    <row r="20" ht="15.75" customHeight="1">
      <c r="A20" s="50" t="s">
        <v>257</v>
      </c>
      <c r="B20" s="51" t="str">
        <f>IF(ISBLANK(A20),"",if(C20="","N",if(VLOOKUP(BQ20,NewPlanet,3,false)=C20,"Y","N")))</f>
        <v>N</v>
      </c>
      <c r="C20" s="3" t="s">
        <v>260</v>
      </c>
      <c r="D20" s="52"/>
      <c r="E20" s="52"/>
      <c r="F20" s="52"/>
      <c r="G20" s="53" t="s">
        <v>119</v>
      </c>
      <c r="H20" s="52"/>
      <c r="I20" s="54">
        <f t="shared" si="7"/>
        <v>1</v>
      </c>
      <c r="J20" s="52"/>
      <c r="K20" s="52"/>
      <c r="L20" s="52"/>
      <c r="M20" s="53" t="s">
        <v>119</v>
      </c>
      <c r="N20" s="52"/>
      <c r="O20" s="54">
        <f t="shared" si="8"/>
        <v>1</v>
      </c>
      <c r="P20" s="55" t="s">
        <v>123</v>
      </c>
      <c r="Q20" s="56"/>
      <c r="R20" s="57" t="s">
        <v>124</v>
      </c>
      <c r="S20" s="58"/>
      <c r="T20" s="59" t="s">
        <v>124</v>
      </c>
      <c r="U20" s="60"/>
      <c r="V20" s="68" t="s">
        <v>119</v>
      </c>
      <c r="W20" s="62"/>
      <c r="X20" s="53" t="s">
        <v>119</v>
      </c>
      <c r="Y20" s="63"/>
      <c r="Z20" s="53">
        <v>2.0</v>
      </c>
      <c r="AA20" s="53">
        <v>4.0</v>
      </c>
      <c r="AB20" s="53">
        <v>4.0</v>
      </c>
      <c r="AC20" s="65"/>
      <c r="AD20" s="52"/>
      <c r="AE20" s="52"/>
      <c r="AF20" s="52"/>
      <c r="AG20" s="65"/>
      <c r="AH20" s="52"/>
      <c r="AI20" s="52"/>
      <c r="AJ20" s="52"/>
      <c r="AK20" s="65"/>
      <c r="AL20" s="53">
        <v>1.0</v>
      </c>
      <c r="AM20" s="52"/>
      <c r="AN20" s="52"/>
      <c r="AO20" s="64">
        <v>2.0</v>
      </c>
      <c r="AP20" s="56"/>
      <c r="AQ20" s="56"/>
      <c r="AR20" s="58"/>
      <c r="AS20" s="58"/>
      <c r="AT20" s="66"/>
      <c r="AU20" s="60"/>
      <c r="AV20" s="60"/>
      <c r="AW20" s="61"/>
      <c r="AX20" s="62"/>
      <c r="AY20" s="31">
        <f t="shared" si="9"/>
        <v>13</v>
      </c>
      <c r="AZ20" s="63"/>
      <c r="BA20" s="69"/>
      <c r="BB20" s="69"/>
      <c r="BC20" s="69"/>
      <c r="BD20" s="71"/>
      <c r="BE20" s="71"/>
      <c r="BF20" s="71"/>
      <c r="BG20" s="72"/>
      <c r="BH20" s="78">
        <v>2.0</v>
      </c>
      <c r="BI20" s="78">
        <v>5.0</v>
      </c>
      <c r="BJ20" s="74"/>
      <c r="BK20" s="74"/>
      <c r="BL20" s="77">
        <f t="shared" si="10"/>
        <v>7</v>
      </c>
      <c r="BM20" s="80">
        <f t="shared" si="11"/>
        <v>20</v>
      </c>
      <c r="BN20" s="81"/>
      <c r="BO20" s="82">
        <f>IF(ISBLANK(A20),"",VLOOKUP(LEFT(A20,1),Coordinate,2,FALSE))</f>
        <v>2</v>
      </c>
      <c r="BP20" s="83">
        <f t="shared" si="12"/>
        <v>2</v>
      </c>
      <c r="BQ20" s="84">
        <f t="shared" si="13"/>
        <v>66</v>
      </c>
      <c r="BR20" s="54">
        <f>IF(ISBLANK(A20),"",vlookup(LEFT(A20,1),Coordinate,9,false))</f>
        <v>5</v>
      </c>
      <c r="BS20" s="54">
        <f>IF(ISBLANK(A20),"",VLOOKUP(MID(A20,2,1),Coordinate,9,false))</f>
        <v>0</v>
      </c>
      <c r="BT20" s="54">
        <f>IF(ISBLANK(A20),"",VLOOKUP(MID(A20,3,1),Coordinate,9,false))</f>
        <v>17</v>
      </c>
      <c r="BU20" s="54">
        <f>IF(ISBLANK(A20),"",VLOOKUP(MID(A20,4,1),Coordinate,9,false))</f>
        <v>19</v>
      </c>
      <c r="BV20" s="54">
        <f>IF(ISBLANK(A20),"",VLOOKUP(MID(A20,5,1),Coordinate,9,false))</f>
        <v>12</v>
      </c>
      <c r="BW20" s="54">
        <f>IF(ISBLANK(A20),"",VLOOKUP(MID(A20,6,1),Coordinate,9,false))</f>
        <v>0</v>
      </c>
      <c r="BX20" s="84">
        <f>IF(ISBLANK(A20),"",VLOOKUP(RIGHT(A20,1),Coordinate,9,false))</f>
        <v>13</v>
      </c>
      <c r="BY20" s="84">
        <f t="array" ref="BY20">SUMPRODUCT(BR20:BX20,TRANSPOSE(Weights))</f>
        <v>283</v>
      </c>
      <c r="BZ20" s="53"/>
    </row>
    <row r="21" ht="15.75" customHeight="1">
      <c r="A21" s="50" t="s">
        <v>264</v>
      </c>
      <c r="B21" s="51" t="str">
        <f>IF(ISBLANK(A21),"",if(C21="","N",if(VLOOKUP(BQ21,NewPlanet,3,false)=C21,"Y","N")))</f>
        <v>N</v>
      </c>
      <c r="C21" s="114" t="s">
        <v>267</v>
      </c>
      <c r="D21" s="52"/>
      <c r="E21" s="52"/>
      <c r="F21" s="52"/>
      <c r="G21" s="53"/>
      <c r="H21" s="53" t="s">
        <v>121</v>
      </c>
      <c r="I21" s="54">
        <f t="shared" si="7"/>
        <v>1</v>
      </c>
      <c r="J21" s="52"/>
      <c r="K21" s="53" t="s">
        <v>121</v>
      </c>
      <c r="L21" s="52"/>
      <c r="M21" s="52"/>
      <c r="N21" s="52"/>
      <c r="O21" s="54">
        <f t="shared" si="8"/>
        <v>1</v>
      </c>
      <c r="P21" s="55"/>
      <c r="Q21" s="56"/>
      <c r="R21" s="57" t="s">
        <v>123</v>
      </c>
      <c r="S21" s="66" t="s">
        <v>121</v>
      </c>
      <c r="T21" s="59"/>
      <c r="U21" s="60"/>
      <c r="V21" s="61"/>
      <c r="W21" s="62"/>
      <c r="X21" s="52"/>
      <c r="Y21" s="63"/>
      <c r="Z21" s="53">
        <v>6.0</v>
      </c>
      <c r="AA21" s="53">
        <v>5.0</v>
      </c>
      <c r="AB21" s="53">
        <v>3.0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f t="shared" si="9"/>
        <v>14</v>
      </c>
      <c r="AZ21" s="63"/>
      <c r="BA21" s="69"/>
      <c r="BB21" s="69"/>
      <c r="BC21" s="69"/>
      <c r="BD21" s="89">
        <v>6.0</v>
      </c>
      <c r="BE21" s="71"/>
      <c r="BF21" s="71"/>
      <c r="BG21" s="72"/>
      <c r="BH21" s="73"/>
      <c r="BI21" s="73"/>
      <c r="BJ21" s="74"/>
      <c r="BK21" s="74"/>
      <c r="BL21" s="77">
        <f t="shared" si="10"/>
        <v>6</v>
      </c>
      <c r="BM21" s="80">
        <f t="shared" si="11"/>
        <v>20</v>
      </c>
      <c r="BN21" s="81"/>
      <c r="BO21" s="82">
        <f>IF(ISBLANK(A21),"",VLOOKUP(LEFT(A21,1),Coordinate,2,FALSE))</f>
        <v>2</v>
      </c>
      <c r="BP21" s="83">
        <f t="shared" si="12"/>
        <v>2</v>
      </c>
      <c r="BQ21" s="84">
        <f t="shared" si="13"/>
        <v>96</v>
      </c>
      <c r="BR21" s="54">
        <f>IF(ISBLANK(A21),"",vlookup(LEFT(A21,1),Coordinate,9,false))</f>
        <v>5</v>
      </c>
      <c r="BS21" s="54">
        <f>IF(ISBLANK(A21),"",VLOOKUP(MID(A21,2,1),Coordinate,9,false))</f>
        <v>1</v>
      </c>
      <c r="BT21" s="54">
        <f>IF(ISBLANK(A21),"",VLOOKUP(MID(A21,3,1),Coordinate,9,false))</f>
        <v>17</v>
      </c>
      <c r="BU21" s="54">
        <f>IF(ISBLANK(A21),"",VLOOKUP(MID(A21,4,1),Coordinate,9,false))</f>
        <v>14</v>
      </c>
      <c r="BV21" s="54">
        <f>IF(ISBLANK(A21),"",VLOOKUP(MID(A21,5,1),Coordinate,9,false))</f>
        <v>17</v>
      </c>
      <c r="BW21" s="54">
        <f>IF(ISBLANK(A21),"",VLOOKUP(MID(A21,6,1),Coordinate,9,false))</f>
        <v>20</v>
      </c>
      <c r="BX21" s="84">
        <f>IF(ISBLANK(A21),"",VLOOKUP(RIGHT(A21,1),Coordinate,9,false))</f>
        <v>22</v>
      </c>
      <c r="BY21" s="84">
        <f t="array" ref="BY21">SUMPRODUCT(BR21:BX21,TRANSPOSE(Weights))</f>
        <v>473</v>
      </c>
      <c r="BZ21" s="53"/>
    </row>
    <row r="22" ht="15.75" customHeight="1">
      <c r="A22" s="50" t="s">
        <v>272</v>
      </c>
      <c r="B22" s="51" t="str">
        <f>IF(ISBLANK(A22),"",if(C22="","N",if(VLOOKUP(BQ22,NewPlanet,3,false)=C22,"Y","N")))</f>
        <v>N</v>
      </c>
      <c r="C22" s="3" t="s">
        <v>273</v>
      </c>
      <c r="D22" s="52" t="s">
        <v>119</v>
      </c>
      <c r="E22" s="52"/>
      <c r="F22" s="52"/>
      <c r="G22" s="53"/>
      <c r="H22" s="52"/>
      <c r="I22" s="54">
        <f t="shared" si="7"/>
        <v>1</v>
      </c>
      <c r="J22" s="52" t="s">
        <v>119</v>
      </c>
      <c r="K22" s="52"/>
      <c r="L22" s="52"/>
      <c r="M22" s="52"/>
      <c r="N22" s="52"/>
      <c r="O22" s="54">
        <f t="shared" si="8"/>
        <v>1</v>
      </c>
      <c r="P22" s="55" t="s">
        <v>124</v>
      </c>
      <c r="Q22" s="56"/>
      <c r="R22" s="57" t="s">
        <v>123</v>
      </c>
      <c r="S22" s="58"/>
      <c r="T22" s="59" t="s">
        <v>124</v>
      </c>
      <c r="U22" s="60"/>
      <c r="V22" s="61" t="s">
        <v>119</v>
      </c>
      <c r="W22" s="62"/>
      <c r="X22" s="52" t="s">
        <v>119</v>
      </c>
      <c r="Y22" s="63"/>
      <c r="Z22" s="53">
        <v>1.0</v>
      </c>
      <c r="AA22" s="53">
        <v>4.0</v>
      </c>
      <c r="AB22" s="53">
        <v>1.0</v>
      </c>
      <c r="AC22" s="65"/>
      <c r="AD22" s="52"/>
      <c r="AE22" s="52"/>
      <c r="AF22" s="52"/>
      <c r="AG22" s="65"/>
      <c r="AH22" s="52"/>
      <c r="AI22" s="52"/>
      <c r="AJ22" s="53">
        <v>1.0</v>
      </c>
      <c r="AK22" s="65"/>
      <c r="AL22" s="52"/>
      <c r="AM22" s="52"/>
      <c r="AN22" s="52"/>
      <c r="AO22" s="56"/>
      <c r="AP22" s="56"/>
      <c r="AQ22" s="56"/>
      <c r="AR22" s="66">
        <v>5.0</v>
      </c>
      <c r="AS22" s="58"/>
      <c r="AT22" s="66"/>
      <c r="AU22" s="60"/>
      <c r="AV22" s="60"/>
      <c r="AW22" s="61"/>
      <c r="AX22" s="62"/>
      <c r="AY22" s="31">
        <f t="shared" si="9"/>
        <v>12</v>
      </c>
      <c r="AZ22" s="63"/>
      <c r="BA22" s="69"/>
      <c r="BB22" s="69"/>
      <c r="BC22" s="69"/>
      <c r="BD22" s="71"/>
      <c r="BE22" s="71"/>
      <c r="BF22" s="71"/>
      <c r="BG22" s="72"/>
      <c r="BH22" s="78">
        <v>8.0</v>
      </c>
      <c r="BI22" s="73"/>
      <c r="BJ22" s="74"/>
      <c r="BK22" s="74"/>
      <c r="BL22" s="77">
        <f t="shared" si="10"/>
        <v>8</v>
      </c>
      <c r="BM22" s="80">
        <f t="shared" si="11"/>
        <v>20</v>
      </c>
      <c r="BN22" s="81" t="s">
        <v>274</v>
      </c>
      <c r="BO22" s="82">
        <f>IF(ISBLANK(A22),"",VLOOKUP(LEFT(A22,1),Coordinate,2,FALSE))</f>
        <v>2</v>
      </c>
      <c r="BP22" s="83">
        <f t="shared" si="12"/>
        <v>2</v>
      </c>
      <c r="BQ22" s="84">
        <f t="shared" si="13"/>
        <v>62</v>
      </c>
      <c r="BR22" s="54">
        <f>IF(ISBLANK(A22),"",vlookup(LEFT(A22,1),Coordinate,9,false))</f>
        <v>5</v>
      </c>
      <c r="BS22" s="54">
        <f>IF(ISBLANK(A22),"",VLOOKUP(MID(A22,2,1),Coordinate,9,false))</f>
        <v>4</v>
      </c>
      <c r="BT22" s="54">
        <f>IF(ISBLANK(A22),"",VLOOKUP(MID(A22,3,1),Coordinate,9,false))</f>
        <v>11</v>
      </c>
      <c r="BU22" s="54">
        <f>IF(ISBLANK(A22),"",VLOOKUP(MID(A22,4,1),Coordinate,9,false))</f>
        <v>4</v>
      </c>
      <c r="BV22" s="54">
        <f>IF(ISBLANK(A22),"",VLOOKUP(MID(A22,5,1),Coordinate,9,false))</f>
        <v>21</v>
      </c>
      <c r="BW22" s="54">
        <f>IF(ISBLANK(A22),"",VLOOKUP(MID(A22,6,1),Coordinate,9,false))</f>
        <v>4</v>
      </c>
      <c r="BX22" s="84">
        <f>IF(ISBLANK(A22),"",VLOOKUP(RIGHT(A22,1),Coordinate,9,false))</f>
        <v>13</v>
      </c>
      <c r="BY22" s="84">
        <f t="array" ref="BY22">SUMPRODUCT(BR22:BX22,TRANSPOSE(Weights))</f>
        <v>282</v>
      </c>
      <c r="BZ22" s="53"/>
    </row>
    <row r="23" ht="15.75" customHeight="1">
      <c r="A23" s="50" t="s">
        <v>279</v>
      </c>
      <c r="B23" s="51" t="str">
        <f>IF(ISBLANK(A23),"",if(C23="","N",if(VLOOKUP(BQ23,NewPlanet,3,false)=C23,"Y","N")))</f>
        <v>N</v>
      </c>
      <c r="C23" s="3" t="s">
        <v>281</v>
      </c>
      <c r="D23" s="53" t="s">
        <v>119</v>
      </c>
      <c r="E23" s="52"/>
      <c r="F23" s="52"/>
      <c r="G23" s="53"/>
      <c r="H23" s="52"/>
      <c r="I23" s="54">
        <f t="shared" si="7"/>
        <v>1</v>
      </c>
      <c r="J23" s="52"/>
      <c r="K23" s="52"/>
      <c r="L23" s="53" t="s">
        <v>119</v>
      </c>
      <c r="M23" s="52"/>
      <c r="N23" s="52"/>
      <c r="O23" s="54">
        <f t="shared" si="8"/>
        <v>1</v>
      </c>
      <c r="P23" s="55" t="s">
        <v>124</v>
      </c>
      <c r="Q23" s="56"/>
      <c r="R23" s="57" t="s">
        <v>124</v>
      </c>
      <c r="S23" s="58"/>
      <c r="T23" s="59" t="s">
        <v>124</v>
      </c>
      <c r="U23" s="60"/>
      <c r="V23" s="61"/>
      <c r="W23" s="62"/>
      <c r="X23" s="53" t="s">
        <v>119</v>
      </c>
      <c r="Y23" s="63"/>
      <c r="Z23" s="53">
        <v>4.0</v>
      </c>
      <c r="AA23" s="53">
        <v>5.0</v>
      </c>
      <c r="AB23" s="53">
        <v>10.0</v>
      </c>
      <c r="AC23" s="65"/>
      <c r="AD23" s="52"/>
      <c r="AE23" s="52"/>
      <c r="AF23" s="53">
        <v>1.0</v>
      </c>
      <c r="AG23" s="65"/>
      <c r="AH23" s="52"/>
      <c r="AI23" s="52"/>
      <c r="AJ23" s="52"/>
      <c r="AK23" s="65"/>
      <c r="AL23" s="52"/>
      <c r="AM23" s="52"/>
      <c r="AN23" s="52"/>
      <c r="AO23" s="56"/>
      <c r="AP23" s="56"/>
      <c r="AQ23" s="56"/>
      <c r="AR23" s="58"/>
      <c r="AS23" s="58"/>
      <c r="AT23" s="66"/>
      <c r="AU23" s="60"/>
      <c r="AV23" s="60"/>
      <c r="AW23" s="61"/>
      <c r="AX23" s="62"/>
      <c r="AY23" s="31">
        <f t="shared" si="9"/>
        <v>20</v>
      </c>
      <c r="AZ23" s="63"/>
      <c r="BA23" s="69"/>
      <c r="BB23" s="69"/>
      <c r="BC23" s="69"/>
      <c r="BD23" s="71"/>
      <c r="BE23" s="71"/>
      <c r="BF23" s="71"/>
      <c r="BG23" s="72"/>
      <c r="BH23" s="73"/>
      <c r="BI23" s="73"/>
      <c r="BJ23" s="74"/>
      <c r="BK23" s="74"/>
      <c r="BL23" s="77">
        <f t="shared" si="10"/>
        <v>0</v>
      </c>
      <c r="BM23" s="80">
        <f t="shared" si="11"/>
        <v>20</v>
      </c>
      <c r="BN23" s="81" t="s">
        <v>283</v>
      </c>
      <c r="BO23" s="82">
        <f>IF(ISBLANK(A23),"",VLOOKUP(LEFT(A23,1),Coordinate,2,FALSE))</f>
        <v>2</v>
      </c>
      <c r="BP23" s="83">
        <f t="shared" si="12"/>
        <v>2</v>
      </c>
      <c r="BQ23" s="84">
        <f t="shared" si="13"/>
        <v>35</v>
      </c>
      <c r="BR23" s="54">
        <f>IF(ISBLANK(A23),"",vlookup(LEFT(A23,1),Coordinate,9,false))</f>
        <v>5</v>
      </c>
      <c r="BS23" s="54">
        <f>IF(ISBLANK(A23),"",VLOOKUP(MID(A23,2,1),Coordinate,9,false))</f>
        <v>5</v>
      </c>
      <c r="BT23" s="54">
        <f>IF(ISBLANK(A23),"",VLOOKUP(MID(A23,3,1),Coordinate,9,false))</f>
        <v>5</v>
      </c>
      <c r="BU23" s="54">
        <f>IF(ISBLANK(A23),"",VLOOKUP(MID(A23,4,1),Coordinate,9,false))</f>
        <v>5</v>
      </c>
      <c r="BV23" s="54">
        <f>IF(ISBLANK(A23),"",VLOOKUP(MID(A23,5,1),Coordinate,9,false))</f>
        <v>5</v>
      </c>
      <c r="BW23" s="54">
        <f>IF(ISBLANK(A23),"",VLOOKUP(MID(A23,6,1),Coordinate,9,false))</f>
        <v>5</v>
      </c>
      <c r="BX23" s="84">
        <f>IF(ISBLANK(A23),"",VLOOKUP(RIGHT(A23,1),Coordinate,9,false))</f>
        <v>5</v>
      </c>
      <c r="BY23" s="84">
        <f t="array" ref="BY23">SUMPRODUCT(BR23:BX23,TRANSPOSE(Weights))</f>
        <v>140</v>
      </c>
      <c r="BZ23" s="53"/>
    </row>
    <row r="24">
      <c r="A24" s="50" t="s">
        <v>288</v>
      </c>
      <c r="B24" s="51" t="str">
        <f>IF(ISBLANK(A24),"",if(C24="","N",if(VLOOKUP(BQ24,NewPlanet,3,false)=C24,"Y","N")))</f>
        <v>N</v>
      </c>
      <c r="C24" s="3" t="s">
        <v>290</v>
      </c>
      <c r="D24" s="52"/>
      <c r="E24" s="52"/>
      <c r="F24" s="52"/>
      <c r="G24" s="53" t="s">
        <v>119</v>
      </c>
      <c r="H24" s="52"/>
      <c r="I24" s="54">
        <f t="shared" si="7"/>
        <v>1</v>
      </c>
      <c r="J24" s="52"/>
      <c r="K24" s="53" t="s">
        <v>119</v>
      </c>
      <c r="L24" s="52"/>
      <c r="M24" s="52"/>
      <c r="N24" s="52"/>
      <c r="O24" s="54">
        <f t="shared" si="8"/>
        <v>1</v>
      </c>
      <c r="P24" s="55" t="s">
        <v>124</v>
      </c>
      <c r="Q24" s="56"/>
      <c r="R24" s="57" t="s">
        <v>124</v>
      </c>
      <c r="S24" s="58"/>
      <c r="T24" s="59" t="s">
        <v>125</v>
      </c>
      <c r="U24" s="67" t="s">
        <v>119</v>
      </c>
      <c r="V24" s="68" t="s">
        <v>119</v>
      </c>
      <c r="W24" s="62"/>
      <c r="X24" s="52"/>
      <c r="Y24" s="63"/>
      <c r="Z24" s="53">
        <v>3.0</v>
      </c>
      <c r="AA24" s="53">
        <v>2.0</v>
      </c>
      <c r="AB24" s="53">
        <v>4.0</v>
      </c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/>
      <c r="AN24" s="52"/>
      <c r="AO24" s="56"/>
      <c r="AP24" s="56"/>
      <c r="AQ24" s="56"/>
      <c r="AR24" s="58"/>
      <c r="AS24" s="58"/>
      <c r="AT24" s="66"/>
      <c r="AU24" s="60"/>
      <c r="AV24" s="60"/>
      <c r="AW24" s="61"/>
      <c r="AX24" s="62"/>
      <c r="AY24" s="31">
        <f t="shared" si="9"/>
        <v>9</v>
      </c>
      <c r="AZ24" s="63"/>
      <c r="BA24" s="69"/>
      <c r="BB24" s="69"/>
      <c r="BC24" s="69"/>
      <c r="BD24" s="71"/>
      <c r="BE24" s="71"/>
      <c r="BF24" s="71"/>
      <c r="BG24" s="76">
        <v>4.0</v>
      </c>
      <c r="BH24" s="78">
        <v>7.0</v>
      </c>
      <c r="BI24" s="73"/>
      <c r="BJ24" s="74"/>
      <c r="BK24" s="74"/>
      <c r="BL24" s="77">
        <f t="shared" si="10"/>
        <v>11</v>
      </c>
      <c r="BM24" s="80">
        <f t="shared" si="11"/>
        <v>20</v>
      </c>
      <c r="BN24" s="81"/>
      <c r="BO24" s="82">
        <f>IF(ISBLANK(A24),"",VLOOKUP(LEFT(A24,1),Coordinate,2,FALSE))</f>
        <v>2</v>
      </c>
      <c r="BP24" s="83">
        <f t="shared" si="12"/>
        <v>2</v>
      </c>
      <c r="BQ24" s="84">
        <f t="shared" si="13"/>
        <v>53</v>
      </c>
      <c r="BR24" s="54">
        <f>IF(ISBLANK(A24),"",vlookup(LEFT(A24,1),Coordinate,9,false))</f>
        <v>5</v>
      </c>
      <c r="BS24" s="54">
        <f>IF(ISBLANK(A24),"",VLOOKUP(MID(A24,2,1),Coordinate,9,false))</f>
        <v>8</v>
      </c>
      <c r="BT24" s="54">
        <f>IF(ISBLANK(A24),"",VLOOKUP(MID(A24,3,1),Coordinate,9,false))</f>
        <v>13</v>
      </c>
      <c r="BU24" s="54">
        <f>IF(ISBLANK(A24),"",VLOOKUP(MID(A24,4,1),Coordinate,9,false))</f>
        <v>11</v>
      </c>
      <c r="BV24" s="54">
        <f>IF(ISBLANK(A24),"",VLOOKUP(MID(A24,5,1),Coordinate,9,false))</f>
        <v>0</v>
      </c>
      <c r="BW24" s="54">
        <f>IF(ISBLANK(A24),"",VLOOKUP(MID(A24,6,1),Coordinate,9,false))</f>
        <v>13</v>
      </c>
      <c r="BX24" s="84">
        <f>IF(ISBLANK(A24),"",VLOOKUP(RIGHT(A24,1),Coordinate,9,false))</f>
        <v>3</v>
      </c>
      <c r="BY24" s="84">
        <f t="array" ref="BY24">SUMPRODUCT(BR24:BX24,TRANSPOSE(Weights))</f>
        <v>203</v>
      </c>
      <c r="BZ24" s="53"/>
    </row>
    <row r="25">
      <c r="A25" s="50" t="s">
        <v>297</v>
      </c>
      <c r="B25" s="51" t="str">
        <f>IF(ISBLANK(A25),"",if(C25="","N",if(VLOOKUP(BQ25,NewPlanet,3,false)=C25,"Y","N")))</f>
        <v>N</v>
      </c>
      <c r="C25" s="3" t="s">
        <v>300</v>
      </c>
      <c r="D25" s="52"/>
      <c r="E25" s="52"/>
      <c r="F25" s="52"/>
      <c r="G25" s="52"/>
      <c r="H25" s="53" t="s">
        <v>119</v>
      </c>
      <c r="I25" s="54">
        <f t="shared" si="7"/>
        <v>1</v>
      </c>
      <c r="J25" s="52"/>
      <c r="K25" s="52"/>
      <c r="L25" s="52"/>
      <c r="N25" s="53" t="s">
        <v>119</v>
      </c>
      <c r="O25" s="54">
        <f t="shared" si="8"/>
        <v>1</v>
      </c>
      <c r="P25" s="57" t="s">
        <v>123</v>
      </c>
      <c r="Q25" s="66" t="s">
        <v>119</v>
      </c>
      <c r="R25" s="57" t="s">
        <v>124</v>
      </c>
      <c r="S25" s="58"/>
      <c r="T25" s="59" t="s">
        <v>125</v>
      </c>
      <c r="U25" s="67" t="s">
        <v>119</v>
      </c>
      <c r="V25" s="68"/>
      <c r="W25" s="70" t="s">
        <v>119</v>
      </c>
      <c r="X25" s="53" t="s">
        <v>119</v>
      </c>
      <c r="Y25" s="29"/>
      <c r="Z25" s="53">
        <v>4.0</v>
      </c>
      <c r="AA25" s="53">
        <v>3.0</v>
      </c>
      <c r="AB25" s="52"/>
      <c r="AC25" s="31"/>
      <c r="AD25" s="53">
        <v>1.0</v>
      </c>
      <c r="AE25" s="52"/>
      <c r="AG25" s="31"/>
      <c r="AH25" s="52"/>
      <c r="AI25" s="52"/>
      <c r="AJ25" s="52"/>
      <c r="AK25" s="31"/>
      <c r="AL25" s="52"/>
      <c r="AM25" s="52"/>
      <c r="AN25" s="52"/>
      <c r="AO25" s="56"/>
      <c r="AP25" s="56"/>
      <c r="AQ25" s="56"/>
      <c r="AR25" s="58"/>
      <c r="AS25" s="58"/>
      <c r="AT25" s="66"/>
      <c r="AU25" s="60"/>
      <c r="AV25" s="60"/>
      <c r="AW25" s="61"/>
      <c r="AX25" s="62"/>
      <c r="AY25" s="31">
        <f t="shared" si="9"/>
        <v>8</v>
      </c>
      <c r="AZ25" s="29"/>
      <c r="BA25" s="75">
        <v>2.0</v>
      </c>
      <c r="BB25" s="69"/>
      <c r="BC25" s="69"/>
      <c r="BD25" s="71"/>
      <c r="BE25" s="71"/>
      <c r="BF25" s="71"/>
      <c r="BG25" s="76">
        <v>6.0</v>
      </c>
      <c r="BH25" s="78"/>
      <c r="BI25" s="78"/>
      <c r="BJ25" s="79">
        <v>1.0</v>
      </c>
      <c r="BK25" s="79">
        <v>3.0</v>
      </c>
      <c r="BL25" s="31">
        <f t="shared" si="10"/>
        <v>12</v>
      </c>
      <c r="BM25" s="80">
        <f t="shared" si="11"/>
        <v>20</v>
      </c>
      <c r="BN25" s="81"/>
      <c r="BO25" s="82"/>
      <c r="BP25" s="83"/>
      <c r="BQ25" s="84"/>
      <c r="BR25" s="54"/>
      <c r="BS25" s="54"/>
      <c r="BT25" s="54"/>
      <c r="BU25" s="54"/>
      <c r="BV25" s="54"/>
      <c r="BW25" s="54"/>
      <c r="BX25" s="84"/>
      <c r="BY25" s="84"/>
      <c r="BZ25" s="53"/>
    </row>
    <row r="26">
      <c r="A26" s="50" t="s">
        <v>301</v>
      </c>
      <c r="B26" s="51" t="str">
        <f>IF(ISBLANK(A26),"",if(C26="","N",if(VLOOKUP(BQ26,NewPlanet,3,false)=C26,"Y","N")))</f>
        <v>N</v>
      </c>
      <c r="C26" s="3" t="s">
        <v>302</v>
      </c>
      <c r="D26" s="52"/>
      <c r="E26" s="52"/>
      <c r="F26" s="52"/>
      <c r="G26" s="53" t="s">
        <v>121</v>
      </c>
      <c r="H26" s="52"/>
      <c r="I26" s="54">
        <f t="shared" si="7"/>
        <v>1</v>
      </c>
      <c r="J26" s="52"/>
      <c r="K26" s="52" t="s">
        <v>121</v>
      </c>
      <c r="L26" s="52"/>
      <c r="M26" s="52"/>
      <c r="N26" s="52"/>
      <c r="O26" s="54">
        <f t="shared" si="8"/>
        <v>1</v>
      </c>
      <c r="P26" s="55" t="s">
        <v>122</v>
      </c>
      <c r="Q26" s="56"/>
      <c r="R26" s="57" t="s">
        <v>123</v>
      </c>
      <c r="S26" s="58" t="s">
        <v>121</v>
      </c>
      <c r="T26" s="59" t="s">
        <v>125</v>
      </c>
      <c r="U26" s="60" t="s">
        <v>121</v>
      </c>
      <c r="V26" s="61" t="s">
        <v>121</v>
      </c>
      <c r="W26" s="62"/>
      <c r="X26" s="52"/>
      <c r="Y26" s="63"/>
      <c r="Z26" s="53"/>
      <c r="AA26" s="53">
        <v>1.0</v>
      </c>
      <c r="AB26" s="53"/>
      <c r="AC26" s="65"/>
      <c r="AD26" s="52"/>
      <c r="AE26" s="53" t="s">
        <v>286</v>
      </c>
      <c r="AF26" s="53" t="s">
        <v>286</v>
      </c>
      <c r="AG26" s="65"/>
      <c r="AH26" s="52"/>
      <c r="AI26" s="52"/>
      <c r="AJ26" s="52"/>
      <c r="AK26" s="65"/>
      <c r="AL26" s="52"/>
      <c r="AM26" s="52"/>
      <c r="AN26" s="52"/>
      <c r="AO26" s="56"/>
      <c r="AP26" s="56"/>
      <c r="AQ26" s="56"/>
      <c r="AR26" s="58"/>
      <c r="AS26" s="58"/>
      <c r="AT26" s="66"/>
      <c r="AU26" s="60"/>
      <c r="AV26" s="60"/>
      <c r="AW26" s="61"/>
      <c r="AX26" s="62"/>
      <c r="AY26" s="31">
        <f t="shared" si="9"/>
        <v>1</v>
      </c>
      <c r="AZ26" s="63"/>
      <c r="BA26" s="69"/>
      <c r="BB26" s="69"/>
      <c r="BC26" s="69"/>
      <c r="BD26" s="71">
        <v>1.0</v>
      </c>
      <c r="BE26" s="71"/>
      <c r="BF26" s="71"/>
      <c r="BG26" s="72">
        <v>1.0</v>
      </c>
      <c r="BH26" s="73">
        <v>1.0</v>
      </c>
      <c r="BI26" s="73"/>
      <c r="BJ26" s="74"/>
      <c r="BK26" s="74"/>
      <c r="BL26" s="77">
        <f t="shared" si="10"/>
        <v>3</v>
      </c>
      <c r="BM26" s="80">
        <f t="shared" si="11"/>
        <v>4</v>
      </c>
      <c r="BN26" s="81"/>
      <c r="BO26" s="82">
        <f>IF(ISBLANK(A26),"",VLOOKUP(LEFT(A26,1),Coordinate,2,FALSE))</f>
        <v>2</v>
      </c>
      <c r="BP26" s="83">
        <f t="shared" ref="BP26:BP85" si="14">I26+O26</f>
        <v>2</v>
      </c>
      <c r="BQ26" s="84">
        <f t="shared" ref="BQ26:BQ85" si="15">SUM(BR26:BX26)</f>
        <v>55</v>
      </c>
      <c r="BR26" s="54">
        <f>IF(ISBLANK(A26),"",vlookup(LEFT(A26,1),Coordinate,9,false))</f>
        <v>5</v>
      </c>
      <c r="BS26" s="54">
        <f>IF(ISBLANK(A26),"",VLOOKUP(MID(A26,2,1),Coordinate,9,false))</f>
        <v>11</v>
      </c>
      <c r="BT26" s="54">
        <f>IF(ISBLANK(A26),"",VLOOKUP(MID(A26,3,1),Coordinate,9,false))</f>
        <v>0</v>
      </c>
      <c r="BU26" s="54">
        <f>IF(ISBLANK(A26),"",VLOOKUP(MID(A26,4,1),Coordinate,9,false))</f>
        <v>12</v>
      </c>
      <c r="BV26" s="54">
        <f>IF(ISBLANK(A26),"",VLOOKUP(MID(A26,5,1),Coordinate,9,false))</f>
        <v>8</v>
      </c>
      <c r="BW26" s="54">
        <f>IF(ISBLANK(A26),"",VLOOKUP(MID(A26,6,1),Coordinate,9,false))</f>
        <v>13</v>
      </c>
      <c r="BX26" s="84">
        <f>IF(ISBLANK(A26),"",VLOOKUP(RIGHT(A26,1),Coordinate,9,false))</f>
        <v>6</v>
      </c>
      <c r="BY26" s="84">
        <f t="array" ref="BY26">SUMPRODUCT(BR26:BX26,TRANSPOSE(Weights))</f>
        <v>235</v>
      </c>
      <c r="BZ26" s="53"/>
    </row>
    <row r="27">
      <c r="A27" s="50" t="s">
        <v>310</v>
      </c>
      <c r="B27" s="51" t="str">
        <f>IF(ISBLANK(A27),"",if(C27="","N",if(VLOOKUP(BQ27,NewPlanet,3,false)=C27,"Y","N")))</f>
        <v>N</v>
      </c>
      <c r="C27" s="87" t="s">
        <v>313</v>
      </c>
      <c r="D27" s="52"/>
      <c r="E27" s="52"/>
      <c r="F27" s="52"/>
      <c r="G27" s="53"/>
      <c r="H27" s="52" t="s">
        <v>119</v>
      </c>
      <c r="I27" s="54">
        <f t="shared" si="7"/>
        <v>1</v>
      </c>
      <c r="J27" s="52"/>
      <c r="K27" s="52" t="s">
        <v>119</v>
      </c>
      <c r="L27" s="52"/>
      <c r="M27" s="52"/>
      <c r="N27" s="52"/>
      <c r="O27" s="54">
        <f t="shared" si="8"/>
        <v>1</v>
      </c>
      <c r="P27" s="55" t="s">
        <v>124</v>
      </c>
      <c r="Q27" s="56"/>
      <c r="R27" s="57" t="s">
        <v>124</v>
      </c>
      <c r="S27" s="58"/>
      <c r="T27" s="59" t="s">
        <v>125</v>
      </c>
      <c r="U27" s="60"/>
      <c r="V27" s="62" t="s">
        <v>119</v>
      </c>
      <c r="W27" s="62"/>
      <c r="X27" s="52"/>
      <c r="Y27" s="63"/>
      <c r="Z27" s="53">
        <v>1.0</v>
      </c>
      <c r="AA27" s="53">
        <v>5.0</v>
      </c>
      <c r="AB27" s="53">
        <v>4.0</v>
      </c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56"/>
      <c r="AP27" s="56"/>
      <c r="AQ27" s="56"/>
      <c r="AR27" s="58"/>
      <c r="AS27" s="58"/>
      <c r="AT27" s="66"/>
      <c r="AU27" s="67">
        <v>1.0</v>
      </c>
      <c r="AV27" s="67" t="s">
        <v>314</v>
      </c>
      <c r="AW27" s="61"/>
      <c r="AX27" s="62"/>
      <c r="AY27" s="31">
        <f t="shared" si="9"/>
        <v>11</v>
      </c>
      <c r="AZ27" s="63"/>
      <c r="BA27" s="69"/>
      <c r="BB27" s="69"/>
      <c r="BC27" s="69"/>
      <c r="BD27" s="71"/>
      <c r="BE27" s="71"/>
      <c r="BF27" s="71"/>
      <c r="BG27" s="72"/>
      <c r="BH27" s="78">
        <v>7.0</v>
      </c>
      <c r="BI27" s="73"/>
      <c r="BJ27" s="74"/>
      <c r="BK27" s="74"/>
      <c r="BL27" s="77">
        <f t="shared" si="10"/>
        <v>7</v>
      </c>
      <c r="BM27" s="80">
        <f t="shared" si="11"/>
        <v>18</v>
      </c>
      <c r="BN27" s="81"/>
      <c r="BO27" s="82">
        <f>IF(ISBLANK(A27),"",VLOOKUP(LEFT(A27,1),Coordinate,2,FALSE))</f>
        <v>2</v>
      </c>
      <c r="BP27" s="83">
        <f t="shared" si="14"/>
        <v>2</v>
      </c>
      <c r="BQ27" s="84">
        <f t="shared" si="15"/>
        <v>59</v>
      </c>
      <c r="BR27" s="54">
        <f>IF(ISBLANK(A27),"",vlookup(LEFT(A27,1),Coordinate,9,false))</f>
        <v>5</v>
      </c>
      <c r="BS27" s="54">
        <f>IF(ISBLANK(A27),"",VLOOKUP(MID(A27,2,1),Coordinate,9,false))</f>
        <v>11</v>
      </c>
      <c r="BT27" s="54">
        <f>IF(ISBLANK(A27),"",VLOOKUP(MID(A27,3,1),Coordinate,9,false))</f>
        <v>0</v>
      </c>
      <c r="BU27" s="54">
        <f>IF(ISBLANK(A27),"",VLOOKUP(MID(A27,4,1),Coordinate,9,false))</f>
        <v>19</v>
      </c>
      <c r="BV27" s="54">
        <f>IF(ISBLANK(A27),"",VLOOKUP(MID(A27,5,1),Coordinate,9,false))</f>
        <v>6</v>
      </c>
      <c r="BW27" s="54">
        <f>IF(ISBLANK(A27),"",VLOOKUP(MID(A27,6,1),Coordinate,9,false))</f>
        <v>4</v>
      </c>
      <c r="BX27" s="84">
        <f>IF(ISBLANK(A27),"",VLOOKUP(RIGHT(A27,1),Coordinate,9,false))</f>
        <v>14</v>
      </c>
      <c r="BY27" s="84">
        <f t="array" ref="BY27">SUMPRODUCT(BR27:BX27,TRANSPOSE(Weights))</f>
        <v>255</v>
      </c>
      <c r="BZ27" s="53"/>
    </row>
    <row r="28">
      <c r="A28" s="50" t="s">
        <v>319</v>
      </c>
      <c r="B28" s="51" t="str">
        <f>IF(ISBLANK(A28),"",if(C28="","N",if(VLOOKUP(BQ28,NewPlanet,3,false)=C28,"Y","N")))</f>
        <v>N</v>
      </c>
      <c r="C28" s="3" t="s">
        <v>320</v>
      </c>
      <c r="D28" s="52" t="s">
        <v>119</v>
      </c>
      <c r="E28" s="52"/>
      <c r="F28" s="52"/>
      <c r="G28" s="53"/>
      <c r="H28" s="52"/>
      <c r="I28" s="54">
        <f t="shared" si="7"/>
        <v>1</v>
      </c>
      <c r="J28" s="52"/>
      <c r="K28" s="52" t="s">
        <v>119</v>
      </c>
      <c r="L28" s="52"/>
      <c r="M28" s="52"/>
      <c r="N28" s="52"/>
      <c r="O28" s="54">
        <f t="shared" si="8"/>
        <v>1</v>
      </c>
      <c r="P28" s="55" t="s">
        <v>123</v>
      </c>
      <c r="Q28" s="56" t="s">
        <v>119</v>
      </c>
      <c r="R28" s="57" t="s">
        <v>124</v>
      </c>
      <c r="S28" s="58"/>
      <c r="T28" s="59" t="s">
        <v>125</v>
      </c>
      <c r="U28" s="60" t="s">
        <v>119</v>
      </c>
      <c r="V28" s="61" t="s">
        <v>119</v>
      </c>
      <c r="W28" s="62" t="s">
        <v>119</v>
      </c>
      <c r="X28" s="52"/>
      <c r="Y28" s="63"/>
      <c r="Z28" s="53">
        <v>3.0</v>
      </c>
      <c r="AA28" s="53"/>
      <c r="AB28" s="53"/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2"/>
      <c r="AN28" s="52"/>
      <c r="AO28" s="56"/>
      <c r="AP28" s="56"/>
      <c r="AQ28" s="56"/>
      <c r="AR28" s="58"/>
      <c r="AS28" s="58"/>
      <c r="AT28" s="66"/>
      <c r="AU28" s="60"/>
      <c r="AV28" s="60"/>
      <c r="AW28" s="61"/>
      <c r="AX28" s="62"/>
      <c r="AY28" s="31">
        <f t="shared" si="9"/>
        <v>3</v>
      </c>
      <c r="AZ28" s="63"/>
      <c r="BA28" s="69"/>
      <c r="BB28" s="69"/>
      <c r="BC28" s="69"/>
      <c r="BD28" s="71"/>
      <c r="BE28" s="71"/>
      <c r="BF28" s="71"/>
      <c r="BG28" s="72"/>
      <c r="BH28" s="73"/>
      <c r="BI28" s="73">
        <v>1.0</v>
      </c>
      <c r="BJ28" s="74"/>
      <c r="BK28" s="74"/>
      <c r="BL28" s="77">
        <f t="shared" si="10"/>
        <v>1</v>
      </c>
      <c r="BM28" s="80">
        <f t="shared" si="11"/>
        <v>4</v>
      </c>
      <c r="BN28" s="81" t="s">
        <v>323</v>
      </c>
      <c r="BO28" s="82">
        <f>IF(ISBLANK(A28),"",VLOOKUP(LEFT(A28,1),Coordinate,2,FALSE))</f>
        <v>2</v>
      </c>
      <c r="BP28" s="83">
        <f t="shared" si="14"/>
        <v>2</v>
      </c>
      <c r="BQ28" s="84">
        <f t="shared" si="15"/>
        <v>78</v>
      </c>
      <c r="BR28" s="54">
        <f>IF(ISBLANK(A28),"",vlookup(LEFT(A28,1),Coordinate,9,false))</f>
        <v>5</v>
      </c>
      <c r="BS28" s="54">
        <f>IF(ISBLANK(A28),"",VLOOKUP(MID(A28,2,1),Coordinate,9,false))</f>
        <v>11</v>
      </c>
      <c r="BT28" s="54">
        <f>IF(ISBLANK(A28),"",VLOOKUP(MID(A28,3,1),Coordinate,9,false))</f>
        <v>0</v>
      </c>
      <c r="BU28" s="54">
        <f>IF(ISBLANK(A28),"",VLOOKUP(MID(A28,4,1),Coordinate,9,false))</f>
        <v>19</v>
      </c>
      <c r="BV28" s="54">
        <f>IF(ISBLANK(A28),"",VLOOKUP(MID(A28,5,1),Coordinate,9,false))</f>
        <v>17</v>
      </c>
      <c r="BW28" s="54">
        <f>IF(ISBLANK(A28),"",VLOOKUP(MID(A28,6,1),Coordinate,9,false))</f>
        <v>19</v>
      </c>
      <c r="BX28" s="84">
        <f>IF(ISBLANK(A28),"",VLOOKUP(RIGHT(A28,1),Coordinate,9,false))</f>
        <v>7</v>
      </c>
      <c r="BY28" s="84">
        <f t="array" ref="BY28">SUMPRODUCT(BR28:BX28,TRANSPOSE(Weights))</f>
        <v>351</v>
      </c>
      <c r="BZ28" s="53"/>
    </row>
    <row r="29">
      <c r="A29" s="50" t="s">
        <v>326</v>
      </c>
      <c r="B29" s="51" t="str">
        <f>IF(ISBLANK(A29),"",if(C29="","N",if(VLOOKUP(BQ29,NewPlanet,3,false)=C29,"Y","N")))</f>
        <v>N</v>
      </c>
      <c r="C29" s="3" t="s">
        <v>328</v>
      </c>
      <c r="D29" s="52"/>
      <c r="E29" s="52"/>
      <c r="F29" s="52" t="s">
        <v>119</v>
      </c>
      <c r="G29" s="53"/>
      <c r="H29" s="52"/>
      <c r="I29" s="54">
        <f t="shared" si="7"/>
        <v>1</v>
      </c>
      <c r="J29" s="52"/>
      <c r="K29" s="52"/>
      <c r="L29" s="52"/>
      <c r="M29" s="52" t="s">
        <v>119</v>
      </c>
      <c r="N29" s="52"/>
      <c r="O29" s="54">
        <f t="shared" si="8"/>
        <v>1</v>
      </c>
      <c r="P29" s="55" t="s">
        <v>131</v>
      </c>
      <c r="Q29" s="56" t="s">
        <v>119</v>
      </c>
      <c r="R29" s="57" t="s">
        <v>123</v>
      </c>
      <c r="S29" s="58" t="s">
        <v>119</v>
      </c>
      <c r="T29" s="59" t="s">
        <v>125</v>
      </c>
      <c r="U29" s="60" t="s">
        <v>119</v>
      </c>
      <c r="V29" s="61"/>
      <c r="W29" s="62" t="s">
        <v>119</v>
      </c>
      <c r="X29" s="52" t="s">
        <v>119</v>
      </c>
      <c r="Y29" s="63"/>
      <c r="Z29" s="53">
        <v>2.0</v>
      </c>
      <c r="AA29" s="53">
        <v>2.0</v>
      </c>
      <c r="AB29" s="53"/>
      <c r="AC29" s="65"/>
      <c r="AD29" s="52"/>
      <c r="AE29" s="52"/>
      <c r="AF29" s="52">
        <v>1.0</v>
      </c>
      <c r="AG29" s="65"/>
      <c r="AH29" s="52"/>
      <c r="AI29" s="52"/>
      <c r="AJ29" s="52"/>
      <c r="AK29" s="65"/>
      <c r="AL29" s="52"/>
      <c r="AM29" s="52"/>
      <c r="AN29" s="52"/>
      <c r="AO29" s="56"/>
      <c r="AP29" s="56"/>
      <c r="AQ29" s="56"/>
      <c r="AR29" s="58"/>
      <c r="AS29" s="58"/>
      <c r="AT29" s="66"/>
      <c r="AU29" s="60"/>
      <c r="AV29" s="60"/>
      <c r="AW29" s="61"/>
      <c r="AX29" s="62"/>
      <c r="AY29" s="31">
        <f t="shared" si="9"/>
        <v>5</v>
      </c>
      <c r="AZ29" s="63"/>
      <c r="BA29" s="69"/>
      <c r="BB29" s="69">
        <v>2.0</v>
      </c>
      <c r="BC29" s="69"/>
      <c r="BD29" s="71">
        <v>2.0</v>
      </c>
      <c r="BE29" s="71"/>
      <c r="BF29" s="71"/>
      <c r="BG29" s="72">
        <v>6.0</v>
      </c>
      <c r="BH29" s="73"/>
      <c r="BI29" s="73"/>
      <c r="BJ29" s="74">
        <v>1.0</v>
      </c>
      <c r="BK29" s="74">
        <v>4.0</v>
      </c>
      <c r="BL29" s="77">
        <f t="shared" si="10"/>
        <v>15</v>
      </c>
      <c r="BM29" s="80">
        <f t="shared" si="11"/>
        <v>20</v>
      </c>
      <c r="BN29" s="81"/>
      <c r="BO29" s="82">
        <f>IF(ISBLANK(A29),"",VLOOKUP(LEFT(A29,1),Coordinate,2,FALSE))</f>
        <v>2</v>
      </c>
      <c r="BP29" s="83">
        <f t="shared" si="14"/>
        <v>2</v>
      </c>
      <c r="BQ29" s="84">
        <f t="shared" si="15"/>
        <v>51</v>
      </c>
      <c r="BR29" s="54">
        <f>IF(ISBLANK(A29),"",vlookup(LEFT(A29,1),Coordinate,9,false))</f>
        <v>5</v>
      </c>
      <c r="BS29" s="54">
        <f>IF(ISBLANK(A29),"",VLOOKUP(MID(A29,2,1),Coordinate,9,false))</f>
        <v>11</v>
      </c>
      <c r="BT29" s="54">
        <f>IF(ISBLANK(A29),"",VLOOKUP(MID(A29,3,1),Coordinate,9,false))</f>
        <v>4</v>
      </c>
      <c r="BU29" s="54">
        <f>IF(ISBLANK(A29),"",VLOOKUP(MID(A29,4,1),Coordinate,9,false))</f>
        <v>4</v>
      </c>
      <c r="BV29" s="54">
        <f>IF(ISBLANK(A29),"",VLOOKUP(MID(A29,5,1),Coordinate,9,false))</f>
        <v>8</v>
      </c>
      <c r="BW29" s="54">
        <f>IF(ISBLANK(A29),"",VLOOKUP(MID(A29,6,1),Coordinate,9,false))</f>
        <v>13</v>
      </c>
      <c r="BX29" s="84">
        <f>IF(ISBLANK(A29),"",VLOOKUP(RIGHT(A29,1),Coordinate,9,false))</f>
        <v>6</v>
      </c>
      <c r="BY29" s="84">
        <f t="array" ref="BY29">SUMPRODUCT(BR29:BX29,TRANSPOSE(Weights))</f>
        <v>215</v>
      </c>
      <c r="BZ29" s="53"/>
    </row>
    <row r="30">
      <c r="A30" s="50" t="s">
        <v>334</v>
      </c>
      <c r="B30" s="51" t="str">
        <f>IF(ISBLANK(A30),"",if(C30="","N",if(VLOOKUP(BQ30,NewPlanet,3,false)=C30,"Y","N")))</f>
        <v>N</v>
      </c>
      <c r="C30" s="86" t="s">
        <v>335</v>
      </c>
      <c r="D30" s="52"/>
      <c r="E30" s="52" t="s">
        <v>119</v>
      </c>
      <c r="F30" s="52"/>
      <c r="G30" s="53"/>
      <c r="H30" s="52"/>
      <c r="I30" s="54">
        <f t="shared" si="7"/>
        <v>1</v>
      </c>
      <c r="J30" s="52"/>
      <c r="K30" s="52" t="s">
        <v>119</v>
      </c>
      <c r="L30" s="52"/>
      <c r="M30" s="52"/>
      <c r="N30" s="52"/>
      <c r="O30" s="54">
        <f t="shared" si="8"/>
        <v>1</v>
      </c>
      <c r="P30" s="55" t="s">
        <v>131</v>
      </c>
      <c r="Q30" s="56" t="s">
        <v>119</v>
      </c>
      <c r="R30" s="57" t="s">
        <v>123</v>
      </c>
      <c r="S30" s="58"/>
      <c r="T30" s="59" t="s">
        <v>124</v>
      </c>
      <c r="U30" s="60"/>
      <c r="V30" s="61"/>
      <c r="W30" s="62" t="s">
        <v>119</v>
      </c>
      <c r="X30" s="52"/>
      <c r="Y30" s="63"/>
      <c r="Z30" s="53">
        <v>2.0</v>
      </c>
      <c r="AA30" s="53">
        <v>5.0</v>
      </c>
      <c r="AB30" s="53"/>
      <c r="AC30" s="65"/>
      <c r="AD30" s="52"/>
      <c r="AE30" s="52"/>
      <c r="AF30" s="52"/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66">
        <v>3.0</v>
      </c>
      <c r="AS30" s="58"/>
      <c r="AT30" s="66"/>
      <c r="AU30" s="60"/>
      <c r="AV30" s="60"/>
      <c r="AW30" s="61"/>
      <c r="AX30" s="62"/>
      <c r="AY30" s="31">
        <f t="shared" si="9"/>
        <v>10</v>
      </c>
      <c r="AZ30" s="63"/>
      <c r="BA30" s="69"/>
      <c r="BB30" s="75">
        <v>4.0</v>
      </c>
      <c r="BC30" s="69"/>
      <c r="BD30" s="71"/>
      <c r="BE30" s="71"/>
      <c r="BF30" s="71"/>
      <c r="BG30" s="72"/>
      <c r="BH30" s="73"/>
      <c r="BI30" s="73"/>
      <c r="BJ30" s="79">
        <v>1.0</v>
      </c>
      <c r="BK30" s="79">
        <v>5.0</v>
      </c>
      <c r="BL30" s="77">
        <f t="shared" si="10"/>
        <v>10</v>
      </c>
      <c r="BM30" s="80">
        <f t="shared" si="11"/>
        <v>20</v>
      </c>
      <c r="BN30" s="81" t="s">
        <v>336</v>
      </c>
      <c r="BO30" s="82">
        <f>IF(ISBLANK(A30),"",VLOOKUP(LEFT(A30,1),Coordinate,2,FALSE))</f>
        <v>2</v>
      </c>
      <c r="BP30" s="83">
        <f t="shared" si="14"/>
        <v>2</v>
      </c>
      <c r="BQ30" s="84">
        <f t="shared" si="15"/>
        <v>82</v>
      </c>
      <c r="BR30" s="54">
        <f>IF(ISBLANK(A30),"",vlookup(LEFT(A30,1),Coordinate,9,false))</f>
        <v>5</v>
      </c>
      <c r="BS30" s="54">
        <f>IF(ISBLANK(A30),"",VLOOKUP(MID(A30,2,1),Coordinate,9,false))</f>
        <v>17</v>
      </c>
      <c r="BT30" s="54">
        <f>IF(ISBLANK(A30),"",VLOOKUP(MID(A30,3,1),Coordinate,9,false))</f>
        <v>8</v>
      </c>
      <c r="BU30" s="54">
        <f>IF(ISBLANK(A30),"",VLOOKUP(MID(A30,4,1),Coordinate,9,false))</f>
        <v>3</v>
      </c>
      <c r="BV30" s="54">
        <f>IF(ISBLANK(A30),"",VLOOKUP(MID(A30,5,1),Coordinate,9,false))</f>
        <v>0</v>
      </c>
      <c r="BW30" s="54">
        <f>IF(ISBLANK(A30),"",VLOOKUP(MID(A30,6,1),Coordinate,9,false))</f>
        <v>24</v>
      </c>
      <c r="BX30" s="84">
        <f>IF(ISBLANK(A30),"",VLOOKUP(RIGHT(A30,1),Coordinate,9,false))</f>
        <v>25</v>
      </c>
      <c r="BY30" s="84">
        <f t="array" ref="BY30">SUMPRODUCT(BR30:BX30,TRANSPOSE(Weights))</f>
        <v>394</v>
      </c>
      <c r="BZ30" s="53"/>
    </row>
    <row r="31">
      <c r="A31" s="50" t="s">
        <v>342</v>
      </c>
      <c r="B31" s="51" t="str">
        <f>IF(ISBLANK(A31),"",if(C31="","N",if(VLOOKUP(BQ31,NewPlanet,3,false)=C31,"Y","N")))</f>
        <v>N</v>
      </c>
      <c r="C31" s="3" t="s">
        <v>343</v>
      </c>
      <c r="D31" s="52"/>
      <c r="E31" s="52"/>
      <c r="F31" s="53" t="s">
        <v>119</v>
      </c>
      <c r="G31" s="53"/>
      <c r="H31" s="52"/>
      <c r="I31" s="54">
        <f t="shared" si="7"/>
        <v>1</v>
      </c>
      <c r="J31" s="52"/>
      <c r="K31" s="52"/>
      <c r="L31" s="53" t="s">
        <v>119</v>
      </c>
      <c r="M31" s="52"/>
      <c r="N31" s="52"/>
      <c r="O31" s="54">
        <f t="shared" si="8"/>
        <v>1</v>
      </c>
      <c r="P31" s="55" t="s">
        <v>123</v>
      </c>
      <c r="Q31" s="64" t="s">
        <v>119</v>
      </c>
      <c r="R31" s="57" t="s">
        <v>122</v>
      </c>
      <c r="S31" s="66" t="s">
        <v>119</v>
      </c>
      <c r="T31" s="59" t="s">
        <v>124</v>
      </c>
      <c r="U31" s="60"/>
      <c r="V31" s="68" t="s">
        <v>119</v>
      </c>
      <c r="W31" s="62"/>
      <c r="X31" s="52"/>
      <c r="Y31" s="63"/>
      <c r="Z31" s="53">
        <v>3.0</v>
      </c>
      <c r="AA31" s="53">
        <v>3.0</v>
      </c>
      <c r="AB31" s="53"/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56"/>
      <c r="AP31" s="56"/>
      <c r="AQ31" s="56"/>
      <c r="AR31" s="58"/>
      <c r="AS31" s="58"/>
      <c r="AT31" s="66"/>
      <c r="AU31" s="60"/>
      <c r="AV31" s="60"/>
      <c r="AW31" s="61"/>
      <c r="AX31" s="62"/>
      <c r="AY31" s="31">
        <f t="shared" si="9"/>
        <v>6</v>
      </c>
      <c r="AZ31" s="63"/>
      <c r="BA31" s="75">
        <v>1.0</v>
      </c>
      <c r="BB31" s="69"/>
      <c r="BC31" s="69"/>
      <c r="BD31" s="71"/>
      <c r="BE31" s="71"/>
      <c r="BF31" s="89">
        <v>3.0</v>
      </c>
      <c r="BG31" s="72"/>
      <c r="BH31" s="78">
        <v>10.0</v>
      </c>
      <c r="BI31" s="73"/>
      <c r="BJ31" s="74"/>
      <c r="BK31" s="74"/>
      <c r="BL31" s="77">
        <f t="shared" si="10"/>
        <v>14</v>
      </c>
      <c r="BM31" s="80">
        <f t="shared" si="11"/>
        <v>20</v>
      </c>
      <c r="BN31" s="81"/>
      <c r="BO31" s="82">
        <f>IF(ISBLANK(A31),"",VLOOKUP(LEFT(A31,1),Coordinate,2,FALSE))</f>
        <v>2</v>
      </c>
      <c r="BP31" s="83">
        <f t="shared" si="14"/>
        <v>2</v>
      </c>
      <c r="BQ31" s="84">
        <f t="shared" si="15"/>
        <v>95</v>
      </c>
      <c r="BR31" s="54">
        <f>IF(ISBLANK(A31),"",vlookup(LEFT(A31,1),Coordinate,9,false))</f>
        <v>5</v>
      </c>
      <c r="BS31" s="54">
        <f>IF(ISBLANK(A31),"",VLOOKUP(MID(A31,2,1),Coordinate,9,false))</f>
        <v>20</v>
      </c>
      <c r="BT31" s="54">
        <f>IF(ISBLANK(A31),"",VLOOKUP(MID(A31,3,1),Coordinate,9,false))</f>
        <v>2</v>
      </c>
      <c r="BU31" s="54">
        <f>IF(ISBLANK(A31),"",VLOOKUP(MID(A31,4,1),Coordinate,9,false))</f>
        <v>10</v>
      </c>
      <c r="BV31" s="54">
        <f>IF(ISBLANK(A31),"",VLOOKUP(MID(A31,5,1),Coordinate,9,false))</f>
        <v>24</v>
      </c>
      <c r="BW31" s="54">
        <f>IF(ISBLANK(A31),"",VLOOKUP(MID(A31,6,1),Coordinate,9,false))</f>
        <v>14</v>
      </c>
      <c r="BX31" s="84">
        <f>IF(ISBLANK(A31),"",VLOOKUP(RIGHT(A31,1),Coordinate,9,false))</f>
        <v>20</v>
      </c>
      <c r="BY31" s="84">
        <f t="array" ref="BY31">SUMPRODUCT(BR31:BX31,TRANSPOSE(Weights))</f>
        <v>435</v>
      </c>
      <c r="BZ31" s="53"/>
    </row>
    <row r="32" ht="17.25" customHeight="1">
      <c r="A32" s="50" t="s">
        <v>349</v>
      </c>
      <c r="B32" s="51" t="str">
        <f>IF(ISBLANK(A32),"",if(C32="","N",if(VLOOKUP(BQ32,NewPlanet,3,false)=C32,"Y","N")))</f>
        <v>N</v>
      </c>
      <c r="C32" s="3" t="s">
        <v>350</v>
      </c>
      <c r="D32" s="52"/>
      <c r="E32" s="52"/>
      <c r="F32" s="52" t="s">
        <v>121</v>
      </c>
      <c r="G32" s="53"/>
      <c r="H32" s="52"/>
      <c r="I32" s="54">
        <f t="shared" si="7"/>
        <v>1</v>
      </c>
      <c r="J32" s="52"/>
      <c r="K32" s="52"/>
      <c r="L32" s="52" t="s">
        <v>121</v>
      </c>
      <c r="M32" s="52"/>
      <c r="N32" s="52"/>
      <c r="O32" s="54">
        <f t="shared" si="8"/>
        <v>1</v>
      </c>
      <c r="P32" s="55" t="s">
        <v>131</v>
      </c>
      <c r="Q32" s="56" t="s">
        <v>121</v>
      </c>
      <c r="R32" s="57" t="s">
        <v>123</v>
      </c>
      <c r="S32" s="58" t="s">
        <v>121</v>
      </c>
      <c r="T32" s="59"/>
      <c r="U32" s="60"/>
      <c r="V32" s="61"/>
      <c r="W32" s="62"/>
      <c r="X32" s="52" t="s">
        <v>121</v>
      </c>
      <c r="Y32" s="63"/>
      <c r="Z32" s="53">
        <v>4.0</v>
      </c>
      <c r="AA32" s="53">
        <v>7.0</v>
      </c>
      <c r="AB32" s="53">
        <v>9.0</v>
      </c>
      <c r="AC32" s="65"/>
      <c r="AD32" s="52"/>
      <c r="AE32" s="52"/>
      <c r="AF32" s="52"/>
      <c r="AG32" s="65"/>
      <c r="AH32" s="52"/>
      <c r="AI32" s="52"/>
      <c r="AJ32" s="52"/>
      <c r="AK32" s="65"/>
      <c r="AL32" s="52"/>
      <c r="AM32" s="52"/>
      <c r="AN32" s="52"/>
      <c r="AO32" s="56"/>
      <c r="AP32" s="56"/>
      <c r="AQ32" s="56"/>
      <c r="AR32" s="58"/>
      <c r="AS32" s="58"/>
      <c r="AT32" s="66"/>
      <c r="AU32" s="60"/>
      <c r="AV32" s="60"/>
      <c r="AW32" s="61"/>
      <c r="AX32" s="62"/>
      <c r="AY32" s="31">
        <f t="shared" si="9"/>
        <v>20</v>
      </c>
      <c r="AZ32" s="63"/>
      <c r="BA32" s="69"/>
      <c r="BB32" s="69"/>
      <c r="BC32" s="69"/>
      <c r="BD32" s="71"/>
      <c r="BE32" s="71"/>
      <c r="BF32" s="71"/>
      <c r="BG32" s="72"/>
      <c r="BH32" s="73"/>
      <c r="BI32" s="73"/>
      <c r="BJ32" s="74"/>
      <c r="BK32" s="74"/>
      <c r="BL32" s="77">
        <f t="shared" si="10"/>
        <v>0</v>
      </c>
      <c r="BM32" s="80">
        <f t="shared" si="11"/>
        <v>20</v>
      </c>
      <c r="BN32" s="81" t="s">
        <v>351</v>
      </c>
      <c r="BO32" s="82">
        <f>IF(ISBLANK(A32),"",VLOOKUP(LEFT(A32,1),Coordinate,2,FALSE))</f>
        <v>2</v>
      </c>
      <c r="BP32" s="83">
        <f t="shared" si="14"/>
        <v>2</v>
      </c>
      <c r="BQ32" s="84">
        <f t="shared" si="15"/>
        <v>83</v>
      </c>
      <c r="BR32" s="54">
        <f>IF(ISBLANK(A32),"",vlookup(LEFT(A32,1),Coordinate,9,false))</f>
        <v>6</v>
      </c>
      <c r="BS32" s="54">
        <f>IF(ISBLANK(A32),"",VLOOKUP(MID(A32,2,1),Coordinate,9,false))</f>
        <v>0</v>
      </c>
      <c r="BT32" s="54">
        <f>IF(ISBLANK(A32),"",VLOOKUP(MID(A32,3,1),Coordinate,9,false))</f>
        <v>24</v>
      </c>
      <c r="BU32" s="54">
        <f>IF(ISBLANK(A32),"",VLOOKUP(MID(A32,4,1),Coordinate,9,false))</f>
        <v>15</v>
      </c>
      <c r="BV32" s="54">
        <f>IF(ISBLANK(A32),"",VLOOKUP(MID(A32,5,1),Coordinate,9,false))</f>
        <v>22</v>
      </c>
      <c r="BW32" s="54">
        <f>IF(ISBLANK(A32),"",VLOOKUP(MID(A32,6,1),Coordinate,9,false))</f>
        <v>13</v>
      </c>
      <c r="BX32" s="84">
        <f>IF(ISBLANK(A32),"",VLOOKUP(RIGHT(A32,1),Coordinate,9,false))</f>
        <v>3</v>
      </c>
      <c r="BY32" s="84">
        <f t="array" ref="BY32">SUMPRODUCT(BR32:BX32,TRANSPOSE(Weights))</f>
        <v>347</v>
      </c>
      <c r="BZ32" s="53"/>
    </row>
    <row r="33">
      <c r="A33" s="50" t="s">
        <v>358</v>
      </c>
      <c r="B33" s="51" t="str">
        <f>IF(ISBLANK(A33),"",if(C33="","N",if(VLOOKUP(BQ33,NewPlanet,3,false)=C33,"Y","N")))</f>
        <v>N</v>
      </c>
      <c r="C33" s="3" t="s">
        <v>359</v>
      </c>
      <c r="D33" s="52"/>
      <c r="E33" s="52"/>
      <c r="F33" s="52"/>
      <c r="G33" s="53" t="s">
        <v>119</v>
      </c>
      <c r="H33" s="52"/>
      <c r="I33" s="54">
        <f t="shared" si="7"/>
        <v>1</v>
      </c>
      <c r="J33" s="52"/>
      <c r="K33" s="53"/>
      <c r="L33" s="53" t="s">
        <v>119</v>
      </c>
      <c r="M33" s="52"/>
      <c r="N33" s="52"/>
      <c r="O33" s="54">
        <f t="shared" si="8"/>
        <v>1</v>
      </c>
      <c r="P33" s="55"/>
      <c r="Q33" s="56"/>
      <c r="R33" s="57"/>
      <c r="S33" s="58"/>
      <c r="T33" s="59" t="s">
        <v>125</v>
      </c>
      <c r="U33" s="67" t="s">
        <v>119</v>
      </c>
      <c r="V33" s="61"/>
      <c r="W33" s="70"/>
      <c r="X33" s="52"/>
      <c r="Y33" s="63"/>
      <c r="Z33" s="53"/>
      <c r="AA33" s="53"/>
      <c r="AB33" s="53"/>
      <c r="AC33" s="65"/>
      <c r="AD33" s="52"/>
      <c r="AE33" s="52"/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56"/>
      <c r="AQ33" s="56"/>
      <c r="AR33" s="58"/>
      <c r="AS33" s="58"/>
      <c r="AT33" s="66"/>
      <c r="AU33" s="60"/>
      <c r="AV33" s="60"/>
      <c r="AW33" s="61"/>
      <c r="AX33" s="62"/>
      <c r="AY33" s="31" t="str">
        <f t="shared" si="9"/>
        <v/>
      </c>
      <c r="AZ33" s="63"/>
      <c r="BA33" s="69"/>
      <c r="BB33" s="69"/>
      <c r="BC33" s="69"/>
      <c r="BD33" s="71"/>
      <c r="BE33" s="71"/>
      <c r="BF33" s="71"/>
      <c r="BG33" s="76">
        <v>3.0</v>
      </c>
      <c r="BH33" s="73"/>
      <c r="BI33" s="73"/>
      <c r="BJ33" s="79"/>
      <c r="BK33" s="74"/>
      <c r="BL33" s="77">
        <f t="shared" si="10"/>
        <v>3</v>
      </c>
      <c r="BM33" s="80">
        <f t="shared" si="11"/>
        <v>3</v>
      </c>
      <c r="BN33" s="81"/>
      <c r="BO33" s="82">
        <f>IF(ISBLANK(A33),"",VLOOKUP(LEFT(A33,1),Coordinate,2,FALSE))</f>
        <v>2</v>
      </c>
      <c r="BP33" s="83">
        <f t="shared" si="14"/>
        <v>2</v>
      </c>
      <c r="BQ33" s="84">
        <f t="shared" si="15"/>
        <v>42</v>
      </c>
      <c r="BR33" s="54">
        <f>IF(ISBLANK(A33),"",vlookup(LEFT(A33,1),Coordinate,9,false))</f>
        <v>6</v>
      </c>
      <c r="BS33" s="54">
        <f>IF(ISBLANK(A33),"",VLOOKUP(MID(A33,2,1),Coordinate,9,false))</f>
        <v>6</v>
      </c>
      <c r="BT33" s="54">
        <f>IF(ISBLANK(A33),"",VLOOKUP(MID(A33,3,1),Coordinate,9,false))</f>
        <v>6</v>
      </c>
      <c r="BU33" s="54">
        <f>IF(ISBLANK(A33),"",VLOOKUP(MID(A33,4,1),Coordinate,9,false))</f>
        <v>6</v>
      </c>
      <c r="BV33" s="54">
        <f>IF(ISBLANK(A33),"",VLOOKUP(MID(A33,5,1),Coordinate,9,false))</f>
        <v>6</v>
      </c>
      <c r="BW33" s="54">
        <f>IF(ISBLANK(A33),"",VLOOKUP(MID(A33,6,1),Coordinate,9,false))</f>
        <v>6</v>
      </c>
      <c r="BX33" s="84">
        <f>IF(ISBLANK(A33),"",VLOOKUP(RIGHT(A33,1),Coordinate,9,false))</f>
        <v>6</v>
      </c>
      <c r="BY33" s="84">
        <f t="array" ref="BY33">SUMPRODUCT(BR33:BX33,TRANSPOSE(Weights))</f>
        <v>168</v>
      </c>
      <c r="BZ33" s="53"/>
    </row>
    <row r="34">
      <c r="A34" s="50" t="s">
        <v>367</v>
      </c>
      <c r="B34" s="51" t="str">
        <f>IF(ISBLANK(A34),"",if(C34="","N",if(VLOOKUP(BQ34,NewPlanet,3,false)=C34,"Y","N")))</f>
        <v>N</v>
      </c>
      <c r="C34" s="3" t="s">
        <v>368</v>
      </c>
      <c r="D34" s="52"/>
      <c r="E34" s="52"/>
      <c r="F34" s="52"/>
      <c r="G34" s="53" t="s">
        <v>121</v>
      </c>
      <c r="H34" s="52"/>
      <c r="I34" s="54">
        <f t="shared" si="7"/>
        <v>1</v>
      </c>
      <c r="J34" s="52"/>
      <c r="K34" s="53" t="s">
        <v>121</v>
      </c>
      <c r="L34" s="52"/>
      <c r="M34" s="52"/>
      <c r="N34" s="52"/>
      <c r="O34" s="54">
        <f t="shared" si="8"/>
        <v>1</v>
      </c>
      <c r="P34" s="55" t="s">
        <v>124</v>
      </c>
      <c r="Q34" s="56"/>
      <c r="R34" s="57" t="s">
        <v>124</v>
      </c>
      <c r="S34" s="58"/>
      <c r="T34" s="59" t="s">
        <v>124</v>
      </c>
      <c r="U34" s="60"/>
      <c r="V34" s="61"/>
      <c r="W34" s="70" t="s">
        <v>121</v>
      </c>
      <c r="X34" s="52"/>
      <c r="Y34" s="63"/>
      <c r="Z34" s="53"/>
      <c r="AA34" s="53"/>
      <c r="AB34" s="53"/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2"/>
      <c r="AO34" s="56"/>
      <c r="AP34" s="56"/>
      <c r="AQ34" s="56"/>
      <c r="AR34" s="58"/>
      <c r="AS34" s="58"/>
      <c r="AT34" s="66"/>
      <c r="AU34" s="60"/>
      <c r="AV34" s="60"/>
      <c r="AW34" s="61"/>
      <c r="AX34" s="62"/>
      <c r="AY34" s="31">
        <f t="shared" si="9"/>
        <v>0</v>
      </c>
      <c r="AZ34" s="63"/>
      <c r="BA34" s="69"/>
      <c r="BB34" s="69"/>
      <c r="BC34" s="69"/>
      <c r="BD34" s="71"/>
      <c r="BE34" s="71"/>
      <c r="BF34" s="71"/>
      <c r="BG34" s="72"/>
      <c r="BH34" s="73"/>
      <c r="BI34" s="73"/>
      <c r="BJ34" s="79"/>
      <c r="BK34" s="74"/>
      <c r="BL34" s="77">
        <f t="shared" si="10"/>
        <v>0</v>
      </c>
      <c r="BM34" s="80">
        <f t="shared" si="11"/>
        <v>0</v>
      </c>
      <c r="BN34" s="81" t="s">
        <v>369</v>
      </c>
      <c r="BO34" s="82">
        <f>IF(ISBLANK(A34),"",VLOOKUP(LEFT(A34,1),Coordinate,2,FALSE))</f>
        <v>2</v>
      </c>
      <c r="BP34" s="83">
        <f t="shared" si="14"/>
        <v>2</v>
      </c>
      <c r="BQ34" s="84">
        <f t="shared" si="15"/>
        <v>84</v>
      </c>
      <c r="BR34" s="54">
        <f>IF(ISBLANK(A34),"",vlookup(LEFT(A34,1),Coordinate,9,false))</f>
        <v>6</v>
      </c>
      <c r="BS34" s="54">
        <f>IF(ISBLANK(A34),"",VLOOKUP(MID(A34,2,1),Coordinate,9,false))</f>
        <v>11</v>
      </c>
      <c r="BT34" s="54">
        <f>IF(ISBLANK(A34),"",VLOOKUP(MID(A34,3,1),Coordinate,9,false))</f>
        <v>8</v>
      </c>
      <c r="BU34" s="54">
        <f>IF(ISBLANK(A34),"",VLOOKUP(MID(A34,4,1),Coordinate,9,false))</f>
        <v>19</v>
      </c>
      <c r="BV34" s="54">
        <f>IF(ISBLANK(A34),"",VLOOKUP(MID(A34,5,1),Coordinate,9,false))</f>
        <v>19</v>
      </c>
      <c r="BW34" s="54">
        <f>IF(ISBLANK(A34),"",VLOOKUP(MID(A34,6,1),Coordinate,9,false))</f>
        <v>4</v>
      </c>
      <c r="BX34" s="84">
        <f>IF(ISBLANK(A34),"",VLOOKUP(RIGHT(A34,1),Coordinate,9,false))</f>
        <v>17</v>
      </c>
      <c r="BY34" s="84">
        <f t="array" ref="BY34">SUMPRODUCT(BR34:BX34,TRANSPOSE(Weights))</f>
        <v>366</v>
      </c>
      <c r="BZ34" s="53"/>
    </row>
    <row r="35">
      <c r="A35" s="50" t="s">
        <v>374</v>
      </c>
      <c r="B35" s="51" t="str">
        <f>IF(ISBLANK(A35),"",if(C35="","N",if(VLOOKUP(BQ35,NewPlanet,3,false)=C35,"Y","N")))</f>
        <v>N</v>
      </c>
      <c r="C35" s="3" t="s">
        <v>375</v>
      </c>
      <c r="D35" s="52"/>
      <c r="E35" s="52"/>
      <c r="F35" s="52"/>
      <c r="G35" s="53" t="s">
        <v>121</v>
      </c>
      <c r="H35" s="52"/>
      <c r="I35" s="54">
        <f t="shared" si="7"/>
        <v>1</v>
      </c>
      <c r="J35" s="52"/>
      <c r="K35" s="52"/>
      <c r="L35" s="52"/>
      <c r="M35" s="53" t="s">
        <v>121</v>
      </c>
      <c r="N35" s="52"/>
      <c r="O35" s="54">
        <f t="shared" si="8"/>
        <v>1</v>
      </c>
      <c r="P35" s="55" t="s">
        <v>122</v>
      </c>
      <c r="Q35" s="64" t="s">
        <v>121</v>
      </c>
      <c r="R35" s="57" t="s">
        <v>123</v>
      </c>
      <c r="S35" s="58"/>
      <c r="T35" s="59" t="s">
        <v>124</v>
      </c>
      <c r="U35" s="60"/>
      <c r="V35" s="68" t="s">
        <v>121</v>
      </c>
      <c r="W35" s="62"/>
      <c r="X35" s="53" t="s">
        <v>121</v>
      </c>
      <c r="Y35" s="63"/>
      <c r="Z35" s="53">
        <v>4.0</v>
      </c>
      <c r="AA35" s="53">
        <v>3.0</v>
      </c>
      <c r="AB35" s="53"/>
      <c r="AC35" s="65"/>
      <c r="AD35" s="52"/>
      <c r="AE35" s="52"/>
      <c r="AF35" s="52"/>
      <c r="AG35" s="65"/>
      <c r="AH35" s="52"/>
      <c r="AI35" s="52"/>
      <c r="AJ35" s="52"/>
      <c r="AK35" s="65"/>
      <c r="AL35" s="53">
        <v>1.0</v>
      </c>
      <c r="AM35" s="52"/>
      <c r="AN35" s="52"/>
      <c r="AO35" s="56"/>
      <c r="AP35" s="56"/>
      <c r="AQ35" s="56"/>
      <c r="AR35" s="66">
        <v>4.0</v>
      </c>
      <c r="AS35" s="58"/>
      <c r="AT35" s="66"/>
      <c r="AU35" s="60"/>
      <c r="AV35" s="60"/>
      <c r="AW35" s="68">
        <v>4.0</v>
      </c>
      <c r="AX35" s="62"/>
      <c r="AY35" s="31">
        <f t="shared" si="9"/>
        <v>16</v>
      </c>
      <c r="AZ35" s="63"/>
      <c r="BA35" s="69"/>
      <c r="BB35" s="69"/>
      <c r="BC35" s="75">
        <v>4.0</v>
      </c>
      <c r="BD35" s="71"/>
      <c r="BE35" s="71"/>
      <c r="BF35" s="71"/>
      <c r="BG35" s="72"/>
      <c r="BH35" s="73"/>
      <c r="BI35" s="73"/>
      <c r="BJ35" s="74"/>
      <c r="BK35" s="74"/>
      <c r="BL35" s="77">
        <f t="shared" si="10"/>
        <v>4</v>
      </c>
      <c r="BM35" s="80">
        <f t="shared" si="11"/>
        <v>20</v>
      </c>
      <c r="BN35" s="81"/>
      <c r="BO35" s="82">
        <f>IF(ISBLANK(A35),"",VLOOKUP(LEFT(A35,1),Coordinate,2,FALSE))</f>
        <v>2</v>
      </c>
      <c r="BP35" s="83">
        <f t="shared" si="14"/>
        <v>2</v>
      </c>
      <c r="BQ35" s="84">
        <f t="shared" si="15"/>
        <v>85</v>
      </c>
      <c r="BR35" s="54">
        <f>IF(ISBLANK(A35),"",vlookup(LEFT(A35,1),Coordinate,9,false))</f>
        <v>6</v>
      </c>
      <c r="BS35" s="54">
        <f>IF(ISBLANK(A35),"",VLOOKUP(MID(A35,2,1),Coordinate,9,false))</f>
        <v>13</v>
      </c>
      <c r="BT35" s="54">
        <f>IF(ISBLANK(A35),"",VLOOKUP(MID(A35,3,1),Coordinate,9,false))</f>
        <v>22</v>
      </c>
      <c r="BU35" s="54">
        <f>IF(ISBLANK(A35),"",VLOOKUP(MID(A35,4,1),Coordinate,9,false))</f>
        <v>13</v>
      </c>
      <c r="BV35" s="54">
        <f>IF(ISBLANK(A35),"",VLOOKUP(MID(A35,5,1),Coordinate,9,false))</f>
        <v>19</v>
      </c>
      <c r="BW35" s="54">
        <f>IF(ISBLANK(A35),"",VLOOKUP(MID(A35,6,1),Coordinate,9,false))</f>
        <v>4</v>
      </c>
      <c r="BX35" s="84">
        <f>IF(ISBLANK(A35),"",VLOOKUP(RIGHT(A35,1),Coordinate,9,false))</f>
        <v>8</v>
      </c>
      <c r="BY35" s="84">
        <f t="array" ref="BY35">SUMPRODUCT(BR35:BX35,TRANSPOSE(Weights))</f>
        <v>325</v>
      </c>
      <c r="BZ35" s="53"/>
    </row>
    <row r="36">
      <c r="A36" s="50" t="s">
        <v>381</v>
      </c>
      <c r="B36" s="51" t="str">
        <f>IF(ISBLANK(A36),"",if(C36="","N",if(VLOOKUP(BQ36,NewPlanet,3,false)=C36,"Y","N")))</f>
        <v>N</v>
      </c>
      <c r="C36" s="3" t="s">
        <v>384</v>
      </c>
      <c r="D36" s="52"/>
      <c r="E36" s="52"/>
      <c r="F36" s="52" t="s">
        <v>119</v>
      </c>
      <c r="G36" s="53"/>
      <c r="H36" s="52"/>
      <c r="I36" s="54">
        <f t="shared" si="7"/>
        <v>1</v>
      </c>
      <c r="J36" s="52"/>
      <c r="K36" s="52" t="s">
        <v>119</v>
      </c>
      <c r="L36" s="52"/>
      <c r="M36" s="52"/>
      <c r="N36" s="52"/>
      <c r="O36" s="54">
        <f t="shared" si="8"/>
        <v>1</v>
      </c>
      <c r="P36" s="55" t="s">
        <v>131</v>
      </c>
      <c r="Q36" s="56"/>
      <c r="R36" s="57" t="s">
        <v>124</v>
      </c>
      <c r="S36" s="58"/>
      <c r="T36" s="59" t="s">
        <v>124</v>
      </c>
      <c r="U36" s="60"/>
      <c r="V36" s="61"/>
      <c r="W36" s="62"/>
      <c r="X36" s="52" t="s">
        <v>119</v>
      </c>
      <c r="Y36" s="63"/>
      <c r="Z36" s="53">
        <v>3.0</v>
      </c>
      <c r="AA36" s="53">
        <v>5.0</v>
      </c>
      <c r="AB36" s="53">
        <v>7.0</v>
      </c>
      <c r="AC36" s="65"/>
      <c r="AD36" s="52"/>
      <c r="AE36" s="52"/>
      <c r="AF36" s="52"/>
      <c r="AG36" s="65"/>
      <c r="AH36" s="52"/>
      <c r="AI36" s="52">
        <v>1.0</v>
      </c>
      <c r="AJ36" s="52"/>
      <c r="AK36" s="65"/>
      <c r="AL36" s="52"/>
      <c r="AM36" s="52"/>
      <c r="AN36" s="52"/>
      <c r="AO36" s="56"/>
      <c r="AP36" s="56">
        <v>4.0</v>
      </c>
      <c r="AQ36" s="56"/>
      <c r="AR36" s="58"/>
      <c r="AS36" s="58"/>
      <c r="AT36" s="66"/>
      <c r="AU36" s="60"/>
      <c r="AV36" s="60"/>
      <c r="AW36" s="61"/>
      <c r="AX36" s="62"/>
      <c r="AY36" s="31">
        <f t="shared" si="9"/>
        <v>20</v>
      </c>
      <c r="AZ36" s="63"/>
      <c r="BA36" s="69"/>
      <c r="BB36" s="69"/>
      <c r="BC36" s="69"/>
      <c r="BD36" s="71"/>
      <c r="BE36" s="71"/>
      <c r="BF36" s="71"/>
      <c r="BG36" s="72"/>
      <c r="BH36" s="73"/>
      <c r="BI36" s="73"/>
      <c r="BJ36" s="74"/>
      <c r="BK36" s="74"/>
      <c r="BL36" s="77">
        <f t="shared" si="10"/>
        <v>0</v>
      </c>
      <c r="BM36" s="80">
        <f t="shared" si="11"/>
        <v>20</v>
      </c>
      <c r="BN36" s="81"/>
      <c r="BO36" s="82">
        <f>IF(ISBLANK(A36),"",VLOOKUP(LEFT(A36,1),Coordinate,2,FALSE))</f>
        <v>2</v>
      </c>
      <c r="BP36" s="83">
        <f t="shared" si="14"/>
        <v>2</v>
      </c>
      <c r="BQ36" s="84">
        <f t="shared" si="15"/>
        <v>72</v>
      </c>
      <c r="BR36" s="54">
        <f>IF(ISBLANK(A36),"",vlookup(LEFT(A36,1),Coordinate,9,false))</f>
        <v>6</v>
      </c>
      <c r="BS36" s="54">
        <f>IF(ISBLANK(A36),"",VLOOKUP(MID(A36,2,1),Coordinate,9,false))</f>
        <v>17</v>
      </c>
      <c r="BT36" s="54">
        <f>IF(ISBLANK(A36),"",VLOOKUP(MID(A36,3,1),Coordinate,9,false))</f>
        <v>4</v>
      </c>
      <c r="BU36" s="54">
        <f>IF(ISBLANK(A36),"",VLOOKUP(MID(A36,4,1),Coordinate,9,false))</f>
        <v>24</v>
      </c>
      <c r="BV36" s="54">
        <f>IF(ISBLANK(A36),"",VLOOKUP(MID(A36,5,1),Coordinate,9,false))</f>
        <v>2</v>
      </c>
      <c r="BW36" s="54">
        <f>IF(ISBLANK(A36),"",VLOOKUP(MID(A36,6,1),Coordinate,9,false))</f>
        <v>0</v>
      </c>
      <c r="BX36" s="84">
        <f>IF(ISBLANK(A36),"",VLOOKUP(RIGHT(A36,1),Coordinate,9,false))</f>
        <v>19</v>
      </c>
      <c r="BY36" s="84">
        <f t="array" ref="BY36">SUMPRODUCT(BR36:BX36,TRANSPOSE(Weights))</f>
        <v>291</v>
      </c>
      <c r="BZ36" s="53"/>
    </row>
    <row r="37">
      <c r="A37" s="50" t="s">
        <v>387</v>
      </c>
      <c r="B37" s="51" t="str">
        <f>IF(ISBLANK(A37),"",if(C37="","N",if(VLOOKUP(BQ37,NewPlanet,3,false)=C37,"Y","N")))</f>
        <v>N</v>
      </c>
      <c r="C37" s="3" t="s">
        <v>389</v>
      </c>
      <c r="D37" s="52"/>
      <c r="E37" s="52"/>
      <c r="F37" s="52"/>
      <c r="G37" s="53"/>
      <c r="H37" s="52" t="s">
        <v>119</v>
      </c>
      <c r="I37" s="54">
        <f t="shared" si="7"/>
        <v>1</v>
      </c>
      <c r="J37" s="52"/>
      <c r="K37" s="52"/>
      <c r="L37" s="52" t="s">
        <v>119</v>
      </c>
      <c r="M37" s="52"/>
      <c r="N37" s="52"/>
      <c r="O37" s="54">
        <f t="shared" si="8"/>
        <v>1</v>
      </c>
      <c r="P37" s="55" t="s">
        <v>124</v>
      </c>
      <c r="Q37" s="56"/>
      <c r="R37" s="57" t="s">
        <v>123</v>
      </c>
      <c r="S37" s="58" t="s">
        <v>119</v>
      </c>
      <c r="T37" s="59" t="s">
        <v>125</v>
      </c>
      <c r="U37" s="60"/>
      <c r="V37" s="61"/>
      <c r="W37" s="62"/>
      <c r="X37" s="52"/>
      <c r="Y37" s="63"/>
      <c r="Z37" s="53">
        <v>5.0</v>
      </c>
      <c r="AA37" s="53">
        <v>5.0</v>
      </c>
      <c r="AB37" s="53">
        <v>6.0</v>
      </c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56"/>
      <c r="AR37" s="58"/>
      <c r="AS37" s="58"/>
      <c r="AT37" s="66"/>
      <c r="AU37" s="60">
        <v>1.0</v>
      </c>
      <c r="AV37" s="60" t="s">
        <v>391</v>
      </c>
      <c r="AW37" s="61"/>
      <c r="AX37" s="62"/>
      <c r="AY37" s="31">
        <f t="shared" si="9"/>
        <v>17</v>
      </c>
      <c r="AZ37" s="63"/>
      <c r="BA37" s="69"/>
      <c r="BB37" s="69"/>
      <c r="BC37" s="69"/>
      <c r="BD37" s="71">
        <v>3.0</v>
      </c>
      <c r="BE37" s="71"/>
      <c r="BF37" s="71"/>
      <c r="BG37" s="72"/>
      <c r="BH37" s="73"/>
      <c r="BI37" s="73"/>
      <c r="BJ37" s="74"/>
      <c r="BK37" s="74"/>
      <c r="BL37" s="77">
        <f t="shared" si="10"/>
        <v>3</v>
      </c>
      <c r="BM37" s="80">
        <f t="shared" si="11"/>
        <v>20</v>
      </c>
      <c r="BN37" s="81"/>
      <c r="BO37" s="82">
        <f>IF(ISBLANK(A37),"",VLOOKUP(LEFT(A37,1),Coordinate,2,FALSE))</f>
        <v>2</v>
      </c>
      <c r="BP37" s="83">
        <f t="shared" si="14"/>
        <v>2</v>
      </c>
      <c r="BQ37" s="84">
        <f t="shared" si="15"/>
        <v>62</v>
      </c>
      <c r="BR37" s="54">
        <f>IF(ISBLANK(A37),"",vlookup(LEFT(A37,1),Coordinate,9,false))</f>
        <v>6</v>
      </c>
      <c r="BS37" s="54">
        <f>IF(ISBLANK(A37),"",VLOOKUP(MID(A37,2,1),Coordinate,9,false))</f>
        <v>17</v>
      </c>
      <c r="BT37" s="54">
        <f>IF(ISBLANK(A37),"",VLOOKUP(MID(A37,3,1),Coordinate,9,false))</f>
        <v>8</v>
      </c>
      <c r="BU37" s="54">
        <f>IF(ISBLANK(A37),"",VLOOKUP(MID(A37,4,1),Coordinate,9,false))</f>
        <v>5</v>
      </c>
      <c r="BV37" s="54">
        <f>IF(ISBLANK(A37),"",VLOOKUP(MID(A37,5,1),Coordinate,9,false))</f>
        <v>5</v>
      </c>
      <c r="BW37" s="54">
        <f>IF(ISBLANK(A37),"",VLOOKUP(MID(A37,6,1),Coordinate,9,false))</f>
        <v>8</v>
      </c>
      <c r="BX37" s="84">
        <f>IF(ISBLANK(A37),"",VLOOKUP(RIGHT(A37,1),Coordinate,9,false))</f>
        <v>13</v>
      </c>
      <c r="BY37" s="84">
        <f t="array" ref="BY37">SUMPRODUCT(BR37:BX37,TRANSPOSE(Weights))</f>
        <v>248</v>
      </c>
      <c r="BZ37" s="53"/>
    </row>
    <row r="38">
      <c r="A38" s="50" t="s">
        <v>397</v>
      </c>
      <c r="B38" s="51" t="str">
        <f>IF(ISBLANK(A38),"",if(C38="","N",if(VLOOKUP(BQ38,NewPlanet,3,false)=C38,"Y","N")))</f>
        <v>N</v>
      </c>
      <c r="C38" s="3" t="s">
        <v>398</v>
      </c>
      <c r="D38" s="52"/>
      <c r="E38" s="52"/>
      <c r="F38" s="52"/>
      <c r="G38" s="53" t="s">
        <v>119</v>
      </c>
      <c r="H38" s="52"/>
      <c r="I38" s="54">
        <f t="shared" si="7"/>
        <v>1</v>
      </c>
      <c r="J38" s="52" t="s">
        <v>119</v>
      </c>
      <c r="K38" s="52"/>
      <c r="L38" s="52"/>
      <c r="M38" s="52"/>
      <c r="N38" s="52"/>
      <c r="O38" s="54">
        <f t="shared" si="8"/>
        <v>1</v>
      </c>
      <c r="P38" s="55" t="s">
        <v>123</v>
      </c>
      <c r="Q38" s="56" t="s">
        <v>119</v>
      </c>
      <c r="R38" s="57" t="s">
        <v>123</v>
      </c>
      <c r="S38" s="58" t="s">
        <v>119</v>
      </c>
      <c r="T38" s="59" t="s">
        <v>125</v>
      </c>
      <c r="U38" s="60" t="s">
        <v>119</v>
      </c>
      <c r="V38" s="61"/>
      <c r="W38" s="62" t="s">
        <v>119</v>
      </c>
      <c r="X38" s="52" t="s">
        <v>119</v>
      </c>
      <c r="Y38" s="63"/>
      <c r="Z38" s="53">
        <v>2.0</v>
      </c>
      <c r="AA38" s="53">
        <v>3.0</v>
      </c>
      <c r="AB38" s="53"/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>
        <v>1.0</v>
      </c>
      <c r="AN38" s="52"/>
      <c r="AO38" s="56"/>
      <c r="AP38" s="56"/>
      <c r="AQ38" s="56"/>
      <c r="AR38" s="58"/>
      <c r="AS38" s="58"/>
      <c r="AT38" s="66"/>
      <c r="AU38" s="60"/>
      <c r="AV38" s="60"/>
      <c r="AW38" s="61"/>
      <c r="AX38" s="62"/>
      <c r="AY38" s="31">
        <f t="shared" si="9"/>
        <v>6</v>
      </c>
      <c r="AZ38" s="63"/>
      <c r="BA38" s="69">
        <v>3.0</v>
      </c>
      <c r="BB38" s="69"/>
      <c r="BC38" s="69"/>
      <c r="BD38" s="71">
        <v>2.0</v>
      </c>
      <c r="BE38" s="71"/>
      <c r="BF38" s="71"/>
      <c r="BG38" s="72">
        <v>6.0</v>
      </c>
      <c r="BH38" s="73"/>
      <c r="BI38" s="73"/>
      <c r="BJ38" s="74">
        <v>3.0</v>
      </c>
      <c r="BK38" s="74"/>
      <c r="BL38" s="77">
        <f t="shared" si="10"/>
        <v>14</v>
      </c>
      <c r="BM38" s="80">
        <f t="shared" si="11"/>
        <v>20</v>
      </c>
      <c r="BN38" s="81"/>
      <c r="BO38" s="82">
        <f>IF(ISBLANK(A38),"",VLOOKUP(LEFT(A38,1),Coordinate,2,FALSE))</f>
        <v>2</v>
      </c>
      <c r="BP38" s="83">
        <f t="shared" si="14"/>
        <v>2</v>
      </c>
      <c r="BQ38" s="84">
        <f t="shared" si="15"/>
        <v>77</v>
      </c>
      <c r="BR38" s="54">
        <f>IF(ISBLANK(A38),"",vlookup(LEFT(A38,1),Coordinate,9,false))</f>
        <v>6</v>
      </c>
      <c r="BS38" s="54">
        <f>IF(ISBLANK(A38),"",VLOOKUP(MID(A38,2,1),Coordinate,9,false))</f>
        <v>17</v>
      </c>
      <c r="BT38" s="54">
        <f>IF(ISBLANK(A38),"",VLOOKUP(MID(A38,3,1),Coordinate,9,false))</f>
        <v>11</v>
      </c>
      <c r="BU38" s="54">
        <f>IF(ISBLANK(A38),"",VLOOKUP(MID(A38,4,1),Coordinate,9,false))</f>
        <v>2</v>
      </c>
      <c r="BV38" s="54">
        <f>IF(ISBLANK(A38),"",VLOOKUP(MID(A38,5,1),Coordinate,9,false))</f>
        <v>17</v>
      </c>
      <c r="BW38" s="54">
        <f>IF(ISBLANK(A38),"",VLOOKUP(MID(A38,6,1),Coordinate,9,false))</f>
        <v>24</v>
      </c>
      <c r="BX38" s="84">
        <f>IF(ISBLANK(A38),"",VLOOKUP(RIGHT(A38,1),Coordinate,9,false))</f>
        <v>0</v>
      </c>
      <c r="BY38" s="84">
        <f t="array" ref="BY38">SUMPRODUCT(BR38:BX38,TRANSPOSE(Weights))</f>
        <v>310</v>
      </c>
      <c r="BZ38" s="53"/>
    </row>
    <row r="39">
      <c r="A39" s="50" t="s">
        <v>404</v>
      </c>
      <c r="B39" s="51" t="str">
        <f>IF(ISBLANK(A39),"",if(C39="","N",if(VLOOKUP(BQ39,NewPlanet,3,false)=C39,"Y","N")))</f>
        <v>N</v>
      </c>
      <c r="C39" s="3" t="s">
        <v>405</v>
      </c>
      <c r="D39" s="52"/>
      <c r="E39" s="52" t="s">
        <v>119</v>
      </c>
      <c r="F39" s="52"/>
      <c r="G39" s="53"/>
      <c r="H39" s="52"/>
      <c r="I39" s="54">
        <f t="shared" si="7"/>
        <v>1</v>
      </c>
      <c r="J39" s="52"/>
      <c r="K39" s="52"/>
      <c r="L39" s="52"/>
      <c r="M39" s="52"/>
      <c r="N39" s="52" t="s">
        <v>119</v>
      </c>
      <c r="O39" s="54">
        <f t="shared" si="8"/>
        <v>1</v>
      </c>
      <c r="P39" s="55" t="s">
        <v>124</v>
      </c>
      <c r="Q39" s="56"/>
      <c r="R39" s="57" t="s">
        <v>124</v>
      </c>
      <c r="S39" s="58"/>
      <c r="T39" s="59" t="s">
        <v>125</v>
      </c>
      <c r="U39" s="60" t="s">
        <v>119</v>
      </c>
      <c r="V39" s="61"/>
      <c r="W39" s="62" t="s">
        <v>119</v>
      </c>
      <c r="X39" s="52" t="s">
        <v>119</v>
      </c>
      <c r="Y39" s="63"/>
      <c r="Z39" s="53">
        <v>3.0</v>
      </c>
      <c r="AA39" s="53">
        <v>1.0</v>
      </c>
      <c r="AB39" s="53">
        <v>4.0</v>
      </c>
      <c r="AC39" s="65"/>
      <c r="AD39" s="52"/>
      <c r="AE39" s="52"/>
      <c r="AF39" s="52"/>
      <c r="AG39" s="65"/>
      <c r="AH39" s="52"/>
      <c r="AI39" s="52"/>
      <c r="AJ39" s="52"/>
      <c r="AK39" s="65"/>
      <c r="AL39" s="52">
        <v>1.0</v>
      </c>
      <c r="AM39" s="52"/>
      <c r="AN39" s="52"/>
      <c r="AO39" s="56"/>
      <c r="AP39" s="56"/>
      <c r="AQ39" s="56"/>
      <c r="AR39" s="58"/>
      <c r="AS39" s="58"/>
      <c r="AT39" s="66"/>
      <c r="AU39" s="60"/>
      <c r="AV39" s="60"/>
      <c r="AW39" s="61"/>
      <c r="AX39" s="62"/>
      <c r="AY39" s="31">
        <f t="shared" si="9"/>
        <v>9</v>
      </c>
      <c r="AZ39" s="63"/>
      <c r="BA39" s="69"/>
      <c r="BB39" s="69"/>
      <c r="BC39" s="69"/>
      <c r="BD39" s="71"/>
      <c r="BE39" s="71"/>
      <c r="BF39" s="71"/>
      <c r="BG39" s="72">
        <v>8.0</v>
      </c>
      <c r="BH39" s="73"/>
      <c r="BI39" s="73"/>
      <c r="BJ39" s="74">
        <v>3.0</v>
      </c>
      <c r="BK39" s="74"/>
      <c r="BL39" s="77">
        <f t="shared" si="10"/>
        <v>11</v>
      </c>
      <c r="BM39" s="80">
        <f t="shared" si="11"/>
        <v>20</v>
      </c>
      <c r="BN39" s="81"/>
      <c r="BO39" s="82">
        <f>IF(ISBLANK(A39),"",VLOOKUP(LEFT(A39,1),Coordinate,2,FALSE))</f>
        <v>2</v>
      </c>
      <c r="BP39" s="83">
        <f t="shared" si="14"/>
        <v>2</v>
      </c>
      <c r="BQ39" s="84">
        <f t="shared" si="15"/>
        <v>81</v>
      </c>
      <c r="BR39" s="54">
        <f>IF(ISBLANK(A39),"",vlookup(LEFT(A39,1),Coordinate,9,false))</f>
        <v>6</v>
      </c>
      <c r="BS39" s="54">
        <f>IF(ISBLANK(A39),"",VLOOKUP(MID(A39,2,1),Coordinate,9,false))</f>
        <v>19</v>
      </c>
      <c r="BT39" s="54">
        <f>IF(ISBLANK(A39),"",VLOOKUP(MID(A39,3,1),Coordinate,9,false))</f>
        <v>7</v>
      </c>
      <c r="BU39" s="54">
        <f>IF(ISBLANK(A39),"",VLOOKUP(MID(A39,4,1),Coordinate,9,false))</f>
        <v>22</v>
      </c>
      <c r="BV39" s="54">
        <f>IF(ISBLANK(A39),"",VLOOKUP(MID(A39,5,1),Coordinate,9,false))</f>
        <v>0</v>
      </c>
      <c r="BW39" s="54">
        <f>IF(ISBLANK(A39),"",VLOOKUP(MID(A39,6,1),Coordinate,9,false))</f>
        <v>8</v>
      </c>
      <c r="BX39" s="84">
        <f>IF(ISBLANK(A39),"",VLOOKUP(RIGHT(A39,1),Coordinate,9,false))</f>
        <v>19</v>
      </c>
      <c r="BY39" s="84">
        <f t="array" ref="BY39">SUMPRODUCT(BR39:BX39,TRANSPOSE(Weights))</f>
        <v>334</v>
      </c>
      <c r="BZ39" s="53"/>
    </row>
    <row r="40">
      <c r="A40" s="50" t="s">
        <v>410</v>
      </c>
      <c r="B40" s="51" t="str">
        <f>IF(ISBLANK(A40),"",if(C40="","N",if(VLOOKUP(BQ40,NewPlanet,3,false)=C40,"Y","N")))</f>
        <v>N</v>
      </c>
      <c r="C40" s="3" t="s">
        <v>411</v>
      </c>
      <c r="D40" s="53" t="s">
        <v>119</v>
      </c>
      <c r="E40" s="52"/>
      <c r="F40" s="52"/>
      <c r="G40" s="52"/>
      <c r="H40" s="52"/>
      <c r="I40" s="54">
        <f t="shared" si="7"/>
        <v>1</v>
      </c>
      <c r="J40" s="52"/>
      <c r="K40" s="53" t="s">
        <v>119</v>
      </c>
      <c r="L40" s="52"/>
      <c r="M40" s="52"/>
      <c r="N40" s="52"/>
      <c r="O40" s="54">
        <f t="shared" si="8"/>
        <v>1</v>
      </c>
      <c r="P40" s="55" t="s">
        <v>124</v>
      </c>
      <c r="Q40" s="56"/>
      <c r="R40" s="57" t="s">
        <v>124</v>
      </c>
      <c r="S40" s="58"/>
      <c r="T40" s="59" t="s">
        <v>124</v>
      </c>
      <c r="U40" s="60"/>
      <c r="V40" s="61"/>
      <c r="W40" s="62"/>
      <c r="X40" s="52"/>
      <c r="Y40" s="63"/>
      <c r="Z40" s="53">
        <v>7.0</v>
      </c>
      <c r="AA40" s="53">
        <v>6.0</v>
      </c>
      <c r="AB40" s="53">
        <v>7.0</v>
      </c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56"/>
      <c r="AP40" s="56"/>
      <c r="AQ40" s="56"/>
      <c r="AR40" s="58"/>
      <c r="AS40" s="58"/>
      <c r="AT40" s="58"/>
      <c r="AU40" s="60"/>
      <c r="AV40" s="60"/>
      <c r="AW40" s="61"/>
      <c r="AX40" s="62"/>
      <c r="AY40" s="31">
        <f t="shared" si="9"/>
        <v>20</v>
      </c>
      <c r="AZ40" s="63"/>
      <c r="BA40" s="69"/>
      <c r="BB40" s="69"/>
      <c r="BC40" s="69"/>
      <c r="BD40" s="71"/>
      <c r="BE40" s="71"/>
      <c r="BF40" s="71"/>
      <c r="BG40" s="72"/>
      <c r="BH40" s="73"/>
      <c r="BI40" s="73"/>
      <c r="BJ40" s="74"/>
      <c r="BK40" s="74"/>
      <c r="BL40" s="77">
        <f t="shared" si="10"/>
        <v>0</v>
      </c>
      <c r="BM40" s="80">
        <f t="shared" si="11"/>
        <v>20</v>
      </c>
      <c r="BN40" s="81" t="s">
        <v>413</v>
      </c>
      <c r="BO40" s="82">
        <f>IF(ISBLANK(A40),"",VLOOKUP(LEFT(A40,1),Coordinate,2,FALSE))</f>
        <v>2</v>
      </c>
      <c r="BP40" s="83">
        <f t="shared" si="14"/>
        <v>2</v>
      </c>
      <c r="BQ40" s="84">
        <f t="shared" si="15"/>
        <v>65</v>
      </c>
      <c r="BR40" s="54">
        <f>IF(ISBLANK(A40),"",vlookup(LEFT(A40,1),Coordinate,9,false))</f>
        <v>5</v>
      </c>
      <c r="BS40" s="54">
        <f>IF(ISBLANK(A40),"",VLOOKUP(MID(A40,2,1),Coordinate,9,false))</f>
        <v>14</v>
      </c>
      <c r="BT40" s="54">
        <f>IF(ISBLANK(A40),"",VLOOKUP(MID(A40,3,1),Coordinate,9,false))</f>
        <v>4</v>
      </c>
      <c r="BU40" s="54">
        <f>IF(ISBLANK(A40),"",VLOOKUP(MID(A40,4,1),Coordinate,9,false))</f>
        <v>14</v>
      </c>
      <c r="BV40" s="54">
        <f>IF(ISBLANK(A40),"",VLOOKUP(MID(A40,5,1),Coordinate,9,false))</f>
        <v>3</v>
      </c>
      <c r="BW40" s="54">
        <f>IF(ISBLANK(A40),"",VLOOKUP(MID(A40,6,1),Coordinate,9,false))</f>
        <v>2</v>
      </c>
      <c r="BX40" s="84">
        <f>IF(ISBLANK(A40),"",VLOOKUP(RIGHT(A40,1),Coordinate,9,false))</f>
        <v>23</v>
      </c>
      <c r="BY40" s="84">
        <f t="array" ref="BY40">SUMPRODUCT(BR40:BX40,TRANSPOSE(Weights))</f>
        <v>289</v>
      </c>
      <c r="BZ40" s="53"/>
    </row>
    <row r="41">
      <c r="A41" s="50" t="s">
        <v>419</v>
      </c>
      <c r="B41" s="51" t="str">
        <f>IF(ISBLANK(A41),"",if(C41="","N",if(VLOOKUP(BQ41,NewPlanet,3,false)=C41,"Y","N")))</f>
        <v>N</v>
      </c>
      <c r="C41" s="3" t="s">
        <v>421</v>
      </c>
      <c r="D41" s="52"/>
      <c r="E41" s="52"/>
      <c r="F41" s="52"/>
      <c r="G41" s="52"/>
      <c r="H41" s="53" t="s">
        <v>119</v>
      </c>
      <c r="I41" s="54">
        <f t="shared" si="7"/>
        <v>1</v>
      </c>
      <c r="J41" s="52"/>
      <c r="K41" s="52"/>
      <c r="L41" s="52"/>
      <c r="M41" s="52"/>
      <c r="N41" s="52"/>
      <c r="O41" s="54">
        <f t="shared" si="8"/>
        <v>0</v>
      </c>
      <c r="P41" s="55" t="s">
        <v>123</v>
      </c>
      <c r="Q41" s="64" t="s">
        <v>119</v>
      </c>
      <c r="R41" s="57" t="s">
        <v>123</v>
      </c>
      <c r="S41" s="58"/>
      <c r="T41" s="59" t="s">
        <v>125</v>
      </c>
      <c r="U41" s="67" t="s">
        <v>119</v>
      </c>
      <c r="V41" s="68" t="s">
        <v>119</v>
      </c>
      <c r="W41" s="62"/>
      <c r="X41" s="52"/>
      <c r="Y41" s="63"/>
      <c r="Z41" s="53">
        <v>5.0</v>
      </c>
      <c r="AA41" s="52"/>
      <c r="AB41" s="52"/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2"/>
      <c r="AN41" s="52"/>
      <c r="AO41" s="56"/>
      <c r="AP41" s="56"/>
      <c r="AQ41" s="56"/>
      <c r="AR41" s="66">
        <v>2.0</v>
      </c>
      <c r="AS41" s="58"/>
      <c r="AT41" s="58"/>
      <c r="AU41" s="60"/>
      <c r="AV41" s="60"/>
      <c r="AW41" s="61"/>
      <c r="AX41" s="62"/>
      <c r="AY41" s="31">
        <f t="shared" si="9"/>
        <v>7</v>
      </c>
      <c r="AZ41" s="63"/>
      <c r="BA41" s="75">
        <v>3.0</v>
      </c>
      <c r="BB41" s="69"/>
      <c r="BC41" s="69"/>
      <c r="BD41" s="71"/>
      <c r="BE41" s="71"/>
      <c r="BF41" s="71"/>
      <c r="BG41" s="76">
        <v>4.0</v>
      </c>
      <c r="BH41" s="78">
        <v>6.0</v>
      </c>
      <c r="BI41" s="73"/>
      <c r="BJ41" s="74"/>
      <c r="BK41" s="74"/>
      <c r="BL41" s="77">
        <f t="shared" si="10"/>
        <v>13</v>
      </c>
      <c r="BM41" s="80">
        <f t="shared" si="11"/>
        <v>20</v>
      </c>
      <c r="BN41" s="139"/>
      <c r="BO41" s="82">
        <f>IF(ISBLANK(A41),"",VLOOKUP(LEFT(A41,1),Coordinate,2,FALSE))</f>
        <v>1</v>
      </c>
      <c r="BP41" s="83">
        <f t="shared" si="14"/>
        <v>1</v>
      </c>
      <c r="BQ41" s="84">
        <f t="shared" si="15"/>
        <v>83</v>
      </c>
      <c r="BR41" s="54">
        <f>IF(ISBLANK(A41),"",vlookup(LEFT(A41,1),Coordinate,9,false))</f>
        <v>4</v>
      </c>
      <c r="BS41" s="54">
        <f>IF(ISBLANK(A41),"",VLOOKUP(MID(A41,2,1),Coordinate,9,false))</f>
        <v>15</v>
      </c>
      <c r="BT41" s="54">
        <f>IF(ISBLANK(A41),"",VLOOKUP(MID(A41,3,1),Coordinate,9,false))</f>
        <v>18</v>
      </c>
      <c r="BU41" s="54">
        <f>IF(ISBLANK(A41),"",VLOOKUP(MID(A41,4,1),Coordinate,9,false))</f>
        <v>8</v>
      </c>
      <c r="BV41" s="54">
        <f>IF(ISBLANK(A41),"",VLOOKUP(MID(A41,5,1),Coordinate,9,false))</f>
        <v>11</v>
      </c>
      <c r="BW41" s="54">
        <f>IF(ISBLANK(A41),"",VLOOKUP(MID(A41,6,1),Coordinate,9,false))</f>
        <v>14</v>
      </c>
      <c r="BX41" s="84">
        <f>IF(ISBLANK(A41),"",VLOOKUP(RIGHT(A41,1),Coordinate,9,false))</f>
        <v>13</v>
      </c>
      <c r="BY41" s="84">
        <f t="array" ref="BY41">SUMPRODUCT(BR41:BX41,TRANSPOSE(Weights))</f>
        <v>350</v>
      </c>
      <c r="BZ41" s="53"/>
    </row>
    <row r="42">
      <c r="A42" s="140"/>
      <c r="B42" s="51" t="str">
        <f>IF(ISBLANK(A42),"",if(C42="","N",if(VLOOKUP(BQ42,NewPlanet,3,false)=C42,"Y","N")))</f>
        <v/>
      </c>
      <c r="C42" s="141"/>
      <c r="D42" s="52"/>
      <c r="E42" s="52"/>
      <c r="F42" s="52"/>
      <c r="G42" s="52"/>
      <c r="H42" s="52"/>
      <c r="I42" s="54" t="str">
        <f t="shared" si="7"/>
        <v/>
      </c>
      <c r="J42" s="52"/>
      <c r="K42" s="52"/>
      <c r="L42" s="52"/>
      <c r="M42" s="52"/>
      <c r="N42" s="52"/>
      <c r="O42" s="54" t="str">
        <f t="shared" si="8"/>
        <v/>
      </c>
      <c r="P42" s="142"/>
      <c r="Q42" s="56"/>
      <c r="R42" s="143"/>
      <c r="S42" s="58"/>
      <c r="T42" s="144"/>
      <c r="U42" s="60"/>
      <c r="V42" s="61"/>
      <c r="W42" s="62"/>
      <c r="X42" s="52"/>
      <c r="Y42" s="63"/>
      <c r="Z42" s="52"/>
      <c r="AA42" s="52"/>
      <c r="AB42" s="52"/>
      <c r="AC42" s="65"/>
      <c r="AD42" s="52"/>
      <c r="AE42" s="52"/>
      <c r="AF42" s="52"/>
      <c r="AG42" s="65"/>
      <c r="AH42" s="52"/>
      <c r="AI42" s="52"/>
      <c r="AJ42" s="52"/>
      <c r="AK42" s="65"/>
      <c r="AL42" s="52"/>
      <c r="AM42" s="52"/>
      <c r="AN42" s="52"/>
      <c r="AO42" s="56"/>
      <c r="AP42" s="56"/>
      <c r="AQ42" s="56"/>
      <c r="AR42" s="58"/>
      <c r="AS42" s="58"/>
      <c r="AT42" s="58"/>
      <c r="AU42" s="60"/>
      <c r="AV42" s="60"/>
      <c r="AW42" s="61"/>
      <c r="AX42" s="62"/>
      <c r="AY42" s="31" t="str">
        <f t="shared" si="9"/>
        <v/>
      </c>
      <c r="AZ42" s="63"/>
      <c r="BA42" s="69"/>
      <c r="BB42" s="69"/>
      <c r="BC42" s="69"/>
      <c r="BD42" s="71"/>
      <c r="BE42" s="71"/>
      <c r="BF42" s="71"/>
      <c r="BG42" s="72"/>
      <c r="BH42" s="73"/>
      <c r="BI42" s="73"/>
      <c r="BJ42" s="74"/>
      <c r="BK42" s="74"/>
      <c r="BL42" s="77" t="str">
        <f t="shared" si="10"/>
        <v/>
      </c>
      <c r="BM42" s="80" t="str">
        <f t="shared" si="11"/>
        <v/>
      </c>
      <c r="BN42" s="139"/>
      <c r="BO42" s="82" t="str">
        <f>IF(ISBLANK(A42),"",VLOOKUP(LEFT(A42,1),Coordinate,2,FALSE))</f>
        <v/>
      </c>
      <c r="BP42" s="83">
        <f t="shared" si="14"/>
        <v>0</v>
      </c>
      <c r="BQ42" s="84">
        <f t="shared" si="15"/>
        <v>0</v>
      </c>
      <c r="BR42" s="54" t="str">
        <f>IF(ISBLANK(A42),"",vlookup(LEFT(A42,1),Coordinate,9,false))</f>
        <v/>
      </c>
      <c r="BS42" s="54" t="str">
        <f>IF(ISBLANK(A42),"",VLOOKUP(MID(A42,2,1),Coordinate,9,false))</f>
        <v/>
      </c>
      <c r="BT42" s="54" t="str">
        <f>IF(ISBLANK(A42),"",VLOOKUP(MID(A42,3,1),Coordinate,9,false))</f>
        <v/>
      </c>
      <c r="BU42" s="54" t="str">
        <f>IF(ISBLANK(A42),"",VLOOKUP(MID(A42,4,1),Coordinate,9,false))</f>
        <v/>
      </c>
      <c r="BV42" s="54" t="str">
        <f>IF(ISBLANK(A42),"",VLOOKUP(MID(A42,5,1),Coordinate,9,false))</f>
        <v/>
      </c>
      <c r="BW42" s="54" t="str">
        <f>IF(ISBLANK(A42),"",VLOOKUP(MID(A42,6,1),Coordinate,9,false))</f>
        <v/>
      </c>
      <c r="BX42" s="84" t="str">
        <f>IF(ISBLANK(A42),"",VLOOKUP(RIGHT(A42,1),Coordinate,9,false))</f>
        <v/>
      </c>
      <c r="BY42" s="84">
        <f t="array" ref="BY42">SUMPRODUCT(BR42:BX42,TRANSPOSE(Weights))</f>
        <v>0</v>
      </c>
      <c r="BZ42" s="53"/>
    </row>
    <row r="43">
      <c r="A43" s="140"/>
      <c r="B43" s="51" t="str">
        <f>IF(ISBLANK(A43),"",if(C43="","N",if(VLOOKUP(BQ43,NewPlanet,3,false)=C43,"Y","N")))</f>
        <v/>
      </c>
      <c r="C43" s="141"/>
      <c r="D43" s="52"/>
      <c r="E43" s="52"/>
      <c r="F43" s="52"/>
      <c r="G43" s="52"/>
      <c r="H43" s="52"/>
      <c r="I43" s="54" t="str">
        <f t="shared" si="7"/>
        <v/>
      </c>
      <c r="J43" s="52"/>
      <c r="K43" s="52"/>
      <c r="L43" s="52"/>
      <c r="M43" s="52"/>
      <c r="N43" s="52"/>
      <c r="O43" s="54" t="str">
        <f t="shared" si="8"/>
        <v/>
      </c>
      <c r="P43" s="142"/>
      <c r="Q43" s="56"/>
      <c r="R43" s="143"/>
      <c r="S43" s="58"/>
      <c r="T43" s="144"/>
      <c r="U43" s="60"/>
      <c r="V43" s="61"/>
      <c r="W43" s="62"/>
      <c r="X43" s="52"/>
      <c r="Y43" s="63"/>
      <c r="Z43" s="52"/>
      <c r="AA43" s="52"/>
      <c r="AB43" s="52"/>
      <c r="AC43" s="65"/>
      <c r="AD43" s="52"/>
      <c r="AE43" s="52"/>
      <c r="AF43" s="52"/>
      <c r="AG43" s="65"/>
      <c r="AH43" s="52"/>
      <c r="AI43" s="52"/>
      <c r="AJ43" s="52"/>
      <c r="AK43" s="65"/>
      <c r="AL43" s="52"/>
      <c r="AM43" s="52"/>
      <c r="AN43" s="52"/>
      <c r="AO43" s="56"/>
      <c r="AP43" s="56"/>
      <c r="AQ43" s="56"/>
      <c r="AR43" s="58"/>
      <c r="AS43" s="58"/>
      <c r="AT43" s="58"/>
      <c r="AU43" s="60"/>
      <c r="AV43" s="60"/>
      <c r="AW43" s="61"/>
      <c r="AX43" s="62"/>
      <c r="AY43" s="31" t="str">
        <f t="shared" si="9"/>
        <v/>
      </c>
      <c r="AZ43" s="63"/>
      <c r="BA43" s="69"/>
      <c r="BB43" s="69"/>
      <c r="BC43" s="69"/>
      <c r="BD43" s="71"/>
      <c r="BE43" s="71"/>
      <c r="BF43" s="71"/>
      <c r="BG43" s="72"/>
      <c r="BH43" s="73"/>
      <c r="BI43" s="73"/>
      <c r="BJ43" s="74"/>
      <c r="BK43" s="74"/>
      <c r="BL43" s="77" t="str">
        <f t="shared" si="10"/>
        <v/>
      </c>
      <c r="BM43" s="80" t="str">
        <f t="shared" si="11"/>
        <v/>
      </c>
      <c r="BN43" s="139"/>
      <c r="BO43" s="82" t="str">
        <f>IF(ISBLANK(A43),"",VLOOKUP(LEFT(A43,1),Coordinate,2,FALSE))</f>
        <v/>
      </c>
      <c r="BP43" s="83">
        <f t="shared" si="14"/>
        <v>0</v>
      </c>
      <c r="BQ43" s="84">
        <f t="shared" si="15"/>
        <v>0</v>
      </c>
      <c r="BR43" s="54" t="str">
        <f>IF(ISBLANK(A43),"",vlookup(LEFT(A43,1),Coordinate,9,false))</f>
        <v/>
      </c>
      <c r="BS43" s="54" t="str">
        <f>IF(ISBLANK(A43),"",VLOOKUP(MID(A43,2,1),Coordinate,9,false))</f>
        <v/>
      </c>
      <c r="BT43" s="54" t="str">
        <f>IF(ISBLANK(A43),"",VLOOKUP(MID(A43,3,1),Coordinate,9,false))</f>
        <v/>
      </c>
      <c r="BU43" s="54" t="str">
        <f>IF(ISBLANK(A43),"",VLOOKUP(MID(A43,4,1),Coordinate,9,false))</f>
        <v/>
      </c>
      <c r="BV43" s="54" t="str">
        <f>IF(ISBLANK(A43),"",VLOOKUP(MID(A43,5,1),Coordinate,9,false))</f>
        <v/>
      </c>
      <c r="BW43" s="54" t="str">
        <f>IF(ISBLANK(A43),"",VLOOKUP(MID(A43,6,1),Coordinate,9,false))</f>
        <v/>
      </c>
      <c r="BX43" s="84" t="str">
        <f>IF(ISBLANK(A43),"",VLOOKUP(RIGHT(A43,1),Coordinate,9,false))</f>
        <v/>
      </c>
      <c r="BY43" s="84">
        <f t="array" ref="BY43">SUMPRODUCT(BR43:BX43,TRANSPOSE(Weights))</f>
        <v>0</v>
      </c>
      <c r="BZ43" s="53"/>
    </row>
    <row r="44">
      <c r="A44" s="140"/>
      <c r="B44" s="51" t="str">
        <f>IF(ISBLANK(A44),"",if(C44="","N",if(VLOOKUP(BQ44,NewPlanet,3,false)=C44,"Y","N")))</f>
        <v/>
      </c>
      <c r="C44" s="141"/>
      <c r="D44" s="52"/>
      <c r="E44" s="52"/>
      <c r="F44" s="52"/>
      <c r="G44" s="52"/>
      <c r="H44" s="52"/>
      <c r="I44" s="54" t="str">
        <f t="shared" si="7"/>
        <v/>
      </c>
      <c r="J44" s="52"/>
      <c r="K44" s="52"/>
      <c r="L44" s="52"/>
      <c r="M44" s="52"/>
      <c r="N44" s="52"/>
      <c r="O44" s="54" t="str">
        <f t="shared" si="8"/>
        <v/>
      </c>
      <c r="P44" s="142"/>
      <c r="Q44" s="56"/>
      <c r="R44" s="143"/>
      <c r="S44" s="58"/>
      <c r="T44" s="144"/>
      <c r="U44" s="60"/>
      <c r="V44" s="61"/>
      <c r="W44" s="62"/>
      <c r="X44" s="52"/>
      <c r="Y44" s="63"/>
      <c r="Z44" s="52"/>
      <c r="AA44" s="52"/>
      <c r="AB44" s="52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56"/>
      <c r="AP44" s="56"/>
      <c r="AQ44" s="56"/>
      <c r="AR44" s="58"/>
      <c r="AS44" s="58"/>
      <c r="AT44" s="58"/>
      <c r="AU44" s="60"/>
      <c r="AV44" s="60"/>
      <c r="AW44" s="61"/>
      <c r="AX44" s="62"/>
      <c r="AY44" s="31" t="str">
        <f t="shared" si="9"/>
        <v/>
      </c>
      <c r="AZ44" s="63"/>
      <c r="BA44" s="69"/>
      <c r="BB44" s="69"/>
      <c r="BC44" s="69"/>
      <c r="BD44" s="71"/>
      <c r="BE44" s="71"/>
      <c r="BF44" s="71"/>
      <c r="BG44" s="72"/>
      <c r="BH44" s="73"/>
      <c r="BI44" s="73"/>
      <c r="BJ44" s="74"/>
      <c r="BK44" s="74"/>
      <c r="BL44" s="77" t="str">
        <f t="shared" si="10"/>
        <v/>
      </c>
      <c r="BM44" s="80" t="str">
        <f t="shared" si="11"/>
        <v/>
      </c>
      <c r="BN44" s="139"/>
      <c r="BO44" s="82" t="str">
        <f>IF(ISBLANK(A44),"",VLOOKUP(LEFT(A44,1),Coordinate,2,FALSE))</f>
        <v/>
      </c>
      <c r="BP44" s="83">
        <f t="shared" si="14"/>
        <v>0</v>
      </c>
      <c r="BQ44" s="84">
        <f t="shared" si="15"/>
        <v>0</v>
      </c>
      <c r="BR44" s="54" t="str">
        <f>IF(ISBLANK(A44),"",vlookup(LEFT(A44,1),Coordinate,9,false))</f>
        <v/>
      </c>
      <c r="BS44" s="54" t="str">
        <f>IF(ISBLANK(A44),"",VLOOKUP(MID(A44,2,1),Coordinate,9,false))</f>
        <v/>
      </c>
      <c r="BT44" s="54" t="str">
        <f>IF(ISBLANK(A44),"",VLOOKUP(MID(A44,3,1),Coordinate,9,false))</f>
        <v/>
      </c>
      <c r="BU44" s="54" t="str">
        <f>IF(ISBLANK(A44),"",VLOOKUP(MID(A44,4,1),Coordinate,9,false))</f>
        <v/>
      </c>
      <c r="BV44" s="54" t="str">
        <f>IF(ISBLANK(A44),"",VLOOKUP(MID(A44,5,1),Coordinate,9,false))</f>
        <v/>
      </c>
      <c r="BW44" s="54" t="str">
        <f>IF(ISBLANK(A44),"",VLOOKUP(MID(A44,6,1),Coordinate,9,false))</f>
        <v/>
      </c>
      <c r="BX44" s="84" t="str">
        <f>IF(ISBLANK(A44),"",VLOOKUP(RIGHT(A44,1),Coordinate,9,false))</f>
        <v/>
      </c>
      <c r="BY44" s="84">
        <f t="array" ref="BY44">SUMPRODUCT(BR44:BX44,TRANSPOSE(Weights))</f>
        <v>0</v>
      </c>
      <c r="BZ44" s="53"/>
    </row>
    <row r="45">
      <c r="A45" s="140"/>
      <c r="B45" s="51" t="str">
        <f>IF(ISBLANK(A45),"",if(C45="","N",if(VLOOKUP(BQ45,NewPlanet,3,false)=C45,"Y","N")))</f>
        <v/>
      </c>
      <c r="C45" s="141"/>
      <c r="D45" s="52"/>
      <c r="E45" s="52"/>
      <c r="F45" s="52"/>
      <c r="G45" s="52"/>
      <c r="H45" s="52"/>
      <c r="I45" s="54" t="str">
        <f t="shared" si="7"/>
        <v/>
      </c>
      <c r="J45" s="52"/>
      <c r="K45" s="52"/>
      <c r="L45" s="52"/>
      <c r="M45" s="52"/>
      <c r="N45" s="52"/>
      <c r="O45" s="54" t="str">
        <f t="shared" si="8"/>
        <v/>
      </c>
      <c r="P45" s="142"/>
      <c r="Q45" s="56"/>
      <c r="R45" s="143"/>
      <c r="S45" s="58"/>
      <c r="T45" s="144"/>
      <c r="U45" s="60"/>
      <c r="V45" s="61"/>
      <c r="W45" s="62"/>
      <c r="X45" s="52"/>
      <c r="Y45" s="63"/>
      <c r="Z45" s="52"/>
      <c r="AA45" s="52"/>
      <c r="AB45" s="52"/>
      <c r="AC45" s="65"/>
      <c r="AD45" s="52"/>
      <c r="AE45" s="52"/>
      <c r="AF45" s="52"/>
      <c r="AG45" s="65"/>
      <c r="AH45" s="52"/>
      <c r="AI45" s="52"/>
      <c r="AJ45" s="52"/>
      <c r="AK45" s="65"/>
      <c r="AL45" s="52"/>
      <c r="AM45" s="52"/>
      <c r="AN45" s="52"/>
      <c r="AO45" s="56"/>
      <c r="AP45" s="56"/>
      <c r="AQ45" s="56"/>
      <c r="AR45" s="58"/>
      <c r="AS45" s="58"/>
      <c r="AT45" s="58"/>
      <c r="AU45" s="60"/>
      <c r="AV45" s="60"/>
      <c r="AW45" s="61"/>
      <c r="AX45" s="62"/>
      <c r="AY45" s="31" t="str">
        <f t="shared" si="9"/>
        <v/>
      </c>
      <c r="AZ45" s="63"/>
      <c r="BA45" s="69"/>
      <c r="BB45" s="69"/>
      <c r="BC45" s="69"/>
      <c r="BD45" s="71"/>
      <c r="BE45" s="71"/>
      <c r="BF45" s="71"/>
      <c r="BG45" s="72"/>
      <c r="BH45" s="73"/>
      <c r="BI45" s="73"/>
      <c r="BJ45" s="74"/>
      <c r="BK45" s="74"/>
      <c r="BL45" s="77" t="str">
        <f t="shared" si="10"/>
        <v/>
      </c>
      <c r="BM45" s="80" t="str">
        <f t="shared" si="11"/>
        <v/>
      </c>
      <c r="BN45" s="139"/>
      <c r="BO45" s="82" t="str">
        <f>IF(ISBLANK(A45),"",VLOOKUP(LEFT(A45,1),Coordinate,2,FALSE))</f>
        <v/>
      </c>
      <c r="BP45" s="83">
        <f t="shared" si="14"/>
        <v>0</v>
      </c>
      <c r="BQ45" s="84">
        <f t="shared" si="15"/>
        <v>0</v>
      </c>
      <c r="BR45" s="54" t="str">
        <f>IF(ISBLANK(A45),"",vlookup(LEFT(A45,1),Coordinate,9,false))</f>
        <v/>
      </c>
      <c r="BS45" s="54" t="str">
        <f>IF(ISBLANK(A45),"",VLOOKUP(MID(A45,2,1),Coordinate,9,false))</f>
        <v/>
      </c>
      <c r="BT45" s="54" t="str">
        <f>IF(ISBLANK(A45),"",VLOOKUP(MID(A45,3,1),Coordinate,9,false))</f>
        <v/>
      </c>
      <c r="BU45" s="54" t="str">
        <f>IF(ISBLANK(A45),"",VLOOKUP(MID(A45,4,1),Coordinate,9,false))</f>
        <v/>
      </c>
      <c r="BV45" s="54" t="str">
        <f>IF(ISBLANK(A45),"",VLOOKUP(MID(A45,5,1),Coordinate,9,false))</f>
        <v/>
      </c>
      <c r="BW45" s="54" t="str">
        <f>IF(ISBLANK(A45),"",VLOOKUP(MID(A45,6,1),Coordinate,9,false))</f>
        <v/>
      </c>
      <c r="BX45" s="84" t="str">
        <f>IF(ISBLANK(A45),"",VLOOKUP(RIGHT(A45,1),Coordinate,9,false))</f>
        <v/>
      </c>
      <c r="BY45" s="84">
        <f t="array" ref="BY45">SUMPRODUCT(BR45:BX45,TRANSPOSE(Weights))</f>
        <v>0</v>
      </c>
      <c r="BZ45" s="53"/>
    </row>
    <row r="46">
      <c r="A46" s="140"/>
      <c r="B46" s="51" t="str">
        <f>IF(ISBLANK(A46),"",if(C46="","N",if(VLOOKUP(BQ46,NewPlanet,3,false)=C46,"Y","N")))</f>
        <v/>
      </c>
      <c r="C46" s="141"/>
      <c r="D46" s="52"/>
      <c r="E46" s="52"/>
      <c r="F46" s="52"/>
      <c r="G46" s="52"/>
      <c r="H46" s="52"/>
      <c r="I46" s="54" t="str">
        <f t="shared" si="7"/>
        <v/>
      </c>
      <c r="J46" s="52"/>
      <c r="K46" s="52"/>
      <c r="L46" s="52"/>
      <c r="M46" s="52"/>
      <c r="N46" s="52"/>
      <c r="O46" s="54" t="str">
        <f t="shared" si="8"/>
        <v/>
      </c>
      <c r="P46" s="142"/>
      <c r="Q46" s="56"/>
      <c r="R46" s="143"/>
      <c r="S46" s="58"/>
      <c r="T46" s="144"/>
      <c r="U46" s="60"/>
      <c r="V46" s="61"/>
      <c r="W46" s="62"/>
      <c r="X46" s="52"/>
      <c r="Y46" s="63"/>
      <c r="Z46" s="52"/>
      <c r="AA46" s="52"/>
      <c r="AB46" s="52"/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2"/>
      <c r="AO46" s="56"/>
      <c r="AP46" s="56"/>
      <c r="AQ46" s="56"/>
      <c r="AR46" s="58"/>
      <c r="AS46" s="58"/>
      <c r="AT46" s="58"/>
      <c r="AU46" s="60"/>
      <c r="AV46" s="60"/>
      <c r="AW46" s="61"/>
      <c r="AX46" s="62"/>
      <c r="AY46" s="31" t="str">
        <f t="shared" si="9"/>
        <v/>
      </c>
      <c r="AZ46" s="63"/>
      <c r="BA46" s="69"/>
      <c r="BB46" s="69"/>
      <c r="BC46" s="69"/>
      <c r="BD46" s="71"/>
      <c r="BE46" s="71"/>
      <c r="BF46" s="71"/>
      <c r="BG46" s="72"/>
      <c r="BH46" s="73"/>
      <c r="BI46" s="73"/>
      <c r="BJ46" s="74"/>
      <c r="BK46" s="74"/>
      <c r="BL46" s="77" t="str">
        <f t="shared" si="10"/>
        <v/>
      </c>
      <c r="BM46" s="80" t="str">
        <f t="shared" si="11"/>
        <v/>
      </c>
      <c r="BN46" s="139"/>
      <c r="BO46" s="82" t="str">
        <f>IF(ISBLANK(A46),"",VLOOKUP(LEFT(A46,1),Coordinate,2,FALSE))</f>
        <v/>
      </c>
      <c r="BP46" s="83">
        <f t="shared" si="14"/>
        <v>0</v>
      </c>
      <c r="BQ46" s="84">
        <f t="shared" si="15"/>
        <v>0</v>
      </c>
      <c r="BR46" s="54" t="str">
        <f>IF(ISBLANK(A46),"",vlookup(LEFT(A46,1),Coordinate,9,false))</f>
        <v/>
      </c>
      <c r="BS46" s="54" t="str">
        <f>IF(ISBLANK(A46),"",VLOOKUP(MID(A46,2,1),Coordinate,9,false))</f>
        <v/>
      </c>
      <c r="BT46" s="54" t="str">
        <f>IF(ISBLANK(A46),"",VLOOKUP(MID(A46,3,1),Coordinate,9,false))</f>
        <v/>
      </c>
      <c r="BU46" s="54" t="str">
        <f>IF(ISBLANK(A46),"",VLOOKUP(MID(A46,4,1),Coordinate,9,false))</f>
        <v/>
      </c>
      <c r="BV46" s="54" t="str">
        <f>IF(ISBLANK(A46),"",VLOOKUP(MID(A46,5,1),Coordinate,9,false))</f>
        <v/>
      </c>
      <c r="BW46" s="54" t="str">
        <f>IF(ISBLANK(A46),"",VLOOKUP(MID(A46,6,1),Coordinate,9,false))</f>
        <v/>
      </c>
      <c r="BX46" s="84" t="str">
        <f>IF(ISBLANK(A46),"",VLOOKUP(RIGHT(A46,1),Coordinate,9,false))</f>
        <v/>
      </c>
      <c r="BY46" s="84">
        <f t="array" ref="BY46">SUMPRODUCT(BR46:BX46,TRANSPOSE(Weights))</f>
        <v>0</v>
      </c>
      <c r="BZ46" s="53"/>
    </row>
    <row r="47">
      <c r="A47" s="140"/>
      <c r="B47" s="51" t="str">
        <f>IF(ISBLANK(A47),"",if(C47="","N",if(VLOOKUP(BQ47,NewPlanet,3,false)=C47,"Y","N")))</f>
        <v/>
      </c>
      <c r="C47" s="141"/>
      <c r="D47" s="52"/>
      <c r="E47" s="52"/>
      <c r="F47" s="52"/>
      <c r="G47" s="52"/>
      <c r="H47" s="52"/>
      <c r="I47" s="54" t="str">
        <f t="shared" si="7"/>
        <v/>
      </c>
      <c r="J47" s="52"/>
      <c r="K47" s="52"/>
      <c r="L47" s="52"/>
      <c r="M47" s="52"/>
      <c r="N47" s="52"/>
      <c r="O47" s="54" t="str">
        <f t="shared" si="8"/>
        <v/>
      </c>
      <c r="P47" s="142"/>
      <c r="Q47" s="56"/>
      <c r="R47" s="143"/>
      <c r="S47" s="58"/>
      <c r="T47" s="144"/>
      <c r="U47" s="60"/>
      <c r="V47" s="61"/>
      <c r="W47" s="62"/>
      <c r="X47" s="52"/>
      <c r="Y47" s="63"/>
      <c r="Z47" s="52"/>
      <c r="AA47" s="52"/>
      <c r="AB47" s="52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/>
      <c r="AP47" s="56"/>
      <c r="AQ47" s="56"/>
      <c r="AR47" s="58"/>
      <c r="AS47" s="58"/>
      <c r="AT47" s="58"/>
      <c r="AU47" s="60"/>
      <c r="AV47" s="60"/>
      <c r="AW47" s="61"/>
      <c r="AX47" s="62"/>
      <c r="AY47" s="31" t="str">
        <f t="shared" si="9"/>
        <v/>
      </c>
      <c r="AZ47" s="63"/>
      <c r="BA47" s="69"/>
      <c r="BB47" s="69"/>
      <c r="BC47" s="69"/>
      <c r="BD47" s="71"/>
      <c r="BE47" s="71"/>
      <c r="BF47" s="71"/>
      <c r="BG47" s="72"/>
      <c r="BH47" s="73"/>
      <c r="BI47" s="73"/>
      <c r="BJ47" s="74"/>
      <c r="BK47" s="74"/>
      <c r="BL47" s="77" t="str">
        <f t="shared" si="10"/>
        <v/>
      </c>
      <c r="BM47" s="80" t="str">
        <f t="shared" si="11"/>
        <v/>
      </c>
      <c r="BN47" s="139"/>
      <c r="BO47" s="82" t="str">
        <f>IF(ISBLANK(A47),"",VLOOKUP(LEFT(A47,1),Coordinate,2,FALSE))</f>
        <v/>
      </c>
      <c r="BP47" s="83">
        <f t="shared" si="14"/>
        <v>0</v>
      </c>
      <c r="BQ47" s="84">
        <f t="shared" si="15"/>
        <v>0</v>
      </c>
      <c r="BR47" s="54" t="str">
        <f>IF(ISBLANK(A47),"",vlookup(LEFT(A47,1),Coordinate,9,false))</f>
        <v/>
      </c>
      <c r="BS47" s="54" t="str">
        <f>IF(ISBLANK(A47),"",VLOOKUP(MID(A47,2,1),Coordinate,9,false))</f>
        <v/>
      </c>
      <c r="BT47" s="54" t="str">
        <f>IF(ISBLANK(A47),"",VLOOKUP(MID(A47,3,1),Coordinate,9,false))</f>
        <v/>
      </c>
      <c r="BU47" s="54" t="str">
        <f>IF(ISBLANK(A47),"",VLOOKUP(MID(A47,4,1),Coordinate,9,false))</f>
        <v/>
      </c>
      <c r="BV47" s="54" t="str">
        <f>IF(ISBLANK(A47),"",VLOOKUP(MID(A47,5,1),Coordinate,9,false))</f>
        <v/>
      </c>
      <c r="BW47" s="54" t="str">
        <f>IF(ISBLANK(A47),"",VLOOKUP(MID(A47,6,1),Coordinate,9,false))</f>
        <v/>
      </c>
      <c r="BX47" s="84" t="str">
        <f>IF(ISBLANK(A47),"",VLOOKUP(RIGHT(A47,1),Coordinate,9,false))</f>
        <v/>
      </c>
      <c r="BY47" s="84">
        <f t="array" ref="BY47">SUMPRODUCT(BR47:BX47,TRANSPOSE(Weights))</f>
        <v>0</v>
      </c>
      <c r="BZ47" s="53"/>
    </row>
    <row r="48">
      <c r="A48" s="140"/>
      <c r="B48" s="51" t="str">
        <f>IF(ISBLANK(A48),"",if(C48="","N",if(VLOOKUP(BQ48,NewPlanet,3,false)=C48,"Y","N")))</f>
        <v/>
      </c>
      <c r="C48" s="141"/>
      <c r="D48" s="52"/>
      <c r="E48" s="52"/>
      <c r="F48" s="52"/>
      <c r="G48" s="52"/>
      <c r="H48" s="52"/>
      <c r="I48" s="54" t="str">
        <f t="shared" si="7"/>
        <v/>
      </c>
      <c r="J48" s="52"/>
      <c r="K48" s="52"/>
      <c r="L48" s="52"/>
      <c r="M48" s="52"/>
      <c r="N48" s="52"/>
      <c r="O48" s="54" t="str">
        <f t="shared" si="8"/>
        <v/>
      </c>
      <c r="P48" s="142"/>
      <c r="Q48" s="56"/>
      <c r="R48" s="143"/>
      <c r="S48" s="58"/>
      <c r="T48" s="144"/>
      <c r="U48" s="60"/>
      <c r="V48" s="61"/>
      <c r="W48" s="62"/>
      <c r="X48" s="52"/>
      <c r="Y48" s="63"/>
      <c r="Z48" s="52"/>
      <c r="AA48" s="52"/>
      <c r="AB48" s="52"/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58"/>
      <c r="AS48" s="58"/>
      <c r="AT48" s="58"/>
      <c r="AU48" s="60"/>
      <c r="AV48" s="60"/>
      <c r="AW48" s="61"/>
      <c r="AX48" s="62"/>
      <c r="AY48" s="31" t="str">
        <f t="shared" si="9"/>
        <v/>
      </c>
      <c r="AZ48" s="63"/>
      <c r="BA48" s="69"/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77" t="str">
        <f t="shared" si="10"/>
        <v/>
      </c>
      <c r="BM48" s="80" t="str">
        <f t="shared" si="11"/>
        <v/>
      </c>
      <c r="BN48" s="139"/>
      <c r="BO48" s="82" t="str">
        <f>IF(ISBLANK(A48),"",VLOOKUP(LEFT(A48,1),Coordinate,2,FALSE))</f>
        <v/>
      </c>
      <c r="BP48" s="83">
        <f t="shared" si="14"/>
        <v>0</v>
      </c>
      <c r="BQ48" s="84">
        <f t="shared" si="15"/>
        <v>0</v>
      </c>
      <c r="BR48" s="54" t="str">
        <f>IF(ISBLANK(A48),"",vlookup(LEFT(A48,1),Coordinate,9,false))</f>
        <v/>
      </c>
      <c r="BS48" s="54" t="str">
        <f>IF(ISBLANK(A48),"",VLOOKUP(MID(A48,2,1),Coordinate,9,false))</f>
        <v/>
      </c>
      <c r="BT48" s="54" t="str">
        <f>IF(ISBLANK(A48),"",VLOOKUP(MID(A48,3,1),Coordinate,9,false))</f>
        <v/>
      </c>
      <c r="BU48" s="54" t="str">
        <f>IF(ISBLANK(A48),"",VLOOKUP(MID(A48,4,1),Coordinate,9,false))</f>
        <v/>
      </c>
      <c r="BV48" s="54" t="str">
        <f>IF(ISBLANK(A48),"",VLOOKUP(MID(A48,5,1),Coordinate,9,false))</f>
        <v/>
      </c>
      <c r="BW48" s="54" t="str">
        <f>IF(ISBLANK(A48),"",VLOOKUP(MID(A48,6,1),Coordinate,9,false))</f>
        <v/>
      </c>
      <c r="BX48" s="84" t="str">
        <f>IF(ISBLANK(A48),"",VLOOKUP(RIGHT(A48,1),Coordinate,9,false))</f>
        <v/>
      </c>
      <c r="BY48" s="84">
        <f t="array" ref="BY48">SUMPRODUCT(BR48:BX48,TRANSPOSE(Weights))</f>
        <v>0</v>
      </c>
      <c r="BZ48" s="53"/>
    </row>
    <row r="49">
      <c r="A49" s="140"/>
      <c r="B49" s="51" t="str">
        <f>IF(ISBLANK(A49),"",if(C49="","N",if(VLOOKUP(BQ49,NewPlanet,3,false)=C49,"Y","N")))</f>
        <v/>
      </c>
      <c r="C49" s="141"/>
      <c r="D49" s="52"/>
      <c r="E49" s="52"/>
      <c r="F49" s="52"/>
      <c r="G49" s="52"/>
      <c r="H49" s="52"/>
      <c r="I49" s="54" t="str">
        <f t="shared" si="7"/>
        <v/>
      </c>
      <c r="J49" s="52"/>
      <c r="K49" s="52"/>
      <c r="L49" s="52"/>
      <c r="M49" s="52"/>
      <c r="N49" s="52"/>
      <c r="O49" s="54" t="str">
        <f t="shared" si="8"/>
        <v/>
      </c>
      <c r="P49" s="142"/>
      <c r="Q49" s="56"/>
      <c r="R49" s="143"/>
      <c r="S49" s="58"/>
      <c r="T49" s="144"/>
      <c r="U49" s="60"/>
      <c r="V49" s="61"/>
      <c r="W49" s="62"/>
      <c r="X49" s="52"/>
      <c r="Y49" s="63"/>
      <c r="Z49" s="52"/>
      <c r="AA49" s="52"/>
      <c r="AB49" s="52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/>
      <c r="AS49" s="58"/>
      <c r="AT49" s="58"/>
      <c r="AU49" s="60"/>
      <c r="AV49" s="60"/>
      <c r="AW49" s="61"/>
      <c r="AX49" s="62"/>
      <c r="AY49" s="31" t="str">
        <f t="shared" si="9"/>
        <v/>
      </c>
      <c r="AZ49" s="63"/>
      <c r="BA49" s="69"/>
      <c r="BB49" s="69"/>
      <c r="BC49" s="69"/>
      <c r="BD49" s="71"/>
      <c r="BE49" s="71"/>
      <c r="BF49" s="71"/>
      <c r="BG49" s="72"/>
      <c r="BH49" s="73"/>
      <c r="BI49" s="73"/>
      <c r="BJ49" s="74"/>
      <c r="BK49" s="74"/>
      <c r="BL49" s="77" t="str">
        <f t="shared" si="10"/>
        <v/>
      </c>
      <c r="BM49" s="80" t="str">
        <f t="shared" si="11"/>
        <v/>
      </c>
      <c r="BN49" s="139"/>
      <c r="BO49" s="82" t="str">
        <f>IF(ISBLANK(A49),"",VLOOKUP(LEFT(A49,1),Coordinate,2,FALSE))</f>
        <v/>
      </c>
      <c r="BP49" s="83">
        <f t="shared" si="14"/>
        <v>0</v>
      </c>
      <c r="BQ49" s="84">
        <f t="shared" si="15"/>
        <v>0</v>
      </c>
      <c r="BR49" s="54" t="str">
        <f>IF(ISBLANK(A49),"",vlookup(LEFT(A49,1),Coordinate,9,false))</f>
        <v/>
      </c>
      <c r="BS49" s="54" t="str">
        <f>IF(ISBLANK(A49),"",VLOOKUP(MID(A49,2,1),Coordinate,9,false))</f>
        <v/>
      </c>
      <c r="BT49" s="54" t="str">
        <f>IF(ISBLANK(A49),"",VLOOKUP(MID(A49,3,1),Coordinate,9,false))</f>
        <v/>
      </c>
      <c r="BU49" s="54" t="str">
        <f>IF(ISBLANK(A49),"",VLOOKUP(MID(A49,4,1),Coordinate,9,false))</f>
        <v/>
      </c>
      <c r="BV49" s="54" t="str">
        <f>IF(ISBLANK(A49),"",VLOOKUP(MID(A49,5,1),Coordinate,9,false))</f>
        <v/>
      </c>
      <c r="BW49" s="54" t="str">
        <f>IF(ISBLANK(A49),"",VLOOKUP(MID(A49,6,1),Coordinate,9,false))</f>
        <v/>
      </c>
      <c r="BX49" s="84" t="str">
        <f>IF(ISBLANK(A49),"",VLOOKUP(RIGHT(A49,1),Coordinate,9,false))</f>
        <v/>
      </c>
      <c r="BY49" s="84">
        <f t="array" ref="BY49">SUMPRODUCT(BR49:BX49,TRANSPOSE(Weights))</f>
        <v>0</v>
      </c>
      <c r="BZ49" s="53"/>
    </row>
    <row r="50">
      <c r="A50" s="140"/>
      <c r="B50" s="51" t="str">
        <f>IF(ISBLANK(A50),"",if(C50="","N",if(VLOOKUP(BQ50,NewPlanet,3,false)=C50,"Y","N")))</f>
        <v/>
      </c>
      <c r="C50" s="141"/>
      <c r="D50" s="52"/>
      <c r="E50" s="52"/>
      <c r="F50" s="52"/>
      <c r="G50" s="52"/>
      <c r="H50" s="52"/>
      <c r="I50" s="54" t="str">
        <f t="shared" si="7"/>
        <v/>
      </c>
      <c r="J50" s="52"/>
      <c r="K50" s="52"/>
      <c r="L50" s="52"/>
      <c r="M50" s="52"/>
      <c r="N50" s="52"/>
      <c r="O50" s="54" t="str">
        <f t="shared" si="8"/>
        <v/>
      </c>
      <c r="P50" s="142"/>
      <c r="Q50" s="56"/>
      <c r="R50" s="143"/>
      <c r="S50" s="58"/>
      <c r="T50" s="144"/>
      <c r="U50" s="60"/>
      <c r="V50" s="61"/>
      <c r="W50" s="62"/>
      <c r="X50" s="52"/>
      <c r="Y50" s="63"/>
      <c r="Z50" s="52"/>
      <c r="AA50" s="52"/>
      <c r="AB50" s="52"/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2"/>
      <c r="AO50" s="56"/>
      <c r="AP50" s="56"/>
      <c r="AQ50" s="56"/>
      <c r="AR50" s="58"/>
      <c r="AS50" s="58"/>
      <c r="AT50" s="58"/>
      <c r="AU50" s="60"/>
      <c r="AV50" s="60"/>
      <c r="AW50" s="61"/>
      <c r="AX50" s="62"/>
      <c r="AY50" s="31" t="str">
        <f t="shared" si="9"/>
        <v/>
      </c>
      <c r="AZ50" s="63"/>
      <c r="BA50" s="69"/>
      <c r="BB50" s="69"/>
      <c r="BC50" s="69"/>
      <c r="BD50" s="71"/>
      <c r="BE50" s="71"/>
      <c r="BF50" s="71"/>
      <c r="BG50" s="72"/>
      <c r="BH50" s="73"/>
      <c r="BI50" s="73"/>
      <c r="BJ50" s="74"/>
      <c r="BK50" s="74"/>
      <c r="BL50" s="77" t="str">
        <f t="shared" si="10"/>
        <v/>
      </c>
      <c r="BM50" s="80" t="str">
        <f t="shared" si="11"/>
        <v/>
      </c>
      <c r="BN50" s="139"/>
      <c r="BO50" s="82" t="str">
        <f>IF(ISBLANK(A50),"",VLOOKUP(LEFT(A50,1),Coordinate,2,FALSE))</f>
        <v/>
      </c>
      <c r="BP50" s="83">
        <f t="shared" si="14"/>
        <v>0</v>
      </c>
      <c r="BQ50" s="84">
        <f t="shared" si="15"/>
        <v>0</v>
      </c>
      <c r="BR50" s="54" t="str">
        <f>IF(ISBLANK(A50),"",vlookup(LEFT(A50,1),Coordinate,9,false))</f>
        <v/>
      </c>
      <c r="BS50" s="54" t="str">
        <f>IF(ISBLANK(A50),"",VLOOKUP(MID(A50,2,1),Coordinate,9,false))</f>
        <v/>
      </c>
      <c r="BT50" s="54" t="str">
        <f>IF(ISBLANK(A50),"",VLOOKUP(MID(A50,3,1),Coordinate,9,false))</f>
        <v/>
      </c>
      <c r="BU50" s="54" t="str">
        <f>IF(ISBLANK(A50),"",VLOOKUP(MID(A50,4,1),Coordinate,9,false))</f>
        <v/>
      </c>
      <c r="BV50" s="54" t="str">
        <f>IF(ISBLANK(A50),"",VLOOKUP(MID(A50,5,1),Coordinate,9,false))</f>
        <v/>
      </c>
      <c r="BW50" s="54" t="str">
        <f>IF(ISBLANK(A50),"",VLOOKUP(MID(A50,6,1),Coordinate,9,false))</f>
        <v/>
      </c>
      <c r="BX50" s="84" t="str">
        <f>IF(ISBLANK(A50),"",VLOOKUP(RIGHT(A50,1),Coordinate,9,false))</f>
        <v/>
      </c>
      <c r="BY50" s="84">
        <f t="array" ref="BY50">SUMPRODUCT(BR50:BX50,TRANSPOSE(Weights))</f>
        <v>0</v>
      </c>
      <c r="BZ50" s="53"/>
    </row>
    <row r="51">
      <c r="A51" s="140"/>
      <c r="B51" s="51" t="str">
        <f>IF(ISBLANK(A51),"",if(C51="","N",if(VLOOKUP(BQ51,NewPlanet,3,false)=C51,"Y","N")))</f>
        <v/>
      </c>
      <c r="C51" s="141"/>
      <c r="D51" s="52"/>
      <c r="E51" s="52"/>
      <c r="F51" s="52"/>
      <c r="G51" s="52"/>
      <c r="H51" s="52"/>
      <c r="I51" s="54" t="str">
        <f t="shared" si="7"/>
        <v/>
      </c>
      <c r="J51" s="52"/>
      <c r="K51" s="52"/>
      <c r="L51" s="52"/>
      <c r="M51" s="52"/>
      <c r="N51" s="52"/>
      <c r="O51" s="54" t="str">
        <f t="shared" si="8"/>
        <v/>
      </c>
      <c r="P51" s="142"/>
      <c r="Q51" s="56"/>
      <c r="R51" s="143"/>
      <c r="S51" s="58"/>
      <c r="T51" s="144"/>
      <c r="U51" s="60"/>
      <c r="V51" s="61"/>
      <c r="W51" s="62"/>
      <c r="X51" s="52"/>
      <c r="Y51" s="63"/>
      <c r="Z51" s="52"/>
      <c r="AA51" s="52"/>
      <c r="AB51" s="52"/>
      <c r="AC51" s="65"/>
      <c r="AD51" s="52"/>
      <c r="AE51" s="52"/>
      <c r="AF51" s="52"/>
      <c r="AG51" s="65"/>
      <c r="AH51" s="52"/>
      <c r="AI51" s="52"/>
      <c r="AJ51" s="52"/>
      <c r="AK51" s="65"/>
      <c r="AL51" s="52"/>
      <c r="AM51" s="52"/>
      <c r="AN51" s="52"/>
      <c r="AO51" s="56"/>
      <c r="AP51" s="56"/>
      <c r="AQ51" s="56"/>
      <c r="AR51" s="58"/>
      <c r="AS51" s="58"/>
      <c r="AT51" s="58"/>
      <c r="AU51" s="60"/>
      <c r="AV51" s="60"/>
      <c r="AW51" s="61"/>
      <c r="AX51" s="62"/>
      <c r="AY51" s="31" t="str">
        <f t="shared" si="9"/>
        <v/>
      </c>
      <c r="AZ51" s="63"/>
      <c r="BA51" s="69"/>
      <c r="BB51" s="69"/>
      <c r="BC51" s="69"/>
      <c r="BD51" s="71"/>
      <c r="BE51" s="71"/>
      <c r="BF51" s="71"/>
      <c r="BG51" s="72"/>
      <c r="BH51" s="73"/>
      <c r="BI51" s="73"/>
      <c r="BJ51" s="74"/>
      <c r="BK51" s="74"/>
      <c r="BL51" s="77" t="str">
        <f t="shared" si="10"/>
        <v/>
      </c>
      <c r="BM51" s="80" t="str">
        <f t="shared" si="11"/>
        <v/>
      </c>
      <c r="BN51" s="139"/>
      <c r="BO51" s="82" t="str">
        <f>IF(ISBLANK(A51),"",VLOOKUP(LEFT(A51,1),Coordinate,2,FALSE))</f>
        <v/>
      </c>
      <c r="BP51" s="83">
        <f t="shared" si="14"/>
        <v>0</v>
      </c>
      <c r="BQ51" s="84">
        <f t="shared" si="15"/>
        <v>0</v>
      </c>
      <c r="BR51" s="54" t="str">
        <f>IF(ISBLANK(A51),"",vlookup(LEFT(A51,1),Coordinate,9,false))</f>
        <v/>
      </c>
      <c r="BS51" s="54" t="str">
        <f>IF(ISBLANK(A51),"",VLOOKUP(MID(A51,2,1),Coordinate,9,false))</f>
        <v/>
      </c>
      <c r="BT51" s="54" t="str">
        <f>IF(ISBLANK(A51),"",VLOOKUP(MID(A51,3,1),Coordinate,9,false))</f>
        <v/>
      </c>
      <c r="BU51" s="54" t="str">
        <f>IF(ISBLANK(A51),"",VLOOKUP(MID(A51,4,1),Coordinate,9,false))</f>
        <v/>
      </c>
      <c r="BV51" s="54" t="str">
        <f>IF(ISBLANK(A51),"",VLOOKUP(MID(A51,5,1),Coordinate,9,false))</f>
        <v/>
      </c>
      <c r="BW51" s="54" t="str">
        <f>IF(ISBLANK(A51),"",VLOOKUP(MID(A51,6,1),Coordinate,9,false))</f>
        <v/>
      </c>
      <c r="BX51" s="84" t="str">
        <f>IF(ISBLANK(A51),"",VLOOKUP(RIGHT(A51,1),Coordinate,9,false))</f>
        <v/>
      </c>
      <c r="BY51" s="84">
        <f t="array" ref="BY51">SUMPRODUCT(BR51:BX51,TRANSPOSE(Weights))</f>
        <v>0</v>
      </c>
      <c r="BZ51" s="53"/>
    </row>
    <row r="52">
      <c r="A52" s="140"/>
      <c r="B52" s="51" t="str">
        <f>IF(ISBLANK(A52),"",if(C52="","N",if(VLOOKUP(BQ52,NewPlanet,3,false)=C52,"Y","N")))</f>
        <v/>
      </c>
      <c r="C52" s="141"/>
      <c r="D52" s="52"/>
      <c r="E52" s="52"/>
      <c r="F52" s="52"/>
      <c r="G52" s="52"/>
      <c r="H52" s="52"/>
      <c r="I52" s="54" t="str">
        <f t="shared" si="7"/>
        <v/>
      </c>
      <c r="J52" s="52"/>
      <c r="K52" s="52"/>
      <c r="L52" s="52"/>
      <c r="M52" s="52"/>
      <c r="N52" s="52"/>
      <c r="O52" s="54" t="str">
        <f t="shared" si="8"/>
        <v/>
      </c>
      <c r="P52" s="142"/>
      <c r="Q52" s="56"/>
      <c r="R52" s="143"/>
      <c r="S52" s="58"/>
      <c r="T52" s="144"/>
      <c r="U52" s="60"/>
      <c r="V52" s="61"/>
      <c r="W52" s="62"/>
      <c r="X52" s="52"/>
      <c r="Y52" s="63"/>
      <c r="Z52" s="52"/>
      <c r="AA52" s="52"/>
      <c r="AB52" s="52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58"/>
      <c r="AU52" s="60"/>
      <c r="AV52" s="60"/>
      <c r="AW52" s="61"/>
      <c r="AX52" s="62"/>
      <c r="AY52" s="31" t="str">
        <f t="shared" si="9"/>
        <v/>
      </c>
      <c r="AZ52" s="63"/>
      <c r="BA52" s="69"/>
      <c r="BB52" s="69"/>
      <c r="BC52" s="69"/>
      <c r="BD52" s="71"/>
      <c r="BE52" s="71"/>
      <c r="BF52" s="71"/>
      <c r="BG52" s="72"/>
      <c r="BH52" s="73"/>
      <c r="BI52" s="73"/>
      <c r="BJ52" s="74"/>
      <c r="BK52" s="74"/>
      <c r="BL52" s="77" t="str">
        <f t="shared" si="10"/>
        <v/>
      </c>
      <c r="BM52" s="80" t="str">
        <f t="shared" si="11"/>
        <v/>
      </c>
      <c r="BN52" s="139"/>
      <c r="BO52" s="82" t="str">
        <f>IF(ISBLANK(A52),"",VLOOKUP(LEFT(A52,1),Coordinate,2,FALSE))</f>
        <v/>
      </c>
      <c r="BP52" s="83">
        <f t="shared" si="14"/>
        <v>0</v>
      </c>
      <c r="BQ52" s="84">
        <f t="shared" si="15"/>
        <v>0</v>
      </c>
      <c r="BR52" s="54" t="str">
        <f>IF(ISBLANK(A52),"",vlookup(LEFT(A52,1),Coordinate,9,false))</f>
        <v/>
      </c>
      <c r="BS52" s="54" t="str">
        <f>IF(ISBLANK(A52),"",VLOOKUP(MID(A52,2,1),Coordinate,9,false))</f>
        <v/>
      </c>
      <c r="BT52" s="54" t="str">
        <f>IF(ISBLANK(A52),"",VLOOKUP(MID(A52,3,1),Coordinate,9,false))</f>
        <v/>
      </c>
      <c r="BU52" s="54" t="str">
        <f>IF(ISBLANK(A52),"",VLOOKUP(MID(A52,4,1),Coordinate,9,false))</f>
        <v/>
      </c>
      <c r="BV52" s="54" t="str">
        <f>IF(ISBLANK(A52),"",VLOOKUP(MID(A52,5,1),Coordinate,9,false))</f>
        <v/>
      </c>
      <c r="BW52" s="54" t="str">
        <f>IF(ISBLANK(A52),"",VLOOKUP(MID(A52,6,1),Coordinate,9,false))</f>
        <v/>
      </c>
      <c r="BX52" s="84" t="str">
        <f>IF(ISBLANK(A52),"",VLOOKUP(RIGHT(A52,1),Coordinate,9,false))</f>
        <v/>
      </c>
      <c r="BY52" s="84">
        <f t="array" ref="BY52">SUMPRODUCT(BR52:BX52,TRANSPOSE(Weights))</f>
        <v>0</v>
      </c>
      <c r="BZ52" s="53"/>
    </row>
    <row r="53">
      <c r="A53" s="140"/>
      <c r="B53" s="51" t="str">
        <f>IF(ISBLANK(A53),"",if(C53="","N",if(VLOOKUP(BQ53,NewPlanet,3,false)=C53,"Y","N")))</f>
        <v/>
      </c>
      <c r="C53" s="141"/>
      <c r="D53" s="52"/>
      <c r="E53" s="52"/>
      <c r="F53" s="52"/>
      <c r="G53" s="52"/>
      <c r="H53" s="52"/>
      <c r="I53" s="54" t="str">
        <f t="shared" si="7"/>
        <v/>
      </c>
      <c r="J53" s="52"/>
      <c r="K53" s="52"/>
      <c r="L53" s="52"/>
      <c r="M53" s="52"/>
      <c r="N53" s="52"/>
      <c r="O53" s="54" t="str">
        <f t="shared" si="8"/>
        <v/>
      </c>
      <c r="P53" s="142"/>
      <c r="Q53" s="56"/>
      <c r="R53" s="143"/>
      <c r="S53" s="58"/>
      <c r="T53" s="144"/>
      <c r="U53" s="60"/>
      <c r="V53" s="61"/>
      <c r="W53" s="62"/>
      <c r="X53" s="52"/>
      <c r="Y53" s="63"/>
      <c r="Z53" s="52"/>
      <c r="AA53" s="52"/>
      <c r="AB53" s="52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56"/>
      <c r="AP53" s="56"/>
      <c r="AQ53" s="56"/>
      <c r="AR53" s="58"/>
      <c r="AS53" s="58"/>
      <c r="AT53" s="58"/>
      <c r="AU53" s="60"/>
      <c r="AV53" s="60"/>
      <c r="AW53" s="61"/>
      <c r="AX53" s="62"/>
      <c r="AY53" s="31" t="str">
        <f t="shared" si="9"/>
        <v/>
      </c>
      <c r="AZ53" s="63"/>
      <c r="BA53" s="69"/>
      <c r="BB53" s="69"/>
      <c r="BC53" s="69"/>
      <c r="BD53" s="71"/>
      <c r="BE53" s="71"/>
      <c r="BF53" s="71"/>
      <c r="BG53" s="72"/>
      <c r="BH53" s="73"/>
      <c r="BI53" s="73"/>
      <c r="BJ53" s="74"/>
      <c r="BK53" s="74"/>
      <c r="BL53" s="77" t="str">
        <f t="shared" si="10"/>
        <v/>
      </c>
      <c r="BM53" s="80" t="str">
        <f t="shared" si="11"/>
        <v/>
      </c>
      <c r="BN53" s="139"/>
      <c r="BO53" s="82" t="str">
        <f>IF(ISBLANK(A53),"",VLOOKUP(LEFT(A53,1),Coordinate,2,FALSE))</f>
        <v/>
      </c>
      <c r="BP53" s="83">
        <f t="shared" si="14"/>
        <v>0</v>
      </c>
      <c r="BQ53" s="84">
        <f t="shared" si="15"/>
        <v>0</v>
      </c>
      <c r="BR53" s="54" t="str">
        <f>IF(ISBLANK(A53),"",vlookup(LEFT(A53,1),Coordinate,9,false))</f>
        <v/>
      </c>
      <c r="BS53" s="54" t="str">
        <f>IF(ISBLANK(A53),"",VLOOKUP(MID(A53,2,1),Coordinate,9,false))</f>
        <v/>
      </c>
      <c r="BT53" s="54" t="str">
        <f>IF(ISBLANK(A53),"",VLOOKUP(MID(A53,3,1),Coordinate,9,false))</f>
        <v/>
      </c>
      <c r="BU53" s="54" t="str">
        <f>IF(ISBLANK(A53),"",VLOOKUP(MID(A53,4,1),Coordinate,9,false))</f>
        <v/>
      </c>
      <c r="BV53" s="54" t="str">
        <f>IF(ISBLANK(A53),"",VLOOKUP(MID(A53,5,1),Coordinate,9,false))</f>
        <v/>
      </c>
      <c r="BW53" s="54" t="str">
        <f>IF(ISBLANK(A53),"",VLOOKUP(MID(A53,6,1),Coordinate,9,false))</f>
        <v/>
      </c>
      <c r="BX53" s="84" t="str">
        <f>IF(ISBLANK(A53),"",VLOOKUP(RIGHT(A53,1),Coordinate,9,false))</f>
        <v/>
      </c>
      <c r="BY53" s="84">
        <f t="array" ref="BY53">SUMPRODUCT(BR53:BX53,TRANSPOSE(Weights))</f>
        <v>0</v>
      </c>
      <c r="BZ53" s="53"/>
    </row>
    <row r="54">
      <c r="A54" s="140"/>
      <c r="B54" s="51" t="str">
        <f>IF(ISBLANK(A54),"",if(C54="","N",if(VLOOKUP(BQ54,NewPlanet,3,false)=C54,"Y","N")))</f>
        <v/>
      </c>
      <c r="C54" s="141"/>
      <c r="D54" s="52"/>
      <c r="E54" s="52"/>
      <c r="F54" s="52"/>
      <c r="G54" s="52"/>
      <c r="H54" s="52"/>
      <c r="I54" s="54" t="str">
        <f t="shared" si="7"/>
        <v/>
      </c>
      <c r="J54" s="52"/>
      <c r="K54" s="52"/>
      <c r="L54" s="52"/>
      <c r="M54" s="52"/>
      <c r="N54" s="52"/>
      <c r="O54" s="54" t="str">
        <f t="shared" si="8"/>
        <v/>
      </c>
      <c r="P54" s="142"/>
      <c r="Q54" s="56"/>
      <c r="R54" s="143"/>
      <c r="S54" s="58"/>
      <c r="T54" s="144"/>
      <c r="U54" s="60"/>
      <c r="V54" s="61"/>
      <c r="W54" s="62"/>
      <c r="X54" s="52"/>
      <c r="Y54" s="63"/>
      <c r="Z54" s="52"/>
      <c r="AA54" s="52"/>
      <c r="AB54" s="52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58"/>
      <c r="AU54" s="60"/>
      <c r="AV54" s="60"/>
      <c r="AW54" s="61"/>
      <c r="AX54" s="62"/>
      <c r="AY54" s="31" t="str">
        <f t="shared" si="9"/>
        <v/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 t="str">
        <f t="shared" si="10"/>
        <v/>
      </c>
      <c r="BM54" s="80" t="str">
        <f t="shared" si="11"/>
        <v/>
      </c>
      <c r="BN54" s="139"/>
      <c r="BO54" s="82" t="str">
        <f>IF(ISBLANK(A54),"",VLOOKUP(LEFT(A54,1),Coordinate,2,FALSE))</f>
        <v/>
      </c>
      <c r="BP54" s="83">
        <f t="shared" si="14"/>
        <v>0</v>
      </c>
      <c r="BQ54" s="84">
        <f t="shared" si="15"/>
        <v>0</v>
      </c>
      <c r="BR54" s="54" t="str">
        <f>IF(ISBLANK(A54),"",vlookup(LEFT(A54,1),Coordinate,9,false))</f>
        <v/>
      </c>
      <c r="BS54" s="54" t="str">
        <f>IF(ISBLANK(A54),"",VLOOKUP(MID(A54,2,1),Coordinate,9,false))</f>
        <v/>
      </c>
      <c r="BT54" s="54" t="str">
        <f>IF(ISBLANK(A54),"",VLOOKUP(MID(A54,3,1),Coordinate,9,false))</f>
        <v/>
      </c>
      <c r="BU54" s="54" t="str">
        <f>IF(ISBLANK(A54),"",VLOOKUP(MID(A54,4,1),Coordinate,9,false))</f>
        <v/>
      </c>
      <c r="BV54" s="54" t="str">
        <f>IF(ISBLANK(A54),"",VLOOKUP(MID(A54,5,1),Coordinate,9,false))</f>
        <v/>
      </c>
      <c r="BW54" s="54" t="str">
        <f>IF(ISBLANK(A54),"",VLOOKUP(MID(A54,6,1),Coordinate,9,false))</f>
        <v/>
      </c>
      <c r="BX54" s="84" t="str">
        <f>IF(ISBLANK(A54),"",VLOOKUP(RIGHT(A54,1),Coordinate,9,false))</f>
        <v/>
      </c>
      <c r="BY54" s="84">
        <f t="array" ref="BY54">SUMPRODUCT(BR54:BX54,TRANSPOSE(Weights))</f>
        <v>0</v>
      </c>
      <c r="BZ54" s="53"/>
    </row>
    <row r="55">
      <c r="A55" s="140"/>
      <c r="B55" s="51" t="str">
        <f>IF(ISBLANK(A55),"",if(C55="","N",if(VLOOKUP(BQ55,NewPlanet,3,false)=C55,"Y","N")))</f>
        <v/>
      </c>
      <c r="C55" s="141"/>
      <c r="D55" s="52"/>
      <c r="E55" s="52"/>
      <c r="F55" s="52"/>
      <c r="G55" s="52"/>
      <c r="H55" s="52"/>
      <c r="I55" s="54" t="str">
        <f t="shared" si="7"/>
        <v/>
      </c>
      <c r="J55" s="52"/>
      <c r="K55" s="52"/>
      <c r="L55" s="52"/>
      <c r="M55" s="52"/>
      <c r="N55" s="52"/>
      <c r="O55" s="54" t="str">
        <f t="shared" si="8"/>
        <v/>
      </c>
      <c r="P55" s="142"/>
      <c r="Q55" s="56"/>
      <c r="R55" s="143"/>
      <c r="S55" s="58"/>
      <c r="T55" s="144"/>
      <c r="U55" s="60"/>
      <c r="V55" s="61"/>
      <c r="W55" s="62"/>
      <c r="X55" s="52"/>
      <c r="Y55" s="63"/>
      <c r="Z55" s="52"/>
      <c r="AA55" s="52"/>
      <c r="AB55" s="52"/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58"/>
      <c r="AU55" s="60"/>
      <c r="AV55" s="60"/>
      <c r="AW55" s="61"/>
      <c r="AX55" s="62"/>
      <c r="AY55" s="31" t="str">
        <f t="shared" si="9"/>
        <v/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 t="str">
        <f t="shared" si="10"/>
        <v/>
      </c>
      <c r="BM55" s="80" t="str">
        <f t="shared" si="11"/>
        <v/>
      </c>
      <c r="BN55" s="139"/>
      <c r="BO55" s="82" t="str">
        <f>IF(ISBLANK(A55),"",VLOOKUP(LEFT(A55,1),Coordinate,2,FALSE))</f>
        <v/>
      </c>
      <c r="BP55" s="83">
        <f t="shared" si="14"/>
        <v>0</v>
      </c>
      <c r="BQ55" s="84">
        <f t="shared" si="15"/>
        <v>0</v>
      </c>
      <c r="BR55" s="54" t="str">
        <f>IF(ISBLANK(A55),"",vlookup(LEFT(A55,1),Coordinate,9,false))</f>
        <v/>
      </c>
      <c r="BS55" s="54" t="str">
        <f>IF(ISBLANK(A55),"",VLOOKUP(MID(A55,2,1),Coordinate,9,false))</f>
        <v/>
      </c>
      <c r="BT55" s="54" t="str">
        <f>IF(ISBLANK(A55),"",VLOOKUP(MID(A55,3,1),Coordinate,9,false))</f>
        <v/>
      </c>
      <c r="BU55" s="54" t="str">
        <f>IF(ISBLANK(A55),"",VLOOKUP(MID(A55,4,1),Coordinate,9,false))</f>
        <v/>
      </c>
      <c r="BV55" s="54" t="str">
        <f>IF(ISBLANK(A55),"",VLOOKUP(MID(A55,5,1),Coordinate,9,false))</f>
        <v/>
      </c>
      <c r="BW55" s="54" t="str">
        <f>IF(ISBLANK(A55),"",VLOOKUP(MID(A55,6,1),Coordinate,9,false))</f>
        <v/>
      </c>
      <c r="BX55" s="84" t="str">
        <f>IF(ISBLANK(A55),"",VLOOKUP(RIGHT(A55,1),Coordinate,9,false))</f>
        <v/>
      </c>
      <c r="BY55" s="84">
        <f t="array" ref="BY55">SUMPRODUCT(BR55:BX55,TRANSPOSE(Weights))</f>
        <v>0</v>
      </c>
      <c r="BZ55" s="53"/>
    </row>
    <row r="56">
      <c r="A56" s="140"/>
      <c r="B56" s="51" t="str">
        <f>IF(ISBLANK(A56),"",if(C56="","N",if(VLOOKUP(BQ56,NewPlanet,3,false)=C56,"Y","N")))</f>
        <v/>
      </c>
      <c r="C56" s="141"/>
      <c r="D56" s="52"/>
      <c r="E56" s="52"/>
      <c r="F56" s="52"/>
      <c r="G56" s="52"/>
      <c r="H56" s="52"/>
      <c r="I56" s="54" t="str">
        <f t="shared" si="7"/>
        <v/>
      </c>
      <c r="J56" s="52"/>
      <c r="K56" s="52"/>
      <c r="L56" s="52"/>
      <c r="M56" s="52"/>
      <c r="N56" s="52"/>
      <c r="O56" s="54" t="str">
        <f t="shared" si="8"/>
        <v/>
      </c>
      <c r="P56" s="142"/>
      <c r="Q56" s="56"/>
      <c r="R56" s="143"/>
      <c r="S56" s="58"/>
      <c r="T56" s="144"/>
      <c r="U56" s="60"/>
      <c r="V56" s="61"/>
      <c r="W56" s="62"/>
      <c r="X56" s="52"/>
      <c r="Y56" s="63"/>
      <c r="Z56" s="52"/>
      <c r="AA56" s="52"/>
      <c r="AB56" s="52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58"/>
      <c r="AS56" s="58"/>
      <c r="AT56" s="58"/>
      <c r="AU56" s="60"/>
      <c r="AV56" s="60"/>
      <c r="AW56" s="61"/>
      <c r="AX56" s="62"/>
      <c r="AY56" s="31" t="str">
        <f t="shared" si="9"/>
        <v/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 t="str">
        <f t="shared" si="10"/>
        <v/>
      </c>
      <c r="BM56" s="80" t="str">
        <f t="shared" si="11"/>
        <v/>
      </c>
      <c r="BN56" s="139"/>
      <c r="BO56" s="82" t="str">
        <f>IF(ISBLANK(A56),"",VLOOKUP(LEFT(A56,1),Coordinate,2,FALSE))</f>
        <v/>
      </c>
      <c r="BP56" s="83">
        <f t="shared" si="14"/>
        <v>0</v>
      </c>
      <c r="BQ56" s="84">
        <f t="shared" si="15"/>
        <v>0</v>
      </c>
      <c r="BR56" s="54" t="str">
        <f>IF(ISBLANK(A56),"",vlookup(LEFT(A56,1),Coordinate,9,false))</f>
        <v/>
      </c>
      <c r="BS56" s="54" t="str">
        <f>IF(ISBLANK(A56),"",VLOOKUP(MID(A56,2,1),Coordinate,9,false))</f>
        <v/>
      </c>
      <c r="BT56" s="54" t="str">
        <f>IF(ISBLANK(A56),"",VLOOKUP(MID(A56,3,1),Coordinate,9,false))</f>
        <v/>
      </c>
      <c r="BU56" s="54" t="str">
        <f>IF(ISBLANK(A56),"",VLOOKUP(MID(A56,4,1),Coordinate,9,false))</f>
        <v/>
      </c>
      <c r="BV56" s="54" t="str">
        <f>IF(ISBLANK(A56),"",VLOOKUP(MID(A56,5,1),Coordinate,9,false))</f>
        <v/>
      </c>
      <c r="BW56" s="54" t="str">
        <f>IF(ISBLANK(A56),"",VLOOKUP(MID(A56,6,1),Coordinate,9,false))</f>
        <v/>
      </c>
      <c r="BX56" s="84" t="str">
        <f>IF(ISBLANK(A56),"",VLOOKUP(RIGHT(A56,1),Coordinate,9,false))</f>
        <v/>
      </c>
      <c r="BY56" s="84">
        <f t="array" ref="BY56">SUMPRODUCT(BR56:BX56,TRANSPOSE(Weights))</f>
        <v>0</v>
      </c>
      <c r="BZ56" s="53"/>
    </row>
    <row r="57">
      <c r="A57" s="140"/>
      <c r="B57" s="51" t="str">
        <f>IF(ISBLANK(A57),"",if(C57="","N",if(VLOOKUP(BQ57,NewPlanet,3,false)=C57,"Y","N")))</f>
        <v/>
      </c>
      <c r="C57" s="141"/>
      <c r="D57" s="52"/>
      <c r="E57" s="52"/>
      <c r="F57" s="52"/>
      <c r="G57" s="52"/>
      <c r="H57" s="52"/>
      <c r="I57" s="54" t="str">
        <f t="shared" si="7"/>
        <v/>
      </c>
      <c r="J57" s="52"/>
      <c r="K57" s="52"/>
      <c r="L57" s="52"/>
      <c r="M57" s="52"/>
      <c r="N57" s="52"/>
      <c r="O57" s="54" t="str">
        <f t="shared" si="8"/>
        <v/>
      </c>
      <c r="P57" s="142"/>
      <c r="Q57" s="56"/>
      <c r="R57" s="143"/>
      <c r="S57" s="58"/>
      <c r="T57" s="144"/>
      <c r="U57" s="60"/>
      <c r="V57" s="61"/>
      <c r="W57" s="62"/>
      <c r="X57" s="52"/>
      <c r="Y57" s="63"/>
      <c r="Z57" s="52"/>
      <c r="AA57" s="52"/>
      <c r="AB57" s="52"/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6"/>
      <c r="AR57" s="58"/>
      <c r="AS57" s="58"/>
      <c r="AT57" s="58"/>
      <c r="AU57" s="60"/>
      <c r="AV57" s="60"/>
      <c r="AW57" s="61"/>
      <c r="AX57" s="62"/>
      <c r="AY57" s="31" t="str">
        <f t="shared" si="9"/>
        <v/>
      </c>
      <c r="AZ57" s="63"/>
      <c r="BA57" s="69"/>
      <c r="BB57" s="69"/>
      <c r="BC57" s="69"/>
      <c r="BD57" s="71"/>
      <c r="BE57" s="71"/>
      <c r="BF57" s="71"/>
      <c r="BG57" s="72"/>
      <c r="BH57" s="73"/>
      <c r="BI57" s="73"/>
      <c r="BJ57" s="74"/>
      <c r="BK57" s="74"/>
      <c r="BL57" s="77" t="str">
        <f t="shared" si="10"/>
        <v/>
      </c>
      <c r="BM57" s="80" t="str">
        <f t="shared" si="11"/>
        <v/>
      </c>
      <c r="BN57" s="139"/>
      <c r="BO57" s="82" t="str">
        <f>IF(ISBLANK(A57),"",VLOOKUP(LEFT(A57,1),Coordinate,2,FALSE))</f>
        <v/>
      </c>
      <c r="BP57" s="83">
        <f t="shared" si="14"/>
        <v>0</v>
      </c>
      <c r="BQ57" s="84">
        <f t="shared" si="15"/>
        <v>0</v>
      </c>
      <c r="BR57" s="54" t="str">
        <f>IF(ISBLANK(A57),"",vlookup(LEFT(A57,1),Coordinate,9,false))</f>
        <v/>
      </c>
      <c r="BS57" s="54" t="str">
        <f>IF(ISBLANK(A57),"",VLOOKUP(MID(A57,2,1),Coordinate,9,false))</f>
        <v/>
      </c>
      <c r="BT57" s="54" t="str">
        <f>IF(ISBLANK(A57),"",VLOOKUP(MID(A57,3,1),Coordinate,9,false))</f>
        <v/>
      </c>
      <c r="BU57" s="54" t="str">
        <f>IF(ISBLANK(A57),"",VLOOKUP(MID(A57,4,1),Coordinate,9,false))</f>
        <v/>
      </c>
      <c r="BV57" s="54" t="str">
        <f>IF(ISBLANK(A57),"",VLOOKUP(MID(A57,5,1),Coordinate,9,false))</f>
        <v/>
      </c>
      <c r="BW57" s="54" t="str">
        <f>IF(ISBLANK(A57),"",VLOOKUP(MID(A57,6,1),Coordinate,9,false))</f>
        <v/>
      </c>
      <c r="BX57" s="84" t="str">
        <f>IF(ISBLANK(A57),"",VLOOKUP(RIGHT(A57,1),Coordinate,9,false))</f>
        <v/>
      </c>
      <c r="BY57" s="84">
        <f t="array" ref="BY57">SUMPRODUCT(BR57:BX57,TRANSPOSE(Weights))</f>
        <v>0</v>
      </c>
      <c r="BZ57" s="53"/>
    </row>
    <row r="58">
      <c r="A58" s="140"/>
      <c r="B58" s="51" t="str">
        <f>IF(ISBLANK(A58),"",if(C58="","N",if(VLOOKUP(BQ58,NewPlanet,3,false)=C58,"Y","N")))</f>
        <v/>
      </c>
      <c r="C58" s="141"/>
      <c r="D58" s="52"/>
      <c r="E58" s="52"/>
      <c r="F58" s="52"/>
      <c r="G58" s="52"/>
      <c r="H58" s="52"/>
      <c r="I58" s="54" t="str">
        <f t="shared" si="7"/>
        <v/>
      </c>
      <c r="J58" s="52"/>
      <c r="K58" s="52"/>
      <c r="L58" s="52"/>
      <c r="M58" s="52"/>
      <c r="N58" s="52"/>
      <c r="O58" s="54" t="str">
        <f t="shared" si="8"/>
        <v/>
      </c>
      <c r="P58" s="142"/>
      <c r="Q58" s="56"/>
      <c r="R58" s="143"/>
      <c r="S58" s="58"/>
      <c r="T58" s="144"/>
      <c r="U58" s="60"/>
      <c r="V58" s="61"/>
      <c r="W58" s="62"/>
      <c r="X58" s="52"/>
      <c r="Y58" s="63"/>
      <c r="Z58" s="52"/>
      <c r="AA58" s="52"/>
      <c r="AB58" s="52"/>
      <c r="AC58" s="65"/>
      <c r="AD58" s="52"/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58"/>
      <c r="AT58" s="58"/>
      <c r="AU58" s="60"/>
      <c r="AV58" s="60"/>
      <c r="AW58" s="61"/>
      <c r="AX58" s="62"/>
      <c r="AY58" s="31" t="str">
        <f t="shared" si="9"/>
        <v/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4"/>
      <c r="BK58" s="74"/>
      <c r="BL58" s="77" t="str">
        <f t="shared" si="10"/>
        <v/>
      </c>
      <c r="BM58" s="80" t="str">
        <f t="shared" si="11"/>
        <v/>
      </c>
      <c r="BN58" s="139"/>
      <c r="BO58" s="82" t="str">
        <f>IF(ISBLANK(A58),"",VLOOKUP(LEFT(A58,1),Coordinate,2,FALSE))</f>
        <v/>
      </c>
      <c r="BP58" s="83">
        <f t="shared" si="14"/>
        <v>0</v>
      </c>
      <c r="BQ58" s="84">
        <f t="shared" si="15"/>
        <v>0</v>
      </c>
      <c r="BR58" s="54" t="str">
        <f>IF(ISBLANK(A58),"",vlookup(LEFT(A58,1),Coordinate,9,false))</f>
        <v/>
      </c>
      <c r="BS58" s="54" t="str">
        <f>IF(ISBLANK(A58),"",VLOOKUP(MID(A58,2,1),Coordinate,9,false))</f>
        <v/>
      </c>
      <c r="BT58" s="54" t="str">
        <f>IF(ISBLANK(A58),"",VLOOKUP(MID(A58,3,1),Coordinate,9,false))</f>
        <v/>
      </c>
      <c r="BU58" s="54" t="str">
        <f>IF(ISBLANK(A58),"",VLOOKUP(MID(A58,4,1),Coordinate,9,false))</f>
        <v/>
      </c>
      <c r="BV58" s="54" t="str">
        <f>IF(ISBLANK(A58),"",VLOOKUP(MID(A58,5,1),Coordinate,9,false))</f>
        <v/>
      </c>
      <c r="BW58" s="54" t="str">
        <f>IF(ISBLANK(A58),"",VLOOKUP(MID(A58,6,1),Coordinate,9,false))</f>
        <v/>
      </c>
      <c r="BX58" s="84" t="str">
        <f>IF(ISBLANK(A58),"",VLOOKUP(RIGHT(A58,1),Coordinate,9,false))</f>
        <v/>
      </c>
      <c r="BY58" s="84">
        <f t="array" ref="BY58">SUMPRODUCT(BR58:BX58,TRANSPOSE(Weights))</f>
        <v>0</v>
      </c>
      <c r="BZ58" s="53"/>
    </row>
    <row r="59">
      <c r="A59" s="140"/>
      <c r="B59" s="51" t="str">
        <f>IF(ISBLANK(A59),"",if(C59="","N",if(VLOOKUP(BQ59,NewPlanet,3,false)=C59,"Y","N")))</f>
        <v/>
      </c>
      <c r="C59" s="141"/>
      <c r="D59" s="52"/>
      <c r="E59" s="52"/>
      <c r="F59" s="52"/>
      <c r="G59" s="52"/>
      <c r="H59" s="52"/>
      <c r="I59" s="54" t="str">
        <f t="shared" si="7"/>
        <v/>
      </c>
      <c r="J59" s="52"/>
      <c r="K59" s="52"/>
      <c r="L59" s="52"/>
      <c r="M59" s="52"/>
      <c r="N59" s="52"/>
      <c r="O59" s="54" t="str">
        <f t="shared" si="8"/>
        <v/>
      </c>
      <c r="P59" s="142"/>
      <c r="Q59" s="56"/>
      <c r="R59" s="143"/>
      <c r="S59" s="58"/>
      <c r="T59" s="144"/>
      <c r="U59" s="60"/>
      <c r="V59" s="61"/>
      <c r="W59" s="62"/>
      <c r="X59" s="52"/>
      <c r="Y59" s="63"/>
      <c r="Z59" s="52"/>
      <c r="AA59" s="52"/>
      <c r="AB59" s="52"/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58"/>
      <c r="AU59" s="60"/>
      <c r="AV59" s="60"/>
      <c r="AW59" s="61"/>
      <c r="AX59" s="62"/>
      <c r="AY59" s="31" t="str">
        <f t="shared" si="9"/>
        <v/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4"/>
      <c r="BK59" s="74"/>
      <c r="BL59" s="77" t="str">
        <f t="shared" si="10"/>
        <v/>
      </c>
      <c r="BM59" s="80" t="str">
        <f t="shared" si="11"/>
        <v/>
      </c>
      <c r="BN59" s="139"/>
      <c r="BO59" s="82" t="str">
        <f>IF(ISBLANK(A59),"",VLOOKUP(LEFT(A59,1),Coordinate,2,FALSE))</f>
        <v/>
      </c>
      <c r="BP59" s="83">
        <f t="shared" si="14"/>
        <v>0</v>
      </c>
      <c r="BQ59" s="84">
        <f t="shared" si="15"/>
        <v>0</v>
      </c>
      <c r="BR59" s="54" t="str">
        <f>IF(ISBLANK(A59),"",vlookup(LEFT(A59,1),Coordinate,9,false))</f>
        <v/>
      </c>
      <c r="BS59" s="54" t="str">
        <f>IF(ISBLANK(A59),"",VLOOKUP(MID(A59,2,1),Coordinate,9,false))</f>
        <v/>
      </c>
      <c r="BT59" s="54" t="str">
        <f>IF(ISBLANK(A59),"",VLOOKUP(MID(A59,3,1),Coordinate,9,false))</f>
        <v/>
      </c>
      <c r="BU59" s="54" t="str">
        <f>IF(ISBLANK(A59),"",VLOOKUP(MID(A59,4,1),Coordinate,9,false))</f>
        <v/>
      </c>
      <c r="BV59" s="54" t="str">
        <f>IF(ISBLANK(A59),"",VLOOKUP(MID(A59,5,1),Coordinate,9,false))</f>
        <v/>
      </c>
      <c r="BW59" s="54" t="str">
        <f>IF(ISBLANK(A59),"",VLOOKUP(MID(A59,6,1),Coordinate,9,false))</f>
        <v/>
      </c>
      <c r="BX59" s="84" t="str">
        <f>IF(ISBLANK(A59),"",VLOOKUP(RIGHT(A59,1),Coordinate,9,false))</f>
        <v/>
      </c>
      <c r="BY59" s="84">
        <f t="array" ref="BY59">SUMPRODUCT(BR59:BX59,TRANSPOSE(Weights))</f>
        <v>0</v>
      </c>
      <c r="BZ59" s="53"/>
    </row>
    <row r="60">
      <c r="A60" s="140"/>
      <c r="B60" s="51" t="str">
        <f>IF(ISBLANK(A60),"",if(C60="","N",if(VLOOKUP(BQ60,NewPlanet,3,false)=C60,"Y","N")))</f>
        <v/>
      </c>
      <c r="C60" s="141"/>
      <c r="D60" s="52"/>
      <c r="E60" s="52"/>
      <c r="F60" s="52"/>
      <c r="G60" s="52"/>
      <c r="H60" s="52"/>
      <c r="I60" s="54" t="str">
        <f t="shared" si="7"/>
        <v/>
      </c>
      <c r="J60" s="52"/>
      <c r="K60" s="52"/>
      <c r="L60" s="52"/>
      <c r="M60" s="52"/>
      <c r="N60" s="52"/>
      <c r="O60" s="54" t="str">
        <f t="shared" si="8"/>
        <v/>
      </c>
      <c r="P60" s="142"/>
      <c r="Q60" s="56"/>
      <c r="R60" s="143"/>
      <c r="S60" s="58"/>
      <c r="T60" s="144"/>
      <c r="U60" s="60"/>
      <c r="V60" s="61"/>
      <c r="W60" s="62"/>
      <c r="X60" s="52"/>
      <c r="Y60" s="63"/>
      <c r="Z60" s="52"/>
      <c r="AA60" s="52"/>
      <c r="AB60" s="52"/>
      <c r="AC60" s="65"/>
      <c r="AD60" s="52"/>
      <c r="AE60" s="52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58"/>
      <c r="AU60" s="60"/>
      <c r="AV60" s="60"/>
      <c r="AW60" s="61"/>
      <c r="AX60" s="62"/>
      <c r="AY60" s="31" t="str">
        <f t="shared" si="9"/>
        <v/>
      </c>
      <c r="AZ60" s="63"/>
      <c r="BA60" s="69"/>
      <c r="BB60" s="69"/>
      <c r="BC60" s="69"/>
      <c r="BD60" s="71"/>
      <c r="BE60" s="71"/>
      <c r="BF60" s="71"/>
      <c r="BG60" s="72"/>
      <c r="BH60" s="73"/>
      <c r="BI60" s="73"/>
      <c r="BJ60" s="74"/>
      <c r="BK60" s="74"/>
      <c r="BL60" s="77" t="str">
        <f t="shared" si="10"/>
        <v/>
      </c>
      <c r="BM60" s="80" t="str">
        <f t="shared" si="11"/>
        <v/>
      </c>
      <c r="BN60" s="139"/>
      <c r="BO60" s="82" t="str">
        <f>IF(ISBLANK(A60),"",VLOOKUP(LEFT(A60,1),Coordinate,2,FALSE))</f>
        <v/>
      </c>
      <c r="BP60" s="83">
        <f t="shared" si="14"/>
        <v>0</v>
      </c>
      <c r="BQ60" s="84">
        <f t="shared" si="15"/>
        <v>0</v>
      </c>
      <c r="BR60" s="54" t="str">
        <f>IF(ISBLANK(A60),"",vlookup(LEFT(A60,1),Coordinate,9,false))</f>
        <v/>
      </c>
      <c r="BS60" s="54" t="str">
        <f>IF(ISBLANK(A60),"",VLOOKUP(MID(A60,2,1),Coordinate,9,false))</f>
        <v/>
      </c>
      <c r="BT60" s="54" t="str">
        <f>IF(ISBLANK(A60),"",VLOOKUP(MID(A60,3,1),Coordinate,9,false))</f>
        <v/>
      </c>
      <c r="BU60" s="54" t="str">
        <f>IF(ISBLANK(A60),"",VLOOKUP(MID(A60,4,1),Coordinate,9,false))</f>
        <v/>
      </c>
      <c r="BV60" s="54" t="str">
        <f>IF(ISBLANK(A60),"",VLOOKUP(MID(A60,5,1),Coordinate,9,false))</f>
        <v/>
      </c>
      <c r="BW60" s="54" t="str">
        <f>IF(ISBLANK(A60),"",VLOOKUP(MID(A60,6,1),Coordinate,9,false))</f>
        <v/>
      </c>
      <c r="BX60" s="84" t="str">
        <f>IF(ISBLANK(A60),"",VLOOKUP(RIGHT(A60,1),Coordinate,9,false))</f>
        <v/>
      </c>
      <c r="BY60" s="84">
        <f t="array" ref="BY60">SUMPRODUCT(BR60:BX60,TRANSPOSE(Weights))</f>
        <v>0</v>
      </c>
      <c r="BZ60" s="53"/>
    </row>
    <row r="61">
      <c r="A61" s="140"/>
      <c r="B61" s="51" t="str">
        <f>IF(ISBLANK(A61),"",if(C61="","N",if(VLOOKUP(BQ61,NewPlanet,3,false)=C61,"Y","N")))</f>
        <v/>
      </c>
      <c r="C61" s="141"/>
      <c r="D61" s="52"/>
      <c r="E61" s="52"/>
      <c r="F61" s="52"/>
      <c r="G61" s="52"/>
      <c r="H61" s="52"/>
      <c r="I61" s="54" t="str">
        <f t="shared" si="7"/>
        <v/>
      </c>
      <c r="J61" s="52"/>
      <c r="K61" s="52"/>
      <c r="L61" s="52"/>
      <c r="M61" s="52"/>
      <c r="N61" s="52"/>
      <c r="O61" s="54" t="str">
        <f t="shared" si="8"/>
        <v/>
      </c>
      <c r="P61" s="142"/>
      <c r="Q61" s="56"/>
      <c r="R61" s="143"/>
      <c r="S61" s="58"/>
      <c r="T61" s="144"/>
      <c r="U61" s="60"/>
      <c r="V61" s="61"/>
      <c r="W61" s="62"/>
      <c r="X61" s="52"/>
      <c r="Y61" s="63"/>
      <c r="Z61" s="52"/>
      <c r="AA61" s="52"/>
      <c r="AB61" s="52"/>
      <c r="AC61" s="65"/>
      <c r="AD61" s="52"/>
      <c r="AE61" s="52"/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58"/>
      <c r="AU61" s="60"/>
      <c r="AV61" s="60"/>
      <c r="AW61" s="61"/>
      <c r="AX61" s="62"/>
      <c r="AY61" s="31" t="str">
        <f t="shared" si="9"/>
        <v/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4"/>
      <c r="BK61" s="74"/>
      <c r="BL61" s="77" t="str">
        <f t="shared" si="10"/>
        <v/>
      </c>
      <c r="BM61" s="80" t="str">
        <f t="shared" si="11"/>
        <v/>
      </c>
      <c r="BN61" s="139"/>
      <c r="BO61" s="82" t="str">
        <f>IF(ISBLANK(A61),"",VLOOKUP(LEFT(A61,1),Coordinate,2,FALSE))</f>
        <v/>
      </c>
      <c r="BP61" s="83">
        <f t="shared" si="14"/>
        <v>0</v>
      </c>
      <c r="BQ61" s="84">
        <f t="shared" si="15"/>
        <v>0</v>
      </c>
      <c r="BR61" s="54" t="str">
        <f>IF(ISBLANK(A61),"",vlookup(LEFT(A61,1),Coordinate,9,false))</f>
        <v/>
      </c>
      <c r="BS61" s="54" t="str">
        <f>IF(ISBLANK(A61),"",VLOOKUP(MID(A61,2,1),Coordinate,9,false))</f>
        <v/>
      </c>
      <c r="BT61" s="54" t="str">
        <f>IF(ISBLANK(A61),"",VLOOKUP(MID(A61,3,1),Coordinate,9,false))</f>
        <v/>
      </c>
      <c r="BU61" s="54" t="str">
        <f>IF(ISBLANK(A61),"",VLOOKUP(MID(A61,4,1),Coordinate,9,false))</f>
        <v/>
      </c>
      <c r="BV61" s="54" t="str">
        <f>IF(ISBLANK(A61),"",VLOOKUP(MID(A61,5,1),Coordinate,9,false))</f>
        <v/>
      </c>
      <c r="BW61" s="54" t="str">
        <f>IF(ISBLANK(A61),"",VLOOKUP(MID(A61,6,1),Coordinate,9,false))</f>
        <v/>
      </c>
      <c r="BX61" s="84" t="str">
        <f>IF(ISBLANK(A61),"",VLOOKUP(RIGHT(A61,1),Coordinate,9,false))</f>
        <v/>
      </c>
      <c r="BY61" s="84">
        <f t="array" ref="BY61">SUMPRODUCT(BR61:BX61,TRANSPOSE(Weights))</f>
        <v>0</v>
      </c>
      <c r="BZ61" s="53"/>
    </row>
    <row r="62">
      <c r="A62" s="140"/>
      <c r="B62" s="51" t="str">
        <f>IF(ISBLANK(A62),"",if(C62="","N",if(VLOOKUP(BQ62,NewPlanet,3,false)=C62,"Y","N")))</f>
        <v/>
      </c>
      <c r="C62" s="141"/>
      <c r="D62" s="52"/>
      <c r="E62" s="52"/>
      <c r="F62" s="52"/>
      <c r="G62" s="52"/>
      <c r="H62" s="52"/>
      <c r="I62" s="54" t="str">
        <f t="shared" si="7"/>
        <v/>
      </c>
      <c r="J62" s="52"/>
      <c r="K62" s="52"/>
      <c r="L62" s="52"/>
      <c r="M62" s="52"/>
      <c r="N62" s="52"/>
      <c r="O62" s="54" t="str">
        <f t="shared" si="8"/>
        <v/>
      </c>
      <c r="P62" s="142"/>
      <c r="Q62" s="56"/>
      <c r="R62" s="143"/>
      <c r="S62" s="58"/>
      <c r="T62" s="144"/>
      <c r="U62" s="60"/>
      <c r="V62" s="61"/>
      <c r="W62" s="62"/>
      <c r="X62" s="52"/>
      <c r="Y62" s="63"/>
      <c r="Z62" s="52"/>
      <c r="AA62" s="52"/>
      <c r="AB62" s="52"/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56"/>
      <c r="AR62" s="58"/>
      <c r="AS62" s="58"/>
      <c r="AT62" s="58"/>
      <c r="AU62" s="60"/>
      <c r="AV62" s="60"/>
      <c r="AW62" s="61"/>
      <c r="AX62" s="62"/>
      <c r="AY62" s="31" t="str">
        <f t="shared" si="9"/>
        <v/>
      </c>
      <c r="AZ62" s="63"/>
      <c r="BA62" s="69"/>
      <c r="BB62" s="69"/>
      <c r="BC62" s="69"/>
      <c r="BD62" s="71"/>
      <c r="BE62" s="71"/>
      <c r="BF62" s="71"/>
      <c r="BG62" s="72"/>
      <c r="BH62" s="73"/>
      <c r="BI62" s="73"/>
      <c r="BJ62" s="74"/>
      <c r="BK62" s="74"/>
      <c r="BL62" s="77" t="str">
        <f t="shared" si="10"/>
        <v/>
      </c>
      <c r="BM62" s="80" t="str">
        <f t="shared" si="11"/>
        <v/>
      </c>
      <c r="BN62" s="139"/>
      <c r="BO62" s="82" t="str">
        <f>IF(ISBLANK(A62),"",VLOOKUP(LEFT(A62,1),Coordinate,2,FALSE))</f>
        <v/>
      </c>
      <c r="BP62" s="83">
        <f t="shared" si="14"/>
        <v>0</v>
      </c>
      <c r="BQ62" s="84">
        <f t="shared" si="15"/>
        <v>0</v>
      </c>
      <c r="BR62" s="54" t="str">
        <f>IF(ISBLANK(A62),"",vlookup(LEFT(A62,1),Coordinate,9,false))</f>
        <v/>
      </c>
      <c r="BS62" s="54" t="str">
        <f>IF(ISBLANK(A62),"",VLOOKUP(MID(A62,2,1),Coordinate,9,false))</f>
        <v/>
      </c>
      <c r="BT62" s="54" t="str">
        <f>IF(ISBLANK(A62),"",VLOOKUP(MID(A62,3,1),Coordinate,9,false))</f>
        <v/>
      </c>
      <c r="BU62" s="54" t="str">
        <f>IF(ISBLANK(A62),"",VLOOKUP(MID(A62,4,1),Coordinate,9,false))</f>
        <v/>
      </c>
      <c r="BV62" s="54" t="str">
        <f>IF(ISBLANK(A62),"",VLOOKUP(MID(A62,5,1),Coordinate,9,false))</f>
        <v/>
      </c>
      <c r="BW62" s="54" t="str">
        <f>IF(ISBLANK(A62),"",VLOOKUP(MID(A62,6,1),Coordinate,9,false))</f>
        <v/>
      </c>
      <c r="BX62" s="84" t="str">
        <f>IF(ISBLANK(A62),"",VLOOKUP(RIGHT(A62,1),Coordinate,9,false))</f>
        <v/>
      </c>
      <c r="BY62" s="84">
        <f t="array" ref="BY62">SUMPRODUCT(BR62:BX62,TRANSPOSE(Weights))</f>
        <v>0</v>
      </c>
      <c r="BZ62" s="53"/>
    </row>
    <row r="63">
      <c r="A63" s="140"/>
      <c r="B63" s="51" t="str">
        <f>IF(ISBLANK(A63),"",if(C63="","N",if(VLOOKUP(BQ63,NewPlanet,3,false)=C63,"Y","N")))</f>
        <v/>
      </c>
      <c r="C63" s="141"/>
      <c r="D63" s="52"/>
      <c r="E63" s="52"/>
      <c r="F63" s="52"/>
      <c r="G63" s="52"/>
      <c r="H63" s="52"/>
      <c r="I63" s="54" t="str">
        <f t="shared" si="7"/>
        <v/>
      </c>
      <c r="J63" s="52"/>
      <c r="K63" s="52"/>
      <c r="L63" s="52"/>
      <c r="M63" s="52"/>
      <c r="N63" s="52"/>
      <c r="O63" s="54" t="str">
        <f t="shared" si="8"/>
        <v/>
      </c>
      <c r="P63" s="142"/>
      <c r="Q63" s="56"/>
      <c r="R63" s="143"/>
      <c r="S63" s="58"/>
      <c r="T63" s="144"/>
      <c r="U63" s="60"/>
      <c r="V63" s="61"/>
      <c r="W63" s="62"/>
      <c r="X63" s="52"/>
      <c r="Y63" s="63"/>
      <c r="Z63" s="52"/>
      <c r="AA63" s="52"/>
      <c r="AB63" s="52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56"/>
      <c r="AP63" s="56"/>
      <c r="AQ63" s="56"/>
      <c r="AR63" s="58"/>
      <c r="AS63" s="58"/>
      <c r="AT63" s="58"/>
      <c r="AU63" s="60"/>
      <c r="AV63" s="60"/>
      <c r="AW63" s="61"/>
      <c r="AX63" s="62"/>
      <c r="AY63" s="31" t="str">
        <f t="shared" si="9"/>
        <v/>
      </c>
      <c r="AZ63" s="63"/>
      <c r="BA63" s="69"/>
      <c r="BB63" s="69"/>
      <c r="BC63" s="69"/>
      <c r="BD63" s="71"/>
      <c r="BE63" s="71"/>
      <c r="BF63" s="71"/>
      <c r="BG63" s="72"/>
      <c r="BH63" s="73"/>
      <c r="BI63" s="73"/>
      <c r="BJ63" s="74"/>
      <c r="BK63" s="74"/>
      <c r="BL63" s="77" t="str">
        <f t="shared" si="10"/>
        <v/>
      </c>
      <c r="BM63" s="80" t="str">
        <f t="shared" si="11"/>
        <v/>
      </c>
      <c r="BN63" s="139"/>
      <c r="BO63" s="82" t="str">
        <f>IF(ISBLANK(A63),"",VLOOKUP(LEFT(A63,1),Coordinate,2,FALSE))</f>
        <v/>
      </c>
      <c r="BP63" s="83">
        <f t="shared" si="14"/>
        <v>0</v>
      </c>
      <c r="BQ63" s="84">
        <f t="shared" si="15"/>
        <v>0</v>
      </c>
      <c r="BR63" s="54" t="str">
        <f>IF(ISBLANK(A63),"",vlookup(LEFT(A63,1),Coordinate,9,false))</f>
        <v/>
      </c>
      <c r="BS63" s="54" t="str">
        <f>IF(ISBLANK(A63),"",VLOOKUP(MID(A63,2,1),Coordinate,9,false))</f>
        <v/>
      </c>
      <c r="BT63" s="54" t="str">
        <f>IF(ISBLANK(A63),"",VLOOKUP(MID(A63,3,1),Coordinate,9,false))</f>
        <v/>
      </c>
      <c r="BU63" s="54" t="str">
        <f>IF(ISBLANK(A63),"",VLOOKUP(MID(A63,4,1),Coordinate,9,false))</f>
        <v/>
      </c>
      <c r="BV63" s="54" t="str">
        <f>IF(ISBLANK(A63),"",VLOOKUP(MID(A63,5,1),Coordinate,9,false))</f>
        <v/>
      </c>
      <c r="BW63" s="54" t="str">
        <f>IF(ISBLANK(A63),"",VLOOKUP(MID(A63,6,1),Coordinate,9,false))</f>
        <v/>
      </c>
      <c r="BX63" s="84" t="str">
        <f>IF(ISBLANK(A63),"",VLOOKUP(RIGHT(A63,1),Coordinate,9,false))</f>
        <v/>
      </c>
      <c r="BY63" s="84">
        <f t="array" ref="BY63">SUMPRODUCT(BR63:BX63,TRANSPOSE(Weights))</f>
        <v>0</v>
      </c>
      <c r="BZ63" s="53"/>
    </row>
    <row r="64">
      <c r="A64" s="140"/>
      <c r="B64" s="51" t="str">
        <f>IF(ISBLANK(A64),"",if(C64="","N",if(VLOOKUP(BQ64,NewPlanet,3,false)=C64,"Y","N")))</f>
        <v/>
      </c>
      <c r="C64" s="141"/>
      <c r="D64" s="52"/>
      <c r="E64" s="52"/>
      <c r="F64" s="52"/>
      <c r="G64" s="52"/>
      <c r="H64" s="52"/>
      <c r="I64" s="54" t="str">
        <f t="shared" si="7"/>
        <v/>
      </c>
      <c r="J64" s="52"/>
      <c r="K64" s="52"/>
      <c r="L64" s="52"/>
      <c r="M64" s="52"/>
      <c r="N64" s="52"/>
      <c r="O64" s="54" t="str">
        <f t="shared" si="8"/>
        <v/>
      </c>
      <c r="P64" s="142"/>
      <c r="Q64" s="56"/>
      <c r="R64" s="143"/>
      <c r="S64" s="58"/>
      <c r="T64" s="144"/>
      <c r="U64" s="60"/>
      <c r="V64" s="61"/>
      <c r="W64" s="62"/>
      <c r="X64" s="52"/>
      <c r="Y64" s="63"/>
      <c r="Z64" s="52"/>
      <c r="AA64" s="52"/>
      <c r="AB64" s="52"/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2"/>
      <c r="AN64" s="52"/>
      <c r="AO64" s="56"/>
      <c r="AP64" s="56"/>
      <c r="AQ64" s="56"/>
      <c r="AR64" s="58"/>
      <c r="AS64" s="58"/>
      <c r="AT64" s="58"/>
      <c r="AU64" s="60"/>
      <c r="AV64" s="60"/>
      <c r="AW64" s="61"/>
      <c r="AX64" s="62"/>
      <c r="AY64" s="31" t="str">
        <f t="shared" si="9"/>
        <v/>
      </c>
      <c r="AZ64" s="63"/>
      <c r="BA64" s="69"/>
      <c r="BB64" s="69"/>
      <c r="BC64" s="69"/>
      <c r="BD64" s="71"/>
      <c r="BE64" s="71"/>
      <c r="BF64" s="71"/>
      <c r="BG64" s="72"/>
      <c r="BH64" s="73"/>
      <c r="BI64" s="73"/>
      <c r="BJ64" s="74"/>
      <c r="BK64" s="74"/>
      <c r="BL64" s="77" t="str">
        <f t="shared" si="10"/>
        <v/>
      </c>
      <c r="BM64" s="80" t="str">
        <f t="shared" si="11"/>
        <v/>
      </c>
      <c r="BN64" s="139"/>
      <c r="BO64" s="82" t="str">
        <f>IF(ISBLANK(A64),"",VLOOKUP(LEFT(A64,1),Coordinate,2,FALSE))</f>
        <v/>
      </c>
      <c r="BP64" s="83">
        <f t="shared" si="14"/>
        <v>0</v>
      </c>
      <c r="BQ64" s="84">
        <f t="shared" si="15"/>
        <v>0</v>
      </c>
      <c r="BR64" s="54" t="str">
        <f>IF(ISBLANK(A64),"",vlookup(LEFT(A64,1),Coordinate,9,false))</f>
        <v/>
      </c>
      <c r="BS64" s="54" t="str">
        <f>IF(ISBLANK(A64),"",VLOOKUP(MID(A64,2,1),Coordinate,9,false))</f>
        <v/>
      </c>
      <c r="BT64" s="54" t="str">
        <f>IF(ISBLANK(A64),"",VLOOKUP(MID(A64,3,1),Coordinate,9,false))</f>
        <v/>
      </c>
      <c r="BU64" s="54" t="str">
        <f>IF(ISBLANK(A64),"",VLOOKUP(MID(A64,4,1),Coordinate,9,false))</f>
        <v/>
      </c>
      <c r="BV64" s="54" t="str">
        <f>IF(ISBLANK(A64),"",VLOOKUP(MID(A64,5,1),Coordinate,9,false))</f>
        <v/>
      </c>
      <c r="BW64" s="54" t="str">
        <f>IF(ISBLANK(A64),"",VLOOKUP(MID(A64,6,1),Coordinate,9,false))</f>
        <v/>
      </c>
      <c r="BX64" s="84" t="str">
        <f>IF(ISBLANK(A64),"",VLOOKUP(RIGHT(A64,1),Coordinate,9,false))</f>
        <v/>
      </c>
      <c r="BY64" s="84">
        <f t="array" ref="BY64">SUMPRODUCT(BR64:BX64,TRANSPOSE(Weights))</f>
        <v>0</v>
      </c>
      <c r="BZ64" s="53"/>
    </row>
    <row r="65">
      <c r="A65" s="147"/>
      <c r="B65" s="51" t="str">
        <f>IF(ISBLANK(A65),"",if(C65="","N",if(VLOOKUP(BQ65,NewPlanet,3,false)=C65,"Y","N")))</f>
        <v/>
      </c>
      <c r="C65" s="141"/>
      <c r="D65" s="52"/>
      <c r="E65" s="52"/>
      <c r="F65" s="52"/>
      <c r="G65" s="52"/>
      <c r="H65" s="52"/>
      <c r="I65" s="54" t="str">
        <f t="shared" si="7"/>
        <v/>
      </c>
      <c r="J65" s="52"/>
      <c r="K65" s="52"/>
      <c r="L65" s="52"/>
      <c r="M65" s="52"/>
      <c r="N65" s="52"/>
      <c r="O65" s="54" t="str">
        <f t="shared" si="8"/>
        <v/>
      </c>
      <c r="P65" s="142"/>
      <c r="Q65" s="56"/>
      <c r="R65" s="143"/>
      <c r="S65" s="58"/>
      <c r="T65" s="144"/>
      <c r="U65" s="60"/>
      <c r="V65" s="61"/>
      <c r="W65" s="62"/>
      <c r="X65" s="52"/>
      <c r="Y65" s="63"/>
      <c r="Z65" s="52"/>
      <c r="AA65" s="52"/>
      <c r="AB65" s="52"/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58"/>
      <c r="AU65" s="60"/>
      <c r="AV65" s="60"/>
      <c r="AW65" s="61"/>
      <c r="AX65" s="62"/>
      <c r="AY65" s="31" t="str">
        <f t="shared" si="9"/>
        <v/>
      </c>
      <c r="AZ65" s="63"/>
      <c r="BA65" s="69"/>
      <c r="BB65" s="69"/>
      <c r="BC65" s="69"/>
      <c r="BD65" s="71"/>
      <c r="BE65" s="71"/>
      <c r="BF65" s="71"/>
      <c r="BG65" s="72"/>
      <c r="BH65" s="73"/>
      <c r="BI65" s="73"/>
      <c r="BJ65" s="74"/>
      <c r="BK65" s="74"/>
      <c r="BL65" s="77" t="str">
        <f t="shared" si="10"/>
        <v/>
      </c>
      <c r="BM65" s="80" t="str">
        <f t="shared" si="11"/>
        <v/>
      </c>
      <c r="BN65" s="139"/>
      <c r="BO65" s="82" t="str">
        <f>IF(ISBLANK(A65),"",VLOOKUP(LEFT(A65,1),Coordinate,2,FALSE))</f>
        <v/>
      </c>
      <c r="BP65" s="83">
        <f t="shared" si="14"/>
        <v>0</v>
      </c>
      <c r="BQ65" s="84">
        <f t="shared" si="15"/>
        <v>0</v>
      </c>
      <c r="BR65" s="54" t="str">
        <f>IF(ISBLANK(A65),"",vlookup(LEFT(A65,1),Coordinate,9,false))</f>
        <v/>
      </c>
      <c r="BS65" s="54" t="str">
        <f>IF(ISBLANK(A65),"",VLOOKUP(MID(A65,2,1),Coordinate,9,false))</f>
        <v/>
      </c>
      <c r="BT65" s="54" t="str">
        <f>IF(ISBLANK(A65),"",VLOOKUP(MID(A65,3,1),Coordinate,9,false))</f>
        <v/>
      </c>
      <c r="BU65" s="54" t="str">
        <f>IF(ISBLANK(A65),"",VLOOKUP(MID(A65,4,1),Coordinate,9,false))</f>
        <v/>
      </c>
      <c r="BV65" s="54" t="str">
        <f>IF(ISBLANK(A65),"",VLOOKUP(MID(A65,5,1),Coordinate,9,false))</f>
        <v/>
      </c>
      <c r="BW65" s="54" t="str">
        <f>IF(ISBLANK(A65),"",VLOOKUP(MID(A65,6,1),Coordinate,9,false))</f>
        <v/>
      </c>
      <c r="BX65" s="84" t="str">
        <f>IF(ISBLANK(A65),"",VLOOKUP(RIGHT(A65,1),Coordinate,9,false))</f>
        <v/>
      </c>
      <c r="BY65" s="84">
        <f t="array" ref="BY65">SUMPRODUCT(BR65:BX65,TRANSPOSE(Weights))</f>
        <v>0</v>
      </c>
      <c r="BZ65" s="53"/>
    </row>
    <row r="66">
      <c r="A66" s="147"/>
      <c r="B66" s="51" t="str">
        <f>IF(ISBLANK(A66),"",if(C66="","N",if(VLOOKUP(BQ66,NewPlanet,3,false)=C66,"Y","N")))</f>
        <v/>
      </c>
      <c r="C66" s="141"/>
      <c r="D66" s="52"/>
      <c r="E66" s="52"/>
      <c r="F66" s="52"/>
      <c r="G66" s="52"/>
      <c r="H66" s="52"/>
      <c r="I66" s="54" t="str">
        <f t="shared" si="7"/>
        <v/>
      </c>
      <c r="J66" s="52"/>
      <c r="K66" s="52"/>
      <c r="L66" s="52"/>
      <c r="M66" s="52"/>
      <c r="N66" s="52"/>
      <c r="O66" s="54" t="str">
        <f t="shared" si="8"/>
        <v/>
      </c>
      <c r="P66" s="142"/>
      <c r="Q66" s="56"/>
      <c r="R66" s="143"/>
      <c r="S66" s="58"/>
      <c r="T66" s="144"/>
      <c r="U66" s="60"/>
      <c r="V66" s="61"/>
      <c r="W66" s="62"/>
      <c r="X66" s="52"/>
      <c r="Y66" s="63"/>
      <c r="Z66" s="52"/>
      <c r="AA66" s="52"/>
      <c r="AB66" s="52"/>
      <c r="AC66" s="65"/>
      <c r="AD66" s="52"/>
      <c r="AE66" s="52"/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58"/>
      <c r="AU66" s="60"/>
      <c r="AV66" s="60"/>
      <c r="AW66" s="61"/>
      <c r="AX66" s="62"/>
      <c r="AY66" s="31" t="str">
        <f t="shared" si="9"/>
        <v/>
      </c>
      <c r="AZ66" s="63"/>
      <c r="BA66" s="69"/>
      <c r="BB66" s="69"/>
      <c r="BC66" s="69"/>
      <c r="BD66" s="71"/>
      <c r="BE66" s="71"/>
      <c r="BF66" s="71"/>
      <c r="BG66" s="72"/>
      <c r="BH66" s="73"/>
      <c r="BI66" s="73"/>
      <c r="BJ66" s="74"/>
      <c r="BK66" s="74"/>
      <c r="BL66" s="77" t="str">
        <f t="shared" si="10"/>
        <v/>
      </c>
      <c r="BM66" s="80" t="str">
        <f t="shared" si="11"/>
        <v/>
      </c>
      <c r="BN66" s="139"/>
      <c r="BO66" s="82" t="str">
        <f>IF(ISBLANK(A66),"",VLOOKUP(LEFT(A66,1),Coordinate,2,FALSE))</f>
        <v/>
      </c>
      <c r="BP66" s="83">
        <f t="shared" si="14"/>
        <v>0</v>
      </c>
      <c r="BQ66" s="84">
        <f t="shared" si="15"/>
        <v>0</v>
      </c>
      <c r="BR66" s="54" t="str">
        <f>IF(ISBLANK(A66),"",vlookup(LEFT(A66,1),Coordinate,9,false))</f>
        <v/>
      </c>
      <c r="BS66" s="54" t="str">
        <f>IF(ISBLANK(A66),"",VLOOKUP(MID(A66,2,1),Coordinate,9,false))</f>
        <v/>
      </c>
      <c r="BT66" s="54" t="str">
        <f>IF(ISBLANK(A66),"",VLOOKUP(MID(A66,3,1),Coordinate,9,false))</f>
        <v/>
      </c>
      <c r="BU66" s="54" t="str">
        <f>IF(ISBLANK(A66),"",VLOOKUP(MID(A66,4,1),Coordinate,9,false))</f>
        <v/>
      </c>
      <c r="BV66" s="54" t="str">
        <f>IF(ISBLANK(A66),"",VLOOKUP(MID(A66,5,1),Coordinate,9,false))</f>
        <v/>
      </c>
      <c r="BW66" s="54" t="str">
        <f>IF(ISBLANK(A66),"",VLOOKUP(MID(A66,6,1),Coordinate,9,false))</f>
        <v/>
      </c>
      <c r="BX66" s="84" t="str">
        <f>IF(ISBLANK(A66),"",VLOOKUP(RIGHT(A66,1),Coordinate,9,false))</f>
        <v/>
      </c>
      <c r="BY66" s="84">
        <f t="array" ref="BY66">SUMPRODUCT(BR66:BX66,TRANSPOSE(Weights))</f>
        <v>0</v>
      </c>
      <c r="BZ66" s="53"/>
    </row>
    <row r="67">
      <c r="A67" s="147"/>
      <c r="B67" s="51" t="str">
        <f>IF(ISBLANK(A67),"",if(C67="","N",if(VLOOKUP(BQ67,NewPlanet,3,false)=C67,"Y","N")))</f>
        <v/>
      </c>
      <c r="C67" s="141"/>
      <c r="D67" s="52"/>
      <c r="E67" s="52"/>
      <c r="F67" s="52"/>
      <c r="G67" s="52"/>
      <c r="H67" s="52"/>
      <c r="I67" s="54" t="str">
        <f t="shared" si="7"/>
        <v/>
      </c>
      <c r="J67" s="52"/>
      <c r="K67" s="52"/>
      <c r="L67" s="52"/>
      <c r="M67" s="52"/>
      <c r="N67" s="52"/>
      <c r="O67" s="54" t="str">
        <f t="shared" si="8"/>
        <v/>
      </c>
      <c r="P67" s="142"/>
      <c r="Q67" s="56"/>
      <c r="R67" s="143"/>
      <c r="S67" s="58"/>
      <c r="T67" s="144"/>
      <c r="U67" s="60"/>
      <c r="V67" s="61"/>
      <c r="W67" s="62"/>
      <c r="X67" s="52"/>
      <c r="Y67" s="63"/>
      <c r="Z67" s="52"/>
      <c r="AA67" s="52"/>
      <c r="AB67" s="52"/>
      <c r="AC67" s="65"/>
      <c r="AD67" s="52"/>
      <c r="AE67" s="52"/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58"/>
      <c r="AU67" s="60"/>
      <c r="AV67" s="60"/>
      <c r="AW67" s="61"/>
      <c r="AX67" s="62"/>
      <c r="AY67" s="31" t="str">
        <f t="shared" si="9"/>
        <v/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 t="str">
        <f t="shared" si="10"/>
        <v/>
      </c>
      <c r="BM67" s="80" t="str">
        <f t="shared" si="11"/>
        <v/>
      </c>
      <c r="BN67" s="139"/>
      <c r="BO67" s="82" t="str">
        <f>IF(ISBLANK(A67),"",VLOOKUP(LEFT(A67,1),Coordinate,2,FALSE))</f>
        <v/>
      </c>
      <c r="BP67" s="83">
        <f t="shared" si="14"/>
        <v>0</v>
      </c>
      <c r="BQ67" s="84">
        <f t="shared" si="15"/>
        <v>0</v>
      </c>
      <c r="BR67" s="54" t="str">
        <f>IF(ISBLANK(A67),"",vlookup(LEFT(A67,1),Coordinate,9,false))</f>
        <v/>
      </c>
      <c r="BS67" s="54" t="str">
        <f>IF(ISBLANK(A67),"",VLOOKUP(MID(A67,2,1),Coordinate,9,false))</f>
        <v/>
      </c>
      <c r="BT67" s="54" t="str">
        <f>IF(ISBLANK(A67),"",VLOOKUP(MID(A67,3,1),Coordinate,9,false))</f>
        <v/>
      </c>
      <c r="BU67" s="54" t="str">
        <f>IF(ISBLANK(A67),"",VLOOKUP(MID(A67,4,1),Coordinate,9,false))</f>
        <v/>
      </c>
      <c r="BV67" s="54" t="str">
        <f>IF(ISBLANK(A67),"",VLOOKUP(MID(A67,5,1),Coordinate,9,false))</f>
        <v/>
      </c>
      <c r="BW67" s="54" t="str">
        <f>IF(ISBLANK(A67),"",VLOOKUP(MID(A67,6,1),Coordinate,9,false))</f>
        <v/>
      </c>
      <c r="BX67" s="84" t="str">
        <f>IF(ISBLANK(A67),"",VLOOKUP(RIGHT(A67,1),Coordinate,9,false))</f>
        <v/>
      </c>
      <c r="BY67" s="84">
        <f t="array" ref="BY67">SUMPRODUCT(BR67:BX67,TRANSPOSE(Weights))</f>
        <v>0</v>
      </c>
      <c r="BZ67" s="53"/>
    </row>
    <row r="68">
      <c r="A68" s="147"/>
      <c r="B68" s="51" t="str">
        <f>IF(ISBLANK(A68),"",if(C68="","N",if(VLOOKUP(BQ68,NewPlanet,3,false)=C68,"Y","N")))</f>
        <v/>
      </c>
      <c r="C68" s="141"/>
      <c r="D68" s="52"/>
      <c r="E68" s="52"/>
      <c r="F68" s="52"/>
      <c r="G68" s="52"/>
      <c r="H68" s="52"/>
      <c r="I68" s="54" t="str">
        <f t="shared" si="7"/>
        <v/>
      </c>
      <c r="J68" s="52"/>
      <c r="K68" s="52"/>
      <c r="L68" s="52"/>
      <c r="M68" s="52"/>
      <c r="N68" s="52"/>
      <c r="O68" s="54" t="str">
        <f t="shared" si="8"/>
        <v/>
      </c>
      <c r="P68" s="142"/>
      <c r="Q68" s="56"/>
      <c r="R68" s="143"/>
      <c r="S68" s="58"/>
      <c r="T68" s="144"/>
      <c r="U68" s="60"/>
      <c r="V68" s="61"/>
      <c r="W68" s="62"/>
      <c r="X68" s="52"/>
      <c r="Y68" s="63"/>
      <c r="Z68" s="52"/>
      <c r="AA68" s="52"/>
      <c r="AB68" s="52"/>
      <c r="AC68" s="65"/>
      <c r="AD68" s="52"/>
      <c r="AE68" s="52"/>
      <c r="AF68" s="52"/>
      <c r="AG68" s="65"/>
      <c r="AH68" s="52"/>
      <c r="AI68" s="52"/>
      <c r="AJ68" s="52"/>
      <c r="AK68" s="65"/>
      <c r="AL68" s="52"/>
      <c r="AM68" s="52"/>
      <c r="AN68" s="52"/>
      <c r="AO68" s="56"/>
      <c r="AP68" s="56"/>
      <c r="AQ68" s="56"/>
      <c r="AR68" s="58"/>
      <c r="AS68" s="58"/>
      <c r="AT68" s="58"/>
      <c r="AU68" s="60"/>
      <c r="AV68" s="60"/>
      <c r="AW68" s="61"/>
      <c r="AX68" s="62"/>
      <c r="AY68" s="31" t="str">
        <f t="shared" si="9"/>
        <v/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4"/>
      <c r="BK68" s="74"/>
      <c r="BL68" s="77" t="str">
        <f t="shared" si="10"/>
        <v/>
      </c>
      <c r="BM68" s="80" t="str">
        <f t="shared" si="11"/>
        <v/>
      </c>
      <c r="BN68" s="139"/>
      <c r="BO68" s="82" t="str">
        <f>IF(ISBLANK(A68),"",VLOOKUP(LEFT(A68,1),Coordinate,2,FALSE))</f>
        <v/>
      </c>
      <c r="BP68" s="83">
        <f t="shared" si="14"/>
        <v>0</v>
      </c>
      <c r="BQ68" s="84">
        <f t="shared" si="15"/>
        <v>0</v>
      </c>
      <c r="BR68" s="54" t="str">
        <f>IF(ISBLANK(A68),"",vlookup(LEFT(A68,1),Coordinate,9,false))</f>
        <v/>
      </c>
      <c r="BS68" s="54" t="str">
        <f>IF(ISBLANK(A68),"",VLOOKUP(MID(A68,2,1),Coordinate,9,false))</f>
        <v/>
      </c>
      <c r="BT68" s="54" t="str">
        <f>IF(ISBLANK(A68),"",VLOOKUP(MID(A68,3,1),Coordinate,9,false))</f>
        <v/>
      </c>
      <c r="BU68" s="54" t="str">
        <f>IF(ISBLANK(A68),"",VLOOKUP(MID(A68,4,1),Coordinate,9,false))</f>
        <v/>
      </c>
      <c r="BV68" s="54" t="str">
        <f>IF(ISBLANK(A68),"",VLOOKUP(MID(A68,5,1),Coordinate,9,false))</f>
        <v/>
      </c>
      <c r="BW68" s="54" t="str">
        <f>IF(ISBLANK(A68),"",VLOOKUP(MID(A68,6,1),Coordinate,9,false))</f>
        <v/>
      </c>
      <c r="BX68" s="84" t="str">
        <f>IF(ISBLANK(A68),"",VLOOKUP(RIGHT(A68,1),Coordinate,9,false))</f>
        <v/>
      </c>
      <c r="BY68" s="84">
        <f t="array" ref="BY68">SUMPRODUCT(BR68:BX68,TRANSPOSE(Weights))</f>
        <v>0</v>
      </c>
      <c r="BZ68" s="53"/>
    </row>
    <row r="69">
      <c r="A69" s="147"/>
      <c r="B69" s="51" t="str">
        <f>IF(ISBLANK(A69),"",if(C69="","N",if(VLOOKUP(BQ69,NewPlanet,3,false)=C69,"Y","N")))</f>
        <v/>
      </c>
      <c r="C69" s="141"/>
      <c r="D69" s="52"/>
      <c r="E69" s="52"/>
      <c r="F69" s="52"/>
      <c r="G69" s="52"/>
      <c r="H69" s="52"/>
      <c r="I69" s="54" t="str">
        <f t="shared" si="7"/>
        <v/>
      </c>
      <c r="J69" s="52"/>
      <c r="K69" s="52"/>
      <c r="L69" s="52"/>
      <c r="M69" s="52"/>
      <c r="N69" s="52"/>
      <c r="O69" s="54" t="str">
        <f t="shared" si="8"/>
        <v/>
      </c>
      <c r="P69" s="142"/>
      <c r="Q69" s="56"/>
      <c r="R69" s="143"/>
      <c r="S69" s="58"/>
      <c r="T69" s="144"/>
      <c r="U69" s="60"/>
      <c r="V69" s="61"/>
      <c r="W69" s="62"/>
      <c r="X69" s="52"/>
      <c r="Y69" s="63"/>
      <c r="Z69" s="52"/>
      <c r="AA69" s="52"/>
      <c r="AB69" s="52"/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/>
      <c r="AP69" s="56"/>
      <c r="AQ69" s="56"/>
      <c r="AR69" s="58"/>
      <c r="AS69" s="58"/>
      <c r="AT69" s="58"/>
      <c r="AU69" s="60"/>
      <c r="AV69" s="60"/>
      <c r="AW69" s="61"/>
      <c r="AX69" s="62"/>
      <c r="AY69" s="31" t="str">
        <f t="shared" si="9"/>
        <v/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/>
      <c r="BK69" s="74"/>
      <c r="BL69" s="77" t="str">
        <f t="shared" si="10"/>
        <v/>
      </c>
      <c r="BM69" s="80" t="str">
        <f t="shared" si="11"/>
        <v/>
      </c>
      <c r="BN69" s="139"/>
      <c r="BO69" s="82" t="str">
        <f>IF(ISBLANK(A69),"",VLOOKUP(LEFT(A69,1),Coordinate,2,FALSE))</f>
        <v/>
      </c>
      <c r="BP69" s="83">
        <f t="shared" si="14"/>
        <v>0</v>
      </c>
      <c r="BQ69" s="84">
        <f t="shared" si="15"/>
        <v>0</v>
      </c>
      <c r="BR69" s="54" t="str">
        <f>IF(ISBLANK(A69),"",vlookup(LEFT(A69,1),Coordinate,9,false))</f>
        <v/>
      </c>
      <c r="BS69" s="54" t="str">
        <f>IF(ISBLANK(A69),"",VLOOKUP(MID(A69,2,1),Coordinate,9,false))</f>
        <v/>
      </c>
      <c r="BT69" s="54" t="str">
        <f>IF(ISBLANK(A69),"",VLOOKUP(MID(A69,3,1),Coordinate,9,false))</f>
        <v/>
      </c>
      <c r="BU69" s="54" t="str">
        <f>IF(ISBLANK(A69),"",VLOOKUP(MID(A69,4,1),Coordinate,9,false))</f>
        <v/>
      </c>
      <c r="BV69" s="54" t="str">
        <f>IF(ISBLANK(A69),"",VLOOKUP(MID(A69,5,1),Coordinate,9,false))</f>
        <v/>
      </c>
      <c r="BW69" s="54" t="str">
        <f>IF(ISBLANK(A69),"",VLOOKUP(MID(A69,6,1),Coordinate,9,false))</f>
        <v/>
      </c>
      <c r="BX69" s="84" t="str">
        <f>IF(ISBLANK(A69),"",VLOOKUP(RIGHT(A69,1),Coordinate,9,false))</f>
        <v/>
      </c>
      <c r="BY69" s="84">
        <f t="array" ref="BY69">SUMPRODUCT(BR69:BX69,TRANSPOSE(Weights))</f>
        <v>0</v>
      </c>
      <c r="BZ69" s="53"/>
    </row>
    <row r="70">
      <c r="A70" s="147"/>
      <c r="B70" s="51" t="str">
        <f>IF(ISBLANK(A70),"",if(C70="","N",if(VLOOKUP(BQ70,NewPlanet,3,false)=C70,"Y","N")))</f>
        <v/>
      </c>
      <c r="C70" s="141"/>
      <c r="D70" s="52"/>
      <c r="E70" s="52"/>
      <c r="F70" s="52"/>
      <c r="G70" s="52"/>
      <c r="H70" s="52"/>
      <c r="I70" s="54" t="str">
        <f t="shared" si="7"/>
        <v/>
      </c>
      <c r="J70" s="52"/>
      <c r="K70" s="52"/>
      <c r="L70" s="52"/>
      <c r="M70" s="52"/>
      <c r="N70" s="52"/>
      <c r="O70" s="54" t="str">
        <f t="shared" si="8"/>
        <v/>
      </c>
      <c r="P70" s="142"/>
      <c r="Q70" s="56"/>
      <c r="R70" s="143"/>
      <c r="S70" s="58"/>
      <c r="T70" s="144"/>
      <c r="U70" s="60"/>
      <c r="V70" s="61"/>
      <c r="W70" s="62"/>
      <c r="X70" s="52"/>
      <c r="Y70" s="63"/>
      <c r="Z70" s="52"/>
      <c r="AA70" s="52"/>
      <c r="AB70" s="52"/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58"/>
      <c r="AU70" s="60"/>
      <c r="AV70" s="60"/>
      <c r="AW70" s="61"/>
      <c r="AX70" s="62"/>
      <c r="AY70" s="31" t="str">
        <f t="shared" si="9"/>
        <v/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/>
      <c r="BK70" s="74"/>
      <c r="BL70" s="77" t="str">
        <f t="shared" si="10"/>
        <v/>
      </c>
      <c r="BM70" s="80" t="str">
        <f t="shared" si="11"/>
        <v/>
      </c>
      <c r="BN70" s="139"/>
      <c r="BO70" s="82" t="str">
        <f>IF(ISBLANK(A70),"",VLOOKUP(LEFT(A70,1),Coordinate,2,FALSE))</f>
        <v/>
      </c>
      <c r="BP70" s="83">
        <f t="shared" si="14"/>
        <v>0</v>
      </c>
      <c r="BQ70" s="84">
        <f t="shared" si="15"/>
        <v>0</v>
      </c>
      <c r="BR70" s="54" t="str">
        <f>IF(ISBLANK(A70),"",vlookup(LEFT(A70,1),Coordinate,9,false))</f>
        <v/>
      </c>
      <c r="BS70" s="54" t="str">
        <f>IF(ISBLANK(A70),"",VLOOKUP(MID(A70,2,1),Coordinate,9,false))</f>
        <v/>
      </c>
      <c r="BT70" s="54" t="str">
        <f>IF(ISBLANK(A70),"",VLOOKUP(MID(A70,3,1),Coordinate,9,false))</f>
        <v/>
      </c>
      <c r="BU70" s="54" t="str">
        <f>IF(ISBLANK(A70),"",VLOOKUP(MID(A70,4,1),Coordinate,9,false))</f>
        <v/>
      </c>
      <c r="BV70" s="54" t="str">
        <f>IF(ISBLANK(A70),"",VLOOKUP(MID(A70,5,1),Coordinate,9,false))</f>
        <v/>
      </c>
      <c r="BW70" s="54" t="str">
        <f>IF(ISBLANK(A70),"",VLOOKUP(MID(A70,6,1),Coordinate,9,false))</f>
        <v/>
      </c>
      <c r="BX70" s="84" t="str">
        <f>IF(ISBLANK(A70),"",VLOOKUP(RIGHT(A70,1),Coordinate,9,false))</f>
        <v/>
      </c>
      <c r="BY70" s="84">
        <f t="array" ref="BY70">SUMPRODUCT(BR70:BX70,TRANSPOSE(Weights))</f>
        <v>0</v>
      </c>
      <c r="BZ70" s="53"/>
    </row>
    <row r="71">
      <c r="A71" s="147"/>
      <c r="B71" s="51" t="str">
        <f>IF(ISBLANK(A71),"",if(C71="","N",if(VLOOKUP(BQ71,NewPlanet,3,false)=C71,"Y","N")))</f>
        <v/>
      </c>
      <c r="C71" s="141"/>
      <c r="D71" s="52"/>
      <c r="E71" s="52"/>
      <c r="F71" s="52"/>
      <c r="G71" s="52"/>
      <c r="H71" s="52"/>
      <c r="I71" s="54" t="str">
        <f t="shared" si="7"/>
        <v/>
      </c>
      <c r="J71" s="52"/>
      <c r="K71" s="52"/>
      <c r="L71" s="52"/>
      <c r="M71" s="52"/>
      <c r="N71" s="52"/>
      <c r="O71" s="54" t="str">
        <f t="shared" si="8"/>
        <v/>
      </c>
      <c r="P71" s="142"/>
      <c r="Q71" s="56"/>
      <c r="R71" s="143"/>
      <c r="S71" s="58"/>
      <c r="T71" s="144"/>
      <c r="U71" s="60"/>
      <c r="V71" s="61"/>
      <c r="W71" s="62"/>
      <c r="X71" s="52"/>
      <c r="Y71" s="63"/>
      <c r="Z71" s="52"/>
      <c r="AA71" s="52"/>
      <c r="AB71" s="52"/>
      <c r="AC71" s="65"/>
      <c r="AD71" s="52"/>
      <c r="AE71" s="52"/>
      <c r="AF71" s="52"/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58"/>
      <c r="AU71" s="60"/>
      <c r="AV71" s="60"/>
      <c r="AW71" s="61"/>
      <c r="AX71" s="62"/>
      <c r="AY71" s="31" t="str">
        <f t="shared" si="9"/>
        <v/>
      </c>
      <c r="AZ71" s="63"/>
      <c r="BA71" s="69"/>
      <c r="BB71" s="69"/>
      <c r="BC71" s="69"/>
      <c r="BD71" s="71"/>
      <c r="BE71" s="71"/>
      <c r="BF71" s="71"/>
      <c r="BG71" s="72"/>
      <c r="BH71" s="73"/>
      <c r="BI71" s="73"/>
      <c r="BJ71" s="74"/>
      <c r="BK71" s="74"/>
      <c r="BL71" s="77" t="str">
        <f t="shared" si="10"/>
        <v/>
      </c>
      <c r="BM71" s="80" t="str">
        <f t="shared" si="11"/>
        <v/>
      </c>
      <c r="BN71" s="139"/>
      <c r="BO71" s="82" t="str">
        <f>IF(ISBLANK(A71),"",VLOOKUP(LEFT(A71,1),Coordinate,2,FALSE))</f>
        <v/>
      </c>
      <c r="BP71" s="83">
        <f t="shared" si="14"/>
        <v>0</v>
      </c>
      <c r="BQ71" s="84">
        <f t="shared" si="15"/>
        <v>0</v>
      </c>
      <c r="BR71" s="54" t="str">
        <f>IF(ISBLANK(A71),"",vlookup(LEFT(A71,1),Coordinate,9,false))</f>
        <v/>
      </c>
      <c r="BS71" s="54" t="str">
        <f>IF(ISBLANK(A71),"",VLOOKUP(MID(A71,2,1),Coordinate,9,false))</f>
        <v/>
      </c>
      <c r="BT71" s="54" t="str">
        <f>IF(ISBLANK(A71),"",VLOOKUP(MID(A71,3,1),Coordinate,9,false))</f>
        <v/>
      </c>
      <c r="BU71" s="54" t="str">
        <f>IF(ISBLANK(A71),"",VLOOKUP(MID(A71,4,1),Coordinate,9,false))</f>
        <v/>
      </c>
      <c r="BV71" s="54" t="str">
        <f>IF(ISBLANK(A71),"",VLOOKUP(MID(A71,5,1),Coordinate,9,false))</f>
        <v/>
      </c>
      <c r="BW71" s="54" t="str">
        <f>IF(ISBLANK(A71),"",VLOOKUP(MID(A71,6,1),Coordinate,9,false))</f>
        <v/>
      </c>
      <c r="BX71" s="84" t="str">
        <f>IF(ISBLANK(A71),"",VLOOKUP(RIGHT(A71,1),Coordinate,9,false))</f>
        <v/>
      </c>
      <c r="BY71" s="84">
        <f t="array" ref="BY71">SUMPRODUCT(BR71:BX71,TRANSPOSE(Weights))</f>
        <v>0</v>
      </c>
      <c r="BZ71" s="53"/>
    </row>
    <row r="72">
      <c r="A72" s="147"/>
      <c r="B72" s="51" t="str">
        <f>IF(ISBLANK(A72),"",if(C72="","N",if(VLOOKUP(BQ72,NewPlanet,3,false)=C72,"Y","N")))</f>
        <v/>
      </c>
      <c r="C72" s="141"/>
      <c r="D72" s="52"/>
      <c r="E72" s="52"/>
      <c r="F72" s="52"/>
      <c r="G72" s="52"/>
      <c r="H72" s="52"/>
      <c r="I72" s="54" t="str">
        <f t="shared" si="7"/>
        <v/>
      </c>
      <c r="J72" s="52"/>
      <c r="K72" s="52"/>
      <c r="L72" s="52"/>
      <c r="M72" s="52"/>
      <c r="N72" s="52"/>
      <c r="O72" s="54" t="str">
        <f t="shared" si="8"/>
        <v/>
      </c>
      <c r="P72" s="142"/>
      <c r="Q72" s="56"/>
      <c r="R72" s="143"/>
      <c r="S72" s="58"/>
      <c r="T72" s="144"/>
      <c r="U72" s="60"/>
      <c r="V72" s="61"/>
      <c r="W72" s="62"/>
      <c r="X72" s="52"/>
      <c r="Y72" s="63"/>
      <c r="Z72" s="52"/>
      <c r="AA72" s="52"/>
      <c r="AB72" s="52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58"/>
      <c r="AU72" s="60"/>
      <c r="AV72" s="60"/>
      <c r="AW72" s="61"/>
      <c r="AX72" s="62"/>
      <c r="AY72" s="31" t="str">
        <f t="shared" si="9"/>
        <v/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 t="str">
        <f t="shared" si="10"/>
        <v/>
      </c>
      <c r="BM72" s="80" t="str">
        <f t="shared" si="11"/>
        <v/>
      </c>
      <c r="BN72" s="139"/>
      <c r="BO72" s="82" t="str">
        <f>IF(ISBLANK(A72),"",VLOOKUP(LEFT(A72,1),Coordinate,2,FALSE))</f>
        <v/>
      </c>
      <c r="BP72" s="83">
        <f t="shared" si="14"/>
        <v>0</v>
      </c>
      <c r="BQ72" s="84">
        <f t="shared" si="15"/>
        <v>0</v>
      </c>
      <c r="BR72" s="54" t="str">
        <f>IF(ISBLANK(A72),"",vlookup(LEFT(A72,1),Coordinate,9,false))</f>
        <v/>
      </c>
      <c r="BS72" s="54" t="str">
        <f>IF(ISBLANK(A72),"",VLOOKUP(MID(A72,2,1),Coordinate,9,false))</f>
        <v/>
      </c>
      <c r="BT72" s="54" t="str">
        <f>IF(ISBLANK(A72),"",VLOOKUP(MID(A72,3,1),Coordinate,9,false))</f>
        <v/>
      </c>
      <c r="BU72" s="54" t="str">
        <f>IF(ISBLANK(A72),"",VLOOKUP(MID(A72,4,1),Coordinate,9,false))</f>
        <v/>
      </c>
      <c r="BV72" s="54" t="str">
        <f>IF(ISBLANK(A72),"",VLOOKUP(MID(A72,5,1),Coordinate,9,false))</f>
        <v/>
      </c>
      <c r="BW72" s="54" t="str">
        <f>IF(ISBLANK(A72),"",VLOOKUP(MID(A72,6,1),Coordinate,9,false))</f>
        <v/>
      </c>
      <c r="BX72" s="84" t="str">
        <f>IF(ISBLANK(A72),"",VLOOKUP(RIGHT(A72,1),Coordinate,9,false))</f>
        <v/>
      </c>
      <c r="BY72" s="84">
        <f t="array" ref="BY72">SUMPRODUCT(BR72:BX72,TRANSPOSE(Weights))</f>
        <v>0</v>
      </c>
      <c r="BZ72" s="53"/>
    </row>
    <row r="73">
      <c r="A73" s="147"/>
      <c r="B73" s="51" t="str">
        <f>IF(ISBLANK(A73),"",if(C73="","N",if(VLOOKUP(BQ73,NewPlanet,3,false)=C73,"Y","N")))</f>
        <v/>
      </c>
      <c r="C73" s="141"/>
      <c r="D73" s="52"/>
      <c r="E73" s="52"/>
      <c r="F73" s="52"/>
      <c r="G73" s="52"/>
      <c r="H73" s="52"/>
      <c r="I73" s="54" t="str">
        <f t="shared" si="7"/>
        <v/>
      </c>
      <c r="J73" s="52"/>
      <c r="K73" s="52"/>
      <c r="L73" s="52"/>
      <c r="M73" s="52"/>
      <c r="N73" s="52"/>
      <c r="O73" s="54" t="str">
        <f t="shared" si="8"/>
        <v/>
      </c>
      <c r="P73" s="142"/>
      <c r="Q73" s="56"/>
      <c r="R73" s="143"/>
      <c r="S73" s="58"/>
      <c r="T73" s="144"/>
      <c r="U73" s="60"/>
      <c r="V73" s="61"/>
      <c r="W73" s="62"/>
      <c r="X73" s="52"/>
      <c r="Y73" s="63"/>
      <c r="Z73" s="52"/>
      <c r="AA73" s="52"/>
      <c r="AB73" s="52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56"/>
      <c r="AP73" s="56"/>
      <c r="AQ73" s="56"/>
      <c r="AR73" s="58"/>
      <c r="AS73" s="58"/>
      <c r="AT73" s="58"/>
      <c r="AU73" s="60"/>
      <c r="AV73" s="60"/>
      <c r="AW73" s="61"/>
      <c r="AX73" s="62"/>
      <c r="AY73" s="31" t="str">
        <f t="shared" si="9"/>
        <v/>
      </c>
      <c r="AZ73" s="63"/>
      <c r="BA73" s="69"/>
      <c r="BB73" s="69"/>
      <c r="BC73" s="69"/>
      <c r="BD73" s="71"/>
      <c r="BE73" s="71"/>
      <c r="BF73" s="71"/>
      <c r="BG73" s="72"/>
      <c r="BH73" s="73"/>
      <c r="BI73" s="73"/>
      <c r="BJ73" s="74"/>
      <c r="BK73" s="74"/>
      <c r="BL73" s="77" t="str">
        <f t="shared" si="10"/>
        <v/>
      </c>
      <c r="BM73" s="80" t="str">
        <f t="shared" si="11"/>
        <v/>
      </c>
      <c r="BN73" s="139"/>
      <c r="BO73" s="82" t="str">
        <f>IF(ISBLANK(A73),"",VLOOKUP(LEFT(A73,1),Coordinate,2,FALSE))</f>
        <v/>
      </c>
      <c r="BP73" s="83">
        <f t="shared" si="14"/>
        <v>0</v>
      </c>
      <c r="BQ73" s="84">
        <f t="shared" si="15"/>
        <v>0</v>
      </c>
      <c r="BR73" s="54" t="str">
        <f>IF(ISBLANK(A73),"",vlookup(LEFT(A73,1),Coordinate,9,false))</f>
        <v/>
      </c>
      <c r="BS73" s="54" t="str">
        <f>IF(ISBLANK(A73),"",VLOOKUP(MID(A73,2,1),Coordinate,9,false))</f>
        <v/>
      </c>
      <c r="BT73" s="54" t="str">
        <f>IF(ISBLANK(A73),"",VLOOKUP(MID(A73,3,1),Coordinate,9,false))</f>
        <v/>
      </c>
      <c r="BU73" s="54" t="str">
        <f>IF(ISBLANK(A73),"",VLOOKUP(MID(A73,4,1),Coordinate,9,false))</f>
        <v/>
      </c>
      <c r="BV73" s="54" t="str">
        <f>IF(ISBLANK(A73),"",VLOOKUP(MID(A73,5,1),Coordinate,9,false))</f>
        <v/>
      </c>
      <c r="BW73" s="54" t="str">
        <f>IF(ISBLANK(A73),"",VLOOKUP(MID(A73,6,1),Coordinate,9,false))</f>
        <v/>
      </c>
      <c r="BX73" s="84" t="str">
        <f>IF(ISBLANK(A73),"",VLOOKUP(RIGHT(A73,1),Coordinate,9,false))</f>
        <v/>
      </c>
      <c r="BY73" s="84">
        <f t="array" ref="BY73">SUMPRODUCT(BR73:BX73,TRANSPOSE(Weights))</f>
        <v>0</v>
      </c>
      <c r="BZ73" s="53"/>
    </row>
    <row r="74">
      <c r="A74" s="147"/>
      <c r="B74" s="51" t="str">
        <f>IF(ISBLANK(A74),"",if(C74="","N",if(VLOOKUP(BQ74,NewPlanet,3,false)=C74,"Y","N")))</f>
        <v/>
      </c>
      <c r="C74" s="141"/>
      <c r="D74" s="52"/>
      <c r="E74" s="52"/>
      <c r="F74" s="52"/>
      <c r="G74" s="52"/>
      <c r="H74" s="52"/>
      <c r="I74" s="54" t="str">
        <f t="shared" si="7"/>
        <v/>
      </c>
      <c r="J74" s="52"/>
      <c r="K74" s="52"/>
      <c r="L74" s="52"/>
      <c r="M74" s="52"/>
      <c r="N74" s="52"/>
      <c r="O74" s="54" t="str">
        <f t="shared" si="8"/>
        <v/>
      </c>
      <c r="P74" s="142"/>
      <c r="Q74" s="56"/>
      <c r="R74" s="143"/>
      <c r="S74" s="58"/>
      <c r="T74" s="144"/>
      <c r="U74" s="60"/>
      <c r="V74" s="61"/>
      <c r="W74" s="62"/>
      <c r="X74" s="52"/>
      <c r="Y74" s="63"/>
      <c r="Z74" s="52"/>
      <c r="AA74" s="52"/>
      <c r="AB74" s="52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58"/>
      <c r="AU74" s="60"/>
      <c r="AV74" s="60"/>
      <c r="AW74" s="61"/>
      <c r="AX74" s="62"/>
      <c r="AY74" s="31" t="str">
        <f t="shared" si="9"/>
        <v/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 t="str">
        <f t="shared" si="10"/>
        <v/>
      </c>
      <c r="BM74" s="80" t="str">
        <f t="shared" si="11"/>
        <v/>
      </c>
      <c r="BN74" s="139"/>
      <c r="BO74" s="82" t="str">
        <f>IF(ISBLANK(A74),"",VLOOKUP(LEFT(A74,1),Coordinate,2,FALSE))</f>
        <v/>
      </c>
      <c r="BP74" s="83">
        <f t="shared" si="14"/>
        <v>0</v>
      </c>
      <c r="BQ74" s="84">
        <f t="shared" si="15"/>
        <v>0</v>
      </c>
      <c r="BR74" s="54" t="str">
        <f>IF(ISBLANK(A74),"",vlookup(LEFT(A74,1),Coordinate,9,false))</f>
        <v/>
      </c>
      <c r="BS74" s="54" t="str">
        <f>IF(ISBLANK(A74),"",VLOOKUP(MID(A74,2,1),Coordinate,9,false))</f>
        <v/>
      </c>
      <c r="BT74" s="54" t="str">
        <f>IF(ISBLANK(A74),"",VLOOKUP(MID(A74,3,1),Coordinate,9,false))</f>
        <v/>
      </c>
      <c r="BU74" s="54" t="str">
        <f>IF(ISBLANK(A74),"",VLOOKUP(MID(A74,4,1),Coordinate,9,false))</f>
        <v/>
      </c>
      <c r="BV74" s="54" t="str">
        <f>IF(ISBLANK(A74),"",VLOOKUP(MID(A74,5,1),Coordinate,9,false))</f>
        <v/>
      </c>
      <c r="BW74" s="54" t="str">
        <f>IF(ISBLANK(A74),"",VLOOKUP(MID(A74,6,1),Coordinate,9,false))</f>
        <v/>
      </c>
      <c r="BX74" s="84" t="str">
        <f>IF(ISBLANK(A74),"",VLOOKUP(RIGHT(A74,1),Coordinate,9,false))</f>
        <v/>
      </c>
      <c r="BY74" s="84">
        <f t="array" ref="BY74">SUMPRODUCT(BR74:BX74,TRANSPOSE(Weights))</f>
        <v>0</v>
      </c>
      <c r="BZ74" s="53"/>
    </row>
    <row r="75">
      <c r="A75" s="147"/>
      <c r="B75" s="51" t="str">
        <f>IF(ISBLANK(A75),"",if(C75="","N",if(VLOOKUP(BQ75,NewPlanet,3,false)=C75,"Y","N")))</f>
        <v/>
      </c>
      <c r="C75" s="141"/>
      <c r="D75" s="52"/>
      <c r="E75" s="52"/>
      <c r="F75" s="52"/>
      <c r="G75" s="52"/>
      <c r="H75" s="52"/>
      <c r="I75" s="54" t="str">
        <f t="shared" si="7"/>
        <v/>
      </c>
      <c r="J75" s="52"/>
      <c r="K75" s="52"/>
      <c r="L75" s="52"/>
      <c r="M75" s="52"/>
      <c r="N75" s="52"/>
      <c r="O75" s="54" t="str">
        <f t="shared" si="8"/>
        <v/>
      </c>
      <c r="P75" s="142"/>
      <c r="Q75" s="56"/>
      <c r="R75" s="143"/>
      <c r="S75" s="58"/>
      <c r="T75" s="144"/>
      <c r="U75" s="60"/>
      <c r="V75" s="61"/>
      <c r="W75" s="62"/>
      <c r="X75" s="52"/>
      <c r="Y75" s="63"/>
      <c r="Z75" s="52"/>
      <c r="AA75" s="52"/>
      <c r="AB75" s="52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58"/>
      <c r="AU75" s="60"/>
      <c r="AV75" s="60"/>
      <c r="AW75" s="61"/>
      <c r="AX75" s="62"/>
      <c r="AY75" s="31" t="str">
        <f t="shared" si="9"/>
        <v/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 t="str">
        <f t="shared" si="10"/>
        <v/>
      </c>
      <c r="BM75" s="80" t="str">
        <f t="shared" si="11"/>
        <v/>
      </c>
      <c r="BN75" s="139"/>
      <c r="BO75" s="82" t="str">
        <f>IF(ISBLANK(A75),"",VLOOKUP(LEFT(A75,1),Coordinate,2,FALSE))</f>
        <v/>
      </c>
      <c r="BP75" s="83">
        <f t="shared" si="14"/>
        <v>0</v>
      </c>
      <c r="BQ75" s="84">
        <f t="shared" si="15"/>
        <v>0</v>
      </c>
      <c r="BR75" s="54" t="str">
        <f>IF(ISBLANK(A75),"",vlookup(LEFT(A75,1),Coordinate,9,false))</f>
        <v/>
      </c>
      <c r="BS75" s="54" t="str">
        <f>IF(ISBLANK(A75),"",VLOOKUP(MID(A75,2,1),Coordinate,9,false))</f>
        <v/>
      </c>
      <c r="BT75" s="54" t="str">
        <f>IF(ISBLANK(A75),"",VLOOKUP(MID(A75,3,1),Coordinate,9,false))</f>
        <v/>
      </c>
      <c r="BU75" s="54" t="str">
        <f>IF(ISBLANK(A75),"",VLOOKUP(MID(A75,4,1),Coordinate,9,false))</f>
        <v/>
      </c>
      <c r="BV75" s="54" t="str">
        <f>IF(ISBLANK(A75),"",VLOOKUP(MID(A75,5,1),Coordinate,9,false))</f>
        <v/>
      </c>
      <c r="BW75" s="54" t="str">
        <f>IF(ISBLANK(A75),"",VLOOKUP(MID(A75,6,1),Coordinate,9,false))</f>
        <v/>
      </c>
      <c r="BX75" s="84" t="str">
        <f>IF(ISBLANK(A75),"",VLOOKUP(RIGHT(A75,1),Coordinate,9,false))</f>
        <v/>
      </c>
      <c r="BY75" s="84">
        <f t="array" ref="BY75">SUMPRODUCT(BR75:BX75,TRANSPOSE(Weights))</f>
        <v>0</v>
      </c>
      <c r="BZ75" s="53"/>
    </row>
    <row r="76">
      <c r="A76" s="147"/>
      <c r="B76" s="51" t="str">
        <f>IF(ISBLANK(A76),"",if(C76="","N",if(VLOOKUP(BQ76,NewPlanet,3,false)=C76,"Y","N")))</f>
        <v/>
      </c>
      <c r="C76" s="141"/>
      <c r="D76" s="52"/>
      <c r="E76" s="52"/>
      <c r="F76" s="52"/>
      <c r="G76" s="52"/>
      <c r="H76" s="52"/>
      <c r="I76" s="54" t="str">
        <f t="shared" si="7"/>
        <v/>
      </c>
      <c r="J76" s="52"/>
      <c r="K76" s="52"/>
      <c r="L76" s="52"/>
      <c r="M76" s="52"/>
      <c r="N76" s="52"/>
      <c r="O76" s="54" t="str">
        <f t="shared" si="8"/>
        <v/>
      </c>
      <c r="P76" s="142"/>
      <c r="Q76" s="56"/>
      <c r="R76" s="143"/>
      <c r="S76" s="58"/>
      <c r="T76" s="144"/>
      <c r="U76" s="60"/>
      <c r="V76" s="61"/>
      <c r="W76" s="62"/>
      <c r="X76" s="52"/>
      <c r="Y76" s="63"/>
      <c r="Z76" s="52"/>
      <c r="AA76" s="52"/>
      <c r="AB76" s="52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58"/>
      <c r="AU76" s="60"/>
      <c r="AV76" s="60"/>
      <c r="AW76" s="61"/>
      <c r="AX76" s="62"/>
      <c r="AY76" s="31" t="str">
        <f t="shared" si="9"/>
        <v/>
      </c>
      <c r="AZ76" s="63"/>
      <c r="BA76" s="69"/>
      <c r="BB76" s="69"/>
      <c r="BC76" s="69"/>
      <c r="BD76" s="71"/>
      <c r="BE76" s="71"/>
      <c r="BF76" s="71"/>
      <c r="BG76" s="72"/>
      <c r="BH76" s="73"/>
      <c r="BI76" s="73"/>
      <c r="BJ76" s="74"/>
      <c r="BK76" s="74"/>
      <c r="BL76" s="77" t="str">
        <f t="shared" si="10"/>
        <v/>
      </c>
      <c r="BM76" s="80" t="str">
        <f t="shared" si="11"/>
        <v/>
      </c>
      <c r="BN76" s="139"/>
      <c r="BO76" s="82" t="str">
        <f>IF(ISBLANK(A76),"",VLOOKUP(LEFT(A76,1),Coordinate,2,FALSE))</f>
        <v/>
      </c>
      <c r="BP76" s="83">
        <f t="shared" si="14"/>
        <v>0</v>
      </c>
      <c r="BQ76" s="84">
        <f t="shared" si="15"/>
        <v>0</v>
      </c>
      <c r="BR76" s="54" t="str">
        <f>IF(ISBLANK(A76),"",vlookup(LEFT(A76,1),Coordinate,9,false))</f>
        <v/>
      </c>
      <c r="BS76" s="54" t="str">
        <f>IF(ISBLANK(A76),"",VLOOKUP(MID(A76,2,1),Coordinate,9,false))</f>
        <v/>
      </c>
      <c r="BT76" s="54" t="str">
        <f>IF(ISBLANK(A76),"",VLOOKUP(MID(A76,3,1),Coordinate,9,false))</f>
        <v/>
      </c>
      <c r="BU76" s="54" t="str">
        <f>IF(ISBLANK(A76),"",VLOOKUP(MID(A76,4,1),Coordinate,9,false))</f>
        <v/>
      </c>
      <c r="BV76" s="54" t="str">
        <f>IF(ISBLANK(A76),"",VLOOKUP(MID(A76,5,1),Coordinate,9,false))</f>
        <v/>
      </c>
      <c r="BW76" s="54" t="str">
        <f>IF(ISBLANK(A76),"",VLOOKUP(MID(A76,6,1),Coordinate,9,false))</f>
        <v/>
      </c>
      <c r="BX76" s="84" t="str">
        <f>IF(ISBLANK(A76),"",VLOOKUP(RIGHT(A76,1),Coordinate,9,false))</f>
        <v/>
      </c>
      <c r="BY76" s="84">
        <f t="array" ref="BY76">SUMPRODUCT(BR76:BX76,TRANSPOSE(Weights))</f>
        <v>0</v>
      </c>
      <c r="BZ76" s="53"/>
    </row>
    <row r="77">
      <c r="A77" s="147"/>
      <c r="B77" s="51" t="str">
        <f>IF(ISBLANK(A77),"",if(C77="","N",if(VLOOKUP(BQ77,NewPlanet,3,false)=C77,"Y","N")))</f>
        <v/>
      </c>
      <c r="C77" s="141"/>
      <c r="D77" s="52"/>
      <c r="E77" s="52"/>
      <c r="F77" s="52"/>
      <c r="G77" s="52"/>
      <c r="H77" s="52"/>
      <c r="I77" s="54" t="str">
        <f t="shared" si="7"/>
        <v/>
      </c>
      <c r="J77" s="52"/>
      <c r="K77" s="52"/>
      <c r="L77" s="52"/>
      <c r="M77" s="52"/>
      <c r="N77" s="52"/>
      <c r="O77" s="54" t="str">
        <f t="shared" si="8"/>
        <v/>
      </c>
      <c r="P77" s="142"/>
      <c r="Q77" s="56"/>
      <c r="R77" s="143"/>
      <c r="S77" s="58"/>
      <c r="T77" s="144"/>
      <c r="U77" s="60"/>
      <c r="V77" s="61"/>
      <c r="W77" s="62"/>
      <c r="X77" s="52"/>
      <c r="Y77" s="63"/>
      <c r="Z77" s="52"/>
      <c r="AA77" s="52"/>
      <c r="AB77" s="52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58"/>
      <c r="AU77" s="60"/>
      <c r="AV77" s="60"/>
      <c r="AW77" s="61"/>
      <c r="AX77" s="62"/>
      <c r="AY77" s="31" t="str">
        <f t="shared" si="9"/>
        <v/>
      </c>
      <c r="AZ77" s="63"/>
      <c r="BA77" s="69"/>
      <c r="BB77" s="69"/>
      <c r="BC77" s="69"/>
      <c r="BD77" s="71"/>
      <c r="BE77" s="71"/>
      <c r="BF77" s="71"/>
      <c r="BG77" s="72"/>
      <c r="BH77" s="73"/>
      <c r="BI77" s="73"/>
      <c r="BJ77" s="74"/>
      <c r="BK77" s="74"/>
      <c r="BL77" s="77" t="str">
        <f t="shared" si="10"/>
        <v/>
      </c>
      <c r="BM77" s="80" t="str">
        <f t="shared" si="11"/>
        <v/>
      </c>
      <c r="BN77" s="139"/>
      <c r="BO77" s="82" t="str">
        <f>IF(ISBLANK(A77),"",VLOOKUP(LEFT(A77,1),Coordinate,2,FALSE))</f>
        <v/>
      </c>
      <c r="BP77" s="83">
        <f t="shared" si="14"/>
        <v>0</v>
      </c>
      <c r="BQ77" s="84">
        <f t="shared" si="15"/>
        <v>0</v>
      </c>
      <c r="BR77" s="54" t="str">
        <f>IF(ISBLANK(A77),"",vlookup(LEFT(A77,1),Coordinate,9,false))</f>
        <v/>
      </c>
      <c r="BS77" s="54" t="str">
        <f>IF(ISBLANK(A77),"",VLOOKUP(MID(A77,2,1),Coordinate,9,false))</f>
        <v/>
      </c>
      <c r="BT77" s="54" t="str">
        <f>IF(ISBLANK(A77),"",VLOOKUP(MID(A77,3,1),Coordinate,9,false))</f>
        <v/>
      </c>
      <c r="BU77" s="54" t="str">
        <f>IF(ISBLANK(A77),"",VLOOKUP(MID(A77,4,1),Coordinate,9,false))</f>
        <v/>
      </c>
      <c r="BV77" s="54" t="str">
        <f>IF(ISBLANK(A77),"",VLOOKUP(MID(A77,5,1),Coordinate,9,false))</f>
        <v/>
      </c>
      <c r="BW77" s="54" t="str">
        <f>IF(ISBLANK(A77),"",VLOOKUP(MID(A77,6,1),Coordinate,9,false))</f>
        <v/>
      </c>
      <c r="BX77" s="84" t="str">
        <f>IF(ISBLANK(A77),"",VLOOKUP(RIGHT(A77,1),Coordinate,9,false))</f>
        <v/>
      </c>
      <c r="BY77" s="84">
        <f t="array" ref="BY77">SUMPRODUCT(BR77:BX77,TRANSPOSE(Weights))</f>
        <v>0</v>
      </c>
      <c r="BZ77" s="53"/>
    </row>
    <row r="78">
      <c r="A78" s="147"/>
      <c r="B78" s="51" t="str">
        <f>IF(ISBLANK(A78),"",if(C78="","N",if(VLOOKUP(BQ78,NewPlanet,3,false)=C78,"Y","N")))</f>
        <v/>
      </c>
      <c r="C78" s="141"/>
      <c r="D78" s="52"/>
      <c r="E78" s="52"/>
      <c r="F78" s="52"/>
      <c r="G78" s="52"/>
      <c r="H78" s="52"/>
      <c r="I78" s="54" t="str">
        <f t="shared" si="7"/>
        <v/>
      </c>
      <c r="J78" s="52"/>
      <c r="K78" s="52"/>
      <c r="L78" s="52"/>
      <c r="M78" s="52"/>
      <c r="N78" s="52"/>
      <c r="O78" s="54" t="str">
        <f t="shared" si="8"/>
        <v/>
      </c>
      <c r="P78" s="142"/>
      <c r="Q78" s="56"/>
      <c r="R78" s="143"/>
      <c r="S78" s="58"/>
      <c r="T78" s="144"/>
      <c r="U78" s="60"/>
      <c r="V78" s="61"/>
      <c r="W78" s="62"/>
      <c r="X78" s="52"/>
      <c r="Y78" s="63"/>
      <c r="Z78" s="52"/>
      <c r="AA78" s="52"/>
      <c r="AB78" s="52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58"/>
      <c r="AU78" s="60"/>
      <c r="AV78" s="60"/>
      <c r="AW78" s="61"/>
      <c r="AX78" s="62"/>
      <c r="AY78" s="31" t="str">
        <f t="shared" si="9"/>
        <v/>
      </c>
      <c r="AZ78" s="63"/>
      <c r="BA78" s="69"/>
      <c r="BB78" s="69"/>
      <c r="BC78" s="69"/>
      <c r="BD78" s="71"/>
      <c r="BE78" s="71"/>
      <c r="BF78" s="71"/>
      <c r="BG78" s="72"/>
      <c r="BH78" s="73"/>
      <c r="BI78" s="73"/>
      <c r="BJ78" s="74"/>
      <c r="BK78" s="74"/>
      <c r="BL78" s="77" t="str">
        <f t="shared" si="10"/>
        <v/>
      </c>
      <c r="BM78" s="80" t="str">
        <f t="shared" si="11"/>
        <v/>
      </c>
      <c r="BN78" s="139"/>
      <c r="BO78" s="82" t="str">
        <f>IF(ISBLANK(A78),"",VLOOKUP(LEFT(A78,1),Coordinate,2,FALSE))</f>
        <v/>
      </c>
      <c r="BP78" s="83">
        <f t="shared" si="14"/>
        <v>0</v>
      </c>
      <c r="BQ78" s="84">
        <f t="shared" si="15"/>
        <v>0</v>
      </c>
      <c r="BR78" s="54" t="str">
        <f>IF(ISBLANK(A78),"",vlookup(LEFT(A78,1),Coordinate,9,false))</f>
        <v/>
      </c>
      <c r="BS78" s="54" t="str">
        <f>IF(ISBLANK(A78),"",VLOOKUP(MID(A78,2,1),Coordinate,9,false))</f>
        <v/>
      </c>
      <c r="BT78" s="54" t="str">
        <f>IF(ISBLANK(A78),"",VLOOKUP(MID(A78,3,1),Coordinate,9,false))</f>
        <v/>
      </c>
      <c r="BU78" s="54" t="str">
        <f>IF(ISBLANK(A78),"",VLOOKUP(MID(A78,4,1),Coordinate,9,false))</f>
        <v/>
      </c>
      <c r="BV78" s="54" t="str">
        <f>IF(ISBLANK(A78),"",VLOOKUP(MID(A78,5,1),Coordinate,9,false))</f>
        <v/>
      </c>
      <c r="BW78" s="54" t="str">
        <f>IF(ISBLANK(A78),"",VLOOKUP(MID(A78,6,1),Coordinate,9,false))</f>
        <v/>
      </c>
      <c r="BX78" s="84" t="str">
        <f>IF(ISBLANK(A78),"",VLOOKUP(RIGHT(A78,1),Coordinate,9,false))</f>
        <v/>
      </c>
      <c r="BY78" s="84">
        <f t="array" ref="BY78">SUMPRODUCT(BR78:BX78,TRANSPOSE(Weights))</f>
        <v>0</v>
      </c>
      <c r="BZ78" s="53"/>
    </row>
    <row r="79">
      <c r="A79" s="147"/>
      <c r="B79" s="51" t="str">
        <f>IF(ISBLANK(A79),"",if(C79="","N",if(VLOOKUP(BQ79,NewPlanet,3,false)=C79,"Y","N")))</f>
        <v/>
      </c>
      <c r="C79" s="141"/>
      <c r="D79" s="52"/>
      <c r="E79" s="52"/>
      <c r="F79" s="52"/>
      <c r="G79" s="52"/>
      <c r="H79" s="52"/>
      <c r="I79" s="54" t="str">
        <f t="shared" si="7"/>
        <v/>
      </c>
      <c r="J79" s="52"/>
      <c r="K79" s="52"/>
      <c r="L79" s="52"/>
      <c r="M79" s="52"/>
      <c r="N79" s="52"/>
      <c r="O79" s="54" t="str">
        <f t="shared" si="8"/>
        <v/>
      </c>
      <c r="P79" s="142"/>
      <c r="Q79" s="56"/>
      <c r="R79" s="143"/>
      <c r="S79" s="58"/>
      <c r="T79" s="144"/>
      <c r="U79" s="60"/>
      <c r="V79" s="61"/>
      <c r="W79" s="62"/>
      <c r="X79" s="52"/>
      <c r="Y79" s="63"/>
      <c r="Z79" s="52"/>
      <c r="AA79" s="52"/>
      <c r="AB79" s="52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58"/>
      <c r="AU79" s="60"/>
      <c r="AV79" s="60"/>
      <c r="AW79" s="61"/>
      <c r="AX79" s="62"/>
      <c r="AY79" s="31" t="str">
        <f t="shared" si="9"/>
        <v/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 t="str">
        <f t="shared" si="10"/>
        <v/>
      </c>
      <c r="BM79" s="80" t="str">
        <f t="shared" si="11"/>
        <v/>
      </c>
      <c r="BN79" s="139"/>
      <c r="BO79" s="82" t="str">
        <f>IF(ISBLANK(A79),"",VLOOKUP(LEFT(A79,1),Coordinate,2,FALSE))</f>
        <v/>
      </c>
      <c r="BP79" s="83">
        <f t="shared" si="14"/>
        <v>0</v>
      </c>
      <c r="BQ79" s="84">
        <f t="shared" si="15"/>
        <v>0</v>
      </c>
      <c r="BR79" s="54" t="str">
        <f>IF(ISBLANK(A79),"",vlookup(LEFT(A79,1),Coordinate,9,false))</f>
        <v/>
      </c>
      <c r="BS79" s="54" t="str">
        <f>IF(ISBLANK(A79),"",VLOOKUP(MID(A79,2,1),Coordinate,9,false))</f>
        <v/>
      </c>
      <c r="BT79" s="54" t="str">
        <f>IF(ISBLANK(A79),"",VLOOKUP(MID(A79,3,1),Coordinate,9,false))</f>
        <v/>
      </c>
      <c r="BU79" s="54" t="str">
        <f>IF(ISBLANK(A79),"",VLOOKUP(MID(A79,4,1),Coordinate,9,false))</f>
        <v/>
      </c>
      <c r="BV79" s="54" t="str">
        <f>IF(ISBLANK(A79),"",VLOOKUP(MID(A79,5,1),Coordinate,9,false))</f>
        <v/>
      </c>
      <c r="BW79" s="54" t="str">
        <f>IF(ISBLANK(A79),"",VLOOKUP(MID(A79,6,1),Coordinate,9,false))</f>
        <v/>
      </c>
      <c r="BX79" s="84" t="str">
        <f>IF(ISBLANK(A79),"",VLOOKUP(RIGHT(A79,1),Coordinate,9,false))</f>
        <v/>
      </c>
      <c r="BY79" s="84">
        <f t="array" ref="BY79">SUMPRODUCT(BR79:BX79,TRANSPOSE(Weights))</f>
        <v>0</v>
      </c>
      <c r="BZ79" s="53"/>
    </row>
    <row r="80">
      <c r="A80" s="147"/>
      <c r="B80" s="51" t="str">
        <f>IF(ISBLANK(A80),"",if(C80="","N",if(VLOOKUP(BQ80,NewPlanet,3,false)=C80,"Y","N")))</f>
        <v/>
      </c>
      <c r="C80" s="141"/>
      <c r="D80" s="52"/>
      <c r="E80" s="52"/>
      <c r="F80" s="52"/>
      <c r="G80" s="52"/>
      <c r="H80" s="52"/>
      <c r="I80" s="54" t="str">
        <f t="shared" si="7"/>
        <v/>
      </c>
      <c r="J80" s="52"/>
      <c r="K80" s="52"/>
      <c r="L80" s="52"/>
      <c r="M80" s="52"/>
      <c r="N80" s="52"/>
      <c r="O80" s="54" t="str">
        <f t="shared" si="8"/>
        <v/>
      </c>
      <c r="P80" s="142"/>
      <c r="Q80" s="56"/>
      <c r="R80" s="143"/>
      <c r="S80" s="58"/>
      <c r="T80" s="144"/>
      <c r="U80" s="60"/>
      <c r="V80" s="61"/>
      <c r="W80" s="62"/>
      <c r="X80" s="52"/>
      <c r="Y80" s="63"/>
      <c r="Z80" s="52"/>
      <c r="AA80" s="52"/>
      <c r="AB80" s="52"/>
      <c r="AC80" s="65"/>
      <c r="AD80" s="52"/>
      <c r="AE80" s="52"/>
      <c r="AF80" s="52"/>
      <c r="AG80" s="65"/>
      <c r="AH80" s="52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58"/>
      <c r="AU80" s="60"/>
      <c r="AV80" s="60"/>
      <c r="AW80" s="61"/>
      <c r="AX80" s="62"/>
      <c r="AY80" s="31" t="str">
        <f t="shared" si="9"/>
        <v/>
      </c>
      <c r="AZ80" s="63"/>
      <c r="BA80" s="69"/>
      <c r="BB80" s="69"/>
      <c r="BC80" s="69"/>
      <c r="BD80" s="71"/>
      <c r="BE80" s="71"/>
      <c r="BF80" s="71"/>
      <c r="BG80" s="72"/>
      <c r="BH80" s="73"/>
      <c r="BI80" s="73"/>
      <c r="BJ80" s="74"/>
      <c r="BK80" s="74"/>
      <c r="BL80" s="77" t="str">
        <f t="shared" si="10"/>
        <v/>
      </c>
      <c r="BM80" s="80" t="str">
        <f t="shared" si="11"/>
        <v/>
      </c>
      <c r="BN80" s="139"/>
      <c r="BO80" s="82" t="str">
        <f>IF(ISBLANK(A80),"",VLOOKUP(LEFT(A80,1),Coordinate,2,FALSE))</f>
        <v/>
      </c>
      <c r="BP80" s="83">
        <f t="shared" si="14"/>
        <v>0</v>
      </c>
      <c r="BQ80" s="84">
        <f t="shared" si="15"/>
        <v>0</v>
      </c>
      <c r="BR80" s="54" t="str">
        <f>IF(ISBLANK(A80),"",vlookup(LEFT(A80,1),Coordinate,9,false))</f>
        <v/>
      </c>
      <c r="BS80" s="54" t="str">
        <f>IF(ISBLANK(A80),"",VLOOKUP(MID(A80,2,1),Coordinate,9,false))</f>
        <v/>
      </c>
      <c r="BT80" s="54" t="str">
        <f>IF(ISBLANK(A80),"",VLOOKUP(MID(A80,3,1),Coordinate,9,false))</f>
        <v/>
      </c>
      <c r="BU80" s="54" t="str">
        <f>IF(ISBLANK(A80),"",VLOOKUP(MID(A80,4,1),Coordinate,9,false))</f>
        <v/>
      </c>
      <c r="BV80" s="54" t="str">
        <f>IF(ISBLANK(A80),"",VLOOKUP(MID(A80,5,1),Coordinate,9,false))</f>
        <v/>
      </c>
      <c r="BW80" s="54" t="str">
        <f>IF(ISBLANK(A80),"",VLOOKUP(MID(A80,6,1),Coordinate,9,false))</f>
        <v/>
      </c>
      <c r="BX80" s="84" t="str">
        <f>IF(ISBLANK(A80),"",VLOOKUP(RIGHT(A80,1),Coordinate,9,false))</f>
        <v/>
      </c>
      <c r="BY80" s="84">
        <f t="array" ref="BY80">SUMPRODUCT(BR80:BX80,TRANSPOSE(Weights))</f>
        <v>0</v>
      </c>
      <c r="BZ80" s="53"/>
    </row>
    <row r="81">
      <c r="A81" s="147"/>
      <c r="B81" s="51" t="str">
        <f>IF(ISBLANK(A81),"",if(C81="","N",if(VLOOKUP(BQ81,NewPlanet,3,false)=C81,"Y","N")))</f>
        <v/>
      </c>
      <c r="C81" s="141"/>
      <c r="D81" s="52"/>
      <c r="E81" s="52"/>
      <c r="F81" s="52"/>
      <c r="G81" s="52"/>
      <c r="H81" s="52"/>
      <c r="I81" s="54" t="str">
        <f t="shared" si="7"/>
        <v/>
      </c>
      <c r="J81" s="52"/>
      <c r="K81" s="52"/>
      <c r="L81" s="52"/>
      <c r="M81" s="52"/>
      <c r="N81" s="52"/>
      <c r="O81" s="54" t="str">
        <f t="shared" si="8"/>
        <v/>
      </c>
      <c r="P81" s="142"/>
      <c r="Q81" s="56"/>
      <c r="R81" s="143"/>
      <c r="S81" s="58"/>
      <c r="T81" s="144"/>
      <c r="U81" s="60"/>
      <c r="V81" s="61"/>
      <c r="W81" s="62"/>
      <c r="X81" s="52"/>
      <c r="Y81" s="63"/>
      <c r="Z81" s="52"/>
      <c r="AA81" s="52"/>
      <c r="AB81" s="52"/>
      <c r="AC81" s="65"/>
      <c r="AD81" s="52"/>
      <c r="AE81" s="52"/>
      <c r="AF81" s="52"/>
      <c r="AG81" s="65"/>
      <c r="AH81" s="52"/>
      <c r="AI81" s="52"/>
      <c r="AJ81" s="52"/>
      <c r="AK81" s="65"/>
      <c r="AL81" s="52"/>
      <c r="AM81" s="52"/>
      <c r="AN81" s="52"/>
      <c r="AO81" s="56"/>
      <c r="AP81" s="56"/>
      <c r="AQ81" s="56"/>
      <c r="AR81" s="58"/>
      <c r="AS81" s="58"/>
      <c r="AT81" s="58"/>
      <c r="AU81" s="60"/>
      <c r="AV81" s="60"/>
      <c r="AW81" s="61"/>
      <c r="AX81" s="62"/>
      <c r="AY81" s="31" t="str">
        <f t="shared" si="9"/>
        <v/>
      </c>
      <c r="AZ81" s="63"/>
      <c r="BA81" s="69"/>
      <c r="BB81" s="69"/>
      <c r="BC81" s="69"/>
      <c r="BD81" s="71"/>
      <c r="BE81" s="71"/>
      <c r="BF81" s="71"/>
      <c r="BG81" s="72"/>
      <c r="BH81" s="73"/>
      <c r="BI81" s="73"/>
      <c r="BJ81" s="74"/>
      <c r="BK81" s="74"/>
      <c r="BL81" s="77" t="str">
        <f t="shared" si="10"/>
        <v/>
      </c>
      <c r="BM81" s="80" t="str">
        <f t="shared" si="11"/>
        <v/>
      </c>
      <c r="BN81" s="139"/>
      <c r="BO81" s="82" t="str">
        <f>IF(ISBLANK(A81),"",VLOOKUP(LEFT(A81,1),Coordinate,2,FALSE))</f>
        <v/>
      </c>
      <c r="BP81" s="83">
        <f t="shared" si="14"/>
        <v>0</v>
      </c>
      <c r="BQ81" s="84">
        <f t="shared" si="15"/>
        <v>0</v>
      </c>
      <c r="BR81" s="54" t="str">
        <f>IF(ISBLANK(A81),"",vlookup(LEFT(A81,1),Coordinate,9,false))</f>
        <v/>
      </c>
      <c r="BS81" s="54" t="str">
        <f>IF(ISBLANK(A81),"",VLOOKUP(MID(A81,2,1),Coordinate,9,false))</f>
        <v/>
      </c>
      <c r="BT81" s="54" t="str">
        <f>IF(ISBLANK(A81),"",VLOOKUP(MID(A81,3,1),Coordinate,9,false))</f>
        <v/>
      </c>
      <c r="BU81" s="54" t="str">
        <f>IF(ISBLANK(A81),"",VLOOKUP(MID(A81,4,1),Coordinate,9,false))</f>
        <v/>
      </c>
      <c r="BV81" s="54" t="str">
        <f>IF(ISBLANK(A81),"",VLOOKUP(MID(A81,5,1),Coordinate,9,false))</f>
        <v/>
      </c>
      <c r="BW81" s="54" t="str">
        <f>IF(ISBLANK(A81),"",VLOOKUP(MID(A81,6,1),Coordinate,9,false))</f>
        <v/>
      </c>
      <c r="BX81" s="84" t="str">
        <f>IF(ISBLANK(A81),"",VLOOKUP(RIGHT(A81,1),Coordinate,9,false))</f>
        <v/>
      </c>
      <c r="BY81" s="84">
        <f t="array" ref="BY81">SUMPRODUCT(BR81:BX81,TRANSPOSE(Weights))</f>
        <v>0</v>
      </c>
      <c r="BZ81" s="53"/>
    </row>
    <row r="82">
      <c r="A82" s="147"/>
      <c r="B82" s="51" t="str">
        <f>IF(ISBLANK(A82),"",if(C82="","N",if(VLOOKUP(BQ82,NewPlanet,3,false)=C82,"Y","N")))</f>
        <v/>
      </c>
      <c r="C82" s="141"/>
      <c r="D82" s="52"/>
      <c r="E82" s="52"/>
      <c r="F82" s="52"/>
      <c r="G82" s="52"/>
      <c r="H82" s="52"/>
      <c r="I82" s="54" t="str">
        <f t="shared" si="7"/>
        <v/>
      </c>
      <c r="J82" s="52"/>
      <c r="K82" s="52"/>
      <c r="L82" s="52"/>
      <c r="M82" s="52"/>
      <c r="N82" s="52"/>
      <c r="O82" s="54" t="str">
        <f t="shared" si="8"/>
        <v/>
      </c>
      <c r="P82" s="142"/>
      <c r="Q82" s="56"/>
      <c r="R82" s="143"/>
      <c r="S82" s="58"/>
      <c r="T82" s="144"/>
      <c r="U82" s="60"/>
      <c r="V82" s="61"/>
      <c r="W82" s="62"/>
      <c r="X82" s="52"/>
      <c r="Y82" s="63"/>
      <c r="Z82" s="52"/>
      <c r="AA82" s="52"/>
      <c r="AB82" s="52"/>
      <c r="AC82" s="65"/>
      <c r="AD82" s="52"/>
      <c r="AE82" s="52"/>
      <c r="AF82" s="52"/>
      <c r="AG82" s="65"/>
      <c r="AH82" s="52"/>
      <c r="AI82" s="52"/>
      <c r="AJ82" s="52"/>
      <c r="AK82" s="65"/>
      <c r="AL82" s="52"/>
      <c r="AM82" s="52"/>
      <c r="AN82" s="52"/>
      <c r="AO82" s="56"/>
      <c r="AP82" s="56"/>
      <c r="AQ82" s="56"/>
      <c r="AR82" s="58"/>
      <c r="AS82" s="58"/>
      <c r="AT82" s="58"/>
      <c r="AU82" s="60"/>
      <c r="AV82" s="60"/>
      <c r="AW82" s="61"/>
      <c r="AX82" s="62"/>
      <c r="AY82" s="31" t="str">
        <f t="shared" si="9"/>
        <v/>
      </c>
      <c r="AZ82" s="63"/>
      <c r="BA82" s="69"/>
      <c r="BB82" s="69"/>
      <c r="BC82" s="69"/>
      <c r="BD82" s="71"/>
      <c r="BE82" s="71"/>
      <c r="BF82" s="71"/>
      <c r="BG82" s="72"/>
      <c r="BH82" s="73"/>
      <c r="BI82" s="73"/>
      <c r="BJ82" s="74"/>
      <c r="BK82" s="74"/>
      <c r="BL82" s="77" t="str">
        <f t="shared" si="10"/>
        <v/>
      </c>
      <c r="BM82" s="80" t="str">
        <f t="shared" si="11"/>
        <v/>
      </c>
      <c r="BN82" s="139"/>
      <c r="BO82" s="82" t="str">
        <f>IF(ISBLANK(A82),"",VLOOKUP(LEFT(A82,1),Coordinate,2,FALSE))</f>
        <v/>
      </c>
      <c r="BP82" s="83">
        <f t="shared" si="14"/>
        <v>0</v>
      </c>
      <c r="BQ82" s="84">
        <f t="shared" si="15"/>
        <v>0</v>
      </c>
      <c r="BR82" s="54" t="str">
        <f>IF(ISBLANK(A82),"",vlookup(LEFT(A82,1),Coordinate,9,false))</f>
        <v/>
      </c>
      <c r="BS82" s="54" t="str">
        <f>IF(ISBLANK(A82),"",VLOOKUP(MID(A82,2,1),Coordinate,9,false))</f>
        <v/>
      </c>
      <c r="BT82" s="54" t="str">
        <f>IF(ISBLANK(A82),"",VLOOKUP(MID(A82,3,1),Coordinate,9,false))</f>
        <v/>
      </c>
      <c r="BU82" s="54" t="str">
        <f>IF(ISBLANK(A82),"",VLOOKUP(MID(A82,4,1),Coordinate,9,false))</f>
        <v/>
      </c>
      <c r="BV82" s="54" t="str">
        <f>IF(ISBLANK(A82),"",VLOOKUP(MID(A82,5,1),Coordinate,9,false))</f>
        <v/>
      </c>
      <c r="BW82" s="54" t="str">
        <f>IF(ISBLANK(A82),"",VLOOKUP(MID(A82,6,1),Coordinate,9,false))</f>
        <v/>
      </c>
      <c r="BX82" s="84" t="str">
        <f>IF(ISBLANK(A82),"",VLOOKUP(RIGHT(A82,1),Coordinate,9,false))</f>
        <v/>
      </c>
      <c r="BY82" s="84">
        <f t="array" ref="BY82">SUMPRODUCT(BR82:BX82,TRANSPOSE(Weights))</f>
        <v>0</v>
      </c>
      <c r="BZ82" s="53"/>
    </row>
    <row r="83">
      <c r="A83" s="147"/>
      <c r="B83" s="51" t="str">
        <f>IF(ISBLANK(A83),"",if(C83="","N",if(VLOOKUP(BQ83,NewPlanet,3,false)=C83,"Y","N")))</f>
        <v/>
      </c>
      <c r="C83" s="141"/>
      <c r="D83" s="52"/>
      <c r="E83" s="52"/>
      <c r="F83" s="52"/>
      <c r="G83" s="52"/>
      <c r="H83" s="52"/>
      <c r="I83" s="54" t="str">
        <f t="shared" si="7"/>
        <v/>
      </c>
      <c r="J83" s="52"/>
      <c r="K83" s="52"/>
      <c r="L83" s="52"/>
      <c r="M83" s="52"/>
      <c r="N83" s="52"/>
      <c r="O83" s="54" t="str">
        <f t="shared" si="8"/>
        <v/>
      </c>
      <c r="P83" s="142"/>
      <c r="Q83" s="56"/>
      <c r="R83" s="143"/>
      <c r="S83" s="58"/>
      <c r="T83" s="144"/>
      <c r="U83" s="60"/>
      <c r="V83" s="61"/>
      <c r="W83" s="62"/>
      <c r="X83" s="52"/>
      <c r="Y83" s="63"/>
      <c r="Z83" s="52"/>
      <c r="AA83" s="52"/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58"/>
      <c r="AU83" s="60"/>
      <c r="AV83" s="60"/>
      <c r="AW83" s="61"/>
      <c r="AX83" s="62"/>
      <c r="AY83" s="31" t="str">
        <f t="shared" si="9"/>
        <v/>
      </c>
      <c r="AZ83" s="63"/>
      <c r="BA83" s="69"/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 t="str">
        <f t="shared" si="10"/>
        <v/>
      </c>
      <c r="BM83" s="80" t="str">
        <f t="shared" si="11"/>
        <v/>
      </c>
      <c r="BN83" s="139"/>
      <c r="BO83" s="82" t="str">
        <f>IF(ISBLANK(A83),"",VLOOKUP(LEFT(A83,1),Coordinate,2,FALSE))</f>
        <v/>
      </c>
      <c r="BP83" s="83">
        <f t="shared" si="14"/>
        <v>0</v>
      </c>
      <c r="BQ83" s="84">
        <f t="shared" si="15"/>
        <v>0</v>
      </c>
      <c r="BR83" s="54" t="str">
        <f>IF(ISBLANK(A83),"",vlookup(LEFT(A83,1),Coordinate,9,false))</f>
        <v/>
      </c>
      <c r="BS83" s="54" t="str">
        <f>IF(ISBLANK(A83),"",VLOOKUP(MID(A83,2,1),Coordinate,9,false))</f>
        <v/>
      </c>
      <c r="BT83" s="54" t="str">
        <f>IF(ISBLANK(A83),"",VLOOKUP(MID(A83,3,1),Coordinate,9,false))</f>
        <v/>
      </c>
      <c r="BU83" s="54" t="str">
        <f>IF(ISBLANK(A83),"",VLOOKUP(MID(A83,4,1),Coordinate,9,false))</f>
        <v/>
      </c>
      <c r="BV83" s="54" t="str">
        <f>IF(ISBLANK(A83),"",VLOOKUP(MID(A83,5,1),Coordinate,9,false))</f>
        <v/>
      </c>
      <c r="BW83" s="54" t="str">
        <f>IF(ISBLANK(A83),"",VLOOKUP(MID(A83,6,1),Coordinate,9,false))</f>
        <v/>
      </c>
      <c r="BX83" s="84" t="str">
        <f>IF(ISBLANK(A83),"",VLOOKUP(RIGHT(A83,1),Coordinate,9,false))</f>
        <v/>
      </c>
      <c r="BY83" s="84">
        <f t="array" ref="BY83">SUMPRODUCT(BR83:BX83,TRANSPOSE(Weights))</f>
        <v>0</v>
      </c>
      <c r="BZ83" s="53"/>
    </row>
    <row r="84">
      <c r="A84" s="147"/>
      <c r="B84" s="51" t="str">
        <f>IF(ISBLANK(A84),"",if(C84="","N",if(VLOOKUP(BQ84,NewPlanet,3,false)=C84,"Y","N")))</f>
        <v/>
      </c>
      <c r="C84" s="141"/>
      <c r="D84" s="52"/>
      <c r="E84" s="52"/>
      <c r="F84" s="52"/>
      <c r="G84" s="52"/>
      <c r="H84" s="52"/>
      <c r="I84" s="54" t="str">
        <f t="shared" si="7"/>
        <v/>
      </c>
      <c r="J84" s="52"/>
      <c r="K84" s="52"/>
      <c r="L84" s="52"/>
      <c r="M84" s="52"/>
      <c r="N84" s="52"/>
      <c r="O84" s="54" t="str">
        <f t="shared" si="8"/>
        <v/>
      </c>
      <c r="P84" s="142"/>
      <c r="Q84" s="56"/>
      <c r="R84" s="143"/>
      <c r="S84" s="58"/>
      <c r="T84" s="144"/>
      <c r="U84" s="60"/>
      <c r="V84" s="61"/>
      <c r="W84" s="62"/>
      <c r="X84" s="52"/>
      <c r="Y84" s="63"/>
      <c r="Z84" s="52"/>
      <c r="AA84" s="52"/>
      <c r="AB84" s="52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58"/>
      <c r="AU84" s="60"/>
      <c r="AV84" s="60"/>
      <c r="AW84" s="61"/>
      <c r="AX84" s="62"/>
      <c r="AY84" s="31" t="str">
        <f t="shared" si="9"/>
        <v/>
      </c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 t="str">
        <f t="shared" si="10"/>
        <v/>
      </c>
      <c r="BM84" s="80" t="str">
        <f t="shared" si="11"/>
        <v/>
      </c>
      <c r="BN84" s="139"/>
      <c r="BO84" s="82" t="str">
        <f>IF(ISBLANK(A84),"",VLOOKUP(LEFT(A84,1),Coordinate,2,FALSE))</f>
        <v/>
      </c>
      <c r="BP84" s="83">
        <f t="shared" si="14"/>
        <v>0</v>
      </c>
      <c r="BQ84" s="84">
        <f t="shared" si="15"/>
        <v>0</v>
      </c>
      <c r="BR84" s="54" t="str">
        <f>IF(ISBLANK(A84),"",vlookup(LEFT(A84,1),Coordinate,9,false))</f>
        <v/>
      </c>
      <c r="BS84" s="54" t="str">
        <f>IF(ISBLANK(A84),"",VLOOKUP(MID(A84,2,1),Coordinate,9,false))</f>
        <v/>
      </c>
      <c r="BT84" s="54" t="str">
        <f>IF(ISBLANK(A84),"",VLOOKUP(MID(A84,3,1),Coordinate,9,false))</f>
        <v/>
      </c>
      <c r="BU84" s="54" t="str">
        <f>IF(ISBLANK(A84),"",VLOOKUP(MID(A84,4,1),Coordinate,9,false))</f>
        <v/>
      </c>
      <c r="BV84" s="54" t="str">
        <f>IF(ISBLANK(A84),"",VLOOKUP(MID(A84,5,1),Coordinate,9,false))</f>
        <v/>
      </c>
      <c r="BW84" s="54" t="str">
        <f>IF(ISBLANK(A84),"",VLOOKUP(MID(A84,6,1),Coordinate,9,false))</f>
        <v/>
      </c>
      <c r="BX84" s="84" t="str">
        <f>IF(ISBLANK(A84),"",VLOOKUP(RIGHT(A84,1),Coordinate,9,false))</f>
        <v/>
      </c>
      <c r="BY84" s="84">
        <f t="array" ref="BY84">SUMPRODUCT(BR84:BX84,TRANSPOSE(Weights))</f>
        <v>0</v>
      </c>
      <c r="BZ84" s="53"/>
    </row>
    <row r="85">
      <c r="A85" s="147"/>
      <c r="B85" s="51" t="str">
        <f>IF(ISBLANK(A85),"",if(C85="","N",if(VLOOKUP(BQ85,NewPlanet,3,false)=C85,"Y","N")))</f>
        <v/>
      </c>
      <c r="C85" s="141"/>
      <c r="D85" s="52"/>
      <c r="E85" s="52"/>
      <c r="F85" s="52"/>
      <c r="G85" s="52"/>
      <c r="H85" s="52"/>
      <c r="I85" s="54" t="str">
        <f t="shared" si="7"/>
        <v/>
      </c>
      <c r="J85" s="52"/>
      <c r="K85" s="52"/>
      <c r="L85" s="52"/>
      <c r="M85" s="52"/>
      <c r="N85" s="52"/>
      <c r="O85" s="54" t="str">
        <f t="shared" si="8"/>
        <v/>
      </c>
      <c r="P85" s="55"/>
      <c r="Q85" s="56"/>
      <c r="R85" s="143"/>
      <c r="S85" s="58"/>
      <c r="T85" s="144"/>
      <c r="U85" s="60"/>
      <c r="V85" s="61"/>
      <c r="W85" s="62"/>
      <c r="X85" s="52"/>
      <c r="Y85" s="63"/>
      <c r="Z85" s="52"/>
      <c r="AA85" s="52"/>
      <c r="AB85" s="52"/>
      <c r="AC85" s="65"/>
      <c r="AD85" s="52"/>
      <c r="AE85" s="52"/>
      <c r="AF85" s="52"/>
      <c r="AG85" s="65"/>
      <c r="AH85" s="52"/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58"/>
      <c r="AU85" s="60"/>
      <c r="AV85" s="60"/>
      <c r="AW85" s="61"/>
      <c r="AX85" s="62"/>
      <c r="AY85" s="31" t="str">
        <f t="shared" si="9"/>
        <v/>
      </c>
      <c r="AZ85" s="63"/>
      <c r="BA85" s="69"/>
      <c r="BB85" s="69"/>
      <c r="BC85" s="69"/>
      <c r="BD85" s="71"/>
      <c r="BE85" s="71"/>
      <c r="BF85" s="71"/>
      <c r="BG85" s="72"/>
      <c r="BH85" s="73"/>
      <c r="BI85" s="73"/>
      <c r="BJ85" s="74"/>
      <c r="BK85" s="74"/>
      <c r="BL85" s="77" t="str">
        <f t="shared" si="10"/>
        <v/>
      </c>
      <c r="BM85" s="80" t="str">
        <f t="shared" si="11"/>
        <v/>
      </c>
      <c r="BN85" s="139"/>
      <c r="BO85" s="82" t="str">
        <f>IF(ISBLANK(A85),"",VLOOKUP(LEFT(A85,1),Coordinate,2,FALSE))</f>
        <v/>
      </c>
      <c r="BP85" s="83">
        <f t="shared" si="14"/>
        <v>0</v>
      </c>
      <c r="BQ85" s="84">
        <f t="shared" si="15"/>
        <v>0</v>
      </c>
      <c r="BR85" s="54" t="str">
        <f>IF(ISBLANK(A85),"",vlookup(LEFT(A85,1),Coordinate,9,false))</f>
        <v/>
      </c>
      <c r="BS85" s="54" t="str">
        <f>IF(ISBLANK(A85),"",VLOOKUP(MID(A85,2,1),Coordinate,9,false))</f>
        <v/>
      </c>
      <c r="BT85" s="54" t="str">
        <f>IF(ISBLANK(A85),"",VLOOKUP(MID(A85,3,1),Coordinate,9,false))</f>
        <v/>
      </c>
      <c r="BU85" s="54" t="str">
        <f>IF(ISBLANK(A85),"",VLOOKUP(MID(A85,4,1),Coordinate,9,false))</f>
        <v/>
      </c>
      <c r="BV85" s="54" t="str">
        <f>IF(ISBLANK(A85),"",VLOOKUP(MID(A85,5,1),Coordinate,9,false))</f>
        <v/>
      </c>
      <c r="BW85" s="54" t="str">
        <f>IF(ISBLANK(A85),"",VLOOKUP(MID(A85,6,1),Coordinate,9,false))</f>
        <v/>
      </c>
      <c r="BX85" s="84" t="str">
        <f>IF(ISBLANK(A85),"",VLOOKUP(RIGHT(A85,1),Coordinate,9,false))</f>
        <v/>
      </c>
      <c r="BY85" s="84">
        <f t="array" ref="BY85">SUMPRODUCT(BR85:BX85,TRANSPOSE(Weights))</f>
        <v>0</v>
      </c>
      <c r="BZ85" s="53"/>
    </row>
  </sheetData>
  <conditionalFormatting sqref="P2:P85 Q2:R39 S12 T12:T36 U12 Q40:R85">
    <cfRule type="cellIs" dxfId="0" priority="1" operator="equal">
      <formula>"Primitive"</formula>
    </cfRule>
  </conditionalFormatting>
  <conditionalFormatting sqref="O2:P85 Q2:U39 BO3:BO85 Q40:S85 U40:U85 T40:T85">
    <cfRule type="cellIs" dxfId="1" priority="2" operator="equal">
      <formula>"Advanced"</formula>
    </cfRule>
  </conditionalFormatting>
  <conditionalFormatting sqref="O2:P85 Q2:U39 BO3:BO85 Q40:S85 U40:U85 T40:T85">
    <cfRule type="cellIs" dxfId="2" priority="3" operator="equal">
      <formula>"Advanced (Hostile)"</formula>
    </cfRule>
  </conditionalFormatting>
  <conditionalFormatting sqref="O2:P85 Q2:U39 BO3:BO85 Q40:S85 U40:U85 T40:T85">
    <cfRule type="containsText" dxfId="3" priority="4" operator="containsText" text="Anomalous">
      <formula>NOT(ISERROR(SEARCH(("Anomalous"),(O2))))</formula>
    </cfRule>
  </conditionalFormatting>
  <conditionalFormatting sqref="S2:U39 Q18 S40:S85 U40:U85 T40:T85">
    <cfRule type="cellIs" dxfId="0" priority="5" operator="equal">
      <formula>"Detected"</formula>
    </cfRule>
  </conditionalFormatting>
  <conditionalFormatting sqref="C2:X85 BO2:BP85 A3:A85">
    <cfRule type="cellIs" dxfId="4" priority="6" operator="equal">
      <formula>"Y"</formula>
    </cfRule>
  </conditionalFormatting>
  <conditionalFormatting sqref="U2:U39 BO2:BO85 U40:U85">
    <cfRule type="colorScale" priority="7">
      <colorScale>
        <cfvo type="min"/>
        <cfvo type="max"/>
        <color rgb="FFFFFFFF"/>
        <color rgb="FFE67C73"/>
      </colorScale>
    </cfRule>
  </conditionalFormatting>
  <conditionalFormatting sqref="BP3:BP23 BP24:BP85">
    <cfRule type="notContainsBlanks" dxfId="5" priority="8">
      <formula>LEN(TRIM(BP3))&gt;0</formula>
    </cfRule>
  </conditionalFormatting>
  <conditionalFormatting sqref="AY2:AY85 BL2:BM85 BA18">
    <cfRule type="cellIs" dxfId="6" priority="9" operator="greaterThan">
      <formula>10</formula>
    </cfRule>
  </conditionalFormatting>
  <conditionalFormatting sqref="B3:B85">
    <cfRule type="cellIs" dxfId="4" priority="10" operator="equal">
      <formula>"N"</formula>
    </cfRule>
  </conditionalFormatting>
  <conditionalFormatting sqref="A1:T1">
    <cfRule type="colorScale" priority="1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2">
    <cfRule type="notContainsBlanks" dxfId="5" priority="12">
      <formula>LEN(TRIM(A2))&gt;0</formula>
    </cfRule>
  </conditionalFormatting>
  <conditionalFormatting sqref="A2">
    <cfRule type="notContainsBlanks" dxfId="5" priority="13">
      <formula>LEN(TRIM(A2))&gt;0</formula>
    </cfRule>
  </conditionalFormatting>
  <conditionalFormatting sqref="AE2">
    <cfRule type="notContainsBlanks" dxfId="7" priority="14">
      <formula>LEN(TRIM(AE2))&gt;0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"/>
      <c r="B1" s="2"/>
      <c r="C1" s="3">
        <f>COUNTA(C3:C77)</f>
        <v>25</v>
      </c>
      <c r="D1" s="4"/>
      <c r="E1" s="4"/>
      <c r="F1" s="4"/>
      <c r="G1" s="4"/>
      <c r="H1" s="4"/>
      <c r="I1" s="5">
        <f>COUNTIF(I3:I77,"&gt;0")</f>
        <v>25</v>
      </c>
      <c r="J1" s="4"/>
      <c r="K1" s="4"/>
      <c r="L1" s="4"/>
      <c r="M1" s="4"/>
      <c r="N1" s="4"/>
      <c r="O1" s="5"/>
      <c r="P1" s="4">
        <f>COUNTA(P3:P77)</f>
        <v>25</v>
      </c>
      <c r="Q1" s="4"/>
      <c r="R1" s="4">
        <f>COUNTA(R3:R77)</f>
        <v>25</v>
      </c>
      <c r="S1" s="4"/>
      <c r="T1" s="4">
        <f>COUNTA(T3:T77)</f>
        <v>25</v>
      </c>
      <c r="U1" s="4"/>
      <c r="V1" s="4">
        <f t="shared" ref="V1:X1" si="1">COUNTA(V3:V77)</f>
        <v>4</v>
      </c>
      <c r="W1" s="4">
        <f t="shared" si="1"/>
        <v>14</v>
      </c>
      <c r="X1" s="4">
        <f t="shared" si="1"/>
        <v>8</v>
      </c>
      <c r="Y1" s="6"/>
      <c r="Z1" s="7">
        <f t="shared" ref="Z1:AB1" si="2">COUNTIF(Z3:Z77,"&gt;0")</f>
        <v>21</v>
      </c>
      <c r="AA1" s="7">
        <f t="shared" si="2"/>
        <v>21</v>
      </c>
      <c r="AB1" s="7">
        <f t="shared" si="2"/>
        <v>13</v>
      </c>
      <c r="AC1" s="8"/>
      <c r="AD1" s="7">
        <f t="shared" ref="AD1:AF1" si="3">COUNTIF(AD3:AD77,"&gt;0")</f>
        <v>1</v>
      </c>
      <c r="AE1" s="7">
        <f t="shared" si="3"/>
        <v>1</v>
      </c>
      <c r="AF1" s="7">
        <f t="shared" si="3"/>
        <v>0</v>
      </c>
      <c r="AG1" s="8"/>
      <c r="AH1" s="7">
        <f t="shared" ref="AH1:AJ1" si="4">COUNTIF(AH3:AH77,"&gt;0")</f>
        <v>3</v>
      </c>
      <c r="AI1" s="7">
        <f t="shared" si="4"/>
        <v>1</v>
      </c>
      <c r="AJ1" s="7">
        <f t="shared" si="4"/>
        <v>1</v>
      </c>
      <c r="AK1" s="8"/>
      <c r="AL1" s="7">
        <f t="shared" ref="AL1:AY1" si="5">COUNTIF(AL3:AL77,"&gt;0")</f>
        <v>1</v>
      </c>
      <c r="AM1" s="7">
        <f t="shared" si="5"/>
        <v>0</v>
      </c>
      <c r="AN1" s="7">
        <f t="shared" si="5"/>
        <v>0</v>
      </c>
      <c r="AO1" s="7">
        <f t="shared" si="5"/>
        <v>5</v>
      </c>
      <c r="AP1" s="7">
        <f t="shared" si="5"/>
        <v>3</v>
      </c>
      <c r="AQ1" s="7">
        <f t="shared" si="5"/>
        <v>0</v>
      </c>
      <c r="AR1" s="7">
        <f t="shared" si="5"/>
        <v>5</v>
      </c>
      <c r="AS1" s="7">
        <f t="shared" si="5"/>
        <v>0</v>
      </c>
      <c r="AT1" s="7">
        <f t="shared" si="5"/>
        <v>1</v>
      </c>
      <c r="AU1" s="7">
        <f t="shared" si="5"/>
        <v>2</v>
      </c>
      <c r="AV1" s="7">
        <f t="shared" si="5"/>
        <v>0</v>
      </c>
      <c r="AW1" s="7">
        <f t="shared" si="5"/>
        <v>3</v>
      </c>
      <c r="AX1" s="7">
        <f t="shared" si="5"/>
        <v>2</v>
      </c>
      <c r="AY1" s="7">
        <f t="shared" si="5"/>
        <v>21</v>
      </c>
      <c r="AZ1" s="6"/>
      <c r="BA1" s="7">
        <f t="shared" ref="BA1:BM1" si="6">COUNTIF(BA3:BA77,"&gt;0")</f>
        <v>2</v>
      </c>
      <c r="BB1" s="7">
        <f t="shared" si="6"/>
        <v>1</v>
      </c>
      <c r="BC1" s="7">
        <f t="shared" si="6"/>
        <v>4</v>
      </c>
      <c r="BD1" s="7">
        <f t="shared" si="6"/>
        <v>8</v>
      </c>
      <c r="BE1" s="7">
        <f t="shared" si="6"/>
        <v>0</v>
      </c>
      <c r="BF1" s="7">
        <f t="shared" si="6"/>
        <v>0</v>
      </c>
      <c r="BG1" s="7">
        <f t="shared" si="6"/>
        <v>4</v>
      </c>
      <c r="BH1" s="7">
        <f t="shared" si="6"/>
        <v>0</v>
      </c>
      <c r="BI1" s="7">
        <f t="shared" si="6"/>
        <v>0</v>
      </c>
      <c r="BJ1" s="7">
        <f t="shared" si="6"/>
        <v>11</v>
      </c>
      <c r="BK1" s="7">
        <f t="shared" si="6"/>
        <v>4</v>
      </c>
      <c r="BL1" s="7">
        <f t="shared" si="6"/>
        <v>18</v>
      </c>
      <c r="BM1" s="7">
        <f t="shared" si="6"/>
        <v>21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522</v>
      </c>
      <c r="AA2" s="30" t="s">
        <v>523</v>
      </c>
      <c r="AB2" s="30" t="s">
        <v>524</v>
      </c>
      <c r="AC2" s="31"/>
      <c r="AD2" s="32" t="s">
        <v>525</v>
      </c>
      <c r="AE2" s="33" t="s">
        <v>33</v>
      </c>
      <c r="AF2" s="33" t="s">
        <v>35</v>
      </c>
      <c r="AG2" s="31"/>
      <c r="AH2" s="34" t="s">
        <v>526</v>
      </c>
      <c r="AI2" s="35" t="s">
        <v>527</v>
      </c>
      <c r="AJ2" s="36" t="s">
        <v>528</v>
      </c>
      <c r="AK2" s="31"/>
      <c r="AL2" s="37" t="s">
        <v>45</v>
      </c>
      <c r="AM2" s="38" t="s">
        <v>46</v>
      </c>
      <c r="AN2" s="37" t="s">
        <v>529</v>
      </c>
      <c r="AO2" s="39" t="s">
        <v>530</v>
      </c>
      <c r="AP2" s="39" t="s">
        <v>531</v>
      </c>
      <c r="AQ2" s="40" t="s">
        <v>54</v>
      </c>
      <c r="AR2" s="41" t="s">
        <v>532</v>
      </c>
      <c r="AS2" s="41" t="s">
        <v>533</v>
      </c>
      <c r="AT2" s="41" t="s">
        <v>534</v>
      </c>
      <c r="AU2" s="42" t="s">
        <v>535</v>
      </c>
      <c r="AV2" s="42" t="s">
        <v>536</v>
      </c>
      <c r="AW2" s="43" t="s">
        <v>537</v>
      </c>
      <c r="AX2" s="44" t="s">
        <v>538</v>
      </c>
      <c r="AY2" s="45" t="s">
        <v>77</v>
      </c>
      <c r="AZ2" s="29"/>
      <c r="BA2" s="39" t="s">
        <v>539</v>
      </c>
      <c r="BB2" s="39" t="s">
        <v>540</v>
      </c>
      <c r="BC2" s="39" t="s">
        <v>84</v>
      </c>
      <c r="BD2" s="41" t="s">
        <v>541</v>
      </c>
      <c r="BE2" s="41" t="s">
        <v>542</v>
      </c>
      <c r="BF2" s="41" t="s">
        <v>89</v>
      </c>
      <c r="BG2" s="42" t="s">
        <v>543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>
      <c r="A3" s="50" t="s">
        <v>544</v>
      </c>
      <c r="B3" s="51" t="str">
        <f>IF(ISBLANK(A3),"",if(C3="","N",if(VLOOKUP(BQ3,NewPlanet,3,false)=C3,"Y","N")))</f>
        <v>N</v>
      </c>
      <c r="C3" s="3" t="s">
        <v>545</v>
      </c>
      <c r="D3" s="52"/>
      <c r="E3" s="52"/>
      <c r="F3" s="52"/>
      <c r="G3" s="53" t="s">
        <v>119</v>
      </c>
      <c r="H3" s="52"/>
      <c r="I3" s="54">
        <f t="shared" ref="I3:I77" si="7">IF(ISBLANK(A3),"",COUNTA(D3:H3))</f>
        <v>1</v>
      </c>
      <c r="J3" s="52"/>
      <c r="K3" s="52"/>
      <c r="L3" s="52"/>
      <c r="M3" s="52"/>
      <c r="N3" s="52" t="s">
        <v>119</v>
      </c>
      <c r="O3" s="54">
        <f t="shared" ref="O3:O77" si="8">IF(ISBLANK(A3),"",COUNTA(J3:N3))</f>
        <v>1</v>
      </c>
      <c r="P3" s="55" t="s">
        <v>124</v>
      </c>
      <c r="Q3" s="56"/>
      <c r="R3" s="57" t="s">
        <v>123</v>
      </c>
      <c r="S3" s="58"/>
      <c r="T3" s="59" t="s">
        <v>124</v>
      </c>
      <c r="U3" s="60"/>
      <c r="V3" s="61"/>
      <c r="W3" s="62" t="s">
        <v>119</v>
      </c>
      <c r="X3" s="52"/>
      <c r="Y3" s="63"/>
      <c r="Z3" s="53">
        <v>4.0</v>
      </c>
      <c r="AA3" s="53">
        <v>2.0</v>
      </c>
      <c r="AB3" s="53">
        <v>3.0</v>
      </c>
      <c r="AC3" s="65"/>
      <c r="AD3" s="52"/>
      <c r="AE3" s="52"/>
      <c r="AF3" s="52"/>
      <c r="AG3" s="65"/>
      <c r="AH3" s="52"/>
      <c r="AI3" s="52"/>
      <c r="AJ3" s="52"/>
      <c r="AK3" s="65"/>
      <c r="AL3" s="52"/>
      <c r="AM3" s="52"/>
      <c r="AN3" s="52"/>
      <c r="AO3" s="56"/>
      <c r="AP3" s="56"/>
      <c r="AQ3" s="56"/>
      <c r="AR3" s="58">
        <v>4.0</v>
      </c>
      <c r="AS3" s="58"/>
      <c r="AT3" s="66"/>
      <c r="AU3" s="60"/>
      <c r="AV3" s="60"/>
      <c r="AW3" s="61"/>
      <c r="AX3" s="62"/>
      <c r="AY3" s="31">
        <f t="shared" ref="AY3:AY77" si="9">IF(ISBLANK(R3),"",SUM(Z3:AU3,AW3:AX3))</f>
        <v>13</v>
      </c>
      <c r="AZ3" s="63"/>
      <c r="BA3" s="69"/>
      <c r="BB3" s="69"/>
      <c r="BC3" s="69"/>
      <c r="BD3" s="71"/>
      <c r="BE3" s="71"/>
      <c r="BF3" s="71"/>
      <c r="BG3" s="72"/>
      <c r="BH3" s="73"/>
      <c r="BI3" s="73"/>
      <c r="BJ3" s="74">
        <v>4.0</v>
      </c>
      <c r="BK3" s="74">
        <v>3.0</v>
      </c>
      <c r="BL3" s="77">
        <f t="shared" ref="BL3:BL77" si="10">IF(ISBLANK(A3),"",SUM(BA3:BK3))</f>
        <v>7</v>
      </c>
      <c r="BM3" s="80">
        <f t="shared" ref="BM3:BM77" si="11">IF(ISBLANK(A3),"",AY3+BL3)</f>
        <v>20</v>
      </c>
      <c r="BN3" s="81"/>
      <c r="BO3" s="82">
        <f>IF(ISBLANK(A3),"",VLOOKUP(LEFT(A3,1),Coordinate,2,FALSE))</f>
        <v>2</v>
      </c>
      <c r="BP3" s="83">
        <f t="shared" ref="BP3:BP77" si="12">I3+O3</f>
        <v>2</v>
      </c>
      <c r="BQ3" s="84">
        <f t="shared" ref="BQ3:BQ77" si="13">SUM(BR3:BX3)</f>
        <v>41</v>
      </c>
      <c r="BR3" s="54">
        <f>IF(ISBLANK(A3),"",vlookup(LEFT(A3,1),Coordinate,9,false))</f>
        <v>7</v>
      </c>
      <c r="BS3" s="54">
        <f>IF(ISBLANK(A3),"",VLOOKUP(MID(A3,2,1),Coordinate,9,false))</f>
        <v>0</v>
      </c>
      <c r="BT3" s="54">
        <f>IF(ISBLANK(A3),"",VLOOKUP(MID(A3,3,1),Coordinate,9,false))</f>
        <v>17</v>
      </c>
      <c r="BU3" s="54">
        <f>IF(ISBLANK(A3),"",VLOOKUP(MID(A3,4,1),Coordinate,9,false))</f>
        <v>0</v>
      </c>
      <c r="BV3" s="54">
        <f>IF(ISBLANK(A3),"",VLOOKUP(MID(A3,5,1),Coordinate,9,false))</f>
        <v>12</v>
      </c>
      <c r="BW3" s="54">
        <f>IF(ISBLANK(A3),"",VLOOKUP(MID(A3,6,1),Coordinate,9,false))</f>
        <v>1</v>
      </c>
      <c r="BX3" s="84">
        <f>IF(ISBLANK(A3),"",VLOOKUP(RIGHT(A3,1),Coordinate,9,false))</f>
        <v>4</v>
      </c>
      <c r="BY3" s="84">
        <f t="array" ref="BY3">SUMPRODUCT(BR3:BX3,TRANSPOSE(Weights))</f>
        <v>152</v>
      </c>
      <c r="BZ3" s="53"/>
    </row>
    <row r="4">
      <c r="A4" s="50" t="s">
        <v>562</v>
      </c>
      <c r="B4" s="51" t="str">
        <f>IF(ISBLANK(A4),"",if(C4="","N",if(VLOOKUP(BQ4,NewPlanet,3,false)=C4,"Y","N")))</f>
        <v>N</v>
      </c>
      <c r="C4" s="3" t="s">
        <v>569</v>
      </c>
      <c r="D4" s="52" t="s">
        <v>119</v>
      </c>
      <c r="E4" s="52"/>
      <c r="F4" s="52"/>
      <c r="G4" s="53"/>
      <c r="H4" s="52"/>
      <c r="I4" s="54">
        <f t="shared" si="7"/>
        <v>1</v>
      </c>
      <c r="J4" s="52"/>
      <c r="K4" s="52"/>
      <c r="L4" s="52"/>
      <c r="M4" s="52"/>
      <c r="N4" s="52" t="s">
        <v>119</v>
      </c>
      <c r="O4" s="54">
        <f t="shared" si="8"/>
        <v>1</v>
      </c>
      <c r="P4" s="55" t="s">
        <v>131</v>
      </c>
      <c r="Q4" s="56"/>
      <c r="R4" s="57" t="s">
        <v>123</v>
      </c>
      <c r="S4" s="58" t="s">
        <v>119</v>
      </c>
      <c r="T4" s="59" t="s">
        <v>124</v>
      </c>
      <c r="U4" s="60"/>
      <c r="V4" s="61"/>
      <c r="W4" s="62"/>
      <c r="X4" s="52"/>
      <c r="Y4" s="63"/>
      <c r="Z4" s="53">
        <v>5.0</v>
      </c>
      <c r="AA4" s="53">
        <v>5.0</v>
      </c>
      <c r="AB4" s="53">
        <v>2.0</v>
      </c>
      <c r="AC4" s="65"/>
      <c r="AD4" s="52"/>
      <c r="AE4" s="52"/>
      <c r="AF4" s="52"/>
      <c r="AG4" s="65"/>
      <c r="AH4" s="52"/>
      <c r="AI4" s="52"/>
      <c r="AJ4" s="52"/>
      <c r="AK4" s="65"/>
      <c r="AL4" s="52"/>
      <c r="AM4" s="52"/>
      <c r="AN4" s="52"/>
      <c r="AO4" s="56"/>
      <c r="AP4" s="56">
        <v>4.0</v>
      </c>
      <c r="AQ4" s="56"/>
      <c r="AR4" s="58"/>
      <c r="AS4" s="58"/>
      <c r="AT4" s="66"/>
      <c r="AU4" s="60"/>
      <c r="AV4" s="60"/>
      <c r="AW4" s="61"/>
      <c r="AX4" s="62"/>
      <c r="AY4" s="31">
        <f t="shared" si="9"/>
        <v>16</v>
      </c>
      <c r="AZ4" s="63"/>
      <c r="BA4" s="69"/>
      <c r="BB4" s="69"/>
      <c r="BC4" s="69"/>
      <c r="BD4" s="71">
        <v>4.0</v>
      </c>
      <c r="BE4" s="71"/>
      <c r="BF4" s="71"/>
      <c r="BG4" s="72"/>
      <c r="BH4" s="73"/>
      <c r="BI4" s="73"/>
      <c r="BJ4" s="74"/>
      <c r="BK4" s="74"/>
      <c r="BL4" s="77">
        <f t="shared" si="10"/>
        <v>4</v>
      </c>
      <c r="BM4" s="80">
        <f t="shared" si="11"/>
        <v>20</v>
      </c>
      <c r="BN4" s="81"/>
      <c r="BO4" s="82">
        <f>IF(ISBLANK(A4),"",VLOOKUP(LEFT(A4,1),Coordinate,2,FALSE))</f>
        <v>2</v>
      </c>
      <c r="BP4" s="83">
        <f t="shared" si="12"/>
        <v>2</v>
      </c>
      <c r="BQ4" s="84">
        <f t="shared" si="13"/>
        <v>81</v>
      </c>
      <c r="BR4" s="54">
        <f>IF(ISBLANK(A4),"",vlookup(LEFT(A4,1),Coordinate,9,false))</f>
        <v>7</v>
      </c>
      <c r="BS4" s="54">
        <f>IF(ISBLANK(A4),"",VLOOKUP(MID(A4,2,1),Coordinate,9,false))</f>
        <v>0</v>
      </c>
      <c r="BT4" s="54">
        <f>IF(ISBLANK(A4),"",VLOOKUP(MID(A4,3,1),Coordinate,9,false))</f>
        <v>19</v>
      </c>
      <c r="BU4" s="54">
        <f>IF(ISBLANK(A4),"",VLOOKUP(MID(A4,4,1),Coordinate,9,false))</f>
        <v>18</v>
      </c>
      <c r="BV4" s="54">
        <f>IF(ISBLANK(A4),"",VLOOKUP(MID(A4,5,1),Coordinate,9,false))</f>
        <v>20</v>
      </c>
      <c r="BW4" s="54">
        <f>IF(ISBLANK(A4),"",VLOOKUP(MID(A4,6,1),Coordinate,9,false))</f>
        <v>13</v>
      </c>
      <c r="BX4" s="84">
        <f>IF(ISBLANK(A4),"",VLOOKUP(RIGHT(A4,1),Coordinate,9,false))</f>
        <v>4</v>
      </c>
      <c r="BY4" s="84">
        <f t="array" ref="BY4">SUMPRODUCT(BR4:BX4,TRANSPOSE(Weights))</f>
        <v>342</v>
      </c>
      <c r="BZ4" s="53"/>
    </row>
    <row r="5">
      <c r="A5" s="50" t="s">
        <v>576</v>
      </c>
      <c r="B5" s="51" t="str">
        <f>IF(ISBLANK(A5),"",if(C5="","N",if(VLOOKUP(BQ5,NewPlanet,3,false)=C5,"Y","N")))</f>
        <v>N</v>
      </c>
      <c r="C5" s="3" t="s">
        <v>577</v>
      </c>
      <c r="D5" s="52"/>
      <c r="E5" s="52" t="s">
        <v>121</v>
      </c>
      <c r="F5" s="52"/>
      <c r="G5" s="53"/>
      <c r="H5" s="52"/>
      <c r="I5" s="54">
        <f t="shared" si="7"/>
        <v>1</v>
      </c>
      <c r="J5" s="52"/>
      <c r="K5" s="52"/>
      <c r="L5" s="52"/>
      <c r="M5" s="52" t="s">
        <v>121</v>
      </c>
      <c r="N5" s="52"/>
      <c r="O5" s="54">
        <f t="shared" si="8"/>
        <v>1</v>
      </c>
      <c r="P5" s="55" t="s">
        <v>122</v>
      </c>
      <c r="Q5" s="56" t="s">
        <v>121</v>
      </c>
      <c r="R5" s="57" t="s">
        <v>123</v>
      </c>
      <c r="S5" s="58" t="s">
        <v>121</v>
      </c>
      <c r="T5" s="59" t="s">
        <v>124</v>
      </c>
      <c r="U5" s="60"/>
      <c r="V5" s="61"/>
      <c r="W5" s="62" t="s">
        <v>121</v>
      </c>
      <c r="X5" s="52" t="s">
        <v>121</v>
      </c>
      <c r="Y5" s="63"/>
      <c r="Z5" s="53">
        <v>1.0</v>
      </c>
      <c r="AA5" s="53">
        <v>3.0</v>
      </c>
      <c r="AB5" s="53"/>
      <c r="AC5" s="65"/>
      <c r="AD5" s="52">
        <v>1.0</v>
      </c>
      <c r="AE5" s="52"/>
      <c r="AF5" s="52"/>
      <c r="AG5" s="65"/>
      <c r="AH5" s="52"/>
      <c r="AI5" s="52"/>
      <c r="AJ5" s="52"/>
      <c r="AK5" s="65"/>
      <c r="AL5" s="52"/>
      <c r="AM5" s="52"/>
      <c r="AN5" s="52"/>
      <c r="AO5" s="56"/>
      <c r="AP5" s="56"/>
      <c r="AQ5" s="56"/>
      <c r="AR5" s="58"/>
      <c r="AS5" s="58"/>
      <c r="AT5" s="66"/>
      <c r="AU5" s="60"/>
      <c r="AV5" s="60"/>
      <c r="AW5" s="61"/>
      <c r="AX5" s="62"/>
      <c r="AY5" s="31">
        <f t="shared" si="9"/>
        <v>5</v>
      </c>
      <c r="AZ5" s="63"/>
      <c r="BA5" s="69"/>
      <c r="BB5" s="69"/>
      <c r="BC5" s="69">
        <v>5.0</v>
      </c>
      <c r="BD5" s="71">
        <v>5.0</v>
      </c>
      <c r="BE5" s="71"/>
      <c r="BF5" s="71"/>
      <c r="BG5" s="72"/>
      <c r="BH5" s="73"/>
      <c r="BI5" s="73"/>
      <c r="BJ5" s="74">
        <v>4.0</v>
      </c>
      <c r="BK5" s="74">
        <v>1.0</v>
      </c>
      <c r="BL5" s="77">
        <f t="shared" si="10"/>
        <v>15</v>
      </c>
      <c r="BM5" s="80">
        <f t="shared" si="11"/>
        <v>20</v>
      </c>
      <c r="BN5" s="81"/>
      <c r="BO5" s="82">
        <f>IF(ISBLANK(A5),"",VLOOKUP(LEFT(A5,1),Coordinate,2,FALSE))</f>
        <v>2</v>
      </c>
      <c r="BP5" s="83">
        <f t="shared" si="12"/>
        <v>2</v>
      </c>
      <c r="BQ5" s="84">
        <f t="shared" si="13"/>
        <v>55</v>
      </c>
      <c r="BR5" s="54">
        <f>IF(ISBLANK(A5),"",vlookup(LEFT(A5,1),Coordinate,9,false))</f>
        <v>7</v>
      </c>
      <c r="BS5" s="54">
        <f>IF(ISBLANK(A5),"",VLOOKUP(MID(A5,2,1),Coordinate,9,false))</f>
        <v>1</v>
      </c>
      <c r="BT5" s="54">
        <f>IF(ISBLANK(A5),"",VLOOKUP(MID(A5,3,1),Coordinate,9,false))</f>
        <v>12</v>
      </c>
      <c r="BU5" s="54">
        <f>IF(ISBLANK(A5),"",VLOOKUP(MID(A5,4,1),Coordinate,9,false))</f>
        <v>17</v>
      </c>
      <c r="BV5" s="54">
        <f>IF(ISBLANK(A5),"",VLOOKUP(MID(A5,5,1),Coordinate,9,false))</f>
        <v>6</v>
      </c>
      <c r="BW5" s="54">
        <f>IF(ISBLANK(A5),"",VLOOKUP(MID(A5,6,1),Coordinate,9,false))</f>
        <v>12</v>
      </c>
      <c r="BX5" s="84">
        <f>IF(ISBLANK(A5),"",VLOOKUP(RIGHT(A5,1),Coordinate,9,false))</f>
        <v>0</v>
      </c>
      <c r="BY5" s="84">
        <f t="array" ref="BY5">SUMPRODUCT(BR5:BX5,TRANSPOSE(Weights))</f>
        <v>215</v>
      </c>
      <c r="BZ5" s="53"/>
    </row>
    <row r="6">
      <c r="A6" s="50" t="s">
        <v>581</v>
      </c>
      <c r="B6" s="51" t="str">
        <f>IF(ISBLANK(A6),"",if(C6="","N",if(VLOOKUP(BQ6,NewPlanet,3,false)=C6,"Y","N")))</f>
        <v>N</v>
      </c>
      <c r="C6" s="3" t="s">
        <v>582</v>
      </c>
      <c r="D6" s="52"/>
      <c r="E6" s="52"/>
      <c r="F6" s="53" t="s">
        <v>121</v>
      </c>
      <c r="G6" s="53"/>
      <c r="H6" s="52"/>
      <c r="I6" s="54">
        <f t="shared" si="7"/>
        <v>1</v>
      </c>
      <c r="J6" s="52"/>
      <c r="K6" s="53" t="s">
        <v>121</v>
      </c>
      <c r="L6" s="52"/>
      <c r="M6" s="52"/>
      <c r="N6" s="52"/>
      <c r="O6" s="54">
        <f t="shared" si="8"/>
        <v>1</v>
      </c>
      <c r="P6" s="55" t="s">
        <v>131</v>
      </c>
      <c r="Q6" s="56"/>
      <c r="R6" s="57" t="s">
        <v>123</v>
      </c>
      <c r="S6" s="66" t="s">
        <v>121</v>
      </c>
      <c r="T6" s="59" t="s">
        <v>124</v>
      </c>
      <c r="U6" s="60"/>
      <c r="V6" s="61"/>
      <c r="W6" s="70" t="s">
        <v>121</v>
      </c>
      <c r="X6" s="53" t="s">
        <v>121</v>
      </c>
      <c r="Y6" s="63"/>
      <c r="Z6" s="53">
        <v>3.0</v>
      </c>
      <c r="AA6" s="53">
        <v>4.0</v>
      </c>
      <c r="AB6" s="53"/>
      <c r="AC6" s="65"/>
      <c r="AD6" s="52"/>
      <c r="AE6" s="52"/>
      <c r="AF6" s="52"/>
      <c r="AG6" s="65"/>
      <c r="AH6" s="52"/>
      <c r="AI6" s="52"/>
      <c r="AJ6" s="53">
        <v>1.0</v>
      </c>
      <c r="AK6" s="65"/>
      <c r="AL6" s="52"/>
      <c r="AM6" s="52"/>
      <c r="AN6" s="52"/>
      <c r="AO6" s="56"/>
      <c r="AP6" s="64">
        <v>2.0</v>
      </c>
      <c r="AQ6" s="56"/>
      <c r="AR6" s="58"/>
      <c r="AS6" s="58"/>
      <c r="AT6" s="66"/>
      <c r="AU6" s="60"/>
      <c r="AV6" s="60"/>
      <c r="AW6" s="61"/>
      <c r="AX6" s="62"/>
      <c r="AY6" s="31">
        <f t="shared" si="9"/>
        <v>10</v>
      </c>
      <c r="AZ6" s="63"/>
      <c r="BA6" s="69"/>
      <c r="BB6" s="69"/>
      <c r="BC6" s="69"/>
      <c r="BD6" s="89">
        <v>5.0</v>
      </c>
      <c r="BE6" s="71"/>
      <c r="BF6" s="71"/>
      <c r="BG6" s="72"/>
      <c r="BH6" s="73"/>
      <c r="BI6" s="73"/>
      <c r="BJ6" s="79">
        <v>5.0</v>
      </c>
      <c r="BK6" s="74"/>
      <c r="BL6" s="77">
        <f t="shared" si="10"/>
        <v>10</v>
      </c>
      <c r="BM6" s="80">
        <f t="shared" si="11"/>
        <v>20</v>
      </c>
      <c r="BN6" s="81"/>
      <c r="BO6" s="82">
        <f>IF(ISBLANK(A6),"",VLOOKUP(LEFT(A6,1),Coordinate,2,FALSE))</f>
        <v>2</v>
      </c>
      <c r="BP6" s="83">
        <f t="shared" si="12"/>
        <v>2</v>
      </c>
      <c r="BQ6" s="84">
        <f t="shared" si="13"/>
        <v>91</v>
      </c>
      <c r="BR6" s="54">
        <f>IF(ISBLANK(A6),"",vlookup(LEFT(A6,1),Coordinate,9,false))</f>
        <v>7</v>
      </c>
      <c r="BS6" s="54">
        <f>IF(ISBLANK(A6),"",VLOOKUP(MID(A6,2,1),Coordinate,9,false))</f>
        <v>1</v>
      </c>
      <c r="BT6" s="54">
        <f>IF(ISBLANK(A6),"",VLOOKUP(MID(A6,3,1),Coordinate,9,false))</f>
        <v>25</v>
      </c>
      <c r="BU6" s="54">
        <f>IF(ISBLANK(A6),"",VLOOKUP(MID(A6,4,1),Coordinate,9,false))</f>
        <v>22</v>
      </c>
      <c r="BV6" s="54">
        <f>IF(ISBLANK(A6),"",VLOOKUP(MID(A6,5,1),Coordinate,9,false))</f>
        <v>9</v>
      </c>
      <c r="BW6" s="54">
        <f>IF(ISBLANK(A6),"",VLOOKUP(MID(A6,6,1),Coordinate,9,false))</f>
        <v>16</v>
      </c>
      <c r="BX6" s="84">
        <f>IF(ISBLANK(A6),"",VLOOKUP(RIGHT(A6,1),Coordinate,9,false))</f>
        <v>11</v>
      </c>
      <c r="BY6" s="84">
        <f t="array" ref="BY6">SUMPRODUCT(BR6:BX6,TRANSPOSE(Weights))</f>
        <v>390</v>
      </c>
      <c r="BZ6" s="53"/>
    </row>
    <row r="7">
      <c r="A7" s="50" t="s">
        <v>585</v>
      </c>
      <c r="B7" s="51" t="str">
        <f>IF(ISBLANK(A7),"",if(C7="","N",if(VLOOKUP(BQ7,NewPlanet,3,false)=C7,"Y","N")))</f>
        <v>N</v>
      </c>
      <c r="C7" s="3" t="s">
        <v>586</v>
      </c>
      <c r="D7" s="52"/>
      <c r="E7" s="52"/>
      <c r="F7" s="53" t="s">
        <v>121</v>
      </c>
      <c r="G7" s="53"/>
      <c r="H7" s="52"/>
      <c r="I7" s="54">
        <f t="shared" si="7"/>
        <v>1</v>
      </c>
      <c r="J7" s="52"/>
      <c r="K7" s="52"/>
      <c r="L7" s="52"/>
      <c r="M7" s="52"/>
      <c r="N7" s="53" t="s">
        <v>121</v>
      </c>
      <c r="O7" s="54">
        <f t="shared" si="8"/>
        <v>1</v>
      </c>
      <c r="P7" s="55" t="s">
        <v>123</v>
      </c>
      <c r="Q7" s="64" t="s">
        <v>121</v>
      </c>
      <c r="R7" s="57" t="s">
        <v>124</v>
      </c>
      <c r="S7" s="58"/>
      <c r="T7" s="59" t="s">
        <v>124</v>
      </c>
      <c r="U7" s="60"/>
      <c r="V7" s="61"/>
      <c r="W7" s="70" t="s">
        <v>121</v>
      </c>
      <c r="X7" s="52"/>
      <c r="Y7" s="63"/>
      <c r="Z7" s="53">
        <v>3.0</v>
      </c>
      <c r="AA7" s="53">
        <v>5.0</v>
      </c>
      <c r="AB7" s="53">
        <v>2.0</v>
      </c>
      <c r="AC7" s="65"/>
      <c r="AD7" s="52"/>
      <c r="AE7" s="52"/>
      <c r="AF7" s="52"/>
      <c r="AG7" s="65"/>
      <c r="AH7" s="52"/>
      <c r="AI7" s="52"/>
      <c r="AJ7" s="52"/>
      <c r="AK7" s="65"/>
      <c r="AL7" s="52"/>
      <c r="AM7" s="52"/>
      <c r="AN7" s="52"/>
      <c r="AO7" s="56"/>
      <c r="AP7" s="56"/>
      <c r="AQ7" s="56"/>
      <c r="AR7" s="58"/>
      <c r="AS7" s="58"/>
      <c r="AT7" s="66"/>
      <c r="AU7" s="60"/>
      <c r="AV7" s="60"/>
      <c r="AW7" s="61"/>
      <c r="AX7" s="62"/>
      <c r="AY7" s="31">
        <f t="shared" si="9"/>
        <v>10</v>
      </c>
      <c r="AZ7" s="63"/>
      <c r="BA7" s="75">
        <v>3.0</v>
      </c>
      <c r="BB7" s="69"/>
      <c r="BC7" s="69"/>
      <c r="BD7" s="71"/>
      <c r="BE7" s="71"/>
      <c r="BF7" s="71"/>
      <c r="BG7" s="72"/>
      <c r="BH7" s="73"/>
      <c r="BI7" s="73"/>
      <c r="BJ7" s="79">
        <v>7.0</v>
      </c>
      <c r="BK7" s="74"/>
      <c r="BL7" s="77">
        <f t="shared" si="10"/>
        <v>10</v>
      </c>
      <c r="BM7" s="80">
        <f t="shared" si="11"/>
        <v>20</v>
      </c>
      <c r="BN7" s="81" t="s">
        <v>589</v>
      </c>
      <c r="BO7" s="82">
        <f>IF(ISBLANK(A7),"",VLOOKUP(LEFT(A7,1),Coordinate,2,FALSE))</f>
        <v>2</v>
      </c>
      <c r="BP7" s="83">
        <f t="shared" si="12"/>
        <v>2</v>
      </c>
      <c r="BQ7" s="84">
        <f t="shared" si="13"/>
        <v>68</v>
      </c>
      <c r="BR7" s="54">
        <f>IF(ISBLANK(A7),"",vlookup(LEFT(A7,1),Coordinate,9,false))</f>
        <v>7</v>
      </c>
      <c r="BS7" s="54">
        <f>IF(ISBLANK(A7),"",VLOOKUP(MID(A7,2,1),Coordinate,9,false))</f>
        <v>10</v>
      </c>
      <c r="BT7" s="54">
        <f>IF(ISBLANK(A7),"",VLOOKUP(MID(A7,3,1),Coordinate,9,false))</f>
        <v>25</v>
      </c>
      <c r="BU7" s="54">
        <f>IF(ISBLANK(A7),"",VLOOKUP(MID(A7,4,1),Coordinate,9,false))</f>
        <v>16</v>
      </c>
      <c r="BV7" s="54">
        <f>IF(ISBLANK(A7),"",VLOOKUP(MID(A7,5,1),Coordinate,9,false))</f>
        <v>3</v>
      </c>
      <c r="BW7" s="54">
        <f>IF(ISBLANK(A7),"",VLOOKUP(MID(A7,6,1),Coordinate,9,false))</f>
        <v>5</v>
      </c>
      <c r="BX7" s="84">
        <f>IF(ISBLANK(A7),"",VLOOKUP(RIGHT(A7,1),Coordinate,9,false))</f>
        <v>2</v>
      </c>
      <c r="BY7" s="84">
        <f t="array" ref="BY7">SUMPRODUCT(BR7:BX7,TRANSPOSE(Weights))</f>
        <v>225</v>
      </c>
      <c r="BZ7" s="53"/>
    </row>
    <row r="8">
      <c r="A8" s="50" t="s">
        <v>592</v>
      </c>
      <c r="B8" s="51" t="str">
        <f>IF(ISBLANK(A8),"",if(C8="","N",if(VLOOKUP(BQ8,NewPlanet,3,false)=C8,"Y","N")))</f>
        <v>N</v>
      </c>
      <c r="C8" s="3" t="s">
        <v>594</v>
      </c>
      <c r="D8" s="52"/>
      <c r="E8" s="52"/>
      <c r="F8" s="52"/>
      <c r="G8" s="53" t="s">
        <v>121</v>
      </c>
      <c r="H8" s="52"/>
      <c r="I8" s="54">
        <f t="shared" si="7"/>
        <v>1</v>
      </c>
      <c r="J8" s="52"/>
      <c r="K8" s="52"/>
      <c r="L8" s="52"/>
      <c r="M8" s="52"/>
      <c r="N8" s="53" t="s">
        <v>121</v>
      </c>
      <c r="O8" s="54">
        <f t="shared" si="8"/>
        <v>1</v>
      </c>
      <c r="P8" s="55" t="s">
        <v>124</v>
      </c>
      <c r="Q8" s="56"/>
      <c r="R8" s="57" t="s">
        <v>124</v>
      </c>
      <c r="S8" s="58"/>
      <c r="T8" s="59" t="s">
        <v>124</v>
      </c>
      <c r="U8" s="60"/>
      <c r="V8" s="61"/>
      <c r="W8" s="70" t="s">
        <v>121</v>
      </c>
      <c r="X8" s="52"/>
      <c r="Y8" s="63"/>
      <c r="Z8" s="53">
        <v>4.0</v>
      </c>
      <c r="AA8" s="53">
        <v>3.0</v>
      </c>
      <c r="AB8" s="53">
        <v>3.0</v>
      </c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6"/>
      <c r="AR8" s="58"/>
      <c r="AS8" s="58"/>
      <c r="AT8" s="66"/>
      <c r="AU8" s="60"/>
      <c r="AV8" s="60"/>
      <c r="AW8" s="61"/>
      <c r="AX8" s="62"/>
      <c r="AY8" s="31">
        <f t="shared" si="9"/>
        <v>10</v>
      </c>
      <c r="AZ8" s="63"/>
      <c r="BA8" s="69"/>
      <c r="BB8" s="69"/>
      <c r="BC8" s="69"/>
      <c r="BD8" s="71"/>
      <c r="BE8" s="71"/>
      <c r="BF8" s="71"/>
      <c r="BG8" s="72"/>
      <c r="BH8" s="73"/>
      <c r="BI8" s="73"/>
      <c r="BJ8" s="79">
        <v>4.0</v>
      </c>
      <c r="BK8" s="79">
        <v>6.0</v>
      </c>
      <c r="BL8" s="77">
        <f t="shared" si="10"/>
        <v>10</v>
      </c>
      <c r="BM8" s="80">
        <f t="shared" si="11"/>
        <v>20</v>
      </c>
      <c r="BN8" s="81"/>
      <c r="BO8" s="82">
        <f>IF(ISBLANK(A8),"",VLOOKUP(LEFT(A8,1),Coordinate,2,FALSE))</f>
        <v>2</v>
      </c>
      <c r="BP8" s="83">
        <f t="shared" si="12"/>
        <v>2</v>
      </c>
      <c r="BQ8" s="84">
        <f t="shared" si="13"/>
        <v>79</v>
      </c>
      <c r="BR8" s="54">
        <f>IF(ISBLANK(A8),"",vlookup(LEFT(A8,1),Coordinate,9,false))</f>
        <v>7</v>
      </c>
      <c r="BS8" s="54">
        <f>IF(ISBLANK(A8),"",VLOOKUP(MID(A8,2,1),Coordinate,9,false))</f>
        <v>11</v>
      </c>
      <c r="BT8" s="54">
        <f>IF(ISBLANK(A8),"",VLOOKUP(MID(A8,3,1),Coordinate,9,false))</f>
        <v>20</v>
      </c>
      <c r="BU8" s="54">
        <f>IF(ISBLANK(A8),"",VLOOKUP(MID(A8,4,1),Coordinate,9,false))</f>
        <v>12</v>
      </c>
      <c r="BV8" s="54">
        <f>IF(ISBLANK(A8),"",VLOOKUP(MID(A8,5,1),Coordinate,9,false))</f>
        <v>3</v>
      </c>
      <c r="BW8" s="54">
        <f>IF(ISBLANK(A8),"",VLOOKUP(MID(A8,6,1),Coordinate,9,false))</f>
        <v>7</v>
      </c>
      <c r="BX8" s="84">
        <f>IF(ISBLANK(A8),"",VLOOKUP(RIGHT(A8,1),Coordinate,9,false))</f>
        <v>19</v>
      </c>
      <c r="BY8" s="84">
        <f t="array" ref="BY8">SUMPRODUCT(BR8:BX8,TRANSPOSE(Weights))</f>
        <v>327</v>
      </c>
      <c r="BZ8" s="53"/>
    </row>
    <row r="9">
      <c r="A9" s="50" t="s">
        <v>597</v>
      </c>
      <c r="B9" s="51" t="str">
        <f>IF(ISBLANK(A9),"",if(C9="","N",if(VLOOKUP(BQ9,NewPlanet,3,false)=C9,"Y","N")))</f>
        <v>N</v>
      </c>
      <c r="C9" s="3" t="s">
        <v>598</v>
      </c>
      <c r="D9" s="52"/>
      <c r="E9" s="52"/>
      <c r="F9" s="53" t="s">
        <v>119</v>
      </c>
      <c r="G9" s="53"/>
      <c r="H9" s="52"/>
      <c r="I9" s="54">
        <f t="shared" si="7"/>
        <v>1</v>
      </c>
      <c r="J9" s="52"/>
      <c r="K9" s="52"/>
      <c r="L9" s="52"/>
      <c r="M9" s="52"/>
      <c r="N9" s="53" t="s">
        <v>119</v>
      </c>
      <c r="O9" s="54">
        <f t="shared" si="8"/>
        <v>1</v>
      </c>
      <c r="P9" s="55" t="s">
        <v>124</v>
      </c>
      <c r="Q9" s="56"/>
      <c r="R9" s="57" t="s">
        <v>123</v>
      </c>
      <c r="S9" s="66" t="s">
        <v>119</v>
      </c>
      <c r="T9" s="59" t="s">
        <v>124</v>
      </c>
      <c r="U9" s="60"/>
      <c r="V9" s="61"/>
      <c r="W9" s="70" t="s">
        <v>119</v>
      </c>
      <c r="X9" s="52"/>
      <c r="Y9" s="63"/>
      <c r="Z9" s="53">
        <v>2.0</v>
      </c>
      <c r="AA9" s="53">
        <v>4.0</v>
      </c>
      <c r="AB9" s="53">
        <v>4.0</v>
      </c>
      <c r="AC9" s="65"/>
      <c r="AD9" s="52"/>
      <c r="AE9" s="52"/>
      <c r="AF9" s="52"/>
      <c r="AG9" s="65"/>
      <c r="AH9" s="52"/>
      <c r="AI9" s="52"/>
      <c r="AJ9" s="52"/>
      <c r="AK9" s="65"/>
      <c r="AL9" s="52"/>
      <c r="AM9" s="52"/>
      <c r="AN9" s="52"/>
      <c r="AO9" s="56"/>
      <c r="AP9" s="56"/>
      <c r="AQ9" s="56"/>
      <c r="AR9" s="58"/>
      <c r="AS9" s="58"/>
      <c r="AT9" s="66"/>
      <c r="AU9" s="60"/>
      <c r="AV9" s="60"/>
      <c r="AW9" s="61"/>
      <c r="AX9" s="62"/>
      <c r="AY9" s="31">
        <f t="shared" si="9"/>
        <v>10</v>
      </c>
      <c r="AZ9" s="63"/>
      <c r="BA9" s="69"/>
      <c r="BB9" s="69"/>
      <c r="BC9" s="69"/>
      <c r="BD9" s="89">
        <v>3.0</v>
      </c>
      <c r="BE9" s="71"/>
      <c r="BF9" s="71"/>
      <c r="BG9" s="72"/>
      <c r="BH9" s="73"/>
      <c r="BI9" s="73"/>
      <c r="BJ9" s="79">
        <v>7.0</v>
      </c>
      <c r="BK9" s="74"/>
      <c r="BL9" s="77">
        <f t="shared" si="10"/>
        <v>10</v>
      </c>
      <c r="BM9" s="80">
        <f t="shared" si="11"/>
        <v>20</v>
      </c>
      <c r="BN9" s="81"/>
      <c r="BO9" s="82">
        <f>IF(ISBLANK(A9),"",VLOOKUP(LEFT(A9,1),Coordinate,2,FALSE))</f>
        <v>2</v>
      </c>
      <c r="BP9" s="83">
        <f t="shared" si="12"/>
        <v>2</v>
      </c>
      <c r="BQ9" s="84">
        <f t="shared" si="13"/>
        <v>68</v>
      </c>
      <c r="BR9" s="54">
        <f>IF(ISBLANK(A9),"",vlookup(LEFT(A9,1),Coordinate,9,false))</f>
        <v>7</v>
      </c>
      <c r="BS9" s="54">
        <f>IF(ISBLANK(A9),"",VLOOKUP(MID(A9,2,1),Coordinate,9,false))</f>
        <v>14</v>
      </c>
      <c r="BT9" s="54">
        <f>IF(ISBLANK(A9),"",VLOOKUP(MID(A9,3,1),Coordinate,9,false))</f>
        <v>1</v>
      </c>
      <c r="BU9" s="54">
        <f>IF(ISBLANK(A9),"",VLOOKUP(MID(A9,4,1),Coordinate,9,false))</f>
        <v>1</v>
      </c>
      <c r="BV9" s="54">
        <f>IF(ISBLANK(A9),"",VLOOKUP(MID(A9,5,1),Coordinate,9,false))</f>
        <v>8</v>
      </c>
      <c r="BW9" s="54">
        <f>IF(ISBLANK(A9),"",VLOOKUP(MID(A9,6,1),Coordinate,9,false))</f>
        <v>19</v>
      </c>
      <c r="BX9" s="84">
        <f>IF(ISBLANK(A9),"",VLOOKUP(RIGHT(A9,1),Coordinate,9,false))</f>
        <v>18</v>
      </c>
      <c r="BY9" s="84">
        <f t="array" ref="BY9">SUMPRODUCT(BR9:BX9,TRANSPOSE(Weights))</f>
        <v>322</v>
      </c>
      <c r="BZ9" s="53"/>
    </row>
    <row r="10">
      <c r="A10" s="50" t="s">
        <v>601</v>
      </c>
      <c r="B10" s="51" t="str">
        <f>IF(ISBLANK(A10),"",if(C10="","N",if(VLOOKUP(BQ10,NewPlanet,3,false)=C10,"Y","N")))</f>
        <v>N</v>
      </c>
      <c r="C10" s="3" t="s">
        <v>602</v>
      </c>
      <c r="D10" s="52" t="s">
        <v>119</v>
      </c>
      <c r="E10" s="52"/>
      <c r="F10" s="52"/>
      <c r="G10" s="53"/>
      <c r="H10" s="52"/>
      <c r="I10" s="54">
        <f t="shared" si="7"/>
        <v>1</v>
      </c>
      <c r="J10" s="52"/>
      <c r="K10" s="52"/>
      <c r="L10" s="52"/>
      <c r="M10" s="52"/>
      <c r="N10" s="52" t="s">
        <v>119</v>
      </c>
      <c r="O10" s="54">
        <f t="shared" si="8"/>
        <v>1</v>
      </c>
      <c r="P10" s="55" t="s">
        <v>122</v>
      </c>
      <c r="Q10" s="56" t="s">
        <v>119</v>
      </c>
      <c r="R10" s="57" t="s">
        <v>124</v>
      </c>
      <c r="S10" s="58"/>
      <c r="T10" s="59" t="s">
        <v>124</v>
      </c>
      <c r="U10" s="60"/>
      <c r="V10" s="61"/>
      <c r="W10" s="62" t="s">
        <v>119</v>
      </c>
      <c r="X10" s="52"/>
      <c r="Y10" s="63"/>
      <c r="Z10" s="53">
        <v>2.0</v>
      </c>
      <c r="AA10" s="53">
        <v>4.0</v>
      </c>
      <c r="AB10" s="53">
        <v>3.0</v>
      </c>
      <c r="AC10" s="65"/>
      <c r="AD10" s="52"/>
      <c r="AE10" s="52"/>
      <c r="AF10" s="52"/>
      <c r="AG10" s="65"/>
      <c r="AH10" s="52"/>
      <c r="AI10" s="52"/>
      <c r="AJ10" s="52"/>
      <c r="AK10" s="65"/>
      <c r="AL10" s="52">
        <v>1.0</v>
      </c>
      <c r="AM10" s="52"/>
      <c r="AN10" s="52"/>
      <c r="AO10" s="56"/>
      <c r="AP10" s="56"/>
      <c r="AQ10" s="56"/>
      <c r="AR10" s="58"/>
      <c r="AS10" s="58"/>
      <c r="AT10" s="66"/>
      <c r="AU10" s="60"/>
      <c r="AV10" s="60"/>
      <c r="AW10" s="61"/>
      <c r="AX10" s="62">
        <v>7.0</v>
      </c>
      <c r="AY10" s="31">
        <f t="shared" si="9"/>
        <v>17</v>
      </c>
      <c r="AZ10" s="63"/>
      <c r="BA10" s="69"/>
      <c r="BB10" s="69"/>
      <c r="BC10" s="69">
        <v>3.0</v>
      </c>
      <c r="BD10" s="71"/>
      <c r="BE10" s="71"/>
      <c r="BF10" s="71"/>
      <c r="BG10" s="72"/>
      <c r="BH10" s="73"/>
      <c r="BI10" s="73"/>
      <c r="BJ10" s="74"/>
      <c r="BK10" s="74"/>
      <c r="BL10" s="77">
        <f t="shared" si="10"/>
        <v>3</v>
      </c>
      <c r="BM10" s="80">
        <f t="shared" si="11"/>
        <v>20</v>
      </c>
      <c r="BN10" s="81"/>
      <c r="BO10" s="82">
        <f>IF(ISBLANK(A10),"",VLOOKUP(LEFT(A10,1),Coordinate,2,FALSE))</f>
        <v>2</v>
      </c>
      <c r="BP10" s="83">
        <f t="shared" si="12"/>
        <v>2</v>
      </c>
      <c r="BQ10" s="84">
        <f t="shared" si="13"/>
        <v>98</v>
      </c>
      <c r="BR10" s="54">
        <f>IF(ISBLANK(A10),"",vlookup(LEFT(A10,1),Coordinate,9,false))</f>
        <v>7</v>
      </c>
      <c r="BS10" s="54">
        <f>IF(ISBLANK(A10),"",VLOOKUP(MID(A10,2,1),Coordinate,9,false))</f>
        <v>14</v>
      </c>
      <c r="BT10" s="54">
        <f>IF(ISBLANK(A10),"",VLOOKUP(MID(A10,3,1),Coordinate,9,false))</f>
        <v>17</v>
      </c>
      <c r="BU10" s="54">
        <f>IF(ISBLANK(A10),"",VLOOKUP(MID(A10,4,1),Coordinate,9,false))</f>
        <v>8</v>
      </c>
      <c r="BV10" s="54">
        <f>IF(ISBLANK(A10),"",VLOOKUP(MID(A10,5,1),Coordinate,9,false))</f>
        <v>25</v>
      </c>
      <c r="BW10" s="54">
        <f>IF(ISBLANK(A10),"",VLOOKUP(MID(A10,6,1),Coordinate,9,false))</f>
        <v>14</v>
      </c>
      <c r="BX10" s="84">
        <f>IF(ISBLANK(A10),"",VLOOKUP(RIGHT(A10,1),Coordinate,9,false))</f>
        <v>13</v>
      </c>
      <c r="BY10" s="84">
        <f t="array" ref="BY10">SUMPRODUCT(BR10:BX10,TRANSPOSE(Weights))</f>
        <v>418</v>
      </c>
      <c r="BZ10" s="53"/>
    </row>
    <row r="11">
      <c r="A11" s="50" t="s">
        <v>603</v>
      </c>
      <c r="B11" s="51" t="str">
        <f>IF(ISBLANK(A11),"",if(C11="","N",if(VLOOKUP(BQ11,NewPlanet,3,false)=C11,"Y","N")))</f>
        <v>N</v>
      </c>
      <c r="C11" s="3" t="s">
        <v>605</v>
      </c>
      <c r="D11" s="52"/>
      <c r="E11" s="52"/>
      <c r="F11" s="52"/>
      <c r="G11" s="53"/>
      <c r="H11" s="52" t="s">
        <v>119</v>
      </c>
      <c r="I11" s="54">
        <f t="shared" si="7"/>
        <v>1</v>
      </c>
      <c r="J11" s="52" t="s">
        <v>119</v>
      </c>
      <c r="K11" s="52"/>
      <c r="L11" s="52"/>
      <c r="M11" s="52"/>
      <c r="N11" s="52"/>
      <c r="O11" s="54">
        <f t="shared" si="8"/>
        <v>1</v>
      </c>
      <c r="P11" s="55" t="s">
        <v>131</v>
      </c>
      <c r="Q11" s="56"/>
      <c r="R11" s="57" t="s">
        <v>123</v>
      </c>
      <c r="S11" s="58" t="s">
        <v>119</v>
      </c>
      <c r="T11" s="59" t="s">
        <v>125</v>
      </c>
      <c r="U11" s="60" t="s">
        <v>119</v>
      </c>
      <c r="V11" s="61"/>
      <c r="W11" s="62" t="s">
        <v>119</v>
      </c>
      <c r="X11" s="52" t="s">
        <v>119</v>
      </c>
      <c r="Y11" s="63"/>
      <c r="Z11" s="53">
        <v>4.0</v>
      </c>
      <c r="AA11" s="53">
        <v>1.0</v>
      </c>
      <c r="AB11" s="53">
        <v>0.0</v>
      </c>
      <c r="AC11" s="65"/>
      <c r="AD11" s="52"/>
      <c r="AE11" s="52"/>
      <c r="AF11" s="52"/>
      <c r="AG11" s="65"/>
      <c r="AH11" s="52">
        <v>1.0</v>
      </c>
      <c r="AI11" s="52"/>
      <c r="AJ11" s="52"/>
      <c r="AK11" s="65"/>
      <c r="AL11" s="52"/>
      <c r="AM11" s="52"/>
      <c r="AN11" s="52"/>
      <c r="AO11" s="56"/>
      <c r="AP11" s="64">
        <v>1.0</v>
      </c>
      <c r="AQ11" s="56"/>
      <c r="AR11" s="58"/>
      <c r="AS11" s="58"/>
      <c r="AT11" s="66"/>
      <c r="AU11" s="60"/>
      <c r="AV11" s="60"/>
      <c r="AW11" s="61"/>
      <c r="AX11" s="62"/>
      <c r="AY11" s="31">
        <f t="shared" si="9"/>
        <v>7</v>
      </c>
      <c r="AZ11" s="63"/>
      <c r="BA11" s="69"/>
      <c r="BB11" s="69"/>
      <c r="BC11" s="69"/>
      <c r="BD11" s="89">
        <v>5.0</v>
      </c>
      <c r="BE11" s="71"/>
      <c r="BF11" s="71"/>
      <c r="BG11" s="72">
        <v>4.0</v>
      </c>
      <c r="BH11" s="73"/>
      <c r="BI11" s="73"/>
      <c r="BJ11" s="79">
        <v>4.0</v>
      </c>
      <c r="BK11" s="74"/>
      <c r="BL11" s="77">
        <f t="shared" si="10"/>
        <v>13</v>
      </c>
      <c r="BM11" s="80">
        <f t="shared" si="11"/>
        <v>20</v>
      </c>
      <c r="BN11" s="81" t="s">
        <v>606</v>
      </c>
      <c r="BO11" s="82">
        <f>IF(ISBLANK(A11),"",VLOOKUP(LEFT(A11,1),Coordinate,2,FALSE))</f>
        <v>2</v>
      </c>
      <c r="BP11" s="83">
        <f t="shared" si="12"/>
        <v>2</v>
      </c>
      <c r="BQ11" s="84">
        <f t="shared" si="13"/>
        <v>77</v>
      </c>
      <c r="BR11" s="54">
        <f>IF(ISBLANK(A11),"",vlookup(LEFT(A11,1),Coordinate,9,false))</f>
        <v>8</v>
      </c>
      <c r="BS11" s="54">
        <f>IF(ISBLANK(A11),"",VLOOKUP(MID(A11,2,1),Coordinate,9,false))</f>
        <v>9</v>
      </c>
      <c r="BT11" s="54">
        <f>IF(ISBLANK(A11),"",VLOOKUP(MID(A11,3,1),Coordinate,9,false))</f>
        <v>10</v>
      </c>
      <c r="BU11" s="54">
        <f>IF(ISBLANK(A11),"",VLOOKUP(MID(A11,4,1),Coordinate,9,false))</f>
        <v>11</v>
      </c>
      <c r="BV11" s="54">
        <f>IF(ISBLANK(A11),"",VLOOKUP(MID(A11,5,1),Coordinate,9,false))</f>
        <v>12</v>
      </c>
      <c r="BW11" s="54">
        <f>IF(ISBLANK(A11),"",VLOOKUP(MID(A11,6,1),Coordinate,9,false))</f>
        <v>13</v>
      </c>
      <c r="BX11" s="84">
        <f>IF(ISBLANK(A11),"",VLOOKUP(RIGHT(A11,1),Coordinate,9,false))</f>
        <v>14</v>
      </c>
      <c r="BY11" s="84">
        <f t="array" ref="BY11">SUMPRODUCT(BR11:BX11,TRANSPOSE(Weights))</f>
        <v>336</v>
      </c>
      <c r="BZ11" s="53"/>
    </row>
    <row r="12">
      <c r="A12" s="50" t="s">
        <v>609</v>
      </c>
      <c r="B12" s="51" t="str">
        <f>IF(ISBLANK(A12),"",if(C12="","N",if(VLOOKUP(BQ12,NewPlanet,3,false)=C12,"Y","N")))</f>
        <v>N</v>
      </c>
      <c r="C12" s="87" t="s">
        <v>610</v>
      </c>
      <c r="D12" s="52"/>
      <c r="E12" s="53" t="s">
        <v>119</v>
      </c>
      <c r="F12" s="52"/>
      <c r="G12" s="53"/>
      <c r="H12" s="52"/>
      <c r="I12" s="54">
        <f t="shared" si="7"/>
        <v>1</v>
      </c>
      <c r="J12" s="53" t="s">
        <v>119</v>
      </c>
      <c r="K12" s="52"/>
      <c r="L12" s="52"/>
      <c r="M12" s="52"/>
      <c r="N12" s="52"/>
      <c r="O12" s="54">
        <f t="shared" si="8"/>
        <v>1</v>
      </c>
      <c r="P12" s="55" t="s">
        <v>123</v>
      </c>
      <c r="Q12" s="56"/>
      <c r="R12" s="55" t="s">
        <v>122</v>
      </c>
      <c r="S12" s="58"/>
      <c r="T12" s="59" t="s">
        <v>124</v>
      </c>
      <c r="U12" s="60"/>
      <c r="V12" s="61"/>
      <c r="W12" s="70" t="s">
        <v>119</v>
      </c>
      <c r="X12" s="52"/>
      <c r="Y12" s="63"/>
      <c r="Z12" s="53">
        <v>2.0</v>
      </c>
      <c r="AA12" s="53">
        <v>3.0</v>
      </c>
      <c r="AB12" s="53"/>
      <c r="AC12" s="65"/>
      <c r="AD12" s="52"/>
      <c r="AE12" s="52"/>
      <c r="AF12" s="52"/>
      <c r="AG12" s="65"/>
      <c r="AH12" s="52"/>
      <c r="AI12" s="52"/>
      <c r="AJ12" s="52"/>
      <c r="AK12" s="65"/>
      <c r="AL12" s="52"/>
      <c r="AM12" s="52"/>
      <c r="AN12" s="52"/>
      <c r="AO12" s="64">
        <v>4.0</v>
      </c>
      <c r="AP12" s="56"/>
      <c r="AQ12" s="56"/>
      <c r="AR12" s="58"/>
      <c r="AS12" s="58"/>
      <c r="AT12" s="66">
        <v>6.0</v>
      </c>
      <c r="AU12" s="60"/>
      <c r="AV12" s="60"/>
      <c r="AW12" s="61"/>
      <c r="AX12" s="62"/>
      <c r="AY12" s="31">
        <f t="shared" si="9"/>
        <v>15</v>
      </c>
      <c r="AZ12" s="63"/>
      <c r="BA12" s="69"/>
      <c r="BB12" s="69"/>
      <c r="BC12" s="69"/>
      <c r="BD12" s="71"/>
      <c r="BE12" s="71"/>
      <c r="BF12" s="71"/>
      <c r="BG12" s="72"/>
      <c r="BH12" s="73"/>
      <c r="BI12" s="73"/>
      <c r="BJ12" s="79">
        <v>5.0</v>
      </c>
      <c r="BK12" s="74"/>
      <c r="BL12" s="77">
        <f t="shared" si="10"/>
        <v>5</v>
      </c>
      <c r="BM12" s="80">
        <f t="shared" si="11"/>
        <v>20</v>
      </c>
      <c r="BN12" s="81"/>
      <c r="BO12" s="82">
        <f>IF(ISBLANK(A12),"",VLOOKUP(LEFT(A12,1),Coordinate,2,FALSE))</f>
        <v>2</v>
      </c>
      <c r="BP12" s="83">
        <f t="shared" si="12"/>
        <v>2</v>
      </c>
      <c r="BQ12" s="84">
        <f t="shared" si="13"/>
        <v>77</v>
      </c>
      <c r="BR12" s="54">
        <f>IF(ISBLANK(A12),"",vlookup(LEFT(A12,1),Coordinate,9,false))</f>
        <v>8</v>
      </c>
      <c r="BS12" s="54">
        <f>IF(ISBLANK(A12),"",VLOOKUP(MID(A12,2,1),Coordinate,9,false))</f>
        <v>17</v>
      </c>
      <c r="BT12" s="54">
        <f>IF(ISBLANK(A12),"",VLOOKUP(MID(A12,3,1),Coordinate,9,false))</f>
        <v>14</v>
      </c>
      <c r="BU12" s="54">
        <f>IF(ISBLANK(A12),"",VLOOKUP(MID(A12,4,1),Coordinate,9,false))</f>
        <v>13</v>
      </c>
      <c r="BV12" s="54">
        <f>IF(ISBLANK(A12),"",VLOOKUP(MID(A12,5,1),Coordinate,9,false))</f>
        <v>12</v>
      </c>
      <c r="BW12" s="54">
        <f>IF(ISBLANK(A12),"",VLOOKUP(MID(A12,6,1),Coordinate,9,false))</f>
        <v>0</v>
      </c>
      <c r="BX12" s="84">
        <f>IF(ISBLANK(A12),"",VLOOKUP(RIGHT(A12,1),Coordinate,9,false))</f>
        <v>13</v>
      </c>
      <c r="BY12" s="84">
        <f t="array" ref="BY12">SUMPRODUCT(BR12:BX12,TRANSPOSE(Weights))</f>
        <v>287</v>
      </c>
      <c r="BZ12" s="53"/>
    </row>
    <row r="13">
      <c r="A13" s="50" t="s">
        <v>612</v>
      </c>
      <c r="B13" s="51" t="str">
        <f>IF(ISBLANK(A13),"",if(C13="","N",if(VLOOKUP(BQ13,NewPlanet,3,false)=C13,"Y","N")))</f>
        <v>N</v>
      </c>
      <c r="C13" s="3" t="s">
        <v>613</v>
      </c>
      <c r="D13" s="52"/>
      <c r="E13" s="52"/>
      <c r="F13" s="52" t="s">
        <v>119</v>
      </c>
      <c r="G13" s="53"/>
      <c r="H13" s="52"/>
      <c r="I13" s="54">
        <f t="shared" si="7"/>
        <v>1</v>
      </c>
      <c r="J13" s="52"/>
      <c r="K13" s="52"/>
      <c r="L13" s="52"/>
      <c r="M13" s="52" t="s">
        <v>119</v>
      </c>
      <c r="N13" s="52"/>
      <c r="O13" s="54">
        <f t="shared" si="8"/>
        <v>1</v>
      </c>
      <c r="P13" s="55" t="s">
        <v>131</v>
      </c>
      <c r="Q13" s="56" t="s">
        <v>119</v>
      </c>
      <c r="R13" s="57" t="s">
        <v>123</v>
      </c>
      <c r="S13" s="58"/>
      <c r="T13" s="59" t="s">
        <v>124</v>
      </c>
      <c r="U13" s="60"/>
      <c r="V13" s="61"/>
      <c r="W13" s="62" t="s">
        <v>119</v>
      </c>
      <c r="X13" s="52"/>
      <c r="Y13" s="63"/>
      <c r="Z13" s="53">
        <v>5.0</v>
      </c>
      <c r="AA13" s="53">
        <v>2.0</v>
      </c>
      <c r="AB13" s="53"/>
      <c r="AC13" s="65"/>
      <c r="AD13" s="52"/>
      <c r="AE13" s="52"/>
      <c r="AF13" s="52"/>
      <c r="AG13" s="65"/>
      <c r="AH13" s="52"/>
      <c r="AI13" s="52"/>
      <c r="AJ13" s="52"/>
      <c r="AK13" s="65"/>
      <c r="AL13" s="52"/>
      <c r="AM13" s="52"/>
      <c r="AN13" s="52"/>
      <c r="AO13" s="56"/>
      <c r="AP13" s="56"/>
      <c r="AQ13" s="56"/>
      <c r="AR13" s="58">
        <v>4.0</v>
      </c>
      <c r="AS13" s="58"/>
      <c r="AT13" s="66"/>
      <c r="AU13" s="60"/>
      <c r="AV13" s="60"/>
      <c r="AW13" s="61"/>
      <c r="AX13" s="62"/>
      <c r="AY13" s="31">
        <f t="shared" si="9"/>
        <v>11</v>
      </c>
      <c r="AZ13" s="63"/>
      <c r="BA13" s="69"/>
      <c r="BB13" s="69">
        <v>3.0</v>
      </c>
      <c r="BC13" s="69"/>
      <c r="BD13" s="71"/>
      <c r="BE13" s="71"/>
      <c r="BF13" s="71"/>
      <c r="BG13" s="72"/>
      <c r="BH13" s="73"/>
      <c r="BI13" s="73"/>
      <c r="BJ13" s="74">
        <v>6.0</v>
      </c>
      <c r="BK13" s="74"/>
      <c r="BL13" s="77">
        <f t="shared" si="10"/>
        <v>9</v>
      </c>
      <c r="BM13" s="80">
        <f t="shared" si="11"/>
        <v>20</v>
      </c>
      <c r="BN13" s="81"/>
      <c r="BO13" s="82">
        <f>IF(ISBLANK(A13),"",VLOOKUP(LEFT(A13,1),Coordinate,2,FALSE))</f>
        <v>2</v>
      </c>
      <c r="BP13" s="83">
        <f t="shared" si="12"/>
        <v>2</v>
      </c>
      <c r="BQ13" s="84">
        <f t="shared" si="13"/>
        <v>80</v>
      </c>
      <c r="BR13" s="54">
        <f>IF(ISBLANK(A13),"",vlookup(LEFT(A13,1),Coordinate,9,false))</f>
        <v>8</v>
      </c>
      <c r="BS13" s="54">
        <f>IF(ISBLANK(A13),"",VLOOKUP(MID(A13,2,1),Coordinate,9,false))</f>
        <v>19</v>
      </c>
      <c r="BT13" s="54">
        <f>IF(ISBLANK(A13),"",VLOOKUP(MID(A13,3,1),Coordinate,9,false))</f>
        <v>18</v>
      </c>
      <c r="BU13" s="54">
        <f>IF(ISBLANK(A13),"",VLOOKUP(MID(A13,4,1),Coordinate,9,false))</f>
        <v>5</v>
      </c>
      <c r="BV13" s="54">
        <f>IF(ISBLANK(A13),"",VLOOKUP(MID(A13,5,1),Coordinate,9,false))</f>
        <v>11</v>
      </c>
      <c r="BW13" s="54">
        <f>IF(ISBLANK(A13),"",VLOOKUP(MID(A13,6,1),Coordinate,9,false))</f>
        <v>0</v>
      </c>
      <c r="BX13" s="84">
        <f>IF(ISBLANK(A13),"",VLOOKUP(RIGHT(A13,1),Coordinate,9,false))</f>
        <v>19</v>
      </c>
      <c r="BY13" s="84">
        <f t="array" ref="BY13">SUMPRODUCT(BR13:BX13,TRANSPOSE(Weights))</f>
        <v>308</v>
      </c>
      <c r="BZ13" s="53"/>
    </row>
    <row r="14">
      <c r="A14" s="50" t="s">
        <v>617</v>
      </c>
      <c r="B14" s="51" t="str">
        <f>IF(ISBLANK(A14),"",if(C14="","N",if(VLOOKUP(BQ14,NewPlanet,3,false)=C14,"Y","N")))</f>
        <v>N</v>
      </c>
      <c r="C14" s="3" t="s">
        <v>618</v>
      </c>
      <c r="D14" s="52"/>
      <c r="E14" s="52"/>
      <c r="F14" s="52"/>
      <c r="G14" s="53" t="s">
        <v>121</v>
      </c>
      <c r="H14" s="52"/>
      <c r="I14" s="54">
        <f t="shared" si="7"/>
        <v>1</v>
      </c>
      <c r="J14" s="52"/>
      <c r="K14" s="52"/>
      <c r="L14" s="52"/>
      <c r="M14" s="53" t="s">
        <v>121</v>
      </c>
      <c r="N14" s="52"/>
      <c r="O14" s="54">
        <f t="shared" si="8"/>
        <v>1</v>
      </c>
      <c r="P14" s="55" t="s">
        <v>123</v>
      </c>
      <c r="Q14" s="56"/>
      <c r="R14" s="57" t="s">
        <v>131</v>
      </c>
      <c r="S14" s="58"/>
      <c r="T14" s="59" t="s">
        <v>124</v>
      </c>
      <c r="U14" s="60"/>
      <c r="V14" s="61"/>
      <c r="W14" s="70" t="s">
        <v>121</v>
      </c>
      <c r="X14" s="52"/>
      <c r="Y14" s="63"/>
      <c r="Z14" s="53"/>
      <c r="AA14" s="53"/>
      <c r="AB14" s="53"/>
      <c r="AC14" s="65"/>
      <c r="AD14" s="52"/>
      <c r="AE14" s="52"/>
      <c r="AF14" s="52"/>
      <c r="AG14" s="65"/>
      <c r="AH14" s="52"/>
      <c r="AI14" s="52"/>
      <c r="AJ14" s="52"/>
      <c r="AK14" s="65"/>
      <c r="AL14" s="52"/>
      <c r="AM14" s="52"/>
      <c r="AN14" s="52"/>
      <c r="AO14" s="56"/>
      <c r="AP14" s="56"/>
      <c r="AQ14" s="56"/>
      <c r="AR14" s="58"/>
      <c r="AS14" s="58"/>
      <c r="AT14" s="66"/>
      <c r="AU14" s="60"/>
      <c r="AV14" s="60"/>
      <c r="AW14" s="61"/>
      <c r="AX14" s="62"/>
      <c r="AY14" s="31">
        <f t="shared" si="9"/>
        <v>0</v>
      </c>
      <c r="AZ14" s="63"/>
      <c r="BA14" s="69"/>
      <c r="BB14" s="69"/>
      <c r="BC14" s="69"/>
      <c r="BD14" s="71"/>
      <c r="BE14" s="71"/>
      <c r="BF14" s="71"/>
      <c r="BG14" s="72"/>
      <c r="BH14" s="73"/>
      <c r="BI14" s="73"/>
      <c r="BJ14" s="74"/>
      <c r="BK14" s="74"/>
      <c r="BL14" s="77">
        <f t="shared" si="10"/>
        <v>0</v>
      </c>
      <c r="BM14" s="80">
        <f t="shared" si="11"/>
        <v>0</v>
      </c>
      <c r="BN14" s="81"/>
      <c r="BO14" s="82">
        <f>IF(ISBLANK(A14),"",VLOOKUP(LEFT(A14,1),Coordinate,2,FALSE))</f>
        <v>2</v>
      </c>
      <c r="BP14" s="83">
        <f t="shared" si="12"/>
        <v>2</v>
      </c>
      <c r="BQ14" s="84">
        <f t="shared" si="13"/>
        <v>82</v>
      </c>
      <c r="BR14" s="54">
        <f>IF(ISBLANK(A14),"",vlookup(LEFT(A14,1),Coordinate,9,false))</f>
        <v>8</v>
      </c>
      <c r="BS14" s="54">
        <f>IF(ISBLANK(A14),"",VLOOKUP(MID(A14,2,1),Coordinate,9,false))</f>
        <v>20</v>
      </c>
      <c r="BT14" s="54">
        <f>IF(ISBLANK(A14),"",VLOOKUP(MID(A14,3,1),Coordinate,9,false))</f>
        <v>4</v>
      </c>
      <c r="BU14" s="54">
        <f>IF(ISBLANK(A14),"",VLOOKUP(MID(A14,4,1),Coordinate,9,false))</f>
        <v>8</v>
      </c>
      <c r="BV14" s="54">
        <f>IF(ISBLANK(A14),"",VLOOKUP(MID(A14,5,1),Coordinate,9,false))</f>
        <v>0</v>
      </c>
      <c r="BW14" s="54">
        <f>IF(ISBLANK(A14),"",VLOOKUP(MID(A14,6,1),Coordinate,9,false))</f>
        <v>18</v>
      </c>
      <c r="BX14" s="84">
        <f>IF(ISBLANK(A14),"",VLOOKUP(RIGHT(A14,1),Coordinate,9,false))</f>
        <v>24</v>
      </c>
      <c r="BY14" s="84">
        <f t="array" ref="BY14">SUMPRODUCT(BR14:BX14,TRANSPOSE(Weights))</f>
        <v>368</v>
      </c>
      <c r="BZ14" s="53"/>
    </row>
    <row r="15">
      <c r="A15" s="50" t="s">
        <v>621</v>
      </c>
      <c r="B15" s="51" t="str">
        <f>IF(ISBLANK(A15),"",if(C15="","N",if(VLOOKUP(BQ15,NewPlanet,3,false)=C15,"Y","N")))</f>
        <v>N</v>
      </c>
      <c r="C15" s="3" t="s">
        <v>622</v>
      </c>
      <c r="D15" s="53"/>
      <c r="E15" s="52"/>
      <c r="F15" s="52"/>
      <c r="G15" s="53" t="s">
        <v>121</v>
      </c>
      <c r="H15" s="53" t="s">
        <v>121</v>
      </c>
      <c r="I15" s="54">
        <f t="shared" si="7"/>
        <v>2</v>
      </c>
      <c r="J15" s="52"/>
      <c r="K15" s="52"/>
      <c r="L15" s="52"/>
      <c r="M15" s="53" t="s">
        <v>121</v>
      </c>
      <c r="N15" s="52"/>
      <c r="O15" s="54">
        <f t="shared" si="8"/>
        <v>1</v>
      </c>
      <c r="P15" s="55" t="s">
        <v>122</v>
      </c>
      <c r="Q15" s="64" t="s">
        <v>121</v>
      </c>
      <c r="R15" s="57" t="s">
        <v>123</v>
      </c>
      <c r="S15" s="58"/>
      <c r="T15" s="59" t="s">
        <v>125</v>
      </c>
      <c r="U15" s="60"/>
      <c r="V15" s="61"/>
      <c r="W15" s="70" t="s">
        <v>121</v>
      </c>
      <c r="X15" s="53" t="s">
        <v>121</v>
      </c>
      <c r="Y15" s="63"/>
      <c r="Z15" s="53">
        <v>2.0</v>
      </c>
      <c r="AA15" s="53">
        <v>3.0</v>
      </c>
      <c r="AB15" s="53"/>
      <c r="AC15" s="65"/>
      <c r="AD15" s="52"/>
      <c r="AE15" s="53">
        <v>1.0</v>
      </c>
      <c r="AF15" s="52"/>
      <c r="AG15" s="65"/>
      <c r="AH15" s="52"/>
      <c r="AI15" s="52"/>
      <c r="AJ15" s="52"/>
      <c r="AK15" s="65"/>
      <c r="AL15" s="52"/>
      <c r="AM15" s="52"/>
      <c r="AN15" s="52"/>
      <c r="AO15" s="56"/>
      <c r="AP15" s="56"/>
      <c r="AQ15" s="56"/>
      <c r="AR15" s="66">
        <v>4.0</v>
      </c>
      <c r="AS15" s="58"/>
      <c r="AT15" s="66"/>
      <c r="AU15" s="67">
        <v>1.0</v>
      </c>
      <c r="AV15" s="67" t="s">
        <v>623</v>
      </c>
      <c r="AW15" s="61"/>
      <c r="AX15" s="62"/>
      <c r="AY15" s="31">
        <f t="shared" si="9"/>
        <v>11</v>
      </c>
      <c r="AZ15" s="63"/>
      <c r="BA15" s="69"/>
      <c r="BB15" s="69"/>
      <c r="BC15" s="75">
        <v>3.0</v>
      </c>
      <c r="BD15" s="71"/>
      <c r="BE15" s="71"/>
      <c r="BF15" s="71"/>
      <c r="BG15" s="72"/>
      <c r="BH15" s="73"/>
      <c r="BI15" s="73"/>
      <c r="BJ15" s="79">
        <v>6.0</v>
      </c>
      <c r="BK15" s="74"/>
      <c r="BL15" s="77">
        <f t="shared" si="10"/>
        <v>9</v>
      </c>
      <c r="BM15" s="80">
        <f t="shared" si="11"/>
        <v>20</v>
      </c>
      <c r="BN15" s="81"/>
      <c r="BO15" s="82">
        <f>IF(ISBLANK(A15),"",VLOOKUP(LEFT(A15,1),Coordinate,2,FALSE))</f>
        <v>3</v>
      </c>
      <c r="BP15" s="83">
        <f t="shared" si="12"/>
        <v>3</v>
      </c>
      <c r="BQ15" s="84">
        <f t="shared" si="13"/>
        <v>29</v>
      </c>
      <c r="BR15" s="54">
        <f>IF(ISBLANK(A15),"",vlookup(LEFT(A15,1),Coordinate,9,false))</f>
        <v>9</v>
      </c>
      <c r="BS15" s="54">
        <f>IF(ISBLANK(A15),"",VLOOKUP(MID(A15,2,1),Coordinate,9,false))</f>
        <v>0</v>
      </c>
      <c r="BT15" s="54">
        <f>IF(ISBLANK(A15),"",VLOOKUP(MID(A15,3,1),Coordinate,9,false))</f>
        <v>2</v>
      </c>
      <c r="BU15" s="54">
        <f>IF(ISBLANK(A15),"",VLOOKUP(MID(A15,4,1),Coordinate,9,false))</f>
        <v>3</v>
      </c>
      <c r="BV15" s="54">
        <f>IF(ISBLANK(A15),"",VLOOKUP(MID(A15,5,1),Coordinate,9,false))</f>
        <v>4</v>
      </c>
      <c r="BW15" s="54">
        <f>IF(ISBLANK(A15),"",VLOOKUP(MID(A15,6,1),Coordinate,9,false))</f>
        <v>5</v>
      </c>
      <c r="BX15" s="84">
        <f>IF(ISBLANK(A15),"",VLOOKUP(RIGHT(A15,1),Coordinate,9,false))</f>
        <v>6</v>
      </c>
      <c r="BY15" s="84">
        <f t="array" ref="BY15">SUMPRODUCT(BR15:BX15,TRANSPOSE(Weights))</f>
        <v>119</v>
      </c>
      <c r="BZ15" s="53"/>
    </row>
    <row r="16">
      <c r="A16" s="50" t="s">
        <v>626</v>
      </c>
      <c r="B16" s="51" t="str">
        <f>IF(ISBLANK(A16),"",if(C16="","N",if(VLOOKUP(BQ16,NewPlanet,3,false)=C16,"Y","N")))</f>
        <v>N</v>
      </c>
      <c r="C16" s="3" t="s">
        <v>628</v>
      </c>
      <c r="D16" s="52"/>
      <c r="E16" s="53" t="s">
        <v>119</v>
      </c>
      <c r="F16" s="52"/>
      <c r="G16" s="53"/>
      <c r="H16" s="53" t="s">
        <v>119</v>
      </c>
      <c r="I16" s="54">
        <f t="shared" si="7"/>
        <v>2</v>
      </c>
      <c r="J16" s="52"/>
      <c r="K16" s="53" t="s">
        <v>119</v>
      </c>
      <c r="L16" s="52"/>
      <c r="M16" s="52"/>
      <c r="N16" s="52"/>
      <c r="O16" s="54">
        <f t="shared" si="8"/>
        <v>1</v>
      </c>
      <c r="P16" s="55" t="s">
        <v>122</v>
      </c>
      <c r="Q16" s="64" t="s">
        <v>119</v>
      </c>
      <c r="R16" s="57" t="s">
        <v>124</v>
      </c>
      <c r="S16" s="58"/>
      <c r="T16" s="59" t="s">
        <v>125</v>
      </c>
      <c r="U16" s="67" t="s">
        <v>119</v>
      </c>
      <c r="V16" s="68" t="s">
        <v>119</v>
      </c>
      <c r="W16" s="70" t="s">
        <v>119</v>
      </c>
      <c r="X16" s="53" t="s">
        <v>119</v>
      </c>
      <c r="Y16" s="63"/>
      <c r="Z16" s="53">
        <v>2.0</v>
      </c>
      <c r="AA16" s="53">
        <v>2.0</v>
      </c>
      <c r="AB16" s="53"/>
      <c r="AC16" s="65"/>
      <c r="AD16" s="52"/>
      <c r="AE16" s="52"/>
      <c r="AF16" s="52"/>
      <c r="AG16" s="65"/>
      <c r="AH16" s="52"/>
      <c r="AI16" s="53">
        <v>1.0</v>
      </c>
      <c r="AJ16" s="52"/>
      <c r="AK16" s="65"/>
      <c r="AL16" s="52"/>
      <c r="AM16" s="52"/>
      <c r="AN16" s="52"/>
      <c r="AO16" s="56"/>
      <c r="AP16" s="56"/>
      <c r="AQ16" s="56"/>
      <c r="AR16" s="58"/>
      <c r="AS16" s="58"/>
      <c r="AT16" s="66"/>
      <c r="AU16" s="60"/>
      <c r="AV16" s="60"/>
      <c r="AW16" s="68">
        <v>3.0</v>
      </c>
      <c r="AX16" s="62"/>
      <c r="AY16" s="31">
        <f t="shared" si="9"/>
        <v>8</v>
      </c>
      <c r="AZ16" s="63"/>
      <c r="BA16" s="69"/>
      <c r="BB16" s="69"/>
      <c r="BC16" s="75">
        <v>2.0</v>
      </c>
      <c r="BD16" s="71"/>
      <c r="BE16" s="71"/>
      <c r="BF16" s="71"/>
      <c r="BG16" s="76">
        <v>5.0</v>
      </c>
      <c r="BH16" s="73"/>
      <c r="BI16" s="73"/>
      <c r="BJ16" s="79">
        <v>3.0</v>
      </c>
      <c r="BK16" s="79">
        <v>2.0</v>
      </c>
      <c r="BL16" s="77">
        <f t="shared" si="10"/>
        <v>12</v>
      </c>
      <c r="BM16" s="80">
        <f t="shared" si="11"/>
        <v>20</v>
      </c>
      <c r="BN16" s="81"/>
      <c r="BO16" s="82">
        <f>IF(ISBLANK(A16),"",VLOOKUP(LEFT(A16,1),Coordinate,2,FALSE))</f>
        <v>3</v>
      </c>
      <c r="BP16" s="83">
        <f t="shared" si="12"/>
        <v>3</v>
      </c>
      <c r="BQ16" s="84">
        <f t="shared" si="13"/>
        <v>72</v>
      </c>
      <c r="BR16" s="54">
        <f>IF(ISBLANK(A16),"",vlookup(LEFT(A16,1),Coordinate,9,false))</f>
        <v>9</v>
      </c>
      <c r="BS16" s="54">
        <f>IF(ISBLANK(A16),"",VLOOKUP(MID(A16,2,1),Coordinate,9,false))</f>
        <v>0</v>
      </c>
      <c r="BT16" s="54">
        <f>IF(ISBLANK(A16),"",VLOOKUP(MID(A16,3,1),Coordinate,9,false))</f>
        <v>8</v>
      </c>
      <c r="BU16" s="54">
        <f>IF(ISBLANK(A16),"",VLOOKUP(MID(A16,4,1),Coordinate,9,false))</f>
        <v>21</v>
      </c>
      <c r="BV16" s="54">
        <f>IF(ISBLANK(A16),"",VLOOKUP(MID(A16,5,1),Coordinate,9,false))</f>
        <v>11</v>
      </c>
      <c r="BW16" s="54">
        <f>IF(ISBLANK(A16),"",VLOOKUP(MID(A16,6,1),Coordinate,9,false))</f>
        <v>6</v>
      </c>
      <c r="BX16" s="84">
        <f>IF(ISBLANK(A16),"",VLOOKUP(RIGHT(A16,1),Coordinate,9,false))</f>
        <v>17</v>
      </c>
      <c r="BY16" s="84">
        <f t="array" ref="BY16">SUMPRODUCT(BR16:BX16,TRANSPOSE(Weights))</f>
        <v>327</v>
      </c>
      <c r="BZ16" s="53"/>
    </row>
    <row r="17">
      <c r="A17" s="50" t="s">
        <v>631</v>
      </c>
      <c r="B17" s="51" t="str">
        <f>IF(ISBLANK(A17),"",if(C17="","N",if(VLOOKUP(BQ17,NewPlanet,3,false)=C17,"Y","N")))</f>
        <v>N</v>
      </c>
      <c r="C17" s="3" t="s">
        <v>633</v>
      </c>
      <c r="D17" s="52" t="s">
        <v>121</v>
      </c>
      <c r="E17" s="52"/>
      <c r="F17" s="52"/>
      <c r="G17" s="53" t="s">
        <v>121</v>
      </c>
      <c r="H17" s="52"/>
      <c r="I17" s="54">
        <f t="shared" si="7"/>
        <v>2</v>
      </c>
      <c r="J17" s="52" t="s">
        <v>121</v>
      </c>
      <c r="K17" s="52"/>
      <c r="L17" s="52"/>
      <c r="M17" s="52"/>
      <c r="N17" s="52"/>
      <c r="O17" s="54">
        <f t="shared" si="8"/>
        <v>1</v>
      </c>
      <c r="P17" s="55" t="s">
        <v>123</v>
      </c>
      <c r="Q17" s="56"/>
      <c r="R17" s="57" t="s">
        <v>123</v>
      </c>
      <c r="S17" s="58" t="s">
        <v>121</v>
      </c>
      <c r="T17" s="59" t="s">
        <v>125</v>
      </c>
      <c r="U17" s="60" t="s">
        <v>121</v>
      </c>
      <c r="V17" s="61"/>
      <c r="W17" s="62" t="s">
        <v>121</v>
      </c>
      <c r="X17" s="52"/>
      <c r="Y17" s="63"/>
      <c r="Z17" s="53">
        <v>3.0</v>
      </c>
      <c r="AA17" s="53">
        <v>2.0</v>
      </c>
      <c r="AB17" s="53">
        <v>0.0</v>
      </c>
      <c r="AC17" s="65"/>
      <c r="AD17" s="52"/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56">
        <v>4.0</v>
      </c>
      <c r="AP17" s="56"/>
      <c r="AQ17" s="56"/>
      <c r="AR17" s="58"/>
      <c r="AS17" s="58"/>
      <c r="AT17" s="66"/>
      <c r="AU17" s="60"/>
      <c r="AV17" s="60"/>
      <c r="AW17" s="61"/>
      <c r="AX17" s="62">
        <v>2.0</v>
      </c>
      <c r="AY17" s="31">
        <f t="shared" si="9"/>
        <v>11</v>
      </c>
      <c r="AZ17" s="63"/>
      <c r="BA17" s="69"/>
      <c r="BB17" s="69"/>
      <c r="BC17" s="69"/>
      <c r="BD17" s="71">
        <v>3.0</v>
      </c>
      <c r="BE17" s="71"/>
      <c r="BF17" s="71"/>
      <c r="BG17" s="72">
        <v>6.0</v>
      </c>
      <c r="BH17" s="73"/>
      <c r="BI17" s="73"/>
      <c r="BJ17" s="74"/>
      <c r="BK17" s="74"/>
      <c r="BL17" s="77">
        <f t="shared" si="10"/>
        <v>9</v>
      </c>
      <c r="BM17" s="80">
        <f t="shared" si="11"/>
        <v>20</v>
      </c>
      <c r="BN17" s="81" t="s">
        <v>636</v>
      </c>
      <c r="BO17" s="82">
        <f>IF(ISBLANK(A17),"",VLOOKUP(LEFT(A17,1),Coordinate,2,FALSE))</f>
        <v>3</v>
      </c>
      <c r="BP17" s="83">
        <f t="shared" si="12"/>
        <v>3</v>
      </c>
      <c r="BQ17" s="84">
        <f t="shared" si="13"/>
        <v>92</v>
      </c>
      <c r="BR17" s="54">
        <f>IF(ISBLANK(A17),"",vlookup(LEFT(A17,1),Coordinate,9,false))</f>
        <v>9</v>
      </c>
      <c r="BS17" s="54">
        <f>IF(ISBLANK(A17),"",VLOOKUP(MID(A17,2,1),Coordinate,9,false))</f>
        <v>4</v>
      </c>
      <c r="BT17" s="54">
        <f>IF(ISBLANK(A17),"",VLOOKUP(MID(A17,3,1),Coordinate,9,false))</f>
        <v>17</v>
      </c>
      <c r="BU17" s="54">
        <f>IF(ISBLANK(A17),"",VLOOKUP(MID(A17,4,1),Coordinate,9,false))</f>
        <v>4</v>
      </c>
      <c r="BV17" s="54">
        <f>IF(ISBLANK(A17),"",VLOOKUP(MID(A17,5,1),Coordinate,9,false))</f>
        <v>17</v>
      </c>
      <c r="BW17" s="54">
        <f>IF(ISBLANK(A17),"",VLOOKUP(MID(A17,6,1),Coordinate,9,false))</f>
        <v>17</v>
      </c>
      <c r="BX17" s="84">
        <f>IF(ISBLANK(A17),"",VLOOKUP(RIGHT(A17,1),Coordinate,9,false))</f>
        <v>24</v>
      </c>
      <c r="BY17" s="84">
        <f t="array" ref="BY17">SUMPRODUCT(BR17:BX17,TRANSPOSE(Weights))</f>
        <v>439</v>
      </c>
      <c r="BZ17" s="53"/>
    </row>
    <row r="18">
      <c r="A18" s="50" t="s">
        <v>639</v>
      </c>
      <c r="B18" s="51" t="str">
        <f>IF(ISBLANK(A18),"",if(C18="","N",if(VLOOKUP(BQ18,NewPlanet,3,false)=C18,"Y","N")))</f>
        <v>N</v>
      </c>
      <c r="C18" s="3" t="s">
        <v>640</v>
      </c>
      <c r="D18" s="53" t="s">
        <v>119</v>
      </c>
      <c r="E18" s="52"/>
      <c r="F18" s="52"/>
      <c r="G18" s="53"/>
      <c r="H18" s="53" t="s">
        <v>119</v>
      </c>
      <c r="I18" s="54">
        <f t="shared" si="7"/>
        <v>2</v>
      </c>
      <c r="J18" s="52"/>
      <c r="K18" s="53" t="s">
        <v>119</v>
      </c>
      <c r="L18" s="52"/>
      <c r="M18" s="52"/>
      <c r="N18" s="52"/>
      <c r="O18" s="54">
        <f t="shared" si="8"/>
        <v>1</v>
      </c>
      <c r="P18" s="55" t="s">
        <v>124</v>
      </c>
      <c r="Q18" s="56"/>
      <c r="R18" s="57" t="s">
        <v>123</v>
      </c>
      <c r="S18" s="58"/>
      <c r="T18" s="59" t="s">
        <v>124</v>
      </c>
      <c r="U18" s="60"/>
      <c r="V18" s="61"/>
      <c r="W18" s="62"/>
      <c r="X18" s="52"/>
      <c r="Y18" s="63"/>
      <c r="Z18" s="53">
        <v>5.0</v>
      </c>
      <c r="AA18" s="53">
        <v>3.0</v>
      </c>
      <c r="AB18" s="53">
        <v>7.0</v>
      </c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2"/>
      <c r="AO18" s="56"/>
      <c r="AP18" s="56"/>
      <c r="AQ18" s="56"/>
      <c r="AR18" s="66">
        <v>5.0</v>
      </c>
      <c r="AS18" s="58"/>
      <c r="AT18" s="66"/>
      <c r="AU18" s="60"/>
      <c r="AV18" s="60"/>
      <c r="AW18" s="61"/>
      <c r="AX18" s="62"/>
      <c r="AY18" s="31">
        <f t="shared" si="9"/>
        <v>20</v>
      </c>
      <c r="AZ18" s="63"/>
      <c r="BA18" s="69"/>
      <c r="BB18" s="69"/>
      <c r="BC18" s="69"/>
      <c r="BD18" s="71"/>
      <c r="BE18" s="71"/>
      <c r="BF18" s="71"/>
      <c r="BG18" s="72"/>
      <c r="BH18" s="73"/>
      <c r="BI18" s="73"/>
      <c r="BJ18" s="74"/>
      <c r="BK18" s="74"/>
      <c r="BL18" s="77">
        <f t="shared" si="10"/>
        <v>0</v>
      </c>
      <c r="BM18" s="80">
        <f t="shared" si="11"/>
        <v>20</v>
      </c>
      <c r="BN18" s="81"/>
      <c r="BO18" s="82">
        <f>IF(ISBLANK(A18),"",VLOOKUP(LEFT(A18,1),Coordinate,2,FALSE))</f>
        <v>3</v>
      </c>
      <c r="BP18" s="83">
        <f t="shared" si="12"/>
        <v>3</v>
      </c>
      <c r="BQ18" s="84">
        <f t="shared" si="13"/>
        <v>52</v>
      </c>
      <c r="BR18" s="54">
        <f>IF(ISBLANK(A18),"",vlookup(LEFT(A18,1),Coordinate,9,false))</f>
        <v>9</v>
      </c>
      <c r="BS18" s="54">
        <f>IF(ISBLANK(A18),"",VLOOKUP(MID(A18,2,1),Coordinate,9,false))</f>
        <v>8</v>
      </c>
      <c r="BT18" s="54">
        <f>IF(ISBLANK(A18),"",VLOOKUP(MID(A18,3,1),Coordinate,9,false))</f>
        <v>2</v>
      </c>
      <c r="BU18" s="54">
        <f>IF(ISBLANK(A18),"",VLOOKUP(MID(A18,4,1),Coordinate,9,false))</f>
        <v>10</v>
      </c>
      <c r="BV18" s="54">
        <f>IF(ISBLANK(A18),"",VLOOKUP(MID(A18,5,1),Coordinate,9,false))</f>
        <v>15</v>
      </c>
      <c r="BW18" s="54">
        <f>IF(ISBLANK(A18),"",VLOOKUP(MID(A18,6,1),Coordinate,9,false))</f>
        <v>4</v>
      </c>
      <c r="BX18" s="84">
        <f>IF(ISBLANK(A18),"",VLOOKUP(RIGHT(A18,1),Coordinate,9,false))</f>
        <v>4</v>
      </c>
      <c r="BY18" s="84">
        <f t="array" ref="BY18">SUMPRODUCT(BR18:BX18,TRANSPOSE(Weights))</f>
        <v>198</v>
      </c>
      <c r="BZ18" s="53"/>
    </row>
    <row r="19">
      <c r="A19" s="50" t="s">
        <v>643</v>
      </c>
      <c r="B19" s="51" t="str">
        <f>IF(ISBLANK(A19),"",if(C19="","N",if(VLOOKUP(BQ19,NewPlanet,3,false)=C19,"Y","N")))</f>
        <v>N</v>
      </c>
      <c r="C19" s="3" t="s">
        <v>644</v>
      </c>
      <c r="D19" s="52" t="s">
        <v>119</v>
      </c>
      <c r="E19" s="52" t="s">
        <v>119</v>
      </c>
      <c r="F19" s="52"/>
      <c r="G19" s="53"/>
      <c r="H19" s="52"/>
      <c r="I19" s="54">
        <f t="shared" si="7"/>
        <v>2</v>
      </c>
      <c r="J19" s="52"/>
      <c r="K19" s="52" t="s">
        <v>119</v>
      </c>
      <c r="L19" s="52"/>
      <c r="M19" s="52"/>
      <c r="N19" s="52"/>
      <c r="O19" s="54">
        <f t="shared" si="8"/>
        <v>1</v>
      </c>
      <c r="P19" s="55" t="s">
        <v>124</v>
      </c>
      <c r="Q19" s="56"/>
      <c r="R19" s="57" t="s">
        <v>123</v>
      </c>
      <c r="S19" s="58" t="s">
        <v>121</v>
      </c>
      <c r="T19" s="59" t="s">
        <v>124</v>
      </c>
      <c r="U19" s="60"/>
      <c r="V19" s="61"/>
      <c r="W19" s="62"/>
      <c r="X19" s="52" t="s">
        <v>119</v>
      </c>
      <c r="Y19" s="63"/>
      <c r="Z19" s="53">
        <v>3.0</v>
      </c>
      <c r="AA19" s="53">
        <v>6.0</v>
      </c>
      <c r="AB19" s="53">
        <v>5.0</v>
      </c>
      <c r="AC19" s="65"/>
      <c r="AD19" s="52"/>
      <c r="AE19" s="52"/>
      <c r="AF19" s="52"/>
      <c r="AG19" s="65"/>
      <c r="AH19" s="52">
        <v>1.0</v>
      </c>
      <c r="AI19" s="52"/>
      <c r="AJ19" s="52"/>
      <c r="AK19" s="65"/>
      <c r="AL19" s="52"/>
      <c r="AM19" s="52"/>
      <c r="AN19" s="52"/>
      <c r="AO19" s="56"/>
      <c r="AP19" s="56"/>
      <c r="AQ19" s="56"/>
      <c r="AR19" s="58"/>
      <c r="AS19" s="58"/>
      <c r="AT19" s="66"/>
      <c r="AU19" s="60"/>
      <c r="AV19" s="60"/>
      <c r="AW19" s="61"/>
      <c r="AX19" s="62"/>
      <c r="AY19" s="31">
        <f t="shared" si="9"/>
        <v>15</v>
      </c>
      <c r="AZ19" s="63"/>
      <c r="BA19" s="69"/>
      <c r="BB19" s="69"/>
      <c r="BC19" s="69"/>
      <c r="BD19" s="71">
        <v>5.0</v>
      </c>
      <c r="BE19" s="71"/>
      <c r="BF19" s="71"/>
      <c r="BG19" s="72"/>
      <c r="BH19" s="73"/>
      <c r="BI19" s="73"/>
      <c r="BJ19" s="74"/>
      <c r="BK19" s="74"/>
      <c r="BL19" s="77">
        <f t="shared" si="10"/>
        <v>5</v>
      </c>
      <c r="BM19" s="80">
        <f t="shared" si="11"/>
        <v>20</v>
      </c>
      <c r="BN19" s="81"/>
      <c r="BO19" s="82">
        <f>IF(ISBLANK(A19),"",VLOOKUP(LEFT(A19,1),Coordinate,2,FALSE))</f>
        <v>3</v>
      </c>
      <c r="BP19" s="83">
        <f t="shared" si="12"/>
        <v>3</v>
      </c>
      <c r="BQ19" s="84">
        <f t="shared" si="13"/>
        <v>88</v>
      </c>
      <c r="BR19" s="54">
        <f>IF(ISBLANK(A19),"",vlookup(LEFT(A19,1),Coordinate,9,false))</f>
        <v>9</v>
      </c>
      <c r="BS19" s="54">
        <f>IF(ISBLANK(A19),"",VLOOKUP(MID(A19,2,1),Coordinate,9,false))</f>
        <v>14</v>
      </c>
      <c r="BT19" s="54">
        <f>IF(ISBLANK(A19),"",VLOOKUP(MID(A19,3,1),Coordinate,9,false))</f>
        <v>7</v>
      </c>
      <c r="BU19" s="54">
        <f>IF(ISBLANK(A19),"",VLOOKUP(MID(A19,4,1),Coordinate,9,false))</f>
        <v>13</v>
      </c>
      <c r="BV19" s="54">
        <f>IF(ISBLANK(A19),"",VLOOKUP(MID(A19,5,1),Coordinate,9,false))</f>
        <v>18</v>
      </c>
      <c r="BW19" s="54">
        <f>IF(ISBLANK(A19),"",VLOOKUP(MID(A19,6,1),Coordinate,9,false))</f>
        <v>14</v>
      </c>
      <c r="BX19" s="84">
        <f>IF(ISBLANK(A19),"",VLOOKUP(RIGHT(A19,1),Coordinate,9,false))</f>
        <v>13</v>
      </c>
      <c r="BY19" s="84">
        <f t="array" ref="BY19">SUMPRODUCT(BR19:BX19,TRANSPOSE(Weights))</f>
        <v>375</v>
      </c>
      <c r="BZ19" s="53"/>
    </row>
    <row r="20">
      <c r="A20" s="50" t="s">
        <v>648</v>
      </c>
      <c r="B20" s="51" t="str">
        <f>IF(ISBLANK(A20),"",if(C20="","N",if(VLOOKUP(BQ20,NewPlanet,3,false)=C20,"Y","N")))</f>
        <v>N</v>
      </c>
      <c r="C20" s="3" t="s">
        <v>649</v>
      </c>
      <c r="D20" s="52"/>
      <c r="E20" s="52" t="s">
        <v>119</v>
      </c>
      <c r="F20" s="52"/>
      <c r="G20" s="53" t="s">
        <v>119</v>
      </c>
      <c r="H20" s="52"/>
      <c r="I20" s="54">
        <f t="shared" si="7"/>
        <v>2</v>
      </c>
      <c r="J20" s="52"/>
      <c r="K20" s="52"/>
      <c r="L20" s="52"/>
      <c r="M20" s="52" t="s">
        <v>119</v>
      </c>
      <c r="N20" s="52"/>
      <c r="O20" s="54">
        <f t="shared" si="8"/>
        <v>1</v>
      </c>
      <c r="P20" s="55" t="s">
        <v>124</v>
      </c>
      <c r="Q20" s="56"/>
      <c r="R20" s="57" t="s">
        <v>123</v>
      </c>
      <c r="S20" s="58" t="s">
        <v>119</v>
      </c>
      <c r="T20" s="59" t="s">
        <v>124</v>
      </c>
      <c r="U20" s="60"/>
      <c r="V20" s="61" t="s">
        <v>119</v>
      </c>
      <c r="W20" s="62"/>
      <c r="X20" s="52"/>
      <c r="Y20" s="63"/>
      <c r="Z20" s="53"/>
      <c r="AA20" s="53"/>
      <c r="AB20" s="53"/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/>
      <c r="AQ20" s="56"/>
      <c r="AR20" s="58"/>
      <c r="AS20" s="58"/>
      <c r="AT20" s="66"/>
      <c r="AU20" s="60"/>
      <c r="AV20" s="60"/>
      <c r="AW20" s="61"/>
      <c r="AX20" s="62"/>
      <c r="AY20" s="31">
        <f t="shared" si="9"/>
        <v>0</v>
      </c>
      <c r="AZ20" s="63"/>
      <c r="BA20" s="69"/>
      <c r="BB20" s="69"/>
      <c r="BC20" s="69"/>
      <c r="BD20" s="71"/>
      <c r="BE20" s="71"/>
      <c r="BF20" s="71"/>
      <c r="BG20" s="72"/>
      <c r="BH20" s="73"/>
      <c r="BI20" s="73"/>
      <c r="BJ20" s="74"/>
      <c r="BK20" s="74"/>
      <c r="BL20" s="77">
        <f t="shared" si="10"/>
        <v>0</v>
      </c>
      <c r="BM20" s="80">
        <f t="shared" si="11"/>
        <v>0</v>
      </c>
      <c r="BN20" s="81" t="s">
        <v>650</v>
      </c>
      <c r="BO20" s="82">
        <f>IF(ISBLANK(A20),"",VLOOKUP(LEFT(A20,1),Coordinate,2,FALSE))</f>
        <v>3</v>
      </c>
      <c r="BP20" s="83">
        <f t="shared" si="12"/>
        <v>3</v>
      </c>
      <c r="BQ20" s="84">
        <f t="shared" si="13"/>
        <v>99</v>
      </c>
      <c r="BR20" s="54">
        <f>IF(ISBLANK(A20),"",vlookup(LEFT(A20,1),Coordinate,9,false))</f>
        <v>9</v>
      </c>
      <c r="BS20" s="54">
        <f>IF(ISBLANK(A20),"",VLOOKUP(MID(A20,2,1),Coordinate,9,false))</f>
        <v>21</v>
      </c>
      <c r="BT20" s="54">
        <f>IF(ISBLANK(A20),"",VLOOKUP(MID(A20,3,1),Coordinate,9,false))</f>
        <v>17</v>
      </c>
      <c r="BU20" s="54">
        <f>IF(ISBLANK(A20),"",VLOOKUP(MID(A20,4,1),Coordinate,9,false))</f>
        <v>21</v>
      </c>
      <c r="BV20" s="54">
        <f>IF(ISBLANK(A20),"",VLOOKUP(MID(A20,5,1),Coordinate,9,false))</f>
        <v>9</v>
      </c>
      <c r="BW20" s="54">
        <f>IF(ISBLANK(A20),"",VLOOKUP(MID(A20,6,1),Coordinate,9,false))</f>
        <v>4</v>
      </c>
      <c r="BX20" s="84">
        <f>IF(ISBLANK(A20),"",VLOOKUP(RIGHT(A20,1),Coordinate,9,false))</f>
        <v>18</v>
      </c>
      <c r="BY20" s="84">
        <f t="array" ref="BY20">SUMPRODUCT(BR20:BX20,TRANSPOSE(Weights))</f>
        <v>381</v>
      </c>
      <c r="BZ20" s="53"/>
    </row>
    <row r="21">
      <c r="A21" s="50" t="s">
        <v>653</v>
      </c>
      <c r="B21" s="51" t="str">
        <f>IF(ISBLANK(A21),"",if(C21="","N",if(VLOOKUP(BQ21,NewPlanet,3,false)=C21,"Y","N")))</f>
        <v>N</v>
      </c>
      <c r="C21" s="3" t="s">
        <v>654</v>
      </c>
      <c r="D21" s="52"/>
      <c r="E21" s="52" t="s">
        <v>119</v>
      </c>
      <c r="F21" s="53" t="s">
        <v>119</v>
      </c>
      <c r="G21" s="53"/>
      <c r="H21" s="52"/>
      <c r="I21" s="54">
        <f t="shared" si="7"/>
        <v>2</v>
      </c>
      <c r="J21" s="52"/>
      <c r="K21" s="52"/>
      <c r="L21" s="52"/>
      <c r="M21" s="52" t="s">
        <v>119</v>
      </c>
      <c r="N21" s="52"/>
      <c r="O21" s="54">
        <f t="shared" si="8"/>
        <v>1</v>
      </c>
      <c r="P21" s="55" t="s">
        <v>123</v>
      </c>
      <c r="Q21" s="58" t="s">
        <v>119</v>
      </c>
      <c r="R21" s="57" t="s">
        <v>124</v>
      </c>
      <c r="S21" s="58"/>
      <c r="T21" s="59" t="s">
        <v>124</v>
      </c>
      <c r="U21" s="60"/>
      <c r="V21" s="61" t="s">
        <v>119</v>
      </c>
      <c r="W21" s="62"/>
      <c r="X21" s="52" t="s">
        <v>119</v>
      </c>
      <c r="Y21" s="63"/>
      <c r="Z21" s="53">
        <v>3.0</v>
      </c>
      <c r="AA21" s="53">
        <v>3.0</v>
      </c>
      <c r="AB21" s="53">
        <v>6.0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8">
        <v>4.0</v>
      </c>
      <c r="AX21" s="62"/>
      <c r="AY21" s="31">
        <f t="shared" si="9"/>
        <v>16</v>
      </c>
      <c r="AZ21" s="63"/>
      <c r="BA21" s="75">
        <v>4.0</v>
      </c>
      <c r="BB21" s="69"/>
      <c r="BC21" s="69"/>
      <c r="BD21" s="71"/>
      <c r="BE21" s="71"/>
      <c r="BF21" s="71"/>
      <c r="BG21" s="72"/>
      <c r="BH21" s="73"/>
      <c r="BI21" s="73"/>
      <c r="BJ21" s="74"/>
      <c r="BK21" s="74"/>
      <c r="BL21" s="77">
        <f t="shared" si="10"/>
        <v>4</v>
      </c>
      <c r="BM21" s="80">
        <f t="shared" si="11"/>
        <v>20</v>
      </c>
      <c r="BN21" s="81"/>
      <c r="BO21" s="82">
        <f>IF(ISBLANK(A21),"",VLOOKUP(LEFT(A21,1),Coordinate,2,FALSE))</f>
        <v>3</v>
      </c>
      <c r="BP21" s="83">
        <f t="shared" si="12"/>
        <v>3</v>
      </c>
      <c r="BQ21" s="84">
        <f t="shared" si="13"/>
        <v>52</v>
      </c>
      <c r="BR21" s="54">
        <f>IF(ISBLANK(A21),"",vlookup(LEFT(A21,1),Coordinate,9,false))</f>
        <v>10</v>
      </c>
      <c r="BS21" s="54">
        <f>IF(ISBLANK(A21),"",VLOOKUP(MID(A21,2,1),Coordinate,9,false))</f>
        <v>0</v>
      </c>
      <c r="BT21" s="54">
        <f>IF(ISBLANK(A21),"",VLOOKUP(MID(A21,3,1),Coordinate,9,false))</f>
        <v>11</v>
      </c>
      <c r="BU21" s="54">
        <f>IF(ISBLANK(A21),"",VLOOKUP(MID(A21,4,1),Coordinate,9,false))</f>
        <v>0</v>
      </c>
      <c r="BV21" s="54">
        <f>IF(ISBLANK(A21),"",VLOOKUP(MID(A21,5,1),Coordinate,9,false))</f>
        <v>11</v>
      </c>
      <c r="BW21" s="54">
        <f>IF(ISBLANK(A21),"",VLOOKUP(MID(A21,6,1),Coordinate,9,false))</f>
        <v>4</v>
      </c>
      <c r="BX21" s="84">
        <f>IF(ISBLANK(A21),"",VLOOKUP(RIGHT(A21,1),Coordinate,9,false))</f>
        <v>16</v>
      </c>
      <c r="BY21" s="84">
        <f t="array" ref="BY21">SUMPRODUCT(BR21:BX21,TRANSPOSE(Weights))</f>
        <v>234</v>
      </c>
      <c r="BZ21" s="53"/>
    </row>
    <row r="22">
      <c r="A22" s="50" t="s">
        <v>657</v>
      </c>
      <c r="B22" s="51" t="str">
        <f>IF(ISBLANK(A22),"",if(C22="","N",if(VLOOKUP(BQ22,NewPlanet,3,false)=C22,"Y","N")))</f>
        <v>N</v>
      </c>
      <c r="C22" s="86" t="s">
        <v>658</v>
      </c>
      <c r="D22" s="52"/>
      <c r="E22" s="53" t="s">
        <v>119</v>
      </c>
      <c r="F22" s="53" t="s">
        <v>119</v>
      </c>
      <c r="G22" s="53"/>
      <c r="H22" s="53"/>
      <c r="I22" s="54">
        <f t="shared" si="7"/>
        <v>2</v>
      </c>
      <c r="J22" s="52"/>
      <c r="K22" s="53" t="s">
        <v>119</v>
      </c>
      <c r="L22" s="52"/>
      <c r="M22" s="52"/>
      <c r="N22" s="53"/>
      <c r="O22" s="54">
        <f t="shared" si="8"/>
        <v>1</v>
      </c>
      <c r="P22" s="55" t="s">
        <v>123</v>
      </c>
      <c r="Q22" s="64" t="s">
        <v>119</v>
      </c>
      <c r="R22" s="57" t="s">
        <v>123</v>
      </c>
      <c r="S22" s="58"/>
      <c r="T22" s="59" t="s">
        <v>124</v>
      </c>
      <c r="U22" s="60"/>
      <c r="V22" s="68"/>
      <c r="W22" s="62"/>
      <c r="X22" s="52"/>
      <c r="Y22" s="63"/>
      <c r="Z22" s="53"/>
      <c r="AA22" s="53"/>
      <c r="AB22" s="53"/>
      <c r="AC22" s="65"/>
      <c r="AD22" s="52"/>
      <c r="AE22" s="52"/>
      <c r="AF22" s="52"/>
      <c r="AG22" s="65"/>
      <c r="AH22" s="52"/>
      <c r="AI22" s="52"/>
      <c r="AJ22" s="52"/>
      <c r="AK22" s="65"/>
      <c r="AL22" s="52"/>
      <c r="AM22" s="52"/>
      <c r="AN22" s="52"/>
      <c r="AO22" s="64"/>
      <c r="AP22" s="56"/>
      <c r="AQ22" s="56"/>
      <c r="AR22" s="66"/>
      <c r="AS22" s="58"/>
      <c r="AT22" s="66"/>
      <c r="AU22" s="67"/>
      <c r="AV22" s="60"/>
      <c r="AW22" s="68"/>
      <c r="AX22" s="62"/>
      <c r="AY22" s="31">
        <f t="shared" si="9"/>
        <v>0</v>
      </c>
      <c r="AZ22" s="63"/>
      <c r="BA22" s="69"/>
      <c r="BB22" s="69"/>
      <c r="BC22" s="69"/>
      <c r="BD22" s="71"/>
      <c r="BE22" s="71"/>
      <c r="BF22" s="71"/>
      <c r="BG22" s="72"/>
      <c r="BH22" s="73"/>
      <c r="BI22" s="73"/>
      <c r="BJ22" s="74"/>
      <c r="BK22" s="74"/>
      <c r="BL22" s="77">
        <f t="shared" si="10"/>
        <v>0</v>
      </c>
      <c r="BM22" s="80">
        <f t="shared" si="11"/>
        <v>0</v>
      </c>
      <c r="BN22" s="81"/>
      <c r="BO22" s="82">
        <f>IF(ISBLANK(A22),"",VLOOKUP(LEFT(A22,1),Coordinate,2,FALSE))</f>
        <v>3</v>
      </c>
      <c r="BP22" s="83">
        <f t="shared" si="12"/>
        <v>3</v>
      </c>
      <c r="BQ22" s="84">
        <f t="shared" si="13"/>
        <v>67</v>
      </c>
      <c r="BR22" s="54">
        <f>IF(ISBLANK(A22),"",vlookup(LEFT(A22,1),Coordinate,9,false))</f>
        <v>10</v>
      </c>
      <c r="BS22" s="54">
        <f>IF(ISBLANK(A22),"",VLOOKUP(MID(A22,2,1),Coordinate,9,false))</f>
        <v>4</v>
      </c>
      <c r="BT22" s="54">
        <f>IF(ISBLANK(A22),"",VLOOKUP(MID(A22,3,1),Coordinate,9,false))</f>
        <v>11</v>
      </c>
      <c r="BU22" s="54">
        <f>IF(ISBLANK(A22),"",VLOOKUP(MID(A22,4,1),Coordinate,9,false))</f>
        <v>4</v>
      </c>
      <c r="BV22" s="54">
        <f>IF(ISBLANK(A22),"",VLOOKUP(MID(A22,5,1),Coordinate,9,false))</f>
        <v>21</v>
      </c>
      <c r="BW22" s="54">
        <f>IF(ISBLANK(A22),"",VLOOKUP(MID(A22,6,1),Coordinate,9,false))</f>
        <v>4</v>
      </c>
      <c r="BX22" s="84">
        <f>IF(ISBLANK(A22),"",VLOOKUP(RIGHT(A22,1),Coordinate,9,false))</f>
        <v>13</v>
      </c>
      <c r="BY22" s="84">
        <f t="array" ref="BY22">SUMPRODUCT(BR22:BX22,TRANSPOSE(Weights))</f>
        <v>287</v>
      </c>
      <c r="BZ22" s="53"/>
    </row>
    <row r="23">
      <c r="A23" s="50" t="s">
        <v>661</v>
      </c>
      <c r="B23" s="51" t="str">
        <f>IF(ISBLANK(A23),"",if(C23="","N",if(VLOOKUP(BQ23,NewPlanet,3,false)=C23,"Y","N")))</f>
        <v>N</v>
      </c>
      <c r="C23" s="169" t="s">
        <v>662</v>
      </c>
      <c r="D23" s="52"/>
      <c r="E23" s="53" t="s">
        <v>119</v>
      </c>
      <c r="F23" s="52"/>
      <c r="G23" s="53"/>
      <c r="H23" s="53" t="s">
        <v>119</v>
      </c>
      <c r="I23" s="54">
        <f t="shared" si="7"/>
        <v>2</v>
      </c>
      <c r="J23" s="52"/>
      <c r="K23" s="52"/>
      <c r="L23" s="52"/>
      <c r="M23" s="52"/>
      <c r="N23" s="53" t="s">
        <v>119</v>
      </c>
      <c r="O23" s="54">
        <f t="shared" si="8"/>
        <v>1</v>
      </c>
      <c r="P23" s="55" t="s">
        <v>123</v>
      </c>
      <c r="Q23" s="56"/>
      <c r="R23" s="57" t="s">
        <v>123</v>
      </c>
      <c r="S23" s="58"/>
      <c r="T23" s="59" t="s">
        <v>125</v>
      </c>
      <c r="U23" s="60"/>
      <c r="V23" s="68" t="s">
        <v>119</v>
      </c>
      <c r="W23" s="62"/>
      <c r="X23" s="52"/>
      <c r="Y23" s="63"/>
      <c r="Z23" s="53">
        <v>3.0</v>
      </c>
      <c r="AA23" s="53">
        <v>2.0</v>
      </c>
      <c r="AB23" s="53">
        <v>2.0</v>
      </c>
      <c r="AC23" s="65"/>
      <c r="AD23" s="52"/>
      <c r="AE23" s="52"/>
      <c r="AF23" s="52"/>
      <c r="AG23" s="65"/>
      <c r="AH23" s="52"/>
      <c r="AI23" s="52"/>
      <c r="AJ23" s="52"/>
      <c r="AK23" s="65"/>
      <c r="AL23" s="52"/>
      <c r="AM23" s="52"/>
      <c r="AN23" s="52"/>
      <c r="AO23" s="64">
        <v>3.0</v>
      </c>
      <c r="AP23" s="56"/>
      <c r="AQ23" s="56"/>
      <c r="AR23" s="66">
        <v>6.0</v>
      </c>
      <c r="AS23" s="58"/>
      <c r="AT23" s="66"/>
      <c r="AU23" s="67">
        <v>1.0</v>
      </c>
      <c r="AV23" s="67" t="s">
        <v>663</v>
      </c>
      <c r="AW23" s="68">
        <v>3.0</v>
      </c>
      <c r="AX23" s="62"/>
      <c r="AY23" s="31">
        <f t="shared" si="9"/>
        <v>20</v>
      </c>
      <c r="AZ23" s="63"/>
      <c r="BA23" s="69"/>
      <c r="BB23" s="69"/>
      <c r="BC23" s="69"/>
      <c r="BD23" s="71"/>
      <c r="BE23" s="71"/>
      <c r="BF23" s="71"/>
      <c r="BG23" s="72"/>
      <c r="BH23" s="73"/>
      <c r="BI23" s="73"/>
      <c r="BJ23" s="74"/>
      <c r="BK23" s="74"/>
      <c r="BL23" s="77">
        <f t="shared" si="10"/>
        <v>0</v>
      </c>
      <c r="BM23" s="80">
        <f t="shared" si="11"/>
        <v>20</v>
      </c>
      <c r="BN23" s="81"/>
      <c r="BO23" s="82">
        <f>IF(ISBLANK(A23),"",VLOOKUP(LEFT(A23,1),Coordinate,2,FALSE))</f>
        <v>3</v>
      </c>
      <c r="BP23" s="83">
        <f t="shared" si="12"/>
        <v>3</v>
      </c>
      <c r="BQ23" s="84">
        <f t="shared" si="13"/>
        <v>70</v>
      </c>
      <c r="BR23" s="54">
        <f>IF(ISBLANK(A23),"",vlookup(LEFT(A23,1),Coordinate,9,false))</f>
        <v>10</v>
      </c>
      <c r="BS23" s="54">
        <f>IF(ISBLANK(A23),"",VLOOKUP(MID(A23,2,1),Coordinate,9,false))</f>
        <v>4</v>
      </c>
      <c r="BT23" s="54">
        <f>IF(ISBLANK(A23),"",VLOOKUP(MID(A23,3,1),Coordinate,9,false))</f>
        <v>11</v>
      </c>
      <c r="BU23" s="54">
        <f>IF(ISBLANK(A23),"",VLOOKUP(MID(A23,4,1),Coordinate,9,false))</f>
        <v>15</v>
      </c>
      <c r="BV23" s="54">
        <f>IF(ISBLANK(A23),"",VLOOKUP(MID(A23,5,1),Coordinate,9,false))</f>
        <v>8</v>
      </c>
      <c r="BW23" s="54">
        <f>IF(ISBLANK(A23),"",VLOOKUP(MID(A23,6,1),Coordinate,9,false))</f>
        <v>4</v>
      </c>
      <c r="BX23" s="84">
        <f>IF(ISBLANK(A23),"",VLOOKUP(RIGHT(A23,1),Coordinate,9,false))</f>
        <v>18</v>
      </c>
      <c r="BY23" s="84">
        <f t="array" ref="BY23">SUMPRODUCT(BR23:BX23,TRANSPOSE(Weights))</f>
        <v>301</v>
      </c>
      <c r="BZ23" s="53"/>
    </row>
    <row r="24">
      <c r="A24" s="50" t="s">
        <v>666</v>
      </c>
      <c r="B24" s="51" t="str">
        <f>IF(ISBLANK(A24),"",if(C24="","N",if(VLOOKUP(BQ24,NewPlanet,3,false)=C24,"Y","N")))</f>
        <v>N</v>
      </c>
      <c r="C24" s="91" t="s">
        <v>667</v>
      </c>
      <c r="D24" s="52"/>
      <c r="E24" s="53" t="s">
        <v>119</v>
      </c>
      <c r="F24" s="52"/>
      <c r="G24" s="53" t="s">
        <v>119</v>
      </c>
      <c r="H24" s="52"/>
      <c r="I24" s="54">
        <f t="shared" si="7"/>
        <v>2</v>
      </c>
      <c r="J24" s="52"/>
      <c r="K24" s="52"/>
      <c r="L24" s="53" t="s">
        <v>119</v>
      </c>
      <c r="M24" s="52"/>
      <c r="N24" s="52"/>
      <c r="O24" s="54">
        <f t="shared" si="8"/>
        <v>1</v>
      </c>
      <c r="P24" s="55" t="s">
        <v>123</v>
      </c>
      <c r="Q24" s="56"/>
      <c r="R24" s="57" t="s">
        <v>124</v>
      </c>
      <c r="S24" s="58"/>
      <c r="T24" s="59" t="s">
        <v>124</v>
      </c>
      <c r="U24" s="60"/>
      <c r="V24" s="61"/>
      <c r="W24" s="62"/>
      <c r="X24" s="52"/>
      <c r="Y24" s="63"/>
      <c r="Z24" s="53">
        <v>6.0</v>
      </c>
      <c r="AA24" s="53">
        <v>5.0</v>
      </c>
      <c r="AB24" s="53">
        <v>5.0</v>
      </c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/>
      <c r="AN24" s="52"/>
      <c r="AO24" s="64">
        <v>4.0</v>
      </c>
      <c r="AP24" s="56"/>
      <c r="AQ24" s="56"/>
      <c r="AR24" s="58"/>
      <c r="AS24" s="58"/>
      <c r="AT24" s="66"/>
      <c r="AU24" s="60"/>
      <c r="AV24" s="60"/>
      <c r="AW24" s="61"/>
      <c r="AX24" s="62"/>
      <c r="AY24" s="31">
        <f t="shared" si="9"/>
        <v>20</v>
      </c>
      <c r="AZ24" s="63"/>
      <c r="BA24" s="69"/>
      <c r="BB24" s="69"/>
      <c r="BC24" s="69"/>
      <c r="BD24" s="71"/>
      <c r="BE24" s="71"/>
      <c r="BF24" s="71"/>
      <c r="BG24" s="72"/>
      <c r="BH24" s="73"/>
      <c r="BI24" s="73"/>
      <c r="BJ24" s="74"/>
      <c r="BK24" s="74"/>
      <c r="BL24" s="77">
        <f t="shared" si="10"/>
        <v>0</v>
      </c>
      <c r="BM24" s="80">
        <f t="shared" si="11"/>
        <v>20</v>
      </c>
      <c r="BN24" s="81"/>
      <c r="BO24" s="82">
        <f>IF(ISBLANK(A24),"",VLOOKUP(LEFT(A24,1),Coordinate,2,FALSE))</f>
        <v>3</v>
      </c>
      <c r="BP24" s="83">
        <f t="shared" si="12"/>
        <v>3</v>
      </c>
      <c r="BQ24" s="84">
        <f t="shared" si="13"/>
        <v>66</v>
      </c>
      <c r="BR24" s="54">
        <f>IF(ISBLANK(A24),"",vlookup(LEFT(A24,1),Coordinate,9,false))</f>
        <v>10</v>
      </c>
      <c r="BS24" s="54">
        <f>IF(ISBLANK(A24),"",VLOOKUP(MID(A24,2,1),Coordinate,9,false))</f>
        <v>8</v>
      </c>
      <c r="BT24" s="54">
        <f>IF(ISBLANK(A24),"",VLOOKUP(MID(A24,3,1),Coordinate,9,false))</f>
        <v>2</v>
      </c>
      <c r="BU24" s="54">
        <f>IF(ISBLANK(A24),"",VLOOKUP(MID(A24,4,1),Coordinate,9,false))</f>
        <v>10</v>
      </c>
      <c r="BV24" s="54">
        <f>IF(ISBLANK(A24),"",VLOOKUP(MID(A24,5,1),Coordinate,9,false))</f>
        <v>0</v>
      </c>
      <c r="BW24" s="54">
        <f>IF(ISBLANK(A24),"",VLOOKUP(MID(A24,6,1),Coordinate,9,false))</f>
        <v>18</v>
      </c>
      <c r="BX24" s="84">
        <f>IF(ISBLANK(A24),"",VLOOKUP(RIGHT(A24,1),Coordinate,9,false))</f>
        <v>18</v>
      </c>
      <c r="BY24" s="84">
        <f t="array" ref="BY24">SUMPRODUCT(BR24:BX24,TRANSPOSE(Weights))</f>
        <v>306</v>
      </c>
      <c r="BZ24" s="53"/>
    </row>
    <row r="25">
      <c r="A25" s="50" t="s">
        <v>670</v>
      </c>
      <c r="B25" s="51" t="str">
        <f>IF(ISBLANK(A25),"",if(C25="","N",if(VLOOKUP(BQ25,NewPlanet,3,false)=C25,"Y","N")))</f>
        <v>N</v>
      </c>
      <c r="C25" s="91" t="s">
        <v>671</v>
      </c>
      <c r="D25" s="52"/>
      <c r="E25" s="52"/>
      <c r="F25" s="53" t="s">
        <v>119</v>
      </c>
      <c r="G25" s="53"/>
      <c r="H25" s="53" t="s">
        <v>119</v>
      </c>
      <c r="I25" s="54">
        <f t="shared" si="7"/>
        <v>2</v>
      </c>
      <c r="J25" s="52"/>
      <c r="K25" s="53" t="s">
        <v>119</v>
      </c>
      <c r="L25" s="52"/>
      <c r="M25" s="52"/>
      <c r="N25" s="52"/>
      <c r="O25" s="54">
        <f t="shared" si="8"/>
        <v>1</v>
      </c>
      <c r="P25" s="55" t="s">
        <v>124</v>
      </c>
      <c r="Q25" s="56"/>
      <c r="R25" s="57" t="s">
        <v>124</v>
      </c>
      <c r="S25" s="58"/>
      <c r="T25" s="59" t="s">
        <v>125</v>
      </c>
      <c r="U25" s="67" t="s">
        <v>119</v>
      </c>
      <c r="V25" s="61"/>
      <c r="W25" s="62"/>
      <c r="X25" s="52"/>
      <c r="Y25" s="63"/>
      <c r="Z25" s="53">
        <v>5.0</v>
      </c>
      <c r="AA25" s="53">
        <v>4.0</v>
      </c>
      <c r="AB25" s="53">
        <v>3.0</v>
      </c>
      <c r="AC25" s="65"/>
      <c r="AD25" s="52"/>
      <c r="AE25" s="52"/>
      <c r="AF25" s="52"/>
      <c r="AG25" s="65"/>
      <c r="AH25" s="52"/>
      <c r="AI25" s="52"/>
      <c r="AJ25" s="52"/>
      <c r="AK25" s="65"/>
      <c r="AL25" s="52"/>
      <c r="AM25" s="52"/>
      <c r="AN25" s="52"/>
      <c r="AO25" s="56"/>
      <c r="AP25" s="56"/>
      <c r="AQ25" s="56"/>
      <c r="AR25" s="58"/>
      <c r="AS25" s="58"/>
      <c r="AT25" s="66"/>
      <c r="AU25" s="60"/>
      <c r="AV25" s="60"/>
      <c r="AW25" s="61"/>
      <c r="AX25" s="62"/>
      <c r="AY25" s="31">
        <f t="shared" si="9"/>
        <v>12</v>
      </c>
      <c r="AZ25" s="63"/>
      <c r="BA25" s="69"/>
      <c r="BB25" s="69"/>
      <c r="BC25" s="69"/>
      <c r="BD25" s="71"/>
      <c r="BE25" s="71"/>
      <c r="BF25" s="71"/>
      <c r="BG25" s="76">
        <v>8.0</v>
      </c>
      <c r="BH25" s="73"/>
      <c r="BI25" s="73"/>
      <c r="BJ25" s="74"/>
      <c r="BK25" s="74"/>
      <c r="BL25" s="77">
        <f t="shared" si="10"/>
        <v>8</v>
      </c>
      <c r="BM25" s="80">
        <f t="shared" si="11"/>
        <v>20</v>
      </c>
      <c r="BN25" s="81"/>
      <c r="BO25" s="82">
        <f>IF(ISBLANK(A25),"",VLOOKUP(LEFT(A25,1),Coordinate,2,FALSE))</f>
        <v>3</v>
      </c>
      <c r="BP25" s="83">
        <f t="shared" si="12"/>
        <v>3</v>
      </c>
      <c r="BQ25" s="84">
        <f t="shared" si="13"/>
        <v>72</v>
      </c>
      <c r="BR25" s="54">
        <f>IF(ISBLANK(A25),"",vlookup(LEFT(A25,1),Coordinate,9,false))</f>
        <v>10</v>
      </c>
      <c r="BS25" s="54">
        <f>IF(ISBLANK(A25),"",VLOOKUP(MID(A25,2,1),Coordinate,9,false))</f>
        <v>8</v>
      </c>
      <c r="BT25" s="54">
        <f>IF(ISBLANK(A25),"",VLOOKUP(MID(A25,3,1),Coordinate,9,false))</f>
        <v>12</v>
      </c>
      <c r="BU25" s="54">
        <f>IF(ISBLANK(A25),"",VLOOKUP(MID(A25,4,1),Coordinate,9,false))</f>
        <v>9</v>
      </c>
      <c r="BV25" s="54">
        <f>IF(ISBLANK(A25),"",VLOOKUP(MID(A25,5,1),Coordinate,9,false))</f>
        <v>14</v>
      </c>
      <c r="BW25" s="54">
        <f>IF(ISBLANK(A25),"",VLOOKUP(MID(A25,6,1),Coordinate,9,false))</f>
        <v>13</v>
      </c>
      <c r="BX25" s="84">
        <f>IF(ISBLANK(A25),"",VLOOKUP(RIGHT(A25,1),Coordinate,9,false))</f>
        <v>6</v>
      </c>
      <c r="BY25" s="84">
        <f t="array" ref="BY25">SUMPRODUCT(BR25:BX25,TRANSPOSE(Weights))</f>
        <v>288</v>
      </c>
      <c r="BZ25" s="53"/>
    </row>
    <row r="26">
      <c r="A26" s="50" t="s">
        <v>674</v>
      </c>
      <c r="B26" s="51" t="str">
        <f>IF(ISBLANK(A26),"",if(C26="","N",if(VLOOKUP(BQ26,NewPlanet,3,false)=C26,"Y","N")))</f>
        <v>N</v>
      </c>
      <c r="C26" s="3" t="s">
        <v>675</v>
      </c>
      <c r="D26" s="52" t="s">
        <v>119</v>
      </c>
      <c r="E26" s="52" t="s">
        <v>119</v>
      </c>
      <c r="F26" s="52"/>
      <c r="G26" s="53"/>
      <c r="H26" s="52"/>
      <c r="I26" s="54">
        <f t="shared" si="7"/>
        <v>2</v>
      </c>
      <c r="J26" s="52"/>
      <c r="K26" s="52"/>
      <c r="L26" s="52" t="s">
        <v>119</v>
      </c>
      <c r="M26" s="52"/>
      <c r="N26" s="52"/>
      <c r="O26" s="54">
        <f t="shared" si="8"/>
        <v>1</v>
      </c>
      <c r="P26" s="55" t="s">
        <v>123</v>
      </c>
      <c r="Q26" s="56"/>
      <c r="R26" s="57" t="s">
        <v>123</v>
      </c>
      <c r="S26" s="58" t="s">
        <v>119</v>
      </c>
      <c r="T26" s="59" t="s">
        <v>124</v>
      </c>
      <c r="U26" s="60"/>
      <c r="V26" s="61"/>
      <c r="W26" s="62"/>
      <c r="X26" s="52" t="s">
        <v>119</v>
      </c>
      <c r="Y26" s="63"/>
      <c r="Z26" s="53">
        <v>4.0</v>
      </c>
      <c r="AA26" s="53">
        <v>4.0</v>
      </c>
      <c r="AB26" s="53">
        <v>4.0</v>
      </c>
      <c r="AC26" s="65"/>
      <c r="AD26" s="52"/>
      <c r="AE26" s="52"/>
      <c r="AF26" s="52"/>
      <c r="AG26" s="65"/>
      <c r="AH26" s="52">
        <v>1.0</v>
      </c>
      <c r="AI26" s="52"/>
      <c r="AJ26" s="52"/>
      <c r="AK26" s="65"/>
      <c r="AL26" s="52"/>
      <c r="AM26" s="52"/>
      <c r="AN26" s="52"/>
      <c r="AO26" s="56">
        <v>5.0</v>
      </c>
      <c r="AP26" s="56"/>
      <c r="AQ26" s="56"/>
      <c r="AR26" s="58"/>
      <c r="AS26" s="58"/>
      <c r="AT26" s="66"/>
      <c r="AU26" s="60"/>
      <c r="AV26" s="60"/>
      <c r="AW26" s="61"/>
      <c r="AX26" s="62"/>
      <c r="AY26" s="31">
        <f t="shared" si="9"/>
        <v>18</v>
      </c>
      <c r="AZ26" s="63"/>
      <c r="BA26" s="69"/>
      <c r="BB26" s="69"/>
      <c r="BC26" s="69"/>
      <c r="BD26" s="71">
        <v>2.0</v>
      </c>
      <c r="BE26" s="71"/>
      <c r="BF26" s="71"/>
      <c r="BG26" s="72"/>
      <c r="BH26" s="73"/>
      <c r="BI26" s="73"/>
      <c r="BJ26" s="74"/>
      <c r="BK26" s="74"/>
      <c r="BL26" s="77">
        <f t="shared" si="10"/>
        <v>2</v>
      </c>
      <c r="BM26" s="80">
        <f t="shared" si="11"/>
        <v>20</v>
      </c>
      <c r="BN26" s="81"/>
      <c r="BO26" s="82">
        <f>IF(ISBLANK(A26),"",VLOOKUP(LEFT(A26,1),Coordinate,2,FALSE))</f>
        <v>3</v>
      </c>
      <c r="BP26" s="83">
        <f t="shared" si="12"/>
        <v>3</v>
      </c>
      <c r="BQ26" s="84">
        <f t="shared" si="13"/>
        <v>82</v>
      </c>
      <c r="BR26" s="54">
        <f>IF(ISBLANK(A26),"",vlookup(LEFT(A26,1),Coordinate,9,false))</f>
        <v>10</v>
      </c>
      <c r="BS26" s="54">
        <f>IF(ISBLANK(A26),"",VLOOKUP(MID(A26,2,1),Coordinate,9,false))</f>
        <v>8</v>
      </c>
      <c r="BT26" s="54">
        <f>IF(ISBLANK(A26),"",VLOOKUP(MID(A26,3,1),Coordinate,9,false))</f>
        <v>13</v>
      </c>
      <c r="BU26" s="54">
        <f>IF(ISBLANK(A26),"",VLOOKUP(MID(A26,4,1),Coordinate,9,false))</f>
        <v>12</v>
      </c>
      <c r="BV26" s="54">
        <f>IF(ISBLANK(A26),"",VLOOKUP(MID(A26,5,1),Coordinate,9,false))</f>
        <v>14</v>
      </c>
      <c r="BW26" s="54">
        <f>IF(ISBLANK(A26),"",VLOOKUP(MID(A26,6,1),Coordinate,9,false))</f>
        <v>25</v>
      </c>
      <c r="BX26" s="84">
        <f>IF(ISBLANK(A26),"",VLOOKUP(RIGHT(A26,1),Coordinate,9,false))</f>
        <v>0</v>
      </c>
      <c r="BY26" s="84">
        <f t="array" ref="BY26">SUMPRODUCT(BR26:BX26,TRANSPOSE(Weights))</f>
        <v>333</v>
      </c>
      <c r="BZ26" s="53"/>
    </row>
    <row r="27">
      <c r="A27" s="50" t="s">
        <v>678</v>
      </c>
      <c r="B27" s="51" t="str">
        <f>IF(ISBLANK(A27),"",if(C27="","N",if(VLOOKUP(BQ27,NewPlanet,3,false)=C27,"Y","N")))</f>
        <v>N</v>
      </c>
      <c r="C27" s="3" t="s">
        <v>679</v>
      </c>
      <c r="D27" s="52"/>
      <c r="E27" s="52"/>
      <c r="F27" s="52"/>
      <c r="G27" s="53" t="s">
        <v>119</v>
      </c>
      <c r="H27" s="53" t="s">
        <v>119</v>
      </c>
      <c r="I27" s="54">
        <f t="shared" si="7"/>
        <v>2</v>
      </c>
      <c r="J27" s="52"/>
      <c r="K27" s="52"/>
      <c r="L27" s="53" t="s">
        <v>119</v>
      </c>
      <c r="M27" s="52"/>
      <c r="N27" s="52"/>
      <c r="O27" s="54">
        <f t="shared" si="8"/>
        <v>1</v>
      </c>
      <c r="P27" s="55" t="s">
        <v>124</v>
      </c>
      <c r="Q27" s="56"/>
      <c r="R27" s="57" t="s">
        <v>124</v>
      </c>
      <c r="S27" s="58"/>
      <c r="T27" s="59" t="s">
        <v>125</v>
      </c>
      <c r="U27" s="67" t="s">
        <v>119</v>
      </c>
      <c r="V27" s="61"/>
      <c r="W27" s="62"/>
      <c r="X27" s="52"/>
      <c r="Y27" s="63"/>
      <c r="Z27" s="53"/>
      <c r="AA27" s="53"/>
      <c r="AB27" s="53"/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56"/>
      <c r="AP27" s="56"/>
      <c r="AQ27" s="56"/>
      <c r="AR27" s="58"/>
      <c r="AS27" s="58"/>
      <c r="AT27" s="66"/>
      <c r="AU27" s="60"/>
      <c r="AV27" s="60"/>
      <c r="AW27" s="61"/>
      <c r="AX27" s="62"/>
      <c r="AY27" s="31">
        <f t="shared" si="9"/>
        <v>0</v>
      </c>
      <c r="AZ27" s="63"/>
      <c r="BA27" s="69"/>
      <c r="BB27" s="69"/>
      <c r="BC27" s="69"/>
      <c r="BD27" s="71"/>
      <c r="BE27" s="71"/>
      <c r="BF27" s="71"/>
      <c r="BG27" s="72"/>
      <c r="BH27" s="73"/>
      <c r="BI27" s="73"/>
      <c r="BJ27" s="74"/>
      <c r="BK27" s="74"/>
      <c r="BL27" s="77">
        <f t="shared" si="10"/>
        <v>0</v>
      </c>
      <c r="BM27" s="80">
        <f t="shared" si="11"/>
        <v>0</v>
      </c>
      <c r="BN27" s="81"/>
      <c r="BO27" s="82">
        <f>IF(ISBLANK(A27),"",VLOOKUP(LEFT(A27,1),Coordinate,2,FALSE))</f>
        <v>3</v>
      </c>
      <c r="BP27" s="83">
        <f t="shared" si="12"/>
        <v>3</v>
      </c>
      <c r="BQ27" s="84">
        <f t="shared" si="13"/>
        <v>71</v>
      </c>
      <c r="BR27" s="54">
        <f>IF(ISBLANK(A27),"",vlookup(LEFT(A27,1),Coordinate,9,false))</f>
        <v>10</v>
      </c>
      <c r="BS27" s="54">
        <f>IF(ISBLANK(A27),"",VLOOKUP(MID(A27,2,1),Coordinate,9,false))</f>
        <v>14</v>
      </c>
      <c r="BT27" s="54">
        <f>IF(ISBLANK(A27),"",VLOOKUP(MID(A27,3,1),Coordinate,9,false))</f>
        <v>1</v>
      </c>
      <c r="BU27" s="54">
        <f>IF(ISBLANK(A27),"",VLOOKUP(MID(A27,4,1),Coordinate,9,false))</f>
        <v>14</v>
      </c>
      <c r="BV27" s="54">
        <f>IF(ISBLANK(A27),"",VLOOKUP(MID(A27,5,1),Coordinate,9,false))</f>
        <v>11</v>
      </c>
      <c r="BW27" s="54">
        <f>IF(ISBLANK(A27),"",VLOOKUP(MID(A27,6,1),Coordinate,9,false))</f>
        <v>3</v>
      </c>
      <c r="BX27" s="84">
        <f>IF(ISBLANK(A27),"",VLOOKUP(RIGHT(A27,1),Coordinate,9,false))</f>
        <v>18</v>
      </c>
      <c r="BY27" s="84">
        <f t="array" ref="BY27">SUMPRODUCT(BR27:BX27,TRANSPOSE(Weights))</f>
        <v>296</v>
      </c>
      <c r="BZ27" s="53"/>
    </row>
    <row r="28">
      <c r="A28" s="140"/>
      <c r="B28" s="51" t="str">
        <f>IF(ISBLANK(A28),"",if(C28="","N",if(VLOOKUP(BQ28,NewPlanet,3,false)=C28,"Y","N")))</f>
        <v/>
      </c>
      <c r="C28" s="141"/>
      <c r="D28" s="52"/>
      <c r="E28" s="52"/>
      <c r="F28" s="52"/>
      <c r="G28" s="52"/>
      <c r="H28" s="52"/>
      <c r="I28" s="54" t="str">
        <f t="shared" si="7"/>
        <v/>
      </c>
      <c r="J28" s="52"/>
      <c r="K28" s="52"/>
      <c r="L28" s="52"/>
      <c r="M28" s="52"/>
      <c r="N28" s="52"/>
      <c r="O28" s="54" t="str">
        <f t="shared" si="8"/>
        <v/>
      </c>
      <c r="P28" s="142"/>
      <c r="Q28" s="56"/>
      <c r="R28" s="143"/>
      <c r="S28" s="58"/>
      <c r="T28" s="144"/>
      <c r="U28" s="60"/>
      <c r="V28" s="61"/>
      <c r="W28" s="62"/>
      <c r="X28" s="52"/>
      <c r="Y28" s="63"/>
      <c r="Z28" s="52"/>
      <c r="AA28" s="52"/>
      <c r="AB28" s="52"/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2"/>
      <c r="AN28" s="52"/>
      <c r="AO28" s="56"/>
      <c r="AP28" s="56"/>
      <c r="AQ28" s="56"/>
      <c r="AR28" s="58"/>
      <c r="AS28" s="58"/>
      <c r="AT28" s="58"/>
      <c r="AU28" s="60"/>
      <c r="AV28" s="60"/>
      <c r="AW28" s="61"/>
      <c r="AX28" s="62"/>
      <c r="AY28" s="31" t="str">
        <f t="shared" si="9"/>
        <v/>
      </c>
      <c r="AZ28" s="63"/>
      <c r="BA28" s="69"/>
      <c r="BB28" s="69"/>
      <c r="BC28" s="69"/>
      <c r="BD28" s="71"/>
      <c r="BE28" s="71"/>
      <c r="BF28" s="71"/>
      <c r="BG28" s="72"/>
      <c r="BH28" s="73"/>
      <c r="BI28" s="73"/>
      <c r="BJ28" s="74"/>
      <c r="BK28" s="74"/>
      <c r="BL28" s="77" t="str">
        <f t="shared" si="10"/>
        <v/>
      </c>
      <c r="BM28" s="80" t="str">
        <f t="shared" si="11"/>
        <v/>
      </c>
      <c r="BN28" s="139"/>
      <c r="BO28" s="82" t="str">
        <f>IF(ISBLANK(A28),"",VLOOKUP(LEFT(A28,1),Coordinate,2,FALSE))</f>
        <v/>
      </c>
      <c r="BP28" s="83">
        <f t="shared" si="12"/>
        <v>0</v>
      </c>
      <c r="BQ28" s="84">
        <f t="shared" si="13"/>
        <v>0</v>
      </c>
      <c r="BR28" s="54" t="str">
        <f>IF(ISBLANK(A28),"",vlookup(LEFT(A28,1),Coordinate,9,false))</f>
        <v/>
      </c>
      <c r="BS28" s="54" t="str">
        <f>IF(ISBLANK(A28),"",VLOOKUP(MID(A28,2,1),Coordinate,9,false))</f>
        <v/>
      </c>
      <c r="BT28" s="54" t="str">
        <f>IF(ISBLANK(A28),"",VLOOKUP(MID(A28,3,1),Coordinate,9,false))</f>
        <v/>
      </c>
      <c r="BU28" s="54" t="str">
        <f>IF(ISBLANK(A28),"",VLOOKUP(MID(A28,4,1),Coordinate,9,false))</f>
        <v/>
      </c>
      <c r="BV28" s="54" t="str">
        <f>IF(ISBLANK(A28),"",VLOOKUP(MID(A28,5,1),Coordinate,9,false))</f>
        <v/>
      </c>
      <c r="BW28" s="54" t="str">
        <f>IF(ISBLANK(A28),"",VLOOKUP(MID(A28,6,1),Coordinate,9,false))</f>
        <v/>
      </c>
      <c r="BX28" s="84" t="str">
        <f>IF(ISBLANK(A28),"",VLOOKUP(RIGHT(A28,1),Coordinate,9,false))</f>
        <v/>
      </c>
      <c r="BY28" s="84">
        <f t="array" ref="BY28">SUMPRODUCT(BR28:BX28,TRANSPOSE(Weights))</f>
        <v>0</v>
      </c>
      <c r="BZ28" s="53"/>
    </row>
    <row r="29">
      <c r="A29" s="140"/>
      <c r="B29" s="51" t="str">
        <f>IF(ISBLANK(A29),"",if(C29="","N",if(VLOOKUP(BQ29,NewPlanet,3,false)=C29,"Y","N")))</f>
        <v/>
      </c>
      <c r="C29" s="141"/>
      <c r="D29" s="52"/>
      <c r="E29" s="52"/>
      <c r="F29" s="52"/>
      <c r="G29" s="52"/>
      <c r="H29" s="52"/>
      <c r="I29" s="54" t="str">
        <f t="shared" si="7"/>
        <v/>
      </c>
      <c r="J29" s="52"/>
      <c r="K29" s="52"/>
      <c r="L29" s="52"/>
      <c r="M29" s="52"/>
      <c r="N29" s="52"/>
      <c r="O29" s="54" t="str">
        <f t="shared" si="8"/>
        <v/>
      </c>
      <c r="P29" s="142"/>
      <c r="Q29" s="56"/>
      <c r="R29" s="143"/>
      <c r="S29" s="58"/>
      <c r="T29" s="144"/>
      <c r="U29" s="60"/>
      <c r="V29" s="61"/>
      <c r="W29" s="62"/>
      <c r="X29" s="52"/>
      <c r="Y29" s="63"/>
      <c r="Z29" s="52"/>
      <c r="AA29" s="52"/>
      <c r="AB29" s="52"/>
      <c r="AC29" s="65"/>
      <c r="AD29" s="52"/>
      <c r="AE29" s="52"/>
      <c r="AF29" s="52"/>
      <c r="AG29" s="65"/>
      <c r="AH29" s="52"/>
      <c r="AI29" s="52"/>
      <c r="AJ29" s="52"/>
      <c r="AK29" s="65"/>
      <c r="AL29" s="52"/>
      <c r="AM29" s="52"/>
      <c r="AN29" s="52"/>
      <c r="AO29" s="56"/>
      <c r="AP29" s="56"/>
      <c r="AQ29" s="56"/>
      <c r="AR29" s="58"/>
      <c r="AS29" s="58"/>
      <c r="AT29" s="58"/>
      <c r="AU29" s="60"/>
      <c r="AV29" s="60"/>
      <c r="AW29" s="61"/>
      <c r="AX29" s="62"/>
      <c r="AY29" s="31" t="str">
        <f t="shared" si="9"/>
        <v/>
      </c>
      <c r="AZ29" s="63"/>
      <c r="BA29" s="69"/>
      <c r="BB29" s="69"/>
      <c r="BC29" s="69"/>
      <c r="BD29" s="71"/>
      <c r="BE29" s="71"/>
      <c r="BF29" s="71"/>
      <c r="BG29" s="72"/>
      <c r="BH29" s="73"/>
      <c r="BI29" s="73"/>
      <c r="BJ29" s="74"/>
      <c r="BK29" s="74"/>
      <c r="BL29" s="77" t="str">
        <f t="shared" si="10"/>
        <v/>
      </c>
      <c r="BM29" s="80" t="str">
        <f t="shared" si="11"/>
        <v/>
      </c>
      <c r="BN29" s="139"/>
      <c r="BO29" s="82" t="str">
        <f>IF(ISBLANK(A29),"",VLOOKUP(LEFT(A29,1),Coordinate,2,FALSE))</f>
        <v/>
      </c>
      <c r="BP29" s="83">
        <f t="shared" si="12"/>
        <v>0</v>
      </c>
      <c r="BQ29" s="84">
        <f t="shared" si="13"/>
        <v>0</v>
      </c>
      <c r="BR29" s="54" t="str">
        <f>IF(ISBLANK(A29),"",vlookup(LEFT(A29,1),Coordinate,9,false))</f>
        <v/>
      </c>
      <c r="BS29" s="54" t="str">
        <f>IF(ISBLANK(A29),"",VLOOKUP(MID(A29,2,1),Coordinate,9,false))</f>
        <v/>
      </c>
      <c r="BT29" s="54" t="str">
        <f>IF(ISBLANK(A29),"",VLOOKUP(MID(A29,3,1),Coordinate,9,false))</f>
        <v/>
      </c>
      <c r="BU29" s="54" t="str">
        <f>IF(ISBLANK(A29),"",VLOOKUP(MID(A29,4,1),Coordinate,9,false))</f>
        <v/>
      </c>
      <c r="BV29" s="54" t="str">
        <f>IF(ISBLANK(A29),"",VLOOKUP(MID(A29,5,1),Coordinate,9,false))</f>
        <v/>
      </c>
      <c r="BW29" s="54" t="str">
        <f>IF(ISBLANK(A29),"",VLOOKUP(MID(A29,6,1),Coordinate,9,false))</f>
        <v/>
      </c>
      <c r="BX29" s="84" t="str">
        <f>IF(ISBLANK(A29),"",VLOOKUP(RIGHT(A29,1),Coordinate,9,false))</f>
        <v/>
      </c>
      <c r="BY29" s="84">
        <f t="array" ref="BY29">SUMPRODUCT(BR29:BX29,TRANSPOSE(Weights))</f>
        <v>0</v>
      </c>
      <c r="BZ29" s="53"/>
    </row>
    <row r="30">
      <c r="A30" s="140"/>
      <c r="B30" s="51" t="str">
        <f>IF(ISBLANK(A30),"",if(C30="","N",if(VLOOKUP(BQ30,NewPlanet,3,false)=C30,"Y","N")))</f>
        <v/>
      </c>
      <c r="C30" s="141"/>
      <c r="D30" s="52"/>
      <c r="E30" s="52"/>
      <c r="F30" s="52"/>
      <c r="G30" s="52"/>
      <c r="H30" s="52"/>
      <c r="I30" s="54" t="str">
        <f t="shared" si="7"/>
        <v/>
      </c>
      <c r="J30" s="52"/>
      <c r="K30" s="52"/>
      <c r="L30" s="52"/>
      <c r="M30" s="52"/>
      <c r="N30" s="52"/>
      <c r="O30" s="54" t="str">
        <f t="shared" si="8"/>
        <v/>
      </c>
      <c r="P30" s="142"/>
      <c r="Q30" s="56"/>
      <c r="R30" s="143"/>
      <c r="S30" s="58"/>
      <c r="T30" s="144"/>
      <c r="U30" s="60"/>
      <c r="V30" s="61"/>
      <c r="W30" s="62"/>
      <c r="X30" s="52"/>
      <c r="Y30" s="63"/>
      <c r="Z30" s="52"/>
      <c r="AA30" s="52"/>
      <c r="AB30" s="52"/>
      <c r="AC30" s="65"/>
      <c r="AD30" s="52"/>
      <c r="AE30" s="52"/>
      <c r="AF30" s="52"/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58"/>
      <c r="AS30" s="58"/>
      <c r="AT30" s="58"/>
      <c r="AU30" s="60"/>
      <c r="AV30" s="60"/>
      <c r="AW30" s="61"/>
      <c r="AX30" s="62"/>
      <c r="AY30" s="31" t="str">
        <f t="shared" si="9"/>
        <v/>
      </c>
      <c r="AZ30" s="63"/>
      <c r="BA30" s="69"/>
      <c r="BB30" s="69"/>
      <c r="BC30" s="69"/>
      <c r="BD30" s="71"/>
      <c r="BE30" s="71"/>
      <c r="BF30" s="71"/>
      <c r="BG30" s="72"/>
      <c r="BH30" s="73"/>
      <c r="BI30" s="73"/>
      <c r="BJ30" s="74"/>
      <c r="BK30" s="74"/>
      <c r="BL30" s="77" t="str">
        <f t="shared" si="10"/>
        <v/>
      </c>
      <c r="BM30" s="80" t="str">
        <f t="shared" si="11"/>
        <v/>
      </c>
      <c r="BN30" s="139"/>
      <c r="BO30" s="82" t="str">
        <f>IF(ISBLANK(A30),"",VLOOKUP(LEFT(A30,1),Coordinate,2,FALSE))</f>
        <v/>
      </c>
      <c r="BP30" s="83">
        <f t="shared" si="12"/>
        <v>0</v>
      </c>
      <c r="BQ30" s="84">
        <f t="shared" si="13"/>
        <v>0</v>
      </c>
      <c r="BR30" s="54" t="str">
        <f>IF(ISBLANK(A30),"",vlookup(LEFT(A30,1),Coordinate,9,false))</f>
        <v/>
      </c>
      <c r="BS30" s="54" t="str">
        <f>IF(ISBLANK(A30),"",VLOOKUP(MID(A30,2,1),Coordinate,9,false))</f>
        <v/>
      </c>
      <c r="BT30" s="54" t="str">
        <f>IF(ISBLANK(A30),"",VLOOKUP(MID(A30,3,1),Coordinate,9,false))</f>
        <v/>
      </c>
      <c r="BU30" s="54" t="str">
        <f>IF(ISBLANK(A30),"",VLOOKUP(MID(A30,4,1),Coordinate,9,false))</f>
        <v/>
      </c>
      <c r="BV30" s="54" t="str">
        <f>IF(ISBLANK(A30),"",VLOOKUP(MID(A30,5,1),Coordinate,9,false))</f>
        <v/>
      </c>
      <c r="BW30" s="54" t="str">
        <f>IF(ISBLANK(A30),"",VLOOKUP(MID(A30,6,1),Coordinate,9,false))</f>
        <v/>
      </c>
      <c r="BX30" s="84" t="str">
        <f>IF(ISBLANK(A30),"",VLOOKUP(RIGHT(A30,1),Coordinate,9,false))</f>
        <v/>
      </c>
      <c r="BY30" s="84">
        <f t="array" ref="BY30">SUMPRODUCT(BR30:BX30,TRANSPOSE(Weights))</f>
        <v>0</v>
      </c>
      <c r="BZ30" s="53"/>
    </row>
    <row r="31">
      <c r="A31" s="140"/>
      <c r="B31" s="51" t="str">
        <f>IF(ISBLANK(A31),"",if(C31="","N",if(VLOOKUP(BQ31,NewPlanet,3,false)=C31,"Y","N")))</f>
        <v/>
      </c>
      <c r="C31" s="141"/>
      <c r="D31" s="52"/>
      <c r="E31" s="52"/>
      <c r="F31" s="52"/>
      <c r="G31" s="52"/>
      <c r="H31" s="52"/>
      <c r="I31" s="54" t="str">
        <f t="shared" si="7"/>
        <v/>
      </c>
      <c r="J31" s="52"/>
      <c r="K31" s="52"/>
      <c r="L31" s="52"/>
      <c r="M31" s="52"/>
      <c r="N31" s="52"/>
      <c r="O31" s="54" t="str">
        <f t="shared" si="8"/>
        <v/>
      </c>
      <c r="P31" s="142"/>
      <c r="Q31" s="56"/>
      <c r="R31" s="143"/>
      <c r="S31" s="58"/>
      <c r="T31" s="144"/>
      <c r="U31" s="60"/>
      <c r="V31" s="61"/>
      <c r="W31" s="62"/>
      <c r="X31" s="52"/>
      <c r="Y31" s="63"/>
      <c r="Z31" s="52"/>
      <c r="AA31" s="52"/>
      <c r="AB31" s="52"/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56"/>
      <c r="AP31" s="56"/>
      <c r="AQ31" s="56"/>
      <c r="AR31" s="58"/>
      <c r="AS31" s="58"/>
      <c r="AT31" s="58"/>
      <c r="AU31" s="60"/>
      <c r="AV31" s="60"/>
      <c r="AW31" s="61"/>
      <c r="AX31" s="62"/>
      <c r="AY31" s="31" t="str">
        <f t="shared" si="9"/>
        <v/>
      </c>
      <c r="AZ31" s="63"/>
      <c r="BA31" s="69"/>
      <c r="BB31" s="69"/>
      <c r="BC31" s="69"/>
      <c r="BD31" s="71"/>
      <c r="BE31" s="71"/>
      <c r="BF31" s="71"/>
      <c r="BG31" s="72"/>
      <c r="BH31" s="73"/>
      <c r="BI31" s="73"/>
      <c r="BJ31" s="74"/>
      <c r="BK31" s="74"/>
      <c r="BL31" s="77" t="str">
        <f t="shared" si="10"/>
        <v/>
      </c>
      <c r="BM31" s="80" t="str">
        <f t="shared" si="11"/>
        <v/>
      </c>
      <c r="BN31" s="139"/>
      <c r="BO31" s="82" t="str">
        <f>IF(ISBLANK(A31),"",VLOOKUP(LEFT(A31,1),Coordinate,2,FALSE))</f>
        <v/>
      </c>
      <c r="BP31" s="83">
        <f t="shared" si="12"/>
        <v>0</v>
      </c>
      <c r="BQ31" s="84">
        <f t="shared" si="13"/>
        <v>0</v>
      </c>
      <c r="BR31" s="54" t="str">
        <f>IF(ISBLANK(A31),"",vlookup(LEFT(A31,1),Coordinate,9,false))</f>
        <v/>
      </c>
      <c r="BS31" s="54" t="str">
        <f>IF(ISBLANK(A31),"",VLOOKUP(MID(A31,2,1),Coordinate,9,false))</f>
        <v/>
      </c>
      <c r="BT31" s="54" t="str">
        <f>IF(ISBLANK(A31),"",VLOOKUP(MID(A31,3,1),Coordinate,9,false))</f>
        <v/>
      </c>
      <c r="BU31" s="54" t="str">
        <f>IF(ISBLANK(A31),"",VLOOKUP(MID(A31,4,1),Coordinate,9,false))</f>
        <v/>
      </c>
      <c r="BV31" s="54" t="str">
        <f>IF(ISBLANK(A31),"",VLOOKUP(MID(A31,5,1),Coordinate,9,false))</f>
        <v/>
      </c>
      <c r="BW31" s="54" t="str">
        <f>IF(ISBLANK(A31),"",VLOOKUP(MID(A31,6,1),Coordinate,9,false))</f>
        <v/>
      </c>
      <c r="BX31" s="84" t="str">
        <f>IF(ISBLANK(A31),"",VLOOKUP(RIGHT(A31,1),Coordinate,9,false))</f>
        <v/>
      </c>
      <c r="BY31" s="84">
        <f t="array" ref="BY31">SUMPRODUCT(BR31:BX31,TRANSPOSE(Weights))</f>
        <v>0</v>
      </c>
      <c r="BZ31" s="53"/>
    </row>
    <row r="32">
      <c r="A32" s="140"/>
      <c r="B32" s="51" t="str">
        <f>IF(ISBLANK(A32),"",if(C32="","N",if(VLOOKUP(BQ32,NewPlanet,3,false)=C32,"Y","N")))</f>
        <v/>
      </c>
      <c r="C32" s="141"/>
      <c r="D32" s="52"/>
      <c r="E32" s="52"/>
      <c r="F32" s="52"/>
      <c r="G32" s="52"/>
      <c r="H32" s="52"/>
      <c r="I32" s="54" t="str">
        <f t="shared" si="7"/>
        <v/>
      </c>
      <c r="J32" s="52"/>
      <c r="K32" s="52"/>
      <c r="L32" s="52"/>
      <c r="M32" s="52"/>
      <c r="N32" s="52"/>
      <c r="O32" s="54" t="str">
        <f t="shared" si="8"/>
        <v/>
      </c>
      <c r="P32" s="142"/>
      <c r="Q32" s="56"/>
      <c r="R32" s="143"/>
      <c r="S32" s="58"/>
      <c r="T32" s="144"/>
      <c r="U32" s="60"/>
      <c r="V32" s="61"/>
      <c r="W32" s="62"/>
      <c r="X32" s="52"/>
      <c r="Y32" s="63"/>
      <c r="Z32" s="52"/>
      <c r="AA32" s="52"/>
      <c r="AB32" s="52"/>
      <c r="AC32" s="65"/>
      <c r="AD32" s="52"/>
      <c r="AE32" s="52"/>
      <c r="AF32" s="52"/>
      <c r="AG32" s="65"/>
      <c r="AH32" s="52"/>
      <c r="AI32" s="52"/>
      <c r="AJ32" s="52"/>
      <c r="AK32" s="65"/>
      <c r="AL32" s="52"/>
      <c r="AM32" s="52"/>
      <c r="AN32" s="52"/>
      <c r="AO32" s="56"/>
      <c r="AP32" s="56"/>
      <c r="AQ32" s="56"/>
      <c r="AR32" s="58"/>
      <c r="AS32" s="58"/>
      <c r="AT32" s="58"/>
      <c r="AU32" s="60"/>
      <c r="AV32" s="60"/>
      <c r="AW32" s="61"/>
      <c r="AX32" s="62"/>
      <c r="AY32" s="31" t="str">
        <f t="shared" si="9"/>
        <v/>
      </c>
      <c r="AZ32" s="63"/>
      <c r="BA32" s="69"/>
      <c r="BB32" s="69"/>
      <c r="BC32" s="69"/>
      <c r="BD32" s="71"/>
      <c r="BE32" s="71"/>
      <c r="BF32" s="71"/>
      <c r="BG32" s="72"/>
      <c r="BH32" s="73"/>
      <c r="BI32" s="73"/>
      <c r="BJ32" s="74"/>
      <c r="BK32" s="74"/>
      <c r="BL32" s="77" t="str">
        <f t="shared" si="10"/>
        <v/>
      </c>
      <c r="BM32" s="80" t="str">
        <f t="shared" si="11"/>
        <v/>
      </c>
      <c r="BN32" s="139"/>
      <c r="BO32" s="82" t="str">
        <f>IF(ISBLANK(A32),"",VLOOKUP(LEFT(A32,1),Coordinate,2,FALSE))</f>
        <v/>
      </c>
      <c r="BP32" s="83">
        <f t="shared" si="12"/>
        <v>0</v>
      </c>
      <c r="BQ32" s="84">
        <f t="shared" si="13"/>
        <v>0</v>
      </c>
      <c r="BR32" s="54" t="str">
        <f>IF(ISBLANK(A32),"",vlookup(LEFT(A32,1),Coordinate,9,false))</f>
        <v/>
      </c>
      <c r="BS32" s="54" t="str">
        <f>IF(ISBLANK(A32),"",VLOOKUP(MID(A32,2,1),Coordinate,9,false))</f>
        <v/>
      </c>
      <c r="BT32" s="54" t="str">
        <f>IF(ISBLANK(A32),"",VLOOKUP(MID(A32,3,1),Coordinate,9,false))</f>
        <v/>
      </c>
      <c r="BU32" s="54" t="str">
        <f>IF(ISBLANK(A32),"",VLOOKUP(MID(A32,4,1),Coordinate,9,false))</f>
        <v/>
      </c>
      <c r="BV32" s="54" t="str">
        <f>IF(ISBLANK(A32),"",VLOOKUP(MID(A32,5,1),Coordinate,9,false))</f>
        <v/>
      </c>
      <c r="BW32" s="54" t="str">
        <f>IF(ISBLANK(A32),"",VLOOKUP(MID(A32,6,1),Coordinate,9,false))</f>
        <v/>
      </c>
      <c r="BX32" s="84" t="str">
        <f>IF(ISBLANK(A32),"",VLOOKUP(RIGHT(A32,1),Coordinate,9,false))</f>
        <v/>
      </c>
      <c r="BY32" s="84">
        <f t="array" ref="BY32">SUMPRODUCT(BR32:BX32,TRANSPOSE(Weights))</f>
        <v>0</v>
      </c>
      <c r="BZ32" s="53"/>
    </row>
    <row r="33">
      <c r="A33" s="140"/>
      <c r="B33" s="51" t="str">
        <f>IF(ISBLANK(A33),"",if(C33="","N",if(VLOOKUP(BQ33,NewPlanet,3,false)=C33,"Y","N")))</f>
        <v/>
      </c>
      <c r="C33" s="141"/>
      <c r="D33" s="52"/>
      <c r="E33" s="52"/>
      <c r="F33" s="52"/>
      <c r="G33" s="52"/>
      <c r="H33" s="52"/>
      <c r="I33" s="54" t="str">
        <f t="shared" si="7"/>
        <v/>
      </c>
      <c r="J33" s="52"/>
      <c r="K33" s="52"/>
      <c r="L33" s="52"/>
      <c r="M33" s="52"/>
      <c r="N33" s="52"/>
      <c r="O33" s="54" t="str">
        <f t="shared" si="8"/>
        <v/>
      </c>
      <c r="P33" s="142"/>
      <c r="Q33" s="56"/>
      <c r="R33" s="143"/>
      <c r="S33" s="58"/>
      <c r="T33" s="144"/>
      <c r="U33" s="60"/>
      <c r="V33" s="61"/>
      <c r="W33" s="62"/>
      <c r="X33" s="52"/>
      <c r="Y33" s="63"/>
      <c r="Z33" s="52"/>
      <c r="AA33" s="52"/>
      <c r="AB33" s="52"/>
      <c r="AC33" s="65"/>
      <c r="AD33" s="52"/>
      <c r="AE33" s="52"/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56"/>
      <c r="AQ33" s="56"/>
      <c r="AR33" s="58"/>
      <c r="AS33" s="58"/>
      <c r="AT33" s="58"/>
      <c r="AU33" s="60"/>
      <c r="AV33" s="60"/>
      <c r="AW33" s="61"/>
      <c r="AX33" s="62"/>
      <c r="AY33" s="31" t="str">
        <f t="shared" si="9"/>
        <v/>
      </c>
      <c r="AZ33" s="63"/>
      <c r="BA33" s="69"/>
      <c r="BB33" s="69"/>
      <c r="BC33" s="69"/>
      <c r="BD33" s="71"/>
      <c r="BE33" s="71"/>
      <c r="BF33" s="71"/>
      <c r="BG33" s="72"/>
      <c r="BH33" s="73"/>
      <c r="BI33" s="73"/>
      <c r="BJ33" s="74"/>
      <c r="BK33" s="74"/>
      <c r="BL33" s="77" t="str">
        <f t="shared" si="10"/>
        <v/>
      </c>
      <c r="BM33" s="80" t="str">
        <f t="shared" si="11"/>
        <v/>
      </c>
      <c r="BN33" s="139"/>
      <c r="BO33" s="82" t="str">
        <f>IF(ISBLANK(A33),"",VLOOKUP(LEFT(A33,1),Coordinate,2,FALSE))</f>
        <v/>
      </c>
      <c r="BP33" s="83">
        <f t="shared" si="12"/>
        <v>0</v>
      </c>
      <c r="BQ33" s="84">
        <f t="shared" si="13"/>
        <v>0</v>
      </c>
      <c r="BR33" s="54" t="str">
        <f>IF(ISBLANK(A33),"",vlookup(LEFT(A33,1),Coordinate,9,false))</f>
        <v/>
      </c>
      <c r="BS33" s="54" t="str">
        <f>IF(ISBLANK(A33),"",VLOOKUP(MID(A33,2,1),Coordinate,9,false))</f>
        <v/>
      </c>
      <c r="BT33" s="54" t="str">
        <f>IF(ISBLANK(A33),"",VLOOKUP(MID(A33,3,1),Coordinate,9,false))</f>
        <v/>
      </c>
      <c r="BU33" s="54" t="str">
        <f>IF(ISBLANK(A33),"",VLOOKUP(MID(A33,4,1),Coordinate,9,false))</f>
        <v/>
      </c>
      <c r="BV33" s="54" t="str">
        <f>IF(ISBLANK(A33),"",VLOOKUP(MID(A33,5,1),Coordinate,9,false))</f>
        <v/>
      </c>
      <c r="BW33" s="54" t="str">
        <f>IF(ISBLANK(A33),"",VLOOKUP(MID(A33,6,1),Coordinate,9,false))</f>
        <v/>
      </c>
      <c r="BX33" s="84" t="str">
        <f>IF(ISBLANK(A33),"",VLOOKUP(RIGHT(A33,1),Coordinate,9,false))</f>
        <v/>
      </c>
      <c r="BY33" s="84">
        <f t="array" ref="BY33">SUMPRODUCT(BR33:BX33,TRANSPOSE(Weights))</f>
        <v>0</v>
      </c>
      <c r="BZ33" s="53"/>
    </row>
    <row r="34">
      <c r="A34" s="140"/>
      <c r="B34" s="51" t="str">
        <f>IF(ISBLANK(A34),"",if(C34="","N",if(VLOOKUP(BQ34,NewPlanet,3,false)=C34,"Y","N")))</f>
        <v/>
      </c>
      <c r="C34" s="141"/>
      <c r="D34" s="52"/>
      <c r="E34" s="52"/>
      <c r="F34" s="52"/>
      <c r="G34" s="52"/>
      <c r="H34" s="52"/>
      <c r="I34" s="54" t="str">
        <f t="shared" si="7"/>
        <v/>
      </c>
      <c r="J34" s="52"/>
      <c r="K34" s="52"/>
      <c r="L34" s="52"/>
      <c r="M34" s="52"/>
      <c r="N34" s="52"/>
      <c r="O34" s="54" t="str">
        <f t="shared" si="8"/>
        <v/>
      </c>
      <c r="P34" s="142"/>
      <c r="Q34" s="56"/>
      <c r="R34" s="143"/>
      <c r="S34" s="58"/>
      <c r="T34" s="144"/>
      <c r="U34" s="60"/>
      <c r="V34" s="61"/>
      <c r="W34" s="62"/>
      <c r="X34" s="52"/>
      <c r="Y34" s="63"/>
      <c r="Z34" s="52"/>
      <c r="AA34" s="52"/>
      <c r="AB34" s="52"/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2"/>
      <c r="AO34" s="56"/>
      <c r="AP34" s="56"/>
      <c r="AQ34" s="56"/>
      <c r="AR34" s="58"/>
      <c r="AS34" s="58"/>
      <c r="AT34" s="58"/>
      <c r="AU34" s="60"/>
      <c r="AV34" s="60"/>
      <c r="AW34" s="61"/>
      <c r="AX34" s="62"/>
      <c r="AY34" s="31" t="str">
        <f t="shared" si="9"/>
        <v/>
      </c>
      <c r="AZ34" s="63"/>
      <c r="BA34" s="69"/>
      <c r="BB34" s="69"/>
      <c r="BC34" s="69"/>
      <c r="BD34" s="71"/>
      <c r="BE34" s="71"/>
      <c r="BF34" s="71"/>
      <c r="BG34" s="72"/>
      <c r="BH34" s="73"/>
      <c r="BI34" s="73"/>
      <c r="BJ34" s="74"/>
      <c r="BK34" s="74"/>
      <c r="BL34" s="77" t="str">
        <f t="shared" si="10"/>
        <v/>
      </c>
      <c r="BM34" s="80" t="str">
        <f t="shared" si="11"/>
        <v/>
      </c>
      <c r="BN34" s="139"/>
      <c r="BO34" s="82" t="str">
        <f>IF(ISBLANK(A34),"",VLOOKUP(LEFT(A34,1),Coordinate,2,FALSE))</f>
        <v/>
      </c>
      <c r="BP34" s="83">
        <f t="shared" si="12"/>
        <v>0</v>
      </c>
      <c r="BQ34" s="84">
        <f t="shared" si="13"/>
        <v>0</v>
      </c>
      <c r="BR34" s="54" t="str">
        <f>IF(ISBLANK(A34),"",vlookup(LEFT(A34,1),Coordinate,9,false))</f>
        <v/>
      </c>
      <c r="BS34" s="54" t="str">
        <f>IF(ISBLANK(A34),"",VLOOKUP(MID(A34,2,1),Coordinate,9,false))</f>
        <v/>
      </c>
      <c r="BT34" s="54" t="str">
        <f>IF(ISBLANK(A34),"",VLOOKUP(MID(A34,3,1),Coordinate,9,false))</f>
        <v/>
      </c>
      <c r="BU34" s="54" t="str">
        <f>IF(ISBLANK(A34),"",VLOOKUP(MID(A34,4,1),Coordinate,9,false))</f>
        <v/>
      </c>
      <c r="BV34" s="54" t="str">
        <f>IF(ISBLANK(A34),"",VLOOKUP(MID(A34,5,1),Coordinate,9,false))</f>
        <v/>
      </c>
      <c r="BW34" s="54" t="str">
        <f>IF(ISBLANK(A34),"",VLOOKUP(MID(A34,6,1),Coordinate,9,false))</f>
        <v/>
      </c>
      <c r="BX34" s="84" t="str">
        <f>IF(ISBLANK(A34),"",VLOOKUP(RIGHT(A34,1),Coordinate,9,false))</f>
        <v/>
      </c>
      <c r="BY34" s="84">
        <f t="array" ref="BY34">SUMPRODUCT(BR34:BX34,TRANSPOSE(Weights))</f>
        <v>0</v>
      </c>
      <c r="BZ34" s="53"/>
    </row>
    <row r="35">
      <c r="A35" s="140"/>
      <c r="B35" s="51" t="str">
        <f>IF(ISBLANK(A35),"",if(C35="","N",if(VLOOKUP(BQ35,NewPlanet,3,false)=C35,"Y","N")))</f>
        <v/>
      </c>
      <c r="C35" s="141"/>
      <c r="D35" s="52"/>
      <c r="E35" s="52"/>
      <c r="F35" s="52"/>
      <c r="G35" s="52"/>
      <c r="H35" s="52"/>
      <c r="I35" s="54" t="str">
        <f t="shared" si="7"/>
        <v/>
      </c>
      <c r="J35" s="52"/>
      <c r="K35" s="52"/>
      <c r="L35" s="52"/>
      <c r="M35" s="52"/>
      <c r="N35" s="52"/>
      <c r="O35" s="54" t="str">
        <f t="shared" si="8"/>
        <v/>
      </c>
      <c r="P35" s="142"/>
      <c r="Q35" s="56"/>
      <c r="R35" s="143"/>
      <c r="S35" s="58"/>
      <c r="T35" s="144"/>
      <c r="U35" s="60"/>
      <c r="V35" s="61"/>
      <c r="W35" s="62"/>
      <c r="X35" s="52"/>
      <c r="Y35" s="63"/>
      <c r="Z35" s="52"/>
      <c r="AA35" s="52"/>
      <c r="AB35" s="52"/>
      <c r="AC35" s="65"/>
      <c r="AD35" s="52"/>
      <c r="AE35" s="52"/>
      <c r="AF35" s="52"/>
      <c r="AG35" s="65"/>
      <c r="AH35" s="52"/>
      <c r="AI35" s="52"/>
      <c r="AJ35" s="52"/>
      <c r="AK35" s="65"/>
      <c r="AL35" s="52"/>
      <c r="AM35" s="52"/>
      <c r="AN35" s="52"/>
      <c r="AO35" s="56"/>
      <c r="AP35" s="56"/>
      <c r="AQ35" s="56"/>
      <c r="AR35" s="58"/>
      <c r="AS35" s="58"/>
      <c r="AT35" s="58"/>
      <c r="AU35" s="60"/>
      <c r="AV35" s="60"/>
      <c r="AW35" s="61"/>
      <c r="AX35" s="62"/>
      <c r="AY35" s="31" t="str">
        <f t="shared" si="9"/>
        <v/>
      </c>
      <c r="AZ35" s="63"/>
      <c r="BA35" s="69"/>
      <c r="BB35" s="69"/>
      <c r="BC35" s="69"/>
      <c r="BD35" s="71"/>
      <c r="BE35" s="71"/>
      <c r="BF35" s="71"/>
      <c r="BG35" s="72"/>
      <c r="BH35" s="73"/>
      <c r="BI35" s="73"/>
      <c r="BJ35" s="74"/>
      <c r="BK35" s="74"/>
      <c r="BL35" s="77" t="str">
        <f t="shared" si="10"/>
        <v/>
      </c>
      <c r="BM35" s="80" t="str">
        <f t="shared" si="11"/>
        <v/>
      </c>
      <c r="BN35" s="139"/>
      <c r="BO35" s="82" t="str">
        <f>IF(ISBLANK(A35),"",VLOOKUP(LEFT(A35,1),Coordinate,2,FALSE))</f>
        <v/>
      </c>
      <c r="BP35" s="83">
        <f t="shared" si="12"/>
        <v>0</v>
      </c>
      <c r="BQ35" s="84">
        <f t="shared" si="13"/>
        <v>0</v>
      </c>
      <c r="BR35" s="54" t="str">
        <f>IF(ISBLANK(A35),"",vlookup(LEFT(A35,1),Coordinate,9,false))</f>
        <v/>
      </c>
      <c r="BS35" s="54" t="str">
        <f>IF(ISBLANK(A35),"",VLOOKUP(MID(A35,2,1),Coordinate,9,false))</f>
        <v/>
      </c>
      <c r="BT35" s="54" t="str">
        <f>IF(ISBLANK(A35),"",VLOOKUP(MID(A35,3,1),Coordinate,9,false))</f>
        <v/>
      </c>
      <c r="BU35" s="54" t="str">
        <f>IF(ISBLANK(A35),"",VLOOKUP(MID(A35,4,1),Coordinate,9,false))</f>
        <v/>
      </c>
      <c r="BV35" s="54" t="str">
        <f>IF(ISBLANK(A35),"",VLOOKUP(MID(A35,5,1),Coordinate,9,false))</f>
        <v/>
      </c>
      <c r="BW35" s="54" t="str">
        <f>IF(ISBLANK(A35),"",VLOOKUP(MID(A35,6,1),Coordinate,9,false))</f>
        <v/>
      </c>
      <c r="BX35" s="84" t="str">
        <f>IF(ISBLANK(A35),"",VLOOKUP(RIGHT(A35,1),Coordinate,9,false))</f>
        <v/>
      </c>
      <c r="BY35" s="84">
        <f t="array" ref="BY35">SUMPRODUCT(BR35:BX35,TRANSPOSE(Weights))</f>
        <v>0</v>
      </c>
      <c r="BZ35" s="53"/>
    </row>
    <row r="36">
      <c r="A36" s="140"/>
      <c r="B36" s="51" t="str">
        <f>IF(ISBLANK(A36),"",if(C36="","N",if(VLOOKUP(BQ36,NewPlanet,3,false)=C36,"Y","N")))</f>
        <v/>
      </c>
      <c r="C36" s="141"/>
      <c r="D36" s="52"/>
      <c r="E36" s="52"/>
      <c r="F36" s="52"/>
      <c r="G36" s="52"/>
      <c r="H36" s="52"/>
      <c r="I36" s="54" t="str">
        <f t="shared" si="7"/>
        <v/>
      </c>
      <c r="J36" s="52"/>
      <c r="K36" s="52"/>
      <c r="L36" s="52"/>
      <c r="M36" s="52"/>
      <c r="N36" s="52"/>
      <c r="O36" s="54" t="str">
        <f t="shared" si="8"/>
        <v/>
      </c>
      <c r="P36" s="142"/>
      <c r="Q36" s="56"/>
      <c r="R36" s="143"/>
      <c r="S36" s="58"/>
      <c r="T36" s="144"/>
      <c r="U36" s="60"/>
      <c r="V36" s="61"/>
      <c r="W36" s="62"/>
      <c r="X36" s="52"/>
      <c r="Y36" s="63"/>
      <c r="Z36" s="52"/>
      <c r="AA36" s="52"/>
      <c r="AB36" s="52"/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/>
      <c r="AP36" s="56"/>
      <c r="AQ36" s="56"/>
      <c r="AR36" s="58"/>
      <c r="AS36" s="58"/>
      <c r="AT36" s="58"/>
      <c r="AU36" s="60"/>
      <c r="AV36" s="60"/>
      <c r="AW36" s="61"/>
      <c r="AX36" s="62"/>
      <c r="AY36" s="31" t="str">
        <f t="shared" si="9"/>
        <v/>
      </c>
      <c r="AZ36" s="63"/>
      <c r="BA36" s="69"/>
      <c r="BB36" s="69"/>
      <c r="BC36" s="69"/>
      <c r="BD36" s="71"/>
      <c r="BE36" s="71"/>
      <c r="BF36" s="71"/>
      <c r="BG36" s="72"/>
      <c r="BH36" s="73"/>
      <c r="BI36" s="73"/>
      <c r="BJ36" s="74"/>
      <c r="BK36" s="74"/>
      <c r="BL36" s="77" t="str">
        <f t="shared" si="10"/>
        <v/>
      </c>
      <c r="BM36" s="80" t="str">
        <f t="shared" si="11"/>
        <v/>
      </c>
      <c r="BN36" s="139"/>
      <c r="BO36" s="82" t="str">
        <f>IF(ISBLANK(A36),"",VLOOKUP(LEFT(A36,1),Coordinate,2,FALSE))</f>
        <v/>
      </c>
      <c r="BP36" s="83">
        <f t="shared" si="12"/>
        <v>0</v>
      </c>
      <c r="BQ36" s="84">
        <f t="shared" si="13"/>
        <v>0</v>
      </c>
      <c r="BR36" s="54" t="str">
        <f>IF(ISBLANK(A36),"",vlookup(LEFT(A36,1),Coordinate,9,false))</f>
        <v/>
      </c>
      <c r="BS36" s="54" t="str">
        <f>IF(ISBLANK(A36),"",VLOOKUP(MID(A36,2,1),Coordinate,9,false))</f>
        <v/>
      </c>
      <c r="BT36" s="54" t="str">
        <f>IF(ISBLANK(A36),"",VLOOKUP(MID(A36,3,1),Coordinate,9,false))</f>
        <v/>
      </c>
      <c r="BU36" s="54" t="str">
        <f>IF(ISBLANK(A36),"",VLOOKUP(MID(A36,4,1),Coordinate,9,false))</f>
        <v/>
      </c>
      <c r="BV36" s="54" t="str">
        <f>IF(ISBLANK(A36),"",VLOOKUP(MID(A36,5,1),Coordinate,9,false))</f>
        <v/>
      </c>
      <c r="BW36" s="54" t="str">
        <f>IF(ISBLANK(A36),"",VLOOKUP(MID(A36,6,1),Coordinate,9,false))</f>
        <v/>
      </c>
      <c r="BX36" s="84" t="str">
        <f>IF(ISBLANK(A36),"",VLOOKUP(RIGHT(A36,1),Coordinate,9,false))</f>
        <v/>
      </c>
      <c r="BY36" s="84">
        <f t="array" ref="BY36">SUMPRODUCT(BR36:BX36,TRANSPOSE(Weights))</f>
        <v>0</v>
      </c>
      <c r="BZ36" s="53"/>
    </row>
    <row r="37">
      <c r="A37" s="140"/>
      <c r="B37" s="51" t="str">
        <f>IF(ISBLANK(A37),"",if(C37="","N",if(VLOOKUP(BQ37,NewPlanet,3,false)=C37,"Y","N")))</f>
        <v/>
      </c>
      <c r="C37" s="141"/>
      <c r="D37" s="52"/>
      <c r="E37" s="52"/>
      <c r="F37" s="52"/>
      <c r="G37" s="52"/>
      <c r="H37" s="52"/>
      <c r="I37" s="54" t="str">
        <f t="shared" si="7"/>
        <v/>
      </c>
      <c r="J37" s="52"/>
      <c r="K37" s="52"/>
      <c r="L37" s="52"/>
      <c r="M37" s="52"/>
      <c r="N37" s="52"/>
      <c r="O37" s="54" t="str">
        <f t="shared" si="8"/>
        <v/>
      </c>
      <c r="P37" s="142"/>
      <c r="Q37" s="56"/>
      <c r="R37" s="143"/>
      <c r="S37" s="58"/>
      <c r="T37" s="144"/>
      <c r="U37" s="60"/>
      <c r="V37" s="61"/>
      <c r="W37" s="62"/>
      <c r="X37" s="52"/>
      <c r="Y37" s="63"/>
      <c r="Z37" s="52"/>
      <c r="AA37" s="52"/>
      <c r="AB37" s="52"/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56"/>
      <c r="AR37" s="58"/>
      <c r="AS37" s="58"/>
      <c r="AT37" s="58"/>
      <c r="AU37" s="60"/>
      <c r="AV37" s="60"/>
      <c r="AW37" s="61"/>
      <c r="AX37" s="62"/>
      <c r="AY37" s="31" t="str">
        <f t="shared" si="9"/>
        <v/>
      </c>
      <c r="AZ37" s="63"/>
      <c r="BA37" s="69"/>
      <c r="BB37" s="69"/>
      <c r="BC37" s="69"/>
      <c r="BD37" s="71"/>
      <c r="BE37" s="71"/>
      <c r="BF37" s="71"/>
      <c r="BG37" s="72"/>
      <c r="BH37" s="73"/>
      <c r="BI37" s="73"/>
      <c r="BJ37" s="74"/>
      <c r="BK37" s="74"/>
      <c r="BL37" s="77" t="str">
        <f t="shared" si="10"/>
        <v/>
      </c>
      <c r="BM37" s="80" t="str">
        <f t="shared" si="11"/>
        <v/>
      </c>
      <c r="BN37" s="139"/>
      <c r="BO37" s="82" t="str">
        <f>IF(ISBLANK(A37),"",VLOOKUP(LEFT(A37,1),Coordinate,2,FALSE))</f>
        <v/>
      </c>
      <c r="BP37" s="83">
        <f t="shared" si="12"/>
        <v>0</v>
      </c>
      <c r="BQ37" s="84">
        <f t="shared" si="13"/>
        <v>0</v>
      </c>
      <c r="BR37" s="54" t="str">
        <f>IF(ISBLANK(A37),"",vlookup(LEFT(A37,1),Coordinate,9,false))</f>
        <v/>
      </c>
      <c r="BS37" s="54" t="str">
        <f>IF(ISBLANK(A37),"",VLOOKUP(MID(A37,2,1),Coordinate,9,false))</f>
        <v/>
      </c>
      <c r="BT37" s="54" t="str">
        <f>IF(ISBLANK(A37),"",VLOOKUP(MID(A37,3,1),Coordinate,9,false))</f>
        <v/>
      </c>
      <c r="BU37" s="54" t="str">
        <f>IF(ISBLANK(A37),"",VLOOKUP(MID(A37,4,1),Coordinate,9,false))</f>
        <v/>
      </c>
      <c r="BV37" s="54" t="str">
        <f>IF(ISBLANK(A37),"",VLOOKUP(MID(A37,5,1),Coordinate,9,false))</f>
        <v/>
      </c>
      <c r="BW37" s="54" t="str">
        <f>IF(ISBLANK(A37),"",VLOOKUP(MID(A37,6,1),Coordinate,9,false))</f>
        <v/>
      </c>
      <c r="BX37" s="84" t="str">
        <f>IF(ISBLANK(A37),"",VLOOKUP(RIGHT(A37,1),Coordinate,9,false))</f>
        <v/>
      </c>
      <c r="BY37" s="84">
        <f t="array" ref="BY37">SUMPRODUCT(BR37:BX37,TRANSPOSE(Weights))</f>
        <v>0</v>
      </c>
      <c r="BZ37" s="53"/>
    </row>
    <row r="38">
      <c r="A38" s="140"/>
      <c r="B38" s="51" t="str">
        <f>IF(ISBLANK(A38),"",if(C38="","N",if(VLOOKUP(BQ38,NewPlanet,3,false)=C38,"Y","N")))</f>
        <v/>
      </c>
      <c r="C38" s="141"/>
      <c r="D38" s="52"/>
      <c r="E38" s="52"/>
      <c r="F38" s="52"/>
      <c r="G38" s="52"/>
      <c r="H38" s="52"/>
      <c r="I38" s="54" t="str">
        <f t="shared" si="7"/>
        <v/>
      </c>
      <c r="J38" s="52"/>
      <c r="K38" s="52"/>
      <c r="L38" s="52"/>
      <c r="M38" s="52"/>
      <c r="N38" s="52"/>
      <c r="O38" s="54" t="str">
        <f t="shared" si="8"/>
        <v/>
      </c>
      <c r="P38" s="142"/>
      <c r="Q38" s="56"/>
      <c r="R38" s="143"/>
      <c r="S38" s="58"/>
      <c r="T38" s="144"/>
      <c r="U38" s="60"/>
      <c r="V38" s="61"/>
      <c r="W38" s="62"/>
      <c r="X38" s="52"/>
      <c r="Y38" s="63"/>
      <c r="Z38" s="52"/>
      <c r="AA38" s="52"/>
      <c r="AB38" s="52"/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/>
      <c r="AN38" s="52"/>
      <c r="AO38" s="56"/>
      <c r="AP38" s="56"/>
      <c r="AQ38" s="56"/>
      <c r="AR38" s="58"/>
      <c r="AS38" s="58"/>
      <c r="AT38" s="58"/>
      <c r="AU38" s="60"/>
      <c r="AV38" s="60"/>
      <c r="AW38" s="61"/>
      <c r="AX38" s="62"/>
      <c r="AY38" s="31" t="str">
        <f t="shared" si="9"/>
        <v/>
      </c>
      <c r="AZ38" s="63"/>
      <c r="BA38" s="69"/>
      <c r="BB38" s="69"/>
      <c r="BC38" s="69"/>
      <c r="BD38" s="71"/>
      <c r="BE38" s="71"/>
      <c r="BF38" s="71"/>
      <c r="BG38" s="72"/>
      <c r="BH38" s="73"/>
      <c r="BI38" s="73"/>
      <c r="BJ38" s="74"/>
      <c r="BK38" s="74"/>
      <c r="BL38" s="77" t="str">
        <f t="shared" si="10"/>
        <v/>
      </c>
      <c r="BM38" s="80" t="str">
        <f t="shared" si="11"/>
        <v/>
      </c>
      <c r="BN38" s="139"/>
      <c r="BO38" s="82" t="str">
        <f>IF(ISBLANK(A38),"",VLOOKUP(LEFT(A38,1),Coordinate,2,FALSE))</f>
        <v/>
      </c>
      <c r="BP38" s="83">
        <f t="shared" si="12"/>
        <v>0</v>
      </c>
      <c r="BQ38" s="84">
        <f t="shared" si="13"/>
        <v>0</v>
      </c>
      <c r="BR38" s="54" t="str">
        <f>IF(ISBLANK(A38),"",vlookup(LEFT(A38,1),Coordinate,9,false))</f>
        <v/>
      </c>
      <c r="BS38" s="54" t="str">
        <f>IF(ISBLANK(A38),"",VLOOKUP(MID(A38,2,1),Coordinate,9,false))</f>
        <v/>
      </c>
      <c r="BT38" s="54" t="str">
        <f>IF(ISBLANK(A38),"",VLOOKUP(MID(A38,3,1),Coordinate,9,false))</f>
        <v/>
      </c>
      <c r="BU38" s="54" t="str">
        <f>IF(ISBLANK(A38),"",VLOOKUP(MID(A38,4,1),Coordinate,9,false))</f>
        <v/>
      </c>
      <c r="BV38" s="54" t="str">
        <f>IF(ISBLANK(A38),"",VLOOKUP(MID(A38,5,1),Coordinate,9,false))</f>
        <v/>
      </c>
      <c r="BW38" s="54" t="str">
        <f>IF(ISBLANK(A38),"",VLOOKUP(MID(A38,6,1),Coordinate,9,false))</f>
        <v/>
      </c>
      <c r="BX38" s="84" t="str">
        <f>IF(ISBLANK(A38),"",VLOOKUP(RIGHT(A38,1),Coordinate,9,false))</f>
        <v/>
      </c>
      <c r="BY38" s="84">
        <f t="array" ref="BY38">SUMPRODUCT(BR38:BX38,TRANSPOSE(Weights))</f>
        <v>0</v>
      </c>
      <c r="BZ38" s="53"/>
    </row>
    <row r="39">
      <c r="A39" s="140"/>
      <c r="B39" s="51" t="str">
        <f>IF(ISBLANK(A39),"",if(C39="","N",if(VLOOKUP(BQ39,NewPlanet,3,false)=C39,"Y","N")))</f>
        <v/>
      </c>
      <c r="C39" s="141"/>
      <c r="D39" s="52"/>
      <c r="E39" s="52"/>
      <c r="F39" s="52"/>
      <c r="G39" s="52"/>
      <c r="H39" s="52"/>
      <c r="I39" s="54" t="str">
        <f t="shared" si="7"/>
        <v/>
      </c>
      <c r="J39" s="52"/>
      <c r="K39" s="52"/>
      <c r="L39" s="52"/>
      <c r="M39" s="52"/>
      <c r="N39" s="52"/>
      <c r="O39" s="54" t="str">
        <f t="shared" si="8"/>
        <v/>
      </c>
      <c r="P39" s="142"/>
      <c r="Q39" s="56"/>
      <c r="R39" s="143"/>
      <c r="S39" s="58"/>
      <c r="T39" s="144"/>
      <c r="U39" s="60"/>
      <c r="V39" s="61"/>
      <c r="W39" s="62"/>
      <c r="X39" s="52"/>
      <c r="Y39" s="63"/>
      <c r="Z39" s="52"/>
      <c r="AA39" s="52"/>
      <c r="AB39" s="52"/>
      <c r="AC39" s="65"/>
      <c r="AD39" s="52"/>
      <c r="AE39" s="52"/>
      <c r="AF39" s="52"/>
      <c r="AG39" s="65"/>
      <c r="AH39" s="52"/>
      <c r="AI39" s="52"/>
      <c r="AJ39" s="52"/>
      <c r="AK39" s="65"/>
      <c r="AL39" s="52"/>
      <c r="AM39" s="52"/>
      <c r="AN39" s="52"/>
      <c r="AO39" s="56"/>
      <c r="AP39" s="56"/>
      <c r="AQ39" s="56"/>
      <c r="AR39" s="58"/>
      <c r="AS39" s="58"/>
      <c r="AT39" s="58"/>
      <c r="AU39" s="60"/>
      <c r="AV39" s="60"/>
      <c r="AW39" s="61"/>
      <c r="AX39" s="62"/>
      <c r="AY39" s="31" t="str">
        <f t="shared" si="9"/>
        <v/>
      </c>
      <c r="AZ39" s="63"/>
      <c r="BA39" s="69"/>
      <c r="BB39" s="69"/>
      <c r="BC39" s="69"/>
      <c r="BD39" s="71"/>
      <c r="BE39" s="71"/>
      <c r="BF39" s="71"/>
      <c r="BG39" s="72"/>
      <c r="BH39" s="73"/>
      <c r="BI39" s="73"/>
      <c r="BJ39" s="74"/>
      <c r="BK39" s="74"/>
      <c r="BL39" s="77" t="str">
        <f t="shared" si="10"/>
        <v/>
      </c>
      <c r="BM39" s="80" t="str">
        <f t="shared" si="11"/>
        <v/>
      </c>
      <c r="BN39" s="139"/>
      <c r="BO39" s="82" t="str">
        <f>IF(ISBLANK(A39),"",VLOOKUP(LEFT(A39,1),Coordinate,2,FALSE))</f>
        <v/>
      </c>
      <c r="BP39" s="83">
        <f t="shared" si="12"/>
        <v>0</v>
      </c>
      <c r="BQ39" s="84">
        <f t="shared" si="13"/>
        <v>0</v>
      </c>
      <c r="BR39" s="54" t="str">
        <f>IF(ISBLANK(A39),"",vlookup(LEFT(A39,1),Coordinate,9,false))</f>
        <v/>
      </c>
      <c r="BS39" s="54" t="str">
        <f>IF(ISBLANK(A39),"",VLOOKUP(MID(A39,2,1),Coordinate,9,false))</f>
        <v/>
      </c>
      <c r="BT39" s="54" t="str">
        <f>IF(ISBLANK(A39),"",VLOOKUP(MID(A39,3,1),Coordinate,9,false))</f>
        <v/>
      </c>
      <c r="BU39" s="54" t="str">
        <f>IF(ISBLANK(A39),"",VLOOKUP(MID(A39,4,1),Coordinate,9,false))</f>
        <v/>
      </c>
      <c r="BV39" s="54" t="str">
        <f>IF(ISBLANK(A39),"",VLOOKUP(MID(A39,5,1),Coordinate,9,false))</f>
        <v/>
      </c>
      <c r="BW39" s="54" t="str">
        <f>IF(ISBLANK(A39),"",VLOOKUP(MID(A39,6,1),Coordinate,9,false))</f>
        <v/>
      </c>
      <c r="BX39" s="84" t="str">
        <f>IF(ISBLANK(A39),"",VLOOKUP(RIGHT(A39,1),Coordinate,9,false))</f>
        <v/>
      </c>
      <c r="BY39" s="84">
        <f t="array" ref="BY39">SUMPRODUCT(BR39:BX39,TRANSPOSE(Weights))</f>
        <v>0</v>
      </c>
      <c r="BZ39" s="53"/>
    </row>
    <row r="40">
      <c r="A40" s="140"/>
      <c r="B40" s="51" t="str">
        <f>IF(ISBLANK(A40),"",if(C40="","N",if(VLOOKUP(BQ40,NewPlanet,3,false)=C40,"Y","N")))</f>
        <v/>
      </c>
      <c r="C40" s="141"/>
      <c r="D40" s="52"/>
      <c r="E40" s="52"/>
      <c r="F40" s="52"/>
      <c r="G40" s="52"/>
      <c r="H40" s="52"/>
      <c r="I40" s="54" t="str">
        <f t="shared" si="7"/>
        <v/>
      </c>
      <c r="J40" s="52"/>
      <c r="K40" s="52"/>
      <c r="L40" s="52"/>
      <c r="M40" s="52"/>
      <c r="N40" s="52"/>
      <c r="O40" s="54" t="str">
        <f t="shared" si="8"/>
        <v/>
      </c>
      <c r="P40" s="142"/>
      <c r="Q40" s="56"/>
      <c r="R40" s="143"/>
      <c r="S40" s="58"/>
      <c r="T40" s="144"/>
      <c r="U40" s="60"/>
      <c r="V40" s="61"/>
      <c r="W40" s="62"/>
      <c r="X40" s="52"/>
      <c r="Y40" s="63"/>
      <c r="Z40" s="52"/>
      <c r="AA40" s="52"/>
      <c r="AB40" s="52"/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56"/>
      <c r="AP40" s="56"/>
      <c r="AQ40" s="56"/>
      <c r="AR40" s="58"/>
      <c r="AS40" s="58"/>
      <c r="AT40" s="58"/>
      <c r="AU40" s="60"/>
      <c r="AV40" s="60"/>
      <c r="AW40" s="61"/>
      <c r="AX40" s="62"/>
      <c r="AY40" s="31" t="str">
        <f t="shared" si="9"/>
        <v/>
      </c>
      <c r="AZ40" s="63"/>
      <c r="BA40" s="69"/>
      <c r="BB40" s="69"/>
      <c r="BC40" s="69"/>
      <c r="BD40" s="71"/>
      <c r="BE40" s="71"/>
      <c r="BF40" s="71"/>
      <c r="BG40" s="72"/>
      <c r="BH40" s="73"/>
      <c r="BI40" s="73"/>
      <c r="BJ40" s="74"/>
      <c r="BK40" s="74"/>
      <c r="BL40" s="77" t="str">
        <f t="shared" si="10"/>
        <v/>
      </c>
      <c r="BM40" s="80" t="str">
        <f t="shared" si="11"/>
        <v/>
      </c>
      <c r="BN40" s="139"/>
      <c r="BO40" s="82" t="str">
        <f>IF(ISBLANK(A40),"",VLOOKUP(LEFT(A40,1),Coordinate,2,FALSE))</f>
        <v/>
      </c>
      <c r="BP40" s="83">
        <f t="shared" si="12"/>
        <v>0</v>
      </c>
      <c r="BQ40" s="84">
        <f t="shared" si="13"/>
        <v>0</v>
      </c>
      <c r="BR40" s="54" t="str">
        <f>IF(ISBLANK(A40),"",vlookup(LEFT(A40,1),Coordinate,9,false))</f>
        <v/>
      </c>
      <c r="BS40" s="54" t="str">
        <f>IF(ISBLANK(A40),"",VLOOKUP(MID(A40,2,1),Coordinate,9,false))</f>
        <v/>
      </c>
      <c r="BT40" s="54" t="str">
        <f>IF(ISBLANK(A40),"",VLOOKUP(MID(A40,3,1),Coordinate,9,false))</f>
        <v/>
      </c>
      <c r="BU40" s="54" t="str">
        <f>IF(ISBLANK(A40),"",VLOOKUP(MID(A40,4,1),Coordinate,9,false))</f>
        <v/>
      </c>
      <c r="BV40" s="54" t="str">
        <f>IF(ISBLANK(A40),"",VLOOKUP(MID(A40,5,1),Coordinate,9,false))</f>
        <v/>
      </c>
      <c r="BW40" s="54" t="str">
        <f>IF(ISBLANK(A40),"",VLOOKUP(MID(A40,6,1),Coordinate,9,false))</f>
        <v/>
      </c>
      <c r="BX40" s="84" t="str">
        <f>IF(ISBLANK(A40),"",VLOOKUP(RIGHT(A40,1),Coordinate,9,false))</f>
        <v/>
      </c>
      <c r="BY40" s="84">
        <f t="array" ref="BY40">SUMPRODUCT(BR40:BX40,TRANSPOSE(Weights))</f>
        <v>0</v>
      </c>
      <c r="BZ40" s="53"/>
    </row>
    <row r="41">
      <c r="A41" s="140"/>
      <c r="B41" s="51" t="str">
        <f>IF(ISBLANK(A41),"",if(C41="","N",if(VLOOKUP(BQ41,NewPlanet,3,false)=C41,"Y","N")))</f>
        <v/>
      </c>
      <c r="C41" s="141"/>
      <c r="D41" s="52"/>
      <c r="E41" s="52"/>
      <c r="F41" s="52"/>
      <c r="G41" s="52"/>
      <c r="H41" s="52"/>
      <c r="I41" s="54" t="str">
        <f t="shared" si="7"/>
        <v/>
      </c>
      <c r="J41" s="52"/>
      <c r="K41" s="52"/>
      <c r="L41" s="52"/>
      <c r="M41" s="52"/>
      <c r="N41" s="52"/>
      <c r="O41" s="54" t="str">
        <f t="shared" si="8"/>
        <v/>
      </c>
      <c r="P41" s="142"/>
      <c r="Q41" s="56"/>
      <c r="R41" s="143"/>
      <c r="S41" s="58"/>
      <c r="T41" s="144"/>
      <c r="U41" s="60"/>
      <c r="V41" s="61"/>
      <c r="W41" s="62"/>
      <c r="X41" s="52"/>
      <c r="Y41" s="63"/>
      <c r="Z41" s="52"/>
      <c r="AA41" s="52"/>
      <c r="AB41" s="52"/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2"/>
      <c r="AN41" s="52"/>
      <c r="AO41" s="56"/>
      <c r="AP41" s="56"/>
      <c r="AQ41" s="56"/>
      <c r="AR41" s="58"/>
      <c r="AS41" s="58"/>
      <c r="AT41" s="58"/>
      <c r="AU41" s="60"/>
      <c r="AV41" s="60"/>
      <c r="AW41" s="61"/>
      <c r="AX41" s="62"/>
      <c r="AY41" s="31" t="str">
        <f t="shared" si="9"/>
        <v/>
      </c>
      <c r="AZ41" s="63"/>
      <c r="BA41" s="69"/>
      <c r="BB41" s="69"/>
      <c r="BC41" s="69"/>
      <c r="BD41" s="71"/>
      <c r="BE41" s="71"/>
      <c r="BF41" s="71"/>
      <c r="BG41" s="72"/>
      <c r="BH41" s="73"/>
      <c r="BI41" s="73"/>
      <c r="BJ41" s="74"/>
      <c r="BK41" s="74"/>
      <c r="BL41" s="77" t="str">
        <f t="shared" si="10"/>
        <v/>
      </c>
      <c r="BM41" s="80" t="str">
        <f t="shared" si="11"/>
        <v/>
      </c>
      <c r="BN41" s="139"/>
      <c r="BO41" s="82" t="str">
        <f>IF(ISBLANK(A41),"",VLOOKUP(LEFT(A41,1),Coordinate,2,FALSE))</f>
        <v/>
      </c>
      <c r="BP41" s="83">
        <f t="shared" si="12"/>
        <v>0</v>
      </c>
      <c r="BQ41" s="84">
        <f t="shared" si="13"/>
        <v>0</v>
      </c>
      <c r="BR41" s="54" t="str">
        <f>IF(ISBLANK(A41),"",vlookup(LEFT(A41,1),Coordinate,9,false))</f>
        <v/>
      </c>
      <c r="BS41" s="54" t="str">
        <f>IF(ISBLANK(A41),"",VLOOKUP(MID(A41,2,1),Coordinate,9,false))</f>
        <v/>
      </c>
      <c r="BT41" s="54" t="str">
        <f>IF(ISBLANK(A41),"",VLOOKUP(MID(A41,3,1),Coordinate,9,false))</f>
        <v/>
      </c>
      <c r="BU41" s="54" t="str">
        <f>IF(ISBLANK(A41),"",VLOOKUP(MID(A41,4,1),Coordinate,9,false))</f>
        <v/>
      </c>
      <c r="BV41" s="54" t="str">
        <f>IF(ISBLANK(A41),"",VLOOKUP(MID(A41,5,1),Coordinate,9,false))</f>
        <v/>
      </c>
      <c r="BW41" s="54" t="str">
        <f>IF(ISBLANK(A41),"",VLOOKUP(MID(A41,6,1),Coordinate,9,false))</f>
        <v/>
      </c>
      <c r="BX41" s="84" t="str">
        <f>IF(ISBLANK(A41),"",VLOOKUP(RIGHT(A41,1),Coordinate,9,false))</f>
        <v/>
      </c>
      <c r="BY41" s="84">
        <f t="array" ref="BY41">SUMPRODUCT(BR41:BX41,TRANSPOSE(Weights))</f>
        <v>0</v>
      </c>
      <c r="BZ41" s="53"/>
    </row>
    <row r="42">
      <c r="A42" s="140"/>
      <c r="B42" s="51" t="str">
        <f>IF(ISBLANK(A42),"",if(C42="","N",if(VLOOKUP(BQ42,NewPlanet,3,false)=C42,"Y","N")))</f>
        <v/>
      </c>
      <c r="C42" s="141"/>
      <c r="D42" s="52"/>
      <c r="E42" s="52"/>
      <c r="F42" s="52"/>
      <c r="G42" s="52"/>
      <c r="H42" s="52"/>
      <c r="I42" s="54" t="str">
        <f t="shared" si="7"/>
        <v/>
      </c>
      <c r="J42" s="52"/>
      <c r="K42" s="52"/>
      <c r="L42" s="52"/>
      <c r="M42" s="52"/>
      <c r="N42" s="52"/>
      <c r="O42" s="54" t="str">
        <f t="shared" si="8"/>
        <v/>
      </c>
      <c r="P42" s="142"/>
      <c r="Q42" s="56"/>
      <c r="R42" s="143"/>
      <c r="S42" s="58"/>
      <c r="T42" s="144"/>
      <c r="U42" s="60"/>
      <c r="V42" s="61"/>
      <c r="W42" s="62"/>
      <c r="X42" s="52"/>
      <c r="Y42" s="63"/>
      <c r="Z42" s="52"/>
      <c r="AA42" s="52"/>
      <c r="AB42" s="52"/>
      <c r="AC42" s="65"/>
      <c r="AD42" s="52"/>
      <c r="AE42" s="52"/>
      <c r="AF42" s="52"/>
      <c r="AG42" s="65"/>
      <c r="AH42" s="52"/>
      <c r="AI42" s="52"/>
      <c r="AJ42" s="52"/>
      <c r="AK42" s="65"/>
      <c r="AL42" s="52"/>
      <c r="AM42" s="52"/>
      <c r="AN42" s="52"/>
      <c r="AO42" s="56"/>
      <c r="AP42" s="56"/>
      <c r="AQ42" s="56"/>
      <c r="AR42" s="58"/>
      <c r="AS42" s="58"/>
      <c r="AT42" s="58"/>
      <c r="AU42" s="60"/>
      <c r="AV42" s="60"/>
      <c r="AW42" s="61"/>
      <c r="AX42" s="62"/>
      <c r="AY42" s="31" t="str">
        <f t="shared" si="9"/>
        <v/>
      </c>
      <c r="AZ42" s="63"/>
      <c r="BA42" s="69"/>
      <c r="BB42" s="69"/>
      <c r="BC42" s="69"/>
      <c r="BD42" s="71"/>
      <c r="BE42" s="71"/>
      <c r="BF42" s="71"/>
      <c r="BG42" s="72"/>
      <c r="BH42" s="73"/>
      <c r="BI42" s="73"/>
      <c r="BJ42" s="74"/>
      <c r="BK42" s="74"/>
      <c r="BL42" s="77" t="str">
        <f t="shared" si="10"/>
        <v/>
      </c>
      <c r="BM42" s="80" t="str">
        <f t="shared" si="11"/>
        <v/>
      </c>
      <c r="BN42" s="139"/>
      <c r="BO42" s="82" t="str">
        <f>IF(ISBLANK(A42),"",VLOOKUP(LEFT(A42,1),Coordinate,2,FALSE))</f>
        <v/>
      </c>
      <c r="BP42" s="83">
        <f t="shared" si="12"/>
        <v>0</v>
      </c>
      <c r="BQ42" s="84">
        <f t="shared" si="13"/>
        <v>0</v>
      </c>
      <c r="BR42" s="54" t="str">
        <f>IF(ISBLANK(A42),"",vlookup(LEFT(A42,1),Coordinate,9,false))</f>
        <v/>
      </c>
      <c r="BS42" s="54" t="str">
        <f>IF(ISBLANK(A42),"",VLOOKUP(MID(A42,2,1),Coordinate,9,false))</f>
        <v/>
      </c>
      <c r="BT42" s="54" t="str">
        <f>IF(ISBLANK(A42),"",VLOOKUP(MID(A42,3,1),Coordinate,9,false))</f>
        <v/>
      </c>
      <c r="BU42" s="54" t="str">
        <f>IF(ISBLANK(A42),"",VLOOKUP(MID(A42,4,1),Coordinate,9,false))</f>
        <v/>
      </c>
      <c r="BV42" s="54" t="str">
        <f>IF(ISBLANK(A42),"",VLOOKUP(MID(A42,5,1),Coordinate,9,false))</f>
        <v/>
      </c>
      <c r="BW42" s="54" t="str">
        <f>IF(ISBLANK(A42),"",VLOOKUP(MID(A42,6,1),Coordinate,9,false))</f>
        <v/>
      </c>
      <c r="BX42" s="84" t="str">
        <f>IF(ISBLANK(A42),"",VLOOKUP(RIGHT(A42,1),Coordinate,9,false))</f>
        <v/>
      </c>
      <c r="BY42" s="84">
        <f t="array" ref="BY42">SUMPRODUCT(BR42:BX42,TRANSPOSE(Weights))</f>
        <v>0</v>
      </c>
      <c r="BZ42" s="53"/>
    </row>
    <row r="43">
      <c r="A43" s="140"/>
      <c r="B43" s="51" t="str">
        <f>IF(ISBLANK(A43),"",if(C43="","N",if(VLOOKUP(BQ43,NewPlanet,3,false)=C43,"Y","N")))</f>
        <v/>
      </c>
      <c r="C43" s="141"/>
      <c r="D43" s="52"/>
      <c r="E43" s="52"/>
      <c r="F43" s="52"/>
      <c r="G43" s="52"/>
      <c r="H43" s="52"/>
      <c r="I43" s="54" t="str">
        <f t="shared" si="7"/>
        <v/>
      </c>
      <c r="J43" s="52"/>
      <c r="K43" s="52"/>
      <c r="L43" s="52"/>
      <c r="M43" s="52"/>
      <c r="N43" s="52"/>
      <c r="O43" s="54" t="str">
        <f t="shared" si="8"/>
        <v/>
      </c>
      <c r="P43" s="142"/>
      <c r="Q43" s="56"/>
      <c r="R43" s="143"/>
      <c r="S43" s="58"/>
      <c r="T43" s="144"/>
      <c r="U43" s="60"/>
      <c r="V43" s="61"/>
      <c r="W43" s="62"/>
      <c r="X43" s="52"/>
      <c r="Y43" s="63"/>
      <c r="Z43" s="52"/>
      <c r="AA43" s="52"/>
      <c r="AB43" s="52"/>
      <c r="AC43" s="65"/>
      <c r="AD43" s="52"/>
      <c r="AE43" s="52"/>
      <c r="AF43" s="52"/>
      <c r="AG43" s="65"/>
      <c r="AH43" s="52"/>
      <c r="AI43" s="52"/>
      <c r="AJ43" s="52"/>
      <c r="AK43" s="65"/>
      <c r="AL43" s="52"/>
      <c r="AM43" s="52"/>
      <c r="AN43" s="52"/>
      <c r="AO43" s="56"/>
      <c r="AP43" s="56"/>
      <c r="AQ43" s="56"/>
      <c r="AR43" s="58"/>
      <c r="AS43" s="58"/>
      <c r="AT43" s="58"/>
      <c r="AU43" s="60"/>
      <c r="AV43" s="60"/>
      <c r="AW43" s="61"/>
      <c r="AX43" s="62"/>
      <c r="AY43" s="31" t="str">
        <f t="shared" si="9"/>
        <v/>
      </c>
      <c r="AZ43" s="63"/>
      <c r="BA43" s="69"/>
      <c r="BB43" s="69"/>
      <c r="BC43" s="69"/>
      <c r="BD43" s="71"/>
      <c r="BE43" s="71"/>
      <c r="BF43" s="71"/>
      <c r="BG43" s="72"/>
      <c r="BH43" s="73"/>
      <c r="BI43" s="73"/>
      <c r="BJ43" s="74"/>
      <c r="BK43" s="74"/>
      <c r="BL43" s="77" t="str">
        <f t="shared" si="10"/>
        <v/>
      </c>
      <c r="BM43" s="80" t="str">
        <f t="shared" si="11"/>
        <v/>
      </c>
      <c r="BN43" s="139"/>
      <c r="BO43" s="82" t="str">
        <f>IF(ISBLANK(A43),"",VLOOKUP(LEFT(A43,1),Coordinate,2,FALSE))</f>
        <v/>
      </c>
      <c r="BP43" s="83">
        <f t="shared" si="12"/>
        <v>0</v>
      </c>
      <c r="BQ43" s="84">
        <f t="shared" si="13"/>
        <v>0</v>
      </c>
      <c r="BR43" s="54" t="str">
        <f>IF(ISBLANK(A43),"",vlookup(LEFT(A43,1),Coordinate,9,false))</f>
        <v/>
      </c>
      <c r="BS43" s="54" t="str">
        <f>IF(ISBLANK(A43),"",VLOOKUP(MID(A43,2,1),Coordinate,9,false))</f>
        <v/>
      </c>
      <c r="BT43" s="54" t="str">
        <f>IF(ISBLANK(A43),"",VLOOKUP(MID(A43,3,1),Coordinate,9,false))</f>
        <v/>
      </c>
      <c r="BU43" s="54" t="str">
        <f>IF(ISBLANK(A43),"",VLOOKUP(MID(A43,4,1),Coordinate,9,false))</f>
        <v/>
      </c>
      <c r="BV43" s="54" t="str">
        <f>IF(ISBLANK(A43),"",VLOOKUP(MID(A43,5,1),Coordinate,9,false))</f>
        <v/>
      </c>
      <c r="BW43" s="54" t="str">
        <f>IF(ISBLANK(A43),"",VLOOKUP(MID(A43,6,1),Coordinate,9,false))</f>
        <v/>
      </c>
      <c r="BX43" s="84" t="str">
        <f>IF(ISBLANK(A43),"",VLOOKUP(RIGHT(A43,1),Coordinate,9,false))</f>
        <v/>
      </c>
      <c r="BY43" s="84">
        <f t="array" ref="BY43">SUMPRODUCT(BR43:BX43,TRANSPOSE(Weights))</f>
        <v>0</v>
      </c>
      <c r="BZ43" s="53"/>
    </row>
    <row r="44">
      <c r="A44" s="140"/>
      <c r="B44" s="51" t="str">
        <f>IF(ISBLANK(A44),"",if(C44="","N",if(VLOOKUP(BQ44,NewPlanet,3,false)=C44,"Y","N")))</f>
        <v/>
      </c>
      <c r="C44" s="141"/>
      <c r="D44" s="52"/>
      <c r="E44" s="52"/>
      <c r="F44" s="52"/>
      <c r="G44" s="52"/>
      <c r="H44" s="52"/>
      <c r="I44" s="54" t="str">
        <f t="shared" si="7"/>
        <v/>
      </c>
      <c r="J44" s="52"/>
      <c r="K44" s="52"/>
      <c r="L44" s="52"/>
      <c r="M44" s="52"/>
      <c r="N44" s="52"/>
      <c r="O44" s="54" t="str">
        <f t="shared" si="8"/>
        <v/>
      </c>
      <c r="P44" s="142"/>
      <c r="Q44" s="56"/>
      <c r="R44" s="143"/>
      <c r="S44" s="58"/>
      <c r="T44" s="144"/>
      <c r="U44" s="60"/>
      <c r="V44" s="61"/>
      <c r="W44" s="62"/>
      <c r="X44" s="52"/>
      <c r="Y44" s="63"/>
      <c r="Z44" s="52"/>
      <c r="AA44" s="52"/>
      <c r="AB44" s="52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56"/>
      <c r="AP44" s="56"/>
      <c r="AQ44" s="56"/>
      <c r="AR44" s="58"/>
      <c r="AS44" s="58"/>
      <c r="AT44" s="58"/>
      <c r="AU44" s="60"/>
      <c r="AV44" s="60"/>
      <c r="AW44" s="61"/>
      <c r="AX44" s="62"/>
      <c r="AY44" s="31" t="str">
        <f t="shared" si="9"/>
        <v/>
      </c>
      <c r="AZ44" s="63"/>
      <c r="BA44" s="69"/>
      <c r="BB44" s="69"/>
      <c r="BC44" s="69"/>
      <c r="BD44" s="71"/>
      <c r="BE44" s="71"/>
      <c r="BF44" s="71"/>
      <c r="BG44" s="72"/>
      <c r="BH44" s="73"/>
      <c r="BI44" s="73"/>
      <c r="BJ44" s="74"/>
      <c r="BK44" s="74"/>
      <c r="BL44" s="77" t="str">
        <f t="shared" si="10"/>
        <v/>
      </c>
      <c r="BM44" s="80" t="str">
        <f t="shared" si="11"/>
        <v/>
      </c>
      <c r="BN44" s="139"/>
      <c r="BO44" s="82" t="str">
        <f>IF(ISBLANK(A44),"",VLOOKUP(LEFT(A44,1),Coordinate,2,FALSE))</f>
        <v/>
      </c>
      <c r="BP44" s="83">
        <f t="shared" si="12"/>
        <v>0</v>
      </c>
      <c r="BQ44" s="84">
        <f t="shared" si="13"/>
        <v>0</v>
      </c>
      <c r="BR44" s="54" t="str">
        <f>IF(ISBLANK(A44),"",vlookup(LEFT(A44,1),Coordinate,9,false))</f>
        <v/>
      </c>
      <c r="BS44" s="54" t="str">
        <f>IF(ISBLANK(A44),"",VLOOKUP(MID(A44,2,1),Coordinate,9,false))</f>
        <v/>
      </c>
      <c r="BT44" s="54" t="str">
        <f>IF(ISBLANK(A44),"",VLOOKUP(MID(A44,3,1),Coordinate,9,false))</f>
        <v/>
      </c>
      <c r="BU44" s="54" t="str">
        <f>IF(ISBLANK(A44),"",VLOOKUP(MID(A44,4,1),Coordinate,9,false))</f>
        <v/>
      </c>
      <c r="BV44" s="54" t="str">
        <f>IF(ISBLANK(A44),"",VLOOKUP(MID(A44,5,1),Coordinate,9,false))</f>
        <v/>
      </c>
      <c r="BW44" s="54" t="str">
        <f>IF(ISBLANK(A44),"",VLOOKUP(MID(A44,6,1),Coordinate,9,false))</f>
        <v/>
      </c>
      <c r="BX44" s="84" t="str">
        <f>IF(ISBLANK(A44),"",VLOOKUP(RIGHT(A44,1),Coordinate,9,false))</f>
        <v/>
      </c>
      <c r="BY44" s="84">
        <f t="array" ref="BY44">SUMPRODUCT(BR44:BX44,TRANSPOSE(Weights))</f>
        <v>0</v>
      </c>
      <c r="BZ44" s="53"/>
    </row>
    <row r="45">
      <c r="A45" s="140"/>
      <c r="B45" s="51" t="str">
        <f>IF(ISBLANK(A45),"",if(C45="","N",if(VLOOKUP(BQ45,NewPlanet,3,false)=C45,"Y","N")))</f>
        <v/>
      </c>
      <c r="C45" s="141"/>
      <c r="D45" s="52"/>
      <c r="E45" s="52"/>
      <c r="F45" s="52"/>
      <c r="G45" s="52"/>
      <c r="H45" s="52"/>
      <c r="I45" s="54" t="str">
        <f t="shared" si="7"/>
        <v/>
      </c>
      <c r="J45" s="52"/>
      <c r="K45" s="52"/>
      <c r="L45" s="52"/>
      <c r="M45" s="52"/>
      <c r="N45" s="52"/>
      <c r="O45" s="54" t="str">
        <f t="shared" si="8"/>
        <v/>
      </c>
      <c r="P45" s="142"/>
      <c r="Q45" s="56"/>
      <c r="R45" s="143"/>
      <c r="S45" s="58"/>
      <c r="T45" s="144"/>
      <c r="U45" s="60"/>
      <c r="V45" s="61"/>
      <c r="W45" s="62"/>
      <c r="X45" s="52"/>
      <c r="Y45" s="63"/>
      <c r="Z45" s="52"/>
      <c r="AA45" s="52"/>
      <c r="AB45" s="52"/>
      <c r="AC45" s="65"/>
      <c r="AD45" s="52"/>
      <c r="AE45" s="52"/>
      <c r="AF45" s="52"/>
      <c r="AG45" s="65"/>
      <c r="AH45" s="52"/>
      <c r="AI45" s="52"/>
      <c r="AJ45" s="52"/>
      <c r="AK45" s="65"/>
      <c r="AL45" s="52"/>
      <c r="AM45" s="52"/>
      <c r="AN45" s="52"/>
      <c r="AO45" s="56"/>
      <c r="AP45" s="56"/>
      <c r="AQ45" s="56"/>
      <c r="AR45" s="58"/>
      <c r="AS45" s="58"/>
      <c r="AT45" s="58"/>
      <c r="AU45" s="60"/>
      <c r="AV45" s="60"/>
      <c r="AW45" s="61"/>
      <c r="AX45" s="62"/>
      <c r="AY45" s="31" t="str">
        <f t="shared" si="9"/>
        <v/>
      </c>
      <c r="AZ45" s="63"/>
      <c r="BA45" s="69"/>
      <c r="BB45" s="69"/>
      <c r="BC45" s="69"/>
      <c r="BD45" s="71"/>
      <c r="BE45" s="71"/>
      <c r="BF45" s="71"/>
      <c r="BG45" s="72"/>
      <c r="BH45" s="73"/>
      <c r="BI45" s="73"/>
      <c r="BJ45" s="74"/>
      <c r="BK45" s="74"/>
      <c r="BL45" s="77" t="str">
        <f t="shared" si="10"/>
        <v/>
      </c>
      <c r="BM45" s="80" t="str">
        <f t="shared" si="11"/>
        <v/>
      </c>
      <c r="BN45" s="139"/>
      <c r="BO45" s="82" t="str">
        <f>IF(ISBLANK(A45),"",VLOOKUP(LEFT(A45,1),Coordinate,2,FALSE))</f>
        <v/>
      </c>
      <c r="BP45" s="83">
        <f t="shared" si="12"/>
        <v>0</v>
      </c>
      <c r="BQ45" s="84">
        <f t="shared" si="13"/>
        <v>0</v>
      </c>
      <c r="BR45" s="54" t="str">
        <f>IF(ISBLANK(A45),"",vlookup(LEFT(A45,1),Coordinate,9,false))</f>
        <v/>
      </c>
      <c r="BS45" s="54" t="str">
        <f>IF(ISBLANK(A45),"",VLOOKUP(MID(A45,2,1),Coordinate,9,false))</f>
        <v/>
      </c>
      <c r="BT45" s="54" t="str">
        <f>IF(ISBLANK(A45),"",VLOOKUP(MID(A45,3,1),Coordinate,9,false))</f>
        <v/>
      </c>
      <c r="BU45" s="54" t="str">
        <f>IF(ISBLANK(A45),"",VLOOKUP(MID(A45,4,1),Coordinate,9,false))</f>
        <v/>
      </c>
      <c r="BV45" s="54" t="str">
        <f>IF(ISBLANK(A45),"",VLOOKUP(MID(A45,5,1),Coordinate,9,false))</f>
        <v/>
      </c>
      <c r="BW45" s="54" t="str">
        <f>IF(ISBLANK(A45),"",VLOOKUP(MID(A45,6,1),Coordinate,9,false))</f>
        <v/>
      </c>
      <c r="BX45" s="84" t="str">
        <f>IF(ISBLANK(A45),"",VLOOKUP(RIGHT(A45,1),Coordinate,9,false))</f>
        <v/>
      </c>
      <c r="BY45" s="84">
        <f t="array" ref="BY45">SUMPRODUCT(BR45:BX45,TRANSPOSE(Weights))</f>
        <v>0</v>
      </c>
      <c r="BZ45" s="53"/>
    </row>
    <row r="46">
      <c r="A46" s="140"/>
      <c r="B46" s="51" t="str">
        <f>IF(ISBLANK(A46),"",if(C46="","N",if(VLOOKUP(BQ46,NewPlanet,3,false)=C46,"Y","N")))</f>
        <v/>
      </c>
      <c r="C46" s="141"/>
      <c r="D46" s="52"/>
      <c r="E46" s="52"/>
      <c r="F46" s="52"/>
      <c r="G46" s="52"/>
      <c r="H46" s="52"/>
      <c r="I46" s="54" t="str">
        <f t="shared" si="7"/>
        <v/>
      </c>
      <c r="J46" s="52"/>
      <c r="K46" s="52"/>
      <c r="L46" s="52"/>
      <c r="M46" s="52"/>
      <c r="N46" s="52"/>
      <c r="O46" s="54" t="str">
        <f t="shared" si="8"/>
        <v/>
      </c>
      <c r="P46" s="142"/>
      <c r="Q46" s="56"/>
      <c r="R46" s="143"/>
      <c r="S46" s="58"/>
      <c r="T46" s="144"/>
      <c r="U46" s="60"/>
      <c r="V46" s="61"/>
      <c r="W46" s="62"/>
      <c r="X46" s="52"/>
      <c r="Y46" s="63"/>
      <c r="Z46" s="52"/>
      <c r="AA46" s="52"/>
      <c r="AB46" s="52"/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2"/>
      <c r="AO46" s="56"/>
      <c r="AP46" s="56"/>
      <c r="AQ46" s="56"/>
      <c r="AR46" s="58"/>
      <c r="AS46" s="58"/>
      <c r="AT46" s="58"/>
      <c r="AU46" s="60"/>
      <c r="AV46" s="60"/>
      <c r="AW46" s="61"/>
      <c r="AX46" s="62"/>
      <c r="AY46" s="31" t="str">
        <f t="shared" si="9"/>
        <v/>
      </c>
      <c r="AZ46" s="63"/>
      <c r="BA46" s="69"/>
      <c r="BB46" s="69"/>
      <c r="BC46" s="69"/>
      <c r="BD46" s="71"/>
      <c r="BE46" s="71"/>
      <c r="BF46" s="71"/>
      <c r="BG46" s="72"/>
      <c r="BH46" s="73"/>
      <c r="BI46" s="73"/>
      <c r="BJ46" s="74"/>
      <c r="BK46" s="74"/>
      <c r="BL46" s="77" t="str">
        <f t="shared" si="10"/>
        <v/>
      </c>
      <c r="BM46" s="80" t="str">
        <f t="shared" si="11"/>
        <v/>
      </c>
      <c r="BN46" s="139"/>
      <c r="BO46" s="82" t="str">
        <f>IF(ISBLANK(A46),"",VLOOKUP(LEFT(A46,1),Coordinate,2,FALSE))</f>
        <v/>
      </c>
      <c r="BP46" s="83">
        <f t="shared" si="12"/>
        <v>0</v>
      </c>
      <c r="BQ46" s="84">
        <f t="shared" si="13"/>
        <v>0</v>
      </c>
      <c r="BR46" s="54" t="str">
        <f>IF(ISBLANK(A46),"",vlookup(LEFT(A46,1),Coordinate,9,false))</f>
        <v/>
      </c>
      <c r="BS46" s="54" t="str">
        <f>IF(ISBLANK(A46),"",VLOOKUP(MID(A46,2,1),Coordinate,9,false))</f>
        <v/>
      </c>
      <c r="BT46" s="54" t="str">
        <f>IF(ISBLANK(A46),"",VLOOKUP(MID(A46,3,1),Coordinate,9,false))</f>
        <v/>
      </c>
      <c r="BU46" s="54" t="str">
        <f>IF(ISBLANK(A46),"",VLOOKUP(MID(A46,4,1),Coordinate,9,false))</f>
        <v/>
      </c>
      <c r="BV46" s="54" t="str">
        <f>IF(ISBLANK(A46),"",VLOOKUP(MID(A46,5,1),Coordinate,9,false))</f>
        <v/>
      </c>
      <c r="BW46" s="54" t="str">
        <f>IF(ISBLANK(A46),"",VLOOKUP(MID(A46,6,1),Coordinate,9,false))</f>
        <v/>
      </c>
      <c r="BX46" s="84" t="str">
        <f>IF(ISBLANK(A46),"",VLOOKUP(RIGHT(A46,1),Coordinate,9,false))</f>
        <v/>
      </c>
      <c r="BY46" s="84">
        <f t="array" ref="BY46">SUMPRODUCT(BR46:BX46,TRANSPOSE(Weights))</f>
        <v>0</v>
      </c>
      <c r="BZ46" s="53"/>
    </row>
    <row r="47">
      <c r="A47" s="140"/>
      <c r="B47" s="51" t="str">
        <f>IF(ISBLANK(A47),"",if(C47="","N",if(VLOOKUP(BQ47,NewPlanet,3,false)=C47,"Y","N")))</f>
        <v/>
      </c>
      <c r="C47" s="141"/>
      <c r="D47" s="52"/>
      <c r="E47" s="52"/>
      <c r="F47" s="52"/>
      <c r="G47" s="52"/>
      <c r="H47" s="52"/>
      <c r="I47" s="54" t="str">
        <f t="shared" si="7"/>
        <v/>
      </c>
      <c r="J47" s="52"/>
      <c r="K47" s="52"/>
      <c r="L47" s="52"/>
      <c r="M47" s="52"/>
      <c r="N47" s="52"/>
      <c r="O47" s="54" t="str">
        <f t="shared" si="8"/>
        <v/>
      </c>
      <c r="P47" s="142"/>
      <c r="Q47" s="56"/>
      <c r="R47" s="143"/>
      <c r="S47" s="58"/>
      <c r="T47" s="144"/>
      <c r="U47" s="60"/>
      <c r="V47" s="61"/>
      <c r="W47" s="62"/>
      <c r="X47" s="52"/>
      <c r="Y47" s="63"/>
      <c r="Z47" s="52"/>
      <c r="AA47" s="52"/>
      <c r="AB47" s="52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/>
      <c r="AP47" s="56"/>
      <c r="AQ47" s="56"/>
      <c r="AR47" s="58"/>
      <c r="AS47" s="58"/>
      <c r="AT47" s="58"/>
      <c r="AU47" s="60"/>
      <c r="AV47" s="60"/>
      <c r="AW47" s="61"/>
      <c r="AX47" s="62"/>
      <c r="AY47" s="31" t="str">
        <f t="shared" si="9"/>
        <v/>
      </c>
      <c r="AZ47" s="63"/>
      <c r="BA47" s="69"/>
      <c r="BB47" s="69"/>
      <c r="BC47" s="69"/>
      <c r="BD47" s="71"/>
      <c r="BE47" s="71"/>
      <c r="BF47" s="71"/>
      <c r="BG47" s="72"/>
      <c r="BH47" s="73"/>
      <c r="BI47" s="73"/>
      <c r="BJ47" s="74"/>
      <c r="BK47" s="74"/>
      <c r="BL47" s="77" t="str">
        <f t="shared" si="10"/>
        <v/>
      </c>
      <c r="BM47" s="80" t="str">
        <f t="shared" si="11"/>
        <v/>
      </c>
      <c r="BN47" s="139"/>
      <c r="BO47" s="82" t="str">
        <f>IF(ISBLANK(A47),"",VLOOKUP(LEFT(A47,1),Coordinate,2,FALSE))</f>
        <v/>
      </c>
      <c r="BP47" s="83">
        <f t="shared" si="12"/>
        <v>0</v>
      </c>
      <c r="BQ47" s="84">
        <f t="shared" si="13"/>
        <v>0</v>
      </c>
      <c r="BR47" s="54" t="str">
        <f>IF(ISBLANK(A47),"",vlookup(LEFT(A47,1),Coordinate,9,false))</f>
        <v/>
      </c>
      <c r="BS47" s="54" t="str">
        <f>IF(ISBLANK(A47),"",VLOOKUP(MID(A47,2,1),Coordinate,9,false))</f>
        <v/>
      </c>
      <c r="BT47" s="54" t="str">
        <f>IF(ISBLANK(A47),"",VLOOKUP(MID(A47,3,1),Coordinate,9,false))</f>
        <v/>
      </c>
      <c r="BU47" s="54" t="str">
        <f>IF(ISBLANK(A47),"",VLOOKUP(MID(A47,4,1),Coordinate,9,false))</f>
        <v/>
      </c>
      <c r="BV47" s="54" t="str">
        <f>IF(ISBLANK(A47),"",VLOOKUP(MID(A47,5,1),Coordinate,9,false))</f>
        <v/>
      </c>
      <c r="BW47" s="54" t="str">
        <f>IF(ISBLANK(A47),"",VLOOKUP(MID(A47,6,1),Coordinate,9,false))</f>
        <v/>
      </c>
      <c r="BX47" s="84" t="str">
        <f>IF(ISBLANK(A47),"",VLOOKUP(RIGHT(A47,1),Coordinate,9,false))</f>
        <v/>
      </c>
      <c r="BY47" s="84">
        <f t="array" ref="BY47">SUMPRODUCT(BR47:BX47,TRANSPOSE(Weights))</f>
        <v>0</v>
      </c>
      <c r="BZ47" s="53"/>
    </row>
    <row r="48">
      <c r="A48" s="140"/>
      <c r="B48" s="51" t="str">
        <f>IF(ISBLANK(A48),"",if(C48="","N",if(VLOOKUP(BQ48,NewPlanet,3,false)=C48,"Y","N")))</f>
        <v/>
      </c>
      <c r="C48" s="141"/>
      <c r="D48" s="52"/>
      <c r="E48" s="52"/>
      <c r="F48" s="52"/>
      <c r="G48" s="52"/>
      <c r="H48" s="52"/>
      <c r="I48" s="54" t="str">
        <f t="shared" si="7"/>
        <v/>
      </c>
      <c r="J48" s="52"/>
      <c r="K48" s="52"/>
      <c r="L48" s="52"/>
      <c r="M48" s="52"/>
      <c r="N48" s="52"/>
      <c r="O48" s="54" t="str">
        <f t="shared" si="8"/>
        <v/>
      </c>
      <c r="P48" s="142"/>
      <c r="Q48" s="56"/>
      <c r="R48" s="143"/>
      <c r="S48" s="58"/>
      <c r="T48" s="144"/>
      <c r="U48" s="60"/>
      <c r="V48" s="61"/>
      <c r="W48" s="62"/>
      <c r="X48" s="52"/>
      <c r="Y48" s="63"/>
      <c r="Z48" s="52"/>
      <c r="AA48" s="52"/>
      <c r="AB48" s="52"/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58"/>
      <c r="AS48" s="58"/>
      <c r="AT48" s="58"/>
      <c r="AU48" s="60"/>
      <c r="AV48" s="60"/>
      <c r="AW48" s="61"/>
      <c r="AX48" s="62"/>
      <c r="AY48" s="31" t="str">
        <f t="shared" si="9"/>
        <v/>
      </c>
      <c r="AZ48" s="63"/>
      <c r="BA48" s="69"/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77" t="str">
        <f t="shared" si="10"/>
        <v/>
      </c>
      <c r="BM48" s="80" t="str">
        <f t="shared" si="11"/>
        <v/>
      </c>
      <c r="BN48" s="139"/>
      <c r="BO48" s="82" t="str">
        <f>IF(ISBLANK(A48),"",VLOOKUP(LEFT(A48,1),Coordinate,2,FALSE))</f>
        <v/>
      </c>
      <c r="BP48" s="83">
        <f t="shared" si="12"/>
        <v>0</v>
      </c>
      <c r="BQ48" s="84">
        <f t="shared" si="13"/>
        <v>0</v>
      </c>
      <c r="BR48" s="54" t="str">
        <f>IF(ISBLANK(A48),"",vlookup(LEFT(A48,1),Coordinate,9,false))</f>
        <v/>
      </c>
      <c r="BS48" s="54" t="str">
        <f>IF(ISBLANK(A48),"",VLOOKUP(MID(A48,2,1),Coordinate,9,false))</f>
        <v/>
      </c>
      <c r="BT48" s="54" t="str">
        <f>IF(ISBLANK(A48),"",VLOOKUP(MID(A48,3,1),Coordinate,9,false))</f>
        <v/>
      </c>
      <c r="BU48" s="54" t="str">
        <f>IF(ISBLANK(A48),"",VLOOKUP(MID(A48,4,1),Coordinate,9,false))</f>
        <v/>
      </c>
      <c r="BV48" s="54" t="str">
        <f>IF(ISBLANK(A48),"",VLOOKUP(MID(A48,5,1),Coordinate,9,false))</f>
        <v/>
      </c>
      <c r="BW48" s="54" t="str">
        <f>IF(ISBLANK(A48),"",VLOOKUP(MID(A48,6,1),Coordinate,9,false))</f>
        <v/>
      </c>
      <c r="BX48" s="84" t="str">
        <f>IF(ISBLANK(A48),"",VLOOKUP(RIGHT(A48,1),Coordinate,9,false))</f>
        <v/>
      </c>
      <c r="BY48" s="84">
        <f t="array" ref="BY48">SUMPRODUCT(BR48:BX48,TRANSPOSE(Weights))</f>
        <v>0</v>
      </c>
      <c r="BZ48" s="53"/>
    </row>
    <row r="49">
      <c r="A49" s="140"/>
      <c r="B49" s="51" t="str">
        <f>IF(ISBLANK(A49),"",if(C49="","N",if(VLOOKUP(BQ49,NewPlanet,3,false)=C49,"Y","N")))</f>
        <v/>
      </c>
      <c r="C49" s="141"/>
      <c r="D49" s="52"/>
      <c r="E49" s="52"/>
      <c r="F49" s="52"/>
      <c r="G49" s="52"/>
      <c r="H49" s="52"/>
      <c r="I49" s="54" t="str">
        <f t="shared" si="7"/>
        <v/>
      </c>
      <c r="J49" s="52"/>
      <c r="K49" s="52"/>
      <c r="L49" s="52"/>
      <c r="M49" s="52"/>
      <c r="N49" s="52"/>
      <c r="O49" s="54" t="str">
        <f t="shared" si="8"/>
        <v/>
      </c>
      <c r="P49" s="142"/>
      <c r="Q49" s="56"/>
      <c r="R49" s="143"/>
      <c r="S49" s="58"/>
      <c r="T49" s="144"/>
      <c r="U49" s="60"/>
      <c r="V49" s="61"/>
      <c r="W49" s="62"/>
      <c r="X49" s="52"/>
      <c r="Y49" s="63"/>
      <c r="Z49" s="52"/>
      <c r="AA49" s="52"/>
      <c r="AB49" s="52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/>
      <c r="AS49" s="58"/>
      <c r="AT49" s="58"/>
      <c r="AU49" s="60"/>
      <c r="AV49" s="60"/>
      <c r="AW49" s="61"/>
      <c r="AX49" s="62"/>
      <c r="AY49" s="31" t="str">
        <f t="shared" si="9"/>
        <v/>
      </c>
      <c r="AZ49" s="63"/>
      <c r="BA49" s="69"/>
      <c r="BB49" s="69"/>
      <c r="BC49" s="69"/>
      <c r="BD49" s="71"/>
      <c r="BE49" s="71"/>
      <c r="BF49" s="71"/>
      <c r="BG49" s="72"/>
      <c r="BH49" s="73"/>
      <c r="BI49" s="73"/>
      <c r="BJ49" s="74"/>
      <c r="BK49" s="74"/>
      <c r="BL49" s="77" t="str">
        <f t="shared" si="10"/>
        <v/>
      </c>
      <c r="BM49" s="80" t="str">
        <f t="shared" si="11"/>
        <v/>
      </c>
      <c r="BN49" s="139"/>
      <c r="BO49" s="82" t="str">
        <f>IF(ISBLANK(A49),"",VLOOKUP(LEFT(A49,1),Coordinate,2,FALSE))</f>
        <v/>
      </c>
      <c r="BP49" s="83">
        <f t="shared" si="12"/>
        <v>0</v>
      </c>
      <c r="BQ49" s="84">
        <f t="shared" si="13"/>
        <v>0</v>
      </c>
      <c r="BR49" s="54" t="str">
        <f>IF(ISBLANK(A49),"",vlookup(LEFT(A49,1),Coordinate,9,false))</f>
        <v/>
      </c>
      <c r="BS49" s="54" t="str">
        <f>IF(ISBLANK(A49),"",VLOOKUP(MID(A49,2,1),Coordinate,9,false))</f>
        <v/>
      </c>
      <c r="BT49" s="54" t="str">
        <f>IF(ISBLANK(A49),"",VLOOKUP(MID(A49,3,1),Coordinate,9,false))</f>
        <v/>
      </c>
      <c r="BU49" s="54" t="str">
        <f>IF(ISBLANK(A49),"",VLOOKUP(MID(A49,4,1),Coordinate,9,false))</f>
        <v/>
      </c>
      <c r="BV49" s="54" t="str">
        <f>IF(ISBLANK(A49),"",VLOOKUP(MID(A49,5,1),Coordinate,9,false))</f>
        <v/>
      </c>
      <c r="BW49" s="54" t="str">
        <f>IF(ISBLANK(A49),"",VLOOKUP(MID(A49,6,1),Coordinate,9,false))</f>
        <v/>
      </c>
      <c r="BX49" s="84" t="str">
        <f>IF(ISBLANK(A49),"",VLOOKUP(RIGHT(A49,1),Coordinate,9,false))</f>
        <v/>
      </c>
      <c r="BY49" s="84">
        <f t="array" ref="BY49">SUMPRODUCT(BR49:BX49,TRANSPOSE(Weights))</f>
        <v>0</v>
      </c>
      <c r="BZ49" s="53"/>
    </row>
    <row r="50">
      <c r="A50" s="140"/>
      <c r="B50" s="51" t="str">
        <f>IF(ISBLANK(A50),"",if(C50="","N",if(VLOOKUP(BQ50,NewPlanet,3,false)=C50,"Y","N")))</f>
        <v/>
      </c>
      <c r="C50" s="141"/>
      <c r="D50" s="52"/>
      <c r="E50" s="52"/>
      <c r="F50" s="52"/>
      <c r="G50" s="52"/>
      <c r="H50" s="52"/>
      <c r="I50" s="54" t="str">
        <f t="shared" si="7"/>
        <v/>
      </c>
      <c r="J50" s="52"/>
      <c r="K50" s="52"/>
      <c r="L50" s="52"/>
      <c r="M50" s="52"/>
      <c r="N50" s="52"/>
      <c r="O50" s="54" t="str">
        <f t="shared" si="8"/>
        <v/>
      </c>
      <c r="P50" s="142"/>
      <c r="Q50" s="56"/>
      <c r="R50" s="143"/>
      <c r="S50" s="58"/>
      <c r="T50" s="144"/>
      <c r="U50" s="60"/>
      <c r="V50" s="61"/>
      <c r="W50" s="62"/>
      <c r="X50" s="52"/>
      <c r="Y50" s="63"/>
      <c r="Z50" s="52"/>
      <c r="AA50" s="52"/>
      <c r="AB50" s="52"/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2"/>
      <c r="AO50" s="56"/>
      <c r="AP50" s="56"/>
      <c r="AQ50" s="56"/>
      <c r="AR50" s="58"/>
      <c r="AS50" s="58"/>
      <c r="AT50" s="58"/>
      <c r="AU50" s="60"/>
      <c r="AV50" s="60"/>
      <c r="AW50" s="61"/>
      <c r="AX50" s="62"/>
      <c r="AY50" s="31" t="str">
        <f t="shared" si="9"/>
        <v/>
      </c>
      <c r="AZ50" s="63"/>
      <c r="BA50" s="69"/>
      <c r="BB50" s="69"/>
      <c r="BC50" s="69"/>
      <c r="BD50" s="71"/>
      <c r="BE50" s="71"/>
      <c r="BF50" s="71"/>
      <c r="BG50" s="72"/>
      <c r="BH50" s="73"/>
      <c r="BI50" s="73"/>
      <c r="BJ50" s="74"/>
      <c r="BK50" s="74"/>
      <c r="BL50" s="77" t="str">
        <f t="shared" si="10"/>
        <v/>
      </c>
      <c r="BM50" s="80" t="str">
        <f t="shared" si="11"/>
        <v/>
      </c>
      <c r="BN50" s="139"/>
      <c r="BO50" s="82" t="str">
        <f>IF(ISBLANK(A50),"",VLOOKUP(LEFT(A50,1),Coordinate,2,FALSE))</f>
        <v/>
      </c>
      <c r="BP50" s="83">
        <f t="shared" si="12"/>
        <v>0</v>
      </c>
      <c r="BQ50" s="84">
        <f t="shared" si="13"/>
        <v>0</v>
      </c>
      <c r="BR50" s="54" t="str">
        <f>IF(ISBLANK(A50),"",vlookup(LEFT(A50,1),Coordinate,9,false))</f>
        <v/>
      </c>
      <c r="BS50" s="54" t="str">
        <f>IF(ISBLANK(A50),"",VLOOKUP(MID(A50,2,1),Coordinate,9,false))</f>
        <v/>
      </c>
      <c r="BT50" s="54" t="str">
        <f>IF(ISBLANK(A50),"",VLOOKUP(MID(A50,3,1),Coordinate,9,false))</f>
        <v/>
      </c>
      <c r="BU50" s="54" t="str">
        <f>IF(ISBLANK(A50),"",VLOOKUP(MID(A50,4,1),Coordinate,9,false))</f>
        <v/>
      </c>
      <c r="BV50" s="54" t="str">
        <f>IF(ISBLANK(A50),"",VLOOKUP(MID(A50,5,1),Coordinate,9,false))</f>
        <v/>
      </c>
      <c r="BW50" s="54" t="str">
        <f>IF(ISBLANK(A50),"",VLOOKUP(MID(A50,6,1),Coordinate,9,false))</f>
        <v/>
      </c>
      <c r="BX50" s="84" t="str">
        <f>IF(ISBLANK(A50),"",VLOOKUP(RIGHT(A50,1),Coordinate,9,false))</f>
        <v/>
      </c>
      <c r="BY50" s="84">
        <f t="array" ref="BY50">SUMPRODUCT(BR50:BX50,TRANSPOSE(Weights))</f>
        <v>0</v>
      </c>
      <c r="BZ50" s="53"/>
    </row>
    <row r="51">
      <c r="A51" s="140"/>
      <c r="B51" s="51" t="str">
        <f>IF(ISBLANK(A51),"",if(C51="","N",if(VLOOKUP(BQ51,NewPlanet,3,false)=C51,"Y","N")))</f>
        <v/>
      </c>
      <c r="C51" s="141"/>
      <c r="D51" s="52"/>
      <c r="E51" s="52"/>
      <c r="F51" s="52"/>
      <c r="G51" s="52"/>
      <c r="H51" s="52"/>
      <c r="I51" s="54" t="str">
        <f t="shared" si="7"/>
        <v/>
      </c>
      <c r="J51" s="52"/>
      <c r="K51" s="52"/>
      <c r="L51" s="52"/>
      <c r="M51" s="52"/>
      <c r="N51" s="52"/>
      <c r="O51" s="54" t="str">
        <f t="shared" si="8"/>
        <v/>
      </c>
      <c r="P51" s="142"/>
      <c r="Q51" s="56"/>
      <c r="R51" s="143"/>
      <c r="S51" s="58"/>
      <c r="T51" s="144"/>
      <c r="U51" s="60"/>
      <c r="V51" s="61"/>
      <c r="W51" s="62"/>
      <c r="X51" s="52"/>
      <c r="Y51" s="63"/>
      <c r="Z51" s="52"/>
      <c r="AA51" s="52"/>
      <c r="AB51" s="52"/>
      <c r="AC51" s="65"/>
      <c r="AD51" s="52"/>
      <c r="AE51" s="52"/>
      <c r="AF51" s="52"/>
      <c r="AG51" s="65"/>
      <c r="AH51" s="52"/>
      <c r="AI51" s="52"/>
      <c r="AJ51" s="52"/>
      <c r="AK51" s="65"/>
      <c r="AL51" s="52"/>
      <c r="AM51" s="52"/>
      <c r="AN51" s="52"/>
      <c r="AO51" s="56"/>
      <c r="AP51" s="56"/>
      <c r="AQ51" s="56"/>
      <c r="AR51" s="58"/>
      <c r="AS51" s="58"/>
      <c r="AT51" s="58"/>
      <c r="AU51" s="60"/>
      <c r="AV51" s="60"/>
      <c r="AW51" s="61"/>
      <c r="AX51" s="62"/>
      <c r="AY51" s="31" t="str">
        <f t="shared" si="9"/>
        <v/>
      </c>
      <c r="AZ51" s="63"/>
      <c r="BA51" s="69"/>
      <c r="BB51" s="69"/>
      <c r="BC51" s="69"/>
      <c r="BD51" s="71"/>
      <c r="BE51" s="71"/>
      <c r="BF51" s="71"/>
      <c r="BG51" s="72"/>
      <c r="BH51" s="73"/>
      <c r="BI51" s="73"/>
      <c r="BJ51" s="74"/>
      <c r="BK51" s="74"/>
      <c r="BL51" s="77" t="str">
        <f t="shared" si="10"/>
        <v/>
      </c>
      <c r="BM51" s="80" t="str">
        <f t="shared" si="11"/>
        <v/>
      </c>
      <c r="BN51" s="139"/>
      <c r="BO51" s="82" t="str">
        <f>IF(ISBLANK(A51),"",VLOOKUP(LEFT(A51,1),Coordinate,2,FALSE))</f>
        <v/>
      </c>
      <c r="BP51" s="83">
        <f t="shared" si="12"/>
        <v>0</v>
      </c>
      <c r="BQ51" s="84">
        <f t="shared" si="13"/>
        <v>0</v>
      </c>
      <c r="BR51" s="54" t="str">
        <f>IF(ISBLANK(A51),"",vlookup(LEFT(A51,1),Coordinate,9,false))</f>
        <v/>
      </c>
      <c r="BS51" s="54" t="str">
        <f>IF(ISBLANK(A51),"",VLOOKUP(MID(A51,2,1),Coordinate,9,false))</f>
        <v/>
      </c>
      <c r="BT51" s="54" t="str">
        <f>IF(ISBLANK(A51),"",VLOOKUP(MID(A51,3,1),Coordinate,9,false))</f>
        <v/>
      </c>
      <c r="BU51" s="54" t="str">
        <f>IF(ISBLANK(A51),"",VLOOKUP(MID(A51,4,1),Coordinate,9,false))</f>
        <v/>
      </c>
      <c r="BV51" s="54" t="str">
        <f>IF(ISBLANK(A51),"",VLOOKUP(MID(A51,5,1),Coordinate,9,false))</f>
        <v/>
      </c>
      <c r="BW51" s="54" t="str">
        <f>IF(ISBLANK(A51),"",VLOOKUP(MID(A51,6,1),Coordinate,9,false))</f>
        <v/>
      </c>
      <c r="BX51" s="84" t="str">
        <f>IF(ISBLANK(A51),"",VLOOKUP(RIGHT(A51,1),Coordinate,9,false))</f>
        <v/>
      </c>
      <c r="BY51" s="84">
        <f t="array" ref="BY51">SUMPRODUCT(BR51:BX51,TRANSPOSE(Weights))</f>
        <v>0</v>
      </c>
      <c r="BZ51" s="53"/>
    </row>
    <row r="52">
      <c r="A52" s="140"/>
      <c r="B52" s="51" t="str">
        <f>IF(ISBLANK(A52),"",if(C52="","N",if(VLOOKUP(BQ52,NewPlanet,3,false)=C52,"Y","N")))</f>
        <v/>
      </c>
      <c r="C52" s="141"/>
      <c r="D52" s="52"/>
      <c r="E52" s="52"/>
      <c r="F52" s="52"/>
      <c r="G52" s="52"/>
      <c r="H52" s="52"/>
      <c r="I52" s="54" t="str">
        <f t="shared" si="7"/>
        <v/>
      </c>
      <c r="J52" s="52"/>
      <c r="K52" s="52"/>
      <c r="L52" s="52"/>
      <c r="M52" s="52"/>
      <c r="N52" s="52"/>
      <c r="O52" s="54" t="str">
        <f t="shared" si="8"/>
        <v/>
      </c>
      <c r="P52" s="142"/>
      <c r="Q52" s="56"/>
      <c r="R52" s="143"/>
      <c r="S52" s="58"/>
      <c r="T52" s="144"/>
      <c r="U52" s="60"/>
      <c r="V52" s="61"/>
      <c r="W52" s="62"/>
      <c r="X52" s="52"/>
      <c r="Y52" s="63"/>
      <c r="Z52" s="52"/>
      <c r="AA52" s="52"/>
      <c r="AB52" s="52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58"/>
      <c r="AU52" s="60"/>
      <c r="AV52" s="60"/>
      <c r="AW52" s="61"/>
      <c r="AX52" s="62"/>
      <c r="AY52" s="31" t="str">
        <f t="shared" si="9"/>
        <v/>
      </c>
      <c r="AZ52" s="63"/>
      <c r="BA52" s="69"/>
      <c r="BB52" s="69"/>
      <c r="BC52" s="69"/>
      <c r="BD52" s="71"/>
      <c r="BE52" s="71"/>
      <c r="BF52" s="71"/>
      <c r="BG52" s="72"/>
      <c r="BH52" s="73"/>
      <c r="BI52" s="73"/>
      <c r="BJ52" s="74"/>
      <c r="BK52" s="74"/>
      <c r="BL52" s="77" t="str">
        <f t="shared" si="10"/>
        <v/>
      </c>
      <c r="BM52" s="80" t="str">
        <f t="shared" si="11"/>
        <v/>
      </c>
      <c r="BN52" s="139"/>
      <c r="BO52" s="82" t="str">
        <f>IF(ISBLANK(A52),"",VLOOKUP(LEFT(A52,1),Coordinate,2,FALSE))</f>
        <v/>
      </c>
      <c r="BP52" s="83">
        <f t="shared" si="12"/>
        <v>0</v>
      </c>
      <c r="BQ52" s="84">
        <f t="shared" si="13"/>
        <v>0</v>
      </c>
      <c r="BR52" s="54" t="str">
        <f>IF(ISBLANK(A52),"",vlookup(LEFT(A52,1),Coordinate,9,false))</f>
        <v/>
      </c>
      <c r="BS52" s="54" t="str">
        <f>IF(ISBLANK(A52),"",VLOOKUP(MID(A52,2,1),Coordinate,9,false))</f>
        <v/>
      </c>
      <c r="BT52" s="54" t="str">
        <f>IF(ISBLANK(A52),"",VLOOKUP(MID(A52,3,1),Coordinate,9,false))</f>
        <v/>
      </c>
      <c r="BU52" s="54" t="str">
        <f>IF(ISBLANK(A52),"",VLOOKUP(MID(A52,4,1),Coordinate,9,false))</f>
        <v/>
      </c>
      <c r="BV52" s="54" t="str">
        <f>IF(ISBLANK(A52),"",VLOOKUP(MID(A52,5,1),Coordinate,9,false))</f>
        <v/>
      </c>
      <c r="BW52" s="54" t="str">
        <f>IF(ISBLANK(A52),"",VLOOKUP(MID(A52,6,1),Coordinate,9,false))</f>
        <v/>
      </c>
      <c r="BX52" s="84" t="str">
        <f>IF(ISBLANK(A52),"",VLOOKUP(RIGHT(A52,1),Coordinate,9,false))</f>
        <v/>
      </c>
      <c r="BY52" s="84">
        <f t="array" ref="BY52">SUMPRODUCT(BR52:BX52,TRANSPOSE(Weights))</f>
        <v>0</v>
      </c>
      <c r="BZ52" s="53"/>
    </row>
    <row r="53">
      <c r="A53" s="140"/>
      <c r="B53" s="51" t="str">
        <f>IF(ISBLANK(A53),"",if(C53="","N",if(VLOOKUP(BQ53,NewPlanet,3,false)=C53,"Y","N")))</f>
        <v/>
      </c>
      <c r="C53" s="141"/>
      <c r="D53" s="52"/>
      <c r="E53" s="52"/>
      <c r="F53" s="52"/>
      <c r="G53" s="52"/>
      <c r="H53" s="52"/>
      <c r="I53" s="54" t="str">
        <f t="shared" si="7"/>
        <v/>
      </c>
      <c r="J53" s="52"/>
      <c r="K53" s="52"/>
      <c r="L53" s="52"/>
      <c r="M53" s="52"/>
      <c r="N53" s="52"/>
      <c r="O53" s="54" t="str">
        <f t="shared" si="8"/>
        <v/>
      </c>
      <c r="P53" s="142"/>
      <c r="Q53" s="56"/>
      <c r="R53" s="143"/>
      <c r="S53" s="58"/>
      <c r="T53" s="144"/>
      <c r="U53" s="60"/>
      <c r="V53" s="61"/>
      <c r="W53" s="62"/>
      <c r="X53" s="52"/>
      <c r="Y53" s="63"/>
      <c r="Z53" s="52"/>
      <c r="AA53" s="52"/>
      <c r="AB53" s="52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56"/>
      <c r="AP53" s="56"/>
      <c r="AQ53" s="56"/>
      <c r="AR53" s="58"/>
      <c r="AS53" s="58"/>
      <c r="AT53" s="58"/>
      <c r="AU53" s="60"/>
      <c r="AV53" s="60"/>
      <c r="AW53" s="61"/>
      <c r="AX53" s="62"/>
      <c r="AY53" s="31" t="str">
        <f t="shared" si="9"/>
        <v/>
      </c>
      <c r="AZ53" s="63"/>
      <c r="BA53" s="69"/>
      <c r="BB53" s="69"/>
      <c r="BC53" s="69"/>
      <c r="BD53" s="71"/>
      <c r="BE53" s="71"/>
      <c r="BF53" s="71"/>
      <c r="BG53" s="72"/>
      <c r="BH53" s="73"/>
      <c r="BI53" s="73"/>
      <c r="BJ53" s="74"/>
      <c r="BK53" s="74"/>
      <c r="BL53" s="77" t="str">
        <f t="shared" si="10"/>
        <v/>
      </c>
      <c r="BM53" s="80" t="str">
        <f t="shared" si="11"/>
        <v/>
      </c>
      <c r="BN53" s="139"/>
      <c r="BO53" s="82" t="str">
        <f>IF(ISBLANK(A53),"",VLOOKUP(LEFT(A53,1),Coordinate,2,FALSE))</f>
        <v/>
      </c>
      <c r="BP53" s="83">
        <f t="shared" si="12"/>
        <v>0</v>
      </c>
      <c r="BQ53" s="84">
        <f t="shared" si="13"/>
        <v>0</v>
      </c>
      <c r="BR53" s="54" t="str">
        <f>IF(ISBLANK(A53),"",vlookup(LEFT(A53,1),Coordinate,9,false))</f>
        <v/>
      </c>
      <c r="BS53" s="54" t="str">
        <f>IF(ISBLANK(A53),"",VLOOKUP(MID(A53,2,1),Coordinate,9,false))</f>
        <v/>
      </c>
      <c r="BT53" s="54" t="str">
        <f>IF(ISBLANK(A53),"",VLOOKUP(MID(A53,3,1),Coordinate,9,false))</f>
        <v/>
      </c>
      <c r="BU53" s="54" t="str">
        <f>IF(ISBLANK(A53),"",VLOOKUP(MID(A53,4,1),Coordinate,9,false))</f>
        <v/>
      </c>
      <c r="BV53" s="54" t="str">
        <f>IF(ISBLANK(A53),"",VLOOKUP(MID(A53,5,1),Coordinate,9,false))</f>
        <v/>
      </c>
      <c r="BW53" s="54" t="str">
        <f>IF(ISBLANK(A53),"",VLOOKUP(MID(A53,6,1),Coordinate,9,false))</f>
        <v/>
      </c>
      <c r="BX53" s="84" t="str">
        <f>IF(ISBLANK(A53),"",VLOOKUP(RIGHT(A53,1),Coordinate,9,false))</f>
        <v/>
      </c>
      <c r="BY53" s="84">
        <f t="array" ref="BY53">SUMPRODUCT(BR53:BX53,TRANSPOSE(Weights))</f>
        <v>0</v>
      </c>
      <c r="BZ53" s="53"/>
    </row>
    <row r="54">
      <c r="A54" s="140"/>
      <c r="B54" s="51" t="str">
        <f>IF(ISBLANK(A54),"",if(C54="","N",if(VLOOKUP(BQ54,NewPlanet,3,false)=C54,"Y","N")))</f>
        <v/>
      </c>
      <c r="C54" s="141"/>
      <c r="D54" s="52"/>
      <c r="E54" s="52"/>
      <c r="F54" s="52"/>
      <c r="G54" s="52"/>
      <c r="H54" s="52"/>
      <c r="I54" s="54" t="str">
        <f t="shared" si="7"/>
        <v/>
      </c>
      <c r="J54" s="52"/>
      <c r="K54" s="52"/>
      <c r="L54" s="52"/>
      <c r="M54" s="52"/>
      <c r="N54" s="52"/>
      <c r="O54" s="54" t="str">
        <f t="shared" si="8"/>
        <v/>
      </c>
      <c r="P54" s="142"/>
      <c r="Q54" s="56"/>
      <c r="R54" s="143"/>
      <c r="S54" s="58"/>
      <c r="T54" s="144"/>
      <c r="U54" s="60"/>
      <c r="V54" s="61"/>
      <c r="W54" s="62"/>
      <c r="X54" s="52"/>
      <c r="Y54" s="63"/>
      <c r="Z54" s="52"/>
      <c r="AA54" s="52"/>
      <c r="AB54" s="52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58"/>
      <c r="AU54" s="60"/>
      <c r="AV54" s="60"/>
      <c r="AW54" s="61"/>
      <c r="AX54" s="62"/>
      <c r="AY54" s="31" t="str">
        <f t="shared" si="9"/>
        <v/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 t="str">
        <f t="shared" si="10"/>
        <v/>
      </c>
      <c r="BM54" s="80" t="str">
        <f t="shared" si="11"/>
        <v/>
      </c>
      <c r="BN54" s="139"/>
      <c r="BO54" s="82" t="str">
        <f>IF(ISBLANK(A54),"",VLOOKUP(LEFT(A54,1),Coordinate,2,FALSE))</f>
        <v/>
      </c>
      <c r="BP54" s="83">
        <f t="shared" si="12"/>
        <v>0</v>
      </c>
      <c r="BQ54" s="84">
        <f t="shared" si="13"/>
        <v>0</v>
      </c>
      <c r="BR54" s="54" t="str">
        <f>IF(ISBLANK(A54),"",vlookup(LEFT(A54,1),Coordinate,9,false))</f>
        <v/>
      </c>
      <c r="BS54" s="54" t="str">
        <f>IF(ISBLANK(A54),"",VLOOKUP(MID(A54,2,1),Coordinate,9,false))</f>
        <v/>
      </c>
      <c r="BT54" s="54" t="str">
        <f>IF(ISBLANK(A54),"",VLOOKUP(MID(A54,3,1),Coordinate,9,false))</f>
        <v/>
      </c>
      <c r="BU54" s="54" t="str">
        <f>IF(ISBLANK(A54),"",VLOOKUP(MID(A54,4,1),Coordinate,9,false))</f>
        <v/>
      </c>
      <c r="BV54" s="54" t="str">
        <f>IF(ISBLANK(A54),"",VLOOKUP(MID(A54,5,1),Coordinate,9,false))</f>
        <v/>
      </c>
      <c r="BW54" s="54" t="str">
        <f>IF(ISBLANK(A54),"",VLOOKUP(MID(A54,6,1),Coordinate,9,false))</f>
        <v/>
      </c>
      <c r="BX54" s="84" t="str">
        <f>IF(ISBLANK(A54),"",VLOOKUP(RIGHT(A54,1),Coordinate,9,false))</f>
        <v/>
      </c>
      <c r="BY54" s="84">
        <f t="array" ref="BY54">SUMPRODUCT(BR54:BX54,TRANSPOSE(Weights))</f>
        <v>0</v>
      </c>
      <c r="BZ54" s="53"/>
    </row>
    <row r="55">
      <c r="A55" s="140"/>
      <c r="B55" s="51" t="str">
        <f>IF(ISBLANK(A55),"",if(C55="","N",if(VLOOKUP(BQ55,NewPlanet,3,false)=C55,"Y","N")))</f>
        <v/>
      </c>
      <c r="C55" s="141"/>
      <c r="D55" s="52"/>
      <c r="E55" s="52"/>
      <c r="F55" s="52"/>
      <c r="G55" s="52"/>
      <c r="H55" s="52"/>
      <c r="I55" s="54" t="str">
        <f t="shared" si="7"/>
        <v/>
      </c>
      <c r="J55" s="52"/>
      <c r="K55" s="52"/>
      <c r="L55" s="52"/>
      <c r="M55" s="52"/>
      <c r="N55" s="52"/>
      <c r="O55" s="54" t="str">
        <f t="shared" si="8"/>
        <v/>
      </c>
      <c r="P55" s="142"/>
      <c r="Q55" s="56"/>
      <c r="R55" s="143"/>
      <c r="S55" s="58"/>
      <c r="T55" s="144"/>
      <c r="U55" s="60"/>
      <c r="V55" s="61"/>
      <c r="W55" s="62"/>
      <c r="X55" s="52"/>
      <c r="Y55" s="63"/>
      <c r="Z55" s="52"/>
      <c r="AA55" s="52"/>
      <c r="AB55" s="52"/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58"/>
      <c r="AU55" s="60"/>
      <c r="AV55" s="60"/>
      <c r="AW55" s="61"/>
      <c r="AX55" s="62"/>
      <c r="AY55" s="31" t="str">
        <f t="shared" si="9"/>
        <v/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 t="str">
        <f t="shared" si="10"/>
        <v/>
      </c>
      <c r="BM55" s="80" t="str">
        <f t="shared" si="11"/>
        <v/>
      </c>
      <c r="BN55" s="139"/>
      <c r="BO55" s="82" t="str">
        <f>IF(ISBLANK(A55),"",VLOOKUP(LEFT(A55,1),Coordinate,2,FALSE))</f>
        <v/>
      </c>
      <c r="BP55" s="83">
        <f t="shared" si="12"/>
        <v>0</v>
      </c>
      <c r="BQ55" s="84">
        <f t="shared" si="13"/>
        <v>0</v>
      </c>
      <c r="BR55" s="54" t="str">
        <f>IF(ISBLANK(A55),"",vlookup(LEFT(A55,1),Coordinate,9,false))</f>
        <v/>
      </c>
      <c r="BS55" s="54" t="str">
        <f>IF(ISBLANK(A55),"",VLOOKUP(MID(A55,2,1),Coordinate,9,false))</f>
        <v/>
      </c>
      <c r="BT55" s="54" t="str">
        <f>IF(ISBLANK(A55),"",VLOOKUP(MID(A55,3,1),Coordinate,9,false))</f>
        <v/>
      </c>
      <c r="BU55" s="54" t="str">
        <f>IF(ISBLANK(A55),"",VLOOKUP(MID(A55,4,1),Coordinate,9,false))</f>
        <v/>
      </c>
      <c r="BV55" s="54" t="str">
        <f>IF(ISBLANK(A55),"",VLOOKUP(MID(A55,5,1),Coordinate,9,false))</f>
        <v/>
      </c>
      <c r="BW55" s="54" t="str">
        <f>IF(ISBLANK(A55),"",VLOOKUP(MID(A55,6,1),Coordinate,9,false))</f>
        <v/>
      </c>
      <c r="BX55" s="84" t="str">
        <f>IF(ISBLANK(A55),"",VLOOKUP(RIGHT(A55,1),Coordinate,9,false))</f>
        <v/>
      </c>
      <c r="BY55" s="84">
        <f t="array" ref="BY55">SUMPRODUCT(BR55:BX55,TRANSPOSE(Weights))</f>
        <v>0</v>
      </c>
      <c r="BZ55" s="53"/>
    </row>
    <row r="56">
      <c r="A56" s="140"/>
      <c r="B56" s="51" t="str">
        <f>IF(ISBLANK(A56),"",if(C56="","N",if(VLOOKUP(BQ56,NewPlanet,3,false)=C56,"Y","N")))</f>
        <v/>
      </c>
      <c r="C56" s="141"/>
      <c r="D56" s="52"/>
      <c r="E56" s="52"/>
      <c r="F56" s="52"/>
      <c r="G56" s="52"/>
      <c r="H56" s="52"/>
      <c r="I56" s="54" t="str">
        <f t="shared" si="7"/>
        <v/>
      </c>
      <c r="J56" s="52"/>
      <c r="K56" s="52"/>
      <c r="L56" s="52"/>
      <c r="M56" s="52"/>
      <c r="N56" s="52"/>
      <c r="O56" s="54" t="str">
        <f t="shared" si="8"/>
        <v/>
      </c>
      <c r="P56" s="142"/>
      <c r="Q56" s="56"/>
      <c r="R56" s="143"/>
      <c r="S56" s="58"/>
      <c r="T56" s="144"/>
      <c r="U56" s="60"/>
      <c r="V56" s="61"/>
      <c r="W56" s="62"/>
      <c r="X56" s="52"/>
      <c r="Y56" s="63"/>
      <c r="Z56" s="52"/>
      <c r="AA56" s="52"/>
      <c r="AB56" s="52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58"/>
      <c r="AS56" s="58"/>
      <c r="AT56" s="58"/>
      <c r="AU56" s="60"/>
      <c r="AV56" s="60"/>
      <c r="AW56" s="61"/>
      <c r="AX56" s="62"/>
      <c r="AY56" s="31" t="str">
        <f t="shared" si="9"/>
        <v/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 t="str">
        <f t="shared" si="10"/>
        <v/>
      </c>
      <c r="BM56" s="80" t="str">
        <f t="shared" si="11"/>
        <v/>
      </c>
      <c r="BN56" s="139"/>
      <c r="BO56" s="82" t="str">
        <f>IF(ISBLANK(A56),"",VLOOKUP(LEFT(A56,1),Coordinate,2,FALSE))</f>
        <v/>
      </c>
      <c r="BP56" s="83">
        <f t="shared" si="12"/>
        <v>0</v>
      </c>
      <c r="BQ56" s="84">
        <f t="shared" si="13"/>
        <v>0</v>
      </c>
      <c r="BR56" s="54" t="str">
        <f>IF(ISBLANK(A56),"",vlookup(LEFT(A56,1),Coordinate,9,false))</f>
        <v/>
      </c>
      <c r="BS56" s="54" t="str">
        <f>IF(ISBLANK(A56),"",VLOOKUP(MID(A56,2,1),Coordinate,9,false))</f>
        <v/>
      </c>
      <c r="BT56" s="54" t="str">
        <f>IF(ISBLANK(A56),"",VLOOKUP(MID(A56,3,1),Coordinate,9,false))</f>
        <v/>
      </c>
      <c r="BU56" s="54" t="str">
        <f>IF(ISBLANK(A56),"",VLOOKUP(MID(A56,4,1),Coordinate,9,false))</f>
        <v/>
      </c>
      <c r="BV56" s="54" t="str">
        <f>IF(ISBLANK(A56),"",VLOOKUP(MID(A56,5,1),Coordinate,9,false))</f>
        <v/>
      </c>
      <c r="BW56" s="54" t="str">
        <f>IF(ISBLANK(A56),"",VLOOKUP(MID(A56,6,1),Coordinate,9,false))</f>
        <v/>
      </c>
      <c r="BX56" s="84" t="str">
        <f>IF(ISBLANK(A56),"",VLOOKUP(RIGHT(A56,1),Coordinate,9,false))</f>
        <v/>
      </c>
      <c r="BY56" s="84">
        <f t="array" ref="BY56">SUMPRODUCT(BR56:BX56,TRANSPOSE(Weights))</f>
        <v>0</v>
      </c>
      <c r="BZ56" s="53"/>
    </row>
    <row r="57">
      <c r="A57" s="147"/>
      <c r="B57" s="51" t="str">
        <f>IF(ISBLANK(A57),"",if(C57="","N",if(VLOOKUP(BQ57,NewPlanet,3,false)=C57,"Y","N")))</f>
        <v/>
      </c>
      <c r="C57" s="141"/>
      <c r="D57" s="52"/>
      <c r="E57" s="52"/>
      <c r="F57" s="52"/>
      <c r="G57" s="52"/>
      <c r="H57" s="52"/>
      <c r="I57" s="54" t="str">
        <f t="shared" si="7"/>
        <v/>
      </c>
      <c r="J57" s="52"/>
      <c r="K57" s="52"/>
      <c r="L57" s="52"/>
      <c r="M57" s="52"/>
      <c r="N57" s="52"/>
      <c r="O57" s="54" t="str">
        <f t="shared" si="8"/>
        <v/>
      </c>
      <c r="P57" s="142"/>
      <c r="Q57" s="56"/>
      <c r="R57" s="143"/>
      <c r="S57" s="58"/>
      <c r="T57" s="144"/>
      <c r="U57" s="60"/>
      <c r="V57" s="61"/>
      <c r="W57" s="62"/>
      <c r="X57" s="52"/>
      <c r="Y57" s="63"/>
      <c r="Z57" s="52"/>
      <c r="AA57" s="52"/>
      <c r="AB57" s="52"/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6"/>
      <c r="AR57" s="58"/>
      <c r="AS57" s="58"/>
      <c r="AT57" s="58"/>
      <c r="AU57" s="60"/>
      <c r="AV57" s="60"/>
      <c r="AW57" s="61"/>
      <c r="AX57" s="62"/>
      <c r="AY57" s="31" t="str">
        <f t="shared" si="9"/>
        <v/>
      </c>
      <c r="AZ57" s="63"/>
      <c r="BA57" s="69"/>
      <c r="BB57" s="69"/>
      <c r="BC57" s="69"/>
      <c r="BD57" s="71"/>
      <c r="BE57" s="71"/>
      <c r="BF57" s="71"/>
      <c r="BG57" s="72"/>
      <c r="BH57" s="73"/>
      <c r="BI57" s="73"/>
      <c r="BJ57" s="74"/>
      <c r="BK57" s="74"/>
      <c r="BL57" s="77" t="str">
        <f t="shared" si="10"/>
        <v/>
      </c>
      <c r="BM57" s="80" t="str">
        <f t="shared" si="11"/>
        <v/>
      </c>
      <c r="BN57" s="139"/>
      <c r="BO57" s="82" t="str">
        <f>IF(ISBLANK(A57),"",VLOOKUP(LEFT(A57,1),Coordinate,2,FALSE))</f>
        <v/>
      </c>
      <c r="BP57" s="83">
        <f t="shared" si="12"/>
        <v>0</v>
      </c>
      <c r="BQ57" s="84">
        <f t="shared" si="13"/>
        <v>0</v>
      </c>
      <c r="BR57" s="54" t="str">
        <f>IF(ISBLANK(A57),"",vlookup(LEFT(A57,1),Coordinate,9,false))</f>
        <v/>
      </c>
      <c r="BS57" s="54" t="str">
        <f>IF(ISBLANK(A57),"",VLOOKUP(MID(A57,2,1),Coordinate,9,false))</f>
        <v/>
      </c>
      <c r="BT57" s="54" t="str">
        <f>IF(ISBLANK(A57),"",VLOOKUP(MID(A57,3,1),Coordinate,9,false))</f>
        <v/>
      </c>
      <c r="BU57" s="54" t="str">
        <f>IF(ISBLANK(A57),"",VLOOKUP(MID(A57,4,1),Coordinate,9,false))</f>
        <v/>
      </c>
      <c r="BV57" s="54" t="str">
        <f>IF(ISBLANK(A57),"",VLOOKUP(MID(A57,5,1),Coordinate,9,false))</f>
        <v/>
      </c>
      <c r="BW57" s="54" t="str">
        <f>IF(ISBLANK(A57),"",VLOOKUP(MID(A57,6,1),Coordinate,9,false))</f>
        <v/>
      </c>
      <c r="BX57" s="84" t="str">
        <f>IF(ISBLANK(A57),"",VLOOKUP(RIGHT(A57,1),Coordinate,9,false))</f>
        <v/>
      </c>
      <c r="BY57" s="84">
        <f t="array" ref="BY57">SUMPRODUCT(BR57:BX57,TRANSPOSE(Weights))</f>
        <v>0</v>
      </c>
      <c r="BZ57" s="53"/>
    </row>
    <row r="58">
      <c r="A58" s="147"/>
      <c r="B58" s="51" t="str">
        <f>IF(ISBLANK(A58),"",if(C58="","N",if(VLOOKUP(BQ58,NewPlanet,3,false)=C58,"Y","N")))</f>
        <v/>
      </c>
      <c r="C58" s="141"/>
      <c r="D58" s="52"/>
      <c r="E58" s="52"/>
      <c r="F58" s="52"/>
      <c r="G58" s="52"/>
      <c r="H58" s="52"/>
      <c r="I58" s="54" t="str">
        <f t="shared" si="7"/>
        <v/>
      </c>
      <c r="J58" s="52"/>
      <c r="K58" s="52"/>
      <c r="L58" s="52"/>
      <c r="M58" s="52"/>
      <c r="N58" s="52"/>
      <c r="O58" s="54" t="str">
        <f t="shared" si="8"/>
        <v/>
      </c>
      <c r="P58" s="142"/>
      <c r="Q58" s="56"/>
      <c r="R58" s="143"/>
      <c r="S58" s="58"/>
      <c r="T58" s="144"/>
      <c r="U58" s="60"/>
      <c r="V58" s="61"/>
      <c r="W58" s="62"/>
      <c r="X58" s="52"/>
      <c r="Y58" s="63"/>
      <c r="Z58" s="52"/>
      <c r="AA58" s="52"/>
      <c r="AB58" s="52"/>
      <c r="AC58" s="65"/>
      <c r="AD58" s="52"/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58"/>
      <c r="AT58" s="58"/>
      <c r="AU58" s="60"/>
      <c r="AV58" s="60"/>
      <c r="AW58" s="61"/>
      <c r="AX58" s="62"/>
      <c r="AY58" s="31" t="str">
        <f t="shared" si="9"/>
        <v/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4"/>
      <c r="BK58" s="74"/>
      <c r="BL58" s="77" t="str">
        <f t="shared" si="10"/>
        <v/>
      </c>
      <c r="BM58" s="80" t="str">
        <f t="shared" si="11"/>
        <v/>
      </c>
      <c r="BN58" s="139"/>
      <c r="BO58" s="82" t="str">
        <f>IF(ISBLANK(A58),"",VLOOKUP(LEFT(A58,1),Coordinate,2,FALSE))</f>
        <v/>
      </c>
      <c r="BP58" s="83">
        <f t="shared" si="12"/>
        <v>0</v>
      </c>
      <c r="BQ58" s="84">
        <f t="shared" si="13"/>
        <v>0</v>
      </c>
      <c r="BR58" s="54" t="str">
        <f>IF(ISBLANK(A58),"",vlookup(LEFT(A58,1),Coordinate,9,false))</f>
        <v/>
      </c>
      <c r="BS58" s="54" t="str">
        <f>IF(ISBLANK(A58),"",VLOOKUP(MID(A58,2,1),Coordinate,9,false))</f>
        <v/>
      </c>
      <c r="BT58" s="54" t="str">
        <f>IF(ISBLANK(A58),"",VLOOKUP(MID(A58,3,1),Coordinate,9,false))</f>
        <v/>
      </c>
      <c r="BU58" s="54" t="str">
        <f>IF(ISBLANK(A58),"",VLOOKUP(MID(A58,4,1),Coordinate,9,false))</f>
        <v/>
      </c>
      <c r="BV58" s="54" t="str">
        <f>IF(ISBLANK(A58),"",VLOOKUP(MID(A58,5,1),Coordinate,9,false))</f>
        <v/>
      </c>
      <c r="BW58" s="54" t="str">
        <f>IF(ISBLANK(A58),"",VLOOKUP(MID(A58,6,1),Coordinate,9,false))</f>
        <v/>
      </c>
      <c r="BX58" s="84" t="str">
        <f>IF(ISBLANK(A58),"",VLOOKUP(RIGHT(A58,1),Coordinate,9,false))</f>
        <v/>
      </c>
      <c r="BY58" s="84">
        <f t="array" ref="BY58">SUMPRODUCT(BR58:BX58,TRANSPOSE(Weights))</f>
        <v>0</v>
      </c>
      <c r="BZ58" s="53"/>
    </row>
    <row r="59">
      <c r="A59" s="147"/>
      <c r="B59" s="51" t="str">
        <f>IF(ISBLANK(A59),"",if(C59="","N",if(VLOOKUP(BQ59,NewPlanet,3,false)=C59,"Y","N")))</f>
        <v/>
      </c>
      <c r="C59" s="141"/>
      <c r="D59" s="52"/>
      <c r="E59" s="52"/>
      <c r="F59" s="52"/>
      <c r="G59" s="52"/>
      <c r="H59" s="52"/>
      <c r="I59" s="54" t="str">
        <f t="shared" si="7"/>
        <v/>
      </c>
      <c r="J59" s="52"/>
      <c r="K59" s="52"/>
      <c r="L59" s="52"/>
      <c r="M59" s="52"/>
      <c r="N59" s="52"/>
      <c r="O59" s="54" t="str">
        <f t="shared" si="8"/>
        <v/>
      </c>
      <c r="P59" s="142"/>
      <c r="Q59" s="56"/>
      <c r="R59" s="143"/>
      <c r="S59" s="58"/>
      <c r="T59" s="144"/>
      <c r="U59" s="60"/>
      <c r="V59" s="61"/>
      <c r="W59" s="62"/>
      <c r="X59" s="52"/>
      <c r="Y59" s="63"/>
      <c r="Z59" s="52"/>
      <c r="AA59" s="52"/>
      <c r="AB59" s="52"/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58"/>
      <c r="AU59" s="60"/>
      <c r="AV59" s="60"/>
      <c r="AW59" s="61"/>
      <c r="AX59" s="62"/>
      <c r="AY59" s="31" t="str">
        <f t="shared" si="9"/>
        <v/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4"/>
      <c r="BK59" s="74"/>
      <c r="BL59" s="77" t="str">
        <f t="shared" si="10"/>
        <v/>
      </c>
      <c r="BM59" s="80" t="str">
        <f t="shared" si="11"/>
        <v/>
      </c>
      <c r="BN59" s="139"/>
      <c r="BO59" s="82" t="str">
        <f>IF(ISBLANK(A59),"",VLOOKUP(LEFT(A59,1),Coordinate,2,FALSE))</f>
        <v/>
      </c>
      <c r="BP59" s="83">
        <f t="shared" si="12"/>
        <v>0</v>
      </c>
      <c r="BQ59" s="84">
        <f t="shared" si="13"/>
        <v>0</v>
      </c>
      <c r="BR59" s="54" t="str">
        <f>IF(ISBLANK(A59),"",vlookup(LEFT(A59,1),Coordinate,9,false))</f>
        <v/>
      </c>
      <c r="BS59" s="54" t="str">
        <f>IF(ISBLANK(A59),"",VLOOKUP(MID(A59,2,1),Coordinate,9,false))</f>
        <v/>
      </c>
      <c r="BT59" s="54" t="str">
        <f>IF(ISBLANK(A59),"",VLOOKUP(MID(A59,3,1),Coordinate,9,false))</f>
        <v/>
      </c>
      <c r="BU59" s="54" t="str">
        <f>IF(ISBLANK(A59),"",VLOOKUP(MID(A59,4,1),Coordinate,9,false))</f>
        <v/>
      </c>
      <c r="BV59" s="54" t="str">
        <f>IF(ISBLANK(A59),"",VLOOKUP(MID(A59,5,1),Coordinate,9,false))</f>
        <v/>
      </c>
      <c r="BW59" s="54" t="str">
        <f>IF(ISBLANK(A59),"",VLOOKUP(MID(A59,6,1),Coordinate,9,false))</f>
        <v/>
      </c>
      <c r="BX59" s="84" t="str">
        <f>IF(ISBLANK(A59),"",VLOOKUP(RIGHT(A59,1),Coordinate,9,false))</f>
        <v/>
      </c>
      <c r="BY59" s="84">
        <f t="array" ref="BY59">SUMPRODUCT(BR59:BX59,TRANSPOSE(Weights))</f>
        <v>0</v>
      </c>
      <c r="BZ59" s="53"/>
    </row>
    <row r="60">
      <c r="A60" s="147"/>
      <c r="B60" s="51" t="str">
        <f>IF(ISBLANK(A60),"",if(C60="","N",if(VLOOKUP(BQ60,NewPlanet,3,false)=C60,"Y","N")))</f>
        <v/>
      </c>
      <c r="C60" s="141"/>
      <c r="D60" s="52"/>
      <c r="E60" s="52"/>
      <c r="F60" s="52"/>
      <c r="G60" s="52"/>
      <c r="H60" s="52"/>
      <c r="I60" s="54" t="str">
        <f t="shared" si="7"/>
        <v/>
      </c>
      <c r="J60" s="52"/>
      <c r="K60" s="52"/>
      <c r="L60" s="52"/>
      <c r="M60" s="52"/>
      <c r="N60" s="52"/>
      <c r="O60" s="54" t="str">
        <f t="shared" si="8"/>
        <v/>
      </c>
      <c r="P60" s="142"/>
      <c r="Q60" s="56"/>
      <c r="R60" s="143"/>
      <c r="S60" s="58"/>
      <c r="T60" s="144"/>
      <c r="U60" s="60"/>
      <c r="V60" s="61"/>
      <c r="W60" s="62"/>
      <c r="X60" s="52"/>
      <c r="Y60" s="63"/>
      <c r="Z60" s="52"/>
      <c r="AA60" s="52"/>
      <c r="AB60" s="52"/>
      <c r="AC60" s="65"/>
      <c r="AD60" s="52"/>
      <c r="AE60" s="52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58"/>
      <c r="AU60" s="60"/>
      <c r="AV60" s="60"/>
      <c r="AW60" s="61"/>
      <c r="AX60" s="62"/>
      <c r="AY60" s="31" t="str">
        <f t="shared" si="9"/>
        <v/>
      </c>
      <c r="AZ60" s="63"/>
      <c r="BA60" s="69"/>
      <c r="BB60" s="69"/>
      <c r="BC60" s="69"/>
      <c r="BD60" s="71"/>
      <c r="BE60" s="71"/>
      <c r="BF60" s="71"/>
      <c r="BG60" s="72"/>
      <c r="BH60" s="73"/>
      <c r="BI60" s="73"/>
      <c r="BJ60" s="74"/>
      <c r="BK60" s="74"/>
      <c r="BL60" s="77" t="str">
        <f t="shared" si="10"/>
        <v/>
      </c>
      <c r="BM60" s="80" t="str">
        <f t="shared" si="11"/>
        <v/>
      </c>
      <c r="BN60" s="139"/>
      <c r="BO60" s="82" t="str">
        <f>IF(ISBLANK(A60),"",VLOOKUP(LEFT(A60,1),Coordinate,2,FALSE))</f>
        <v/>
      </c>
      <c r="BP60" s="83">
        <f t="shared" si="12"/>
        <v>0</v>
      </c>
      <c r="BQ60" s="84">
        <f t="shared" si="13"/>
        <v>0</v>
      </c>
      <c r="BR60" s="54" t="str">
        <f>IF(ISBLANK(A60),"",vlookup(LEFT(A60,1),Coordinate,9,false))</f>
        <v/>
      </c>
      <c r="BS60" s="54" t="str">
        <f>IF(ISBLANK(A60),"",VLOOKUP(MID(A60,2,1),Coordinate,9,false))</f>
        <v/>
      </c>
      <c r="BT60" s="54" t="str">
        <f>IF(ISBLANK(A60),"",VLOOKUP(MID(A60,3,1),Coordinate,9,false))</f>
        <v/>
      </c>
      <c r="BU60" s="54" t="str">
        <f>IF(ISBLANK(A60),"",VLOOKUP(MID(A60,4,1),Coordinate,9,false))</f>
        <v/>
      </c>
      <c r="BV60" s="54" t="str">
        <f>IF(ISBLANK(A60),"",VLOOKUP(MID(A60,5,1),Coordinate,9,false))</f>
        <v/>
      </c>
      <c r="BW60" s="54" t="str">
        <f>IF(ISBLANK(A60),"",VLOOKUP(MID(A60,6,1),Coordinate,9,false))</f>
        <v/>
      </c>
      <c r="BX60" s="84" t="str">
        <f>IF(ISBLANK(A60),"",VLOOKUP(RIGHT(A60,1),Coordinate,9,false))</f>
        <v/>
      </c>
      <c r="BY60" s="84">
        <f t="array" ref="BY60">SUMPRODUCT(BR60:BX60,TRANSPOSE(Weights))</f>
        <v>0</v>
      </c>
      <c r="BZ60" s="53"/>
    </row>
    <row r="61">
      <c r="A61" s="147"/>
      <c r="B61" s="51" t="str">
        <f>IF(ISBLANK(A61),"",if(C61="","N",if(VLOOKUP(BQ61,NewPlanet,3,false)=C61,"Y","N")))</f>
        <v/>
      </c>
      <c r="C61" s="141"/>
      <c r="D61" s="52"/>
      <c r="E61" s="52"/>
      <c r="F61" s="52"/>
      <c r="G61" s="52"/>
      <c r="H61" s="52"/>
      <c r="I61" s="54" t="str">
        <f t="shared" si="7"/>
        <v/>
      </c>
      <c r="J61" s="52"/>
      <c r="K61" s="52"/>
      <c r="L61" s="52"/>
      <c r="M61" s="52"/>
      <c r="N61" s="52"/>
      <c r="O61" s="54" t="str">
        <f t="shared" si="8"/>
        <v/>
      </c>
      <c r="P61" s="142"/>
      <c r="Q61" s="56"/>
      <c r="R61" s="143"/>
      <c r="S61" s="58"/>
      <c r="T61" s="144"/>
      <c r="U61" s="60"/>
      <c r="V61" s="61"/>
      <c r="W61" s="62"/>
      <c r="X61" s="52"/>
      <c r="Y61" s="63"/>
      <c r="Z61" s="52"/>
      <c r="AA61" s="52"/>
      <c r="AB61" s="52"/>
      <c r="AC61" s="65"/>
      <c r="AD61" s="52"/>
      <c r="AE61" s="52"/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58"/>
      <c r="AU61" s="60"/>
      <c r="AV61" s="60"/>
      <c r="AW61" s="61"/>
      <c r="AX61" s="62"/>
      <c r="AY61" s="31" t="str">
        <f t="shared" si="9"/>
        <v/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4"/>
      <c r="BK61" s="74"/>
      <c r="BL61" s="77" t="str">
        <f t="shared" si="10"/>
        <v/>
      </c>
      <c r="BM61" s="80" t="str">
        <f t="shared" si="11"/>
        <v/>
      </c>
      <c r="BN61" s="139"/>
      <c r="BO61" s="82" t="str">
        <f>IF(ISBLANK(A61),"",VLOOKUP(LEFT(A61,1),Coordinate,2,FALSE))</f>
        <v/>
      </c>
      <c r="BP61" s="83">
        <f t="shared" si="12"/>
        <v>0</v>
      </c>
      <c r="BQ61" s="84">
        <f t="shared" si="13"/>
        <v>0</v>
      </c>
      <c r="BR61" s="54" t="str">
        <f>IF(ISBLANK(A61),"",vlookup(LEFT(A61,1),Coordinate,9,false))</f>
        <v/>
      </c>
      <c r="BS61" s="54" t="str">
        <f>IF(ISBLANK(A61),"",VLOOKUP(MID(A61,2,1),Coordinate,9,false))</f>
        <v/>
      </c>
      <c r="BT61" s="54" t="str">
        <f>IF(ISBLANK(A61),"",VLOOKUP(MID(A61,3,1),Coordinate,9,false))</f>
        <v/>
      </c>
      <c r="BU61" s="54" t="str">
        <f>IF(ISBLANK(A61),"",VLOOKUP(MID(A61,4,1),Coordinate,9,false))</f>
        <v/>
      </c>
      <c r="BV61" s="54" t="str">
        <f>IF(ISBLANK(A61),"",VLOOKUP(MID(A61,5,1),Coordinate,9,false))</f>
        <v/>
      </c>
      <c r="BW61" s="54" t="str">
        <f>IF(ISBLANK(A61),"",VLOOKUP(MID(A61,6,1),Coordinate,9,false))</f>
        <v/>
      </c>
      <c r="BX61" s="84" t="str">
        <f>IF(ISBLANK(A61),"",VLOOKUP(RIGHT(A61,1),Coordinate,9,false))</f>
        <v/>
      </c>
      <c r="BY61" s="84">
        <f t="array" ref="BY61">SUMPRODUCT(BR61:BX61,TRANSPOSE(Weights))</f>
        <v>0</v>
      </c>
      <c r="BZ61" s="53"/>
    </row>
    <row r="62">
      <c r="A62" s="147"/>
      <c r="B62" s="51" t="str">
        <f>IF(ISBLANK(A62),"",if(C62="","N",if(VLOOKUP(BQ62,NewPlanet,3,false)=C62,"Y","N")))</f>
        <v/>
      </c>
      <c r="C62" s="141"/>
      <c r="D62" s="52"/>
      <c r="E62" s="52"/>
      <c r="F62" s="52"/>
      <c r="G62" s="52"/>
      <c r="H62" s="52"/>
      <c r="I62" s="54" t="str">
        <f t="shared" si="7"/>
        <v/>
      </c>
      <c r="J62" s="52"/>
      <c r="K62" s="52"/>
      <c r="L62" s="52"/>
      <c r="M62" s="52"/>
      <c r="N62" s="52"/>
      <c r="O62" s="54" t="str">
        <f t="shared" si="8"/>
        <v/>
      </c>
      <c r="P62" s="142"/>
      <c r="Q62" s="56"/>
      <c r="R62" s="143"/>
      <c r="S62" s="58"/>
      <c r="T62" s="144"/>
      <c r="U62" s="60"/>
      <c r="V62" s="61"/>
      <c r="W62" s="62"/>
      <c r="X62" s="52"/>
      <c r="Y62" s="63"/>
      <c r="Z62" s="52"/>
      <c r="AA62" s="52"/>
      <c r="AB62" s="52"/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56"/>
      <c r="AR62" s="58"/>
      <c r="AS62" s="58"/>
      <c r="AT62" s="58"/>
      <c r="AU62" s="60"/>
      <c r="AV62" s="60"/>
      <c r="AW62" s="61"/>
      <c r="AX62" s="62"/>
      <c r="AY62" s="31" t="str">
        <f t="shared" si="9"/>
        <v/>
      </c>
      <c r="AZ62" s="63"/>
      <c r="BA62" s="69"/>
      <c r="BB62" s="69"/>
      <c r="BC62" s="69"/>
      <c r="BD62" s="71"/>
      <c r="BE62" s="71"/>
      <c r="BF62" s="71"/>
      <c r="BG62" s="72"/>
      <c r="BH62" s="73"/>
      <c r="BI62" s="73"/>
      <c r="BJ62" s="74"/>
      <c r="BK62" s="74"/>
      <c r="BL62" s="77" t="str">
        <f t="shared" si="10"/>
        <v/>
      </c>
      <c r="BM62" s="80" t="str">
        <f t="shared" si="11"/>
        <v/>
      </c>
      <c r="BN62" s="139"/>
      <c r="BO62" s="82" t="str">
        <f>IF(ISBLANK(A62),"",VLOOKUP(LEFT(A62,1),Coordinate,2,FALSE))</f>
        <v/>
      </c>
      <c r="BP62" s="83">
        <f t="shared" si="12"/>
        <v>0</v>
      </c>
      <c r="BQ62" s="84">
        <f t="shared" si="13"/>
        <v>0</v>
      </c>
      <c r="BR62" s="54" t="str">
        <f>IF(ISBLANK(A62),"",vlookup(LEFT(A62,1),Coordinate,9,false))</f>
        <v/>
      </c>
      <c r="BS62" s="54" t="str">
        <f>IF(ISBLANK(A62),"",VLOOKUP(MID(A62,2,1),Coordinate,9,false))</f>
        <v/>
      </c>
      <c r="BT62" s="54" t="str">
        <f>IF(ISBLANK(A62),"",VLOOKUP(MID(A62,3,1),Coordinate,9,false))</f>
        <v/>
      </c>
      <c r="BU62" s="54" t="str">
        <f>IF(ISBLANK(A62),"",VLOOKUP(MID(A62,4,1),Coordinate,9,false))</f>
        <v/>
      </c>
      <c r="BV62" s="54" t="str">
        <f>IF(ISBLANK(A62),"",VLOOKUP(MID(A62,5,1),Coordinate,9,false))</f>
        <v/>
      </c>
      <c r="BW62" s="54" t="str">
        <f>IF(ISBLANK(A62),"",VLOOKUP(MID(A62,6,1),Coordinate,9,false))</f>
        <v/>
      </c>
      <c r="BX62" s="84" t="str">
        <f>IF(ISBLANK(A62),"",VLOOKUP(RIGHT(A62,1),Coordinate,9,false))</f>
        <v/>
      </c>
      <c r="BY62" s="84">
        <f t="array" ref="BY62">SUMPRODUCT(BR62:BX62,TRANSPOSE(Weights))</f>
        <v>0</v>
      </c>
      <c r="BZ62" s="53"/>
    </row>
    <row r="63">
      <c r="A63" s="147"/>
      <c r="B63" s="51" t="str">
        <f>IF(ISBLANK(A63),"",if(C63="","N",if(VLOOKUP(BQ63,NewPlanet,3,false)=C63,"Y","N")))</f>
        <v/>
      </c>
      <c r="C63" s="141"/>
      <c r="D63" s="52"/>
      <c r="E63" s="52"/>
      <c r="F63" s="52"/>
      <c r="G63" s="52"/>
      <c r="H63" s="52"/>
      <c r="I63" s="54" t="str">
        <f t="shared" si="7"/>
        <v/>
      </c>
      <c r="J63" s="52"/>
      <c r="K63" s="52"/>
      <c r="L63" s="52"/>
      <c r="M63" s="52"/>
      <c r="N63" s="52"/>
      <c r="O63" s="54" t="str">
        <f t="shared" si="8"/>
        <v/>
      </c>
      <c r="P63" s="142"/>
      <c r="Q63" s="56"/>
      <c r="R63" s="143"/>
      <c r="S63" s="58"/>
      <c r="T63" s="144"/>
      <c r="U63" s="60"/>
      <c r="V63" s="61"/>
      <c r="W63" s="62"/>
      <c r="X63" s="52"/>
      <c r="Y63" s="63"/>
      <c r="Z63" s="52"/>
      <c r="AA63" s="52"/>
      <c r="AB63" s="52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56"/>
      <c r="AP63" s="56"/>
      <c r="AQ63" s="56"/>
      <c r="AR63" s="58"/>
      <c r="AS63" s="58"/>
      <c r="AT63" s="58"/>
      <c r="AU63" s="60"/>
      <c r="AV63" s="60"/>
      <c r="AW63" s="61"/>
      <c r="AX63" s="62"/>
      <c r="AY63" s="31" t="str">
        <f t="shared" si="9"/>
        <v/>
      </c>
      <c r="AZ63" s="63"/>
      <c r="BA63" s="69"/>
      <c r="BB63" s="69"/>
      <c r="BC63" s="69"/>
      <c r="BD63" s="71"/>
      <c r="BE63" s="71"/>
      <c r="BF63" s="71"/>
      <c r="BG63" s="72"/>
      <c r="BH63" s="73"/>
      <c r="BI63" s="73"/>
      <c r="BJ63" s="74"/>
      <c r="BK63" s="74"/>
      <c r="BL63" s="77" t="str">
        <f t="shared" si="10"/>
        <v/>
      </c>
      <c r="BM63" s="80" t="str">
        <f t="shared" si="11"/>
        <v/>
      </c>
      <c r="BN63" s="139"/>
      <c r="BO63" s="82" t="str">
        <f>IF(ISBLANK(A63),"",VLOOKUP(LEFT(A63,1),Coordinate,2,FALSE))</f>
        <v/>
      </c>
      <c r="BP63" s="83">
        <f t="shared" si="12"/>
        <v>0</v>
      </c>
      <c r="BQ63" s="84">
        <f t="shared" si="13"/>
        <v>0</v>
      </c>
      <c r="BR63" s="54" t="str">
        <f>IF(ISBLANK(A63),"",vlookup(LEFT(A63,1),Coordinate,9,false))</f>
        <v/>
      </c>
      <c r="BS63" s="54" t="str">
        <f>IF(ISBLANK(A63),"",VLOOKUP(MID(A63,2,1),Coordinate,9,false))</f>
        <v/>
      </c>
      <c r="BT63" s="54" t="str">
        <f>IF(ISBLANK(A63),"",VLOOKUP(MID(A63,3,1),Coordinate,9,false))</f>
        <v/>
      </c>
      <c r="BU63" s="54" t="str">
        <f>IF(ISBLANK(A63),"",VLOOKUP(MID(A63,4,1),Coordinate,9,false))</f>
        <v/>
      </c>
      <c r="BV63" s="54" t="str">
        <f>IF(ISBLANK(A63),"",VLOOKUP(MID(A63,5,1),Coordinate,9,false))</f>
        <v/>
      </c>
      <c r="BW63" s="54" t="str">
        <f>IF(ISBLANK(A63),"",VLOOKUP(MID(A63,6,1),Coordinate,9,false))</f>
        <v/>
      </c>
      <c r="BX63" s="84" t="str">
        <f>IF(ISBLANK(A63),"",VLOOKUP(RIGHT(A63,1),Coordinate,9,false))</f>
        <v/>
      </c>
      <c r="BY63" s="84">
        <f t="array" ref="BY63">SUMPRODUCT(BR63:BX63,TRANSPOSE(Weights))</f>
        <v>0</v>
      </c>
      <c r="BZ63" s="53"/>
    </row>
    <row r="64">
      <c r="A64" s="147"/>
      <c r="B64" s="51" t="str">
        <f>IF(ISBLANK(A64),"",if(C64="","N",if(VLOOKUP(BQ64,NewPlanet,3,false)=C64,"Y","N")))</f>
        <v/>
      </c>
      <c r="C64" s="141"/>
      <c r="D64" s="52"/>
      <c r="E64" s="52"/>
      <c r="F64" s="52"/>
      <c r="G64" s="52"/>
      <c r="H64" s="52"/>
      <c r="I64" s="54" t="str">
        <f t="shared" si="7"/>
        <v/>
      </c>
      <c r="J64" s="52"/>
      <c r="K64" s="52"/>
      <c r="L64" s="52"/>
      <c r="M64" s="52"/>
      <c r="N64" s="52"/>
      <c r="O64" s="54" t="str">
        <f t="shared" si="8"/>
        <v/>
      </c>
      <c r="P64" s="142"/>
      <c r="Q64" s="56"/>
      <c r="R64" s="143"/>
      <c r="S64" s="58"/>
      <c r="T64" s="144"/>
      <c r="U64" s="60"/>
      <c r="V64" s="61"/>
      <c r="W64" s="62"/>
      <c r="X64" s="52"/>
      <c r="Y64" s="63"/>
      <c r="Z64" s="52"/>
      <c r="AA64" s="52"/>
      <c r="AB64" s="52"/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2"/>
      <c r="AN64" s="52"/>
      <c r="AO64" s="56"/>
      <c r="AP64" s="56"/>
      <c r="AQ64" s="56"/>
      <c r="AR64" s="58"/>
      <c r="AS64" s="58"/>
      <c r="AT64" s="58"/>
      <c r="AU64" s="60"/>
      <c r="AV64" s="60"/>
      <c r="AW64" s="61"/>
      <c r="AX64" s="62"/>
      <c r="AY64" s="31" t="str">
        <f t="shared" si="9"/>
        <v/>
      </c>
      <c r="AZ64" s="63"/>
      <c r="BA64" s="69"/>
      <c r="BB64" s="69"/>
      <c r="BC64" s="69"/>
      <c r="BD64" s="71"/>
      <c r="BE64" s="71"/>
      <c r="BF64" s="71"/>
      <c r="BG64" s="72"/>
      <c r="BH64" s="73"/>
      <c r="BI64" s="73"/>
      <c r="BJ64" s="74"/>
      <c r="BK64" s="74"/>
      <c r="BL64" s="77" t="str">
        <f t="shared" si="10"/>
        <v/>
      </c>
      <c r="BM64" s="80" t="str">
        <f t="shared" si="11"/>
        <v/>
      </c>
      <c r="BN64" s="139"/>
      <c r="BO64" s="82" t="str">
        <f>IF(ISBLANK(A64),"",VLOOKUP(LEFT(A64,1),Coordinate,2,FALSE))</f>
        <v/>
      </c>
      <c r="BP64" s="83">
        <f t="shared" si="12"/>
        <v>0</v>
      </c>
      <c r="BQ64" s="84">
        <f t="shared" si="13"/>
        <v>0</v>
      </c>
      <c r="BR64" s="54" t="str">
        <f>IF(ISBLANK(A64),"",vlookup(LEFT(A64,1),Coordinate,9,false))</f>
        <v/>
      </c>
      <c r="BS64" s="54" t="str">
        <f>IF(ISBLANK(A64),"",VLOOKUP(MID(A64,2,1),Coordinate,9,false))</f>
        <v/>
      </c>
      <c r="BT64" s="54" t="str">
        <f>IF(ISBLANK(A64),"",VLOOKUP(MID(A64,3,1),Coordinate,9,false))</f>
        <v/>
      </c>
      <c r="BU64" s="54" t="str">
        <f>IF(ISBLANK(A64),"",VLOOKUP(MID(A64,4,1),Coordinate,9,false))</f>
        <v/>
      </c>
      <c r="BV64" s="54" t="str">
        <f>IF(ISBLANK(A64),"",VLOOKUP(MID(A64,5,1),Coordinate,9,false))</f>
        <v/>
      </c>
      <c r="BW64" s="54" t="str">
        <f>IF(ISBLANK(A64),"",VLOOKUP(MID(A64,6,1),Coordinate,9,false))</f>
        <v/>
      </c>
      <c r="BX64" s="84" t="str">
        <f>IF(ISBLANK(A64),"",VLOOKUP(RIGHT(A64,1),Coordinate,9,false))</f>
        <v/>
      </c>
      <c r="BY64" s="84">
        <f t="array" ref="BY64">SUMPRODUCT(BR64:BX64,TRANSPOSE(Weights))</f>
        <v>0</v>
      </c>
      <c r="BZ64" s="53"/>
    </row>
    <row r="65">
      <c r="A65" s="147"/>
      <c r="B65" s="51" t="str">
        <f>IF(ISBLANK(A65),"",if(C65="","N",if(VLOOKUP(BQ65,NewPlanet,3,false)=C65,"Y","N")))</f>
        <v/>
      </c>
      <c r="C65" s="141"/>
      <c r="D65" s="52"/>
      <c r="E65" s="52"/>
      <c r="F65" s="52"/>
      <c r="G65" s="52"/>
      <c r="H65" s="52"/>
      <c r="I65" s="54" t="str">
        <f t="shared" si="7"/>
        <v/>
      </c>
      <c r="J65" s="52"/>
      <c r="K65" s="52"/>
      <c r="L65" s="52"/>
      <c r="M65" s="52"/>
      <c r="N65" s="52"/>
      <c r="O65" s="54" t="str">
        <f t="shared" si="8"/>
        <v/>
      </c>
      <c r="P65" s="142"/>
      <c r="Q65" s="56"/>
      <c r="R65" s="143"/>
      <c r="S65" s="58"/>
      <c r="T65" s="144"/>
      <c r="U65" s="60"/>
      <c r="V65" s="61"/>
      <c r="W65" s="62"/>
      <c r="X65" s="52"/>
      <c r="Y65" s="63"/>
      <c r="Z65" s="52"/>
      <c r="AA65" s="52"/>
      <c r="AB65" s="52"/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58"/>
      <c r="AU65" s="60"/>
      <c r="AV65" s="60"/>
      <c r="AW65" s="61"/>
      <c r="AX65" s="62"/>
      <c r="AY65" s="31" t="str">
        <f t="shared" si="9"/>
        <v/>
      </c>
      <c r="AZ65" s="63"/>
      <c r="BA65" s="69"/>
      <c r="BB65" s="69"/>
      <c r="BC65" s="69"/>
      <c r="BD65" s="71"/>
      <c r="BE65" s="71"/>
      <c r="BF65" s="71"/>
      <c r="BG65" s="72"/>
      <c r="BH65" s="73"/>
      <c r="BI65" s="73"/>
      <c r="BJ65" s="74"/>
      <c r="BK65" s="74"/>
      <c r="BL65" s="77" t="str">
        <f t="shared" si="10"/>
        <v/>
      </c>
      <c r="BM65" s="80" t="str">
        <f t="shared" si="11"/>
        <v/>
      </c>
      <c r="BN65" s="139"/>
      <c r="BO65" s="82" t="str">
        <f>IF(ISBLANK(A65),"",VLOOKUP(LEFT(A65,1),Coordinate,2,FALSE))</f>
        <v/>
      </c>
      <c r="BP65" s="83">
        <f t="shared" si="12"/>
        <v>0</v>
      </c>
      <c r="BQ65" s="84">
        <f t="shared" si="13"/>
        <v>0</v>
      </c>
      <c r="BR65" s="54" t="str">
        <f>IF(ISBLANK(A65),"",vlookup(LEFT(A65,1),Coordinate,9,false))</f>
        <v/>
      </c>
      <c r="BS65" s="54" t="str">
        <f>IF(ISBLANK(A65),"",VLOOKUP(MID(A65,2,1),Coordinate,9,false))</f>
        <v/>
      </c>
      <c r="BT65" s="54" t="str">
        <f>IF(ISBLANK(A65),"",VLOOKUP(MID(A65,3,1),Coordinate,9,false))</f>
        <v/>
      </c>
      <c r="BU65" s="54" t="str">
        <f>IF(ISBLANK(A65),"",VLOOKUP(MID(A65,4,1),Coordinate,9,false))</f>
        <v/>
      </c>
      <c r="BV65" s="54" t="str">
        <f>IF(ISBLANK(A65),"",VLOOKUP(MID(A65,5,1),Coordinate,9,false))</f>
        <v/>
      </c>
      <c r="BW65" s="54" t="str">
        <f>IF(ISBLANK(A65),"",VLOOKUP(MID(A65,6,1),Coordinate,9,false))</f>
        <v/>
      </c>
      <c r="BX65" s="84" t="str">
        <f>IF(ISBLANK(A65),"",VLOOKUP(RIGHT(A65,1),Coordinate,9,false))</f>
        <v/>
      </c>
      <c r="BY65" s="84">
        <f t="array" ref="BY65">SUMPRODUCT(BR65:BX65,TRANSPOSE(Weights))</f>
        <v>0</v>
      </c>
      <c r="BZ65" s="53"/>
    </row>
    <row r="66">
      <c r="A66" s="147"/>
      <c r="B66" s="51" t="str">
        <f>IF(ISBLANK(A66),"",if(C66="","N",if(VLOOKUP(BQ66,NewPlanet,3,false)=C66,"Y","N")))</f>
        <v/>
      </c>
      <c r="C66" s="141"/>
      <c r="D66" s="52"/>
      <c r="E66" s="52"/>
      <c r="F66" s="52"/>
      <c r="G66" s="52"/>
      <c r="H66" s="52"/>
      <c r="I66" s="54" t="str">
        <f t="shared" si="7"/>
        <v/>
      </c>
      <c r="J66" s="52"/>
      <c r="K66" s="52"/>
      <c r="L66" s="52"/>
      <c r="M66" s="52"/>
      <c r="N66" s="52"/>
      <c r="O66" s="54" t="str">
        <f t="shared" si="8"/>
        <v/>
      </c>
      <c r="P66" s="142"/>
      <c r="Q66" s="56"/>
      <c r="R66" s="143"/>
      <c r="S66" s="58"/>
      <c r="T66" s="144"/>
      <c r="U66" s="60"/>
      <c r="V66" s="61"/>
      <c r="W66" s="62"/>
      <c r="X66" s="52"/>
      <c r="Y66" s="63"/>
      <c r="Z66" s="52"/>
      <c r="AA66" s="52"/>
      <c r="AB66" s="52"/>
      <c r="AC66" s="65"/>
      <c r="AD66" s="52"/>
      <c r="AE66" s="52"/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58"/>
      <c r="AU66" s="60"/>
      <c r="AV66" s="60"/>
      <c r="AW66" s="61"/>
      <c r="AX66" s="62"/>
      <c r="AY66" s="31" t="str">
        <f t="shared" si="9"/>
        <v/>
      </c>
      <c r="AZ66" s="63"/>
      <c r="BA66" s="69"/>
      <c r="BB66" s="69"/>
      <c r="BC66" s="69"/>
      <c r="BD66" s="71"/>
      <c r="BE66" s="71"/>
      <c r="BF66" s="71"/>
      <c r="BG66" s="72"/>
      <c r="BH66" s="73"/>
      <c r="BI66" s="73"/>
      <c r="BJ66" s="74"/>
      <c r="BK66" s="74"/>
      <c r="BL66" s="77" t="str">
        <f t="shared" si="10"/>
        <v/>
      </c>
      <c r="BM66" s="80" t="str">
        <f t="shared" si="11"/>
        <v/>
      </c>
      <c r="BN66" s="139"/>
      <c r="BO66" s="82" t="str">
        <f>IF(ISBLANK(A66),"",VLOOKUP(LEFT(A66,1),Coordinate,2,FALSE))</f>
        <v/>
      </c>
      <c r="BP66" s="83">
        <f t="shared" si="12"/>
        <v>0</v>
      </c>
      <c r="BQ66" s="84">
        <f t="shared" si="13"/>
        <v>0</v>
      </c>
      <c r="BR66" s="54" t="str">
        <f>IF(ISBLANK(A66),"",vlookup(LEFT(A66,1),Coordinate,9,false))</f>
        <v/>
      </c>
      <c r="BS66" s="54" t="str">
        <f>IF(ISBLANK(A66),"",VLOOKUP(MID(A66,2,1),Coordinate,9,false))</f>
        <v/>
      </c>
      <c r="BT66" s="54" t="str">
        <f>IF(ISBLANK(A66),"",VLOOKUP(MID(A66,3,1),Coordinate,9,false))</f>
        <v/>
      </c>
      <c r="BU66" s="54" t="str">
        <f>IF(ISBLANK(A66),"",VLOOKUP(MID(A66,4,1),Coordinate,9,false))</f>
        <v/>
      </c>
      <c r="BV66" s="54" t="str">
        <f>IF(ISBLANK(A66),"",VLOOKUP(MID(A66,5,1),Coordinate,9,false))</f>
        <v/>
      </c>
      <c r="BW66" s="54" t="str">
        <f>IF(ISBLANK(A66),"",VLOOKUP(MID(A66,6,1),Coordinate,9,false))</f>
        <v/>
      </c>
      <c r="BX66" s="84" t="str">
        <f>IF(ISBLANK(A66),"",VLOOKUP(RIGHT(A66,1),Coordinate,9,false))</f>
        <v/>
      </c>
      <c r="BY66" s="84">
        <f t="array" ref="BY66">SUMPRODUCT(BR66:BX66,TRANSPOSE(Weights))</f>
        <v>0</v>
      </c>
      <c r="BZ66" s="53"/>
    </row>
    <row r="67">
      <c r="A67" s="147"/>
      <c r="B67" s="51" t="str">
        <f>IF(ISBLANK(A67),"",if(C67="","N",if(VLOOKUP(BQ67,NewPlanet,3,false)=C67,"Y","N")))</f>
        <v/>
      </c>
      <c r="C67" s="141"/>
      <c r="D67" s="52"/>
      <c r="E67" s="52"/>
      <c r="F67" s="52"/>
      <c r="G67" s="52"/>
      <c r="H67" s="52"/>
      <c r="I67" s="54" t="str">
        <f t="shared" si="7"/>
        <v/>
      </c>
      <c r="J67" s="52"/>
      <c r="K67" s="52"/>
      <c r="L67" s="52"/>
      <c r="M67" s="52"/>
      <c r="N67" s="52"/>
      <c r="O67" s="54" t="str">
        <f t="shared" si="8"/>
        <v/>
      </c>
      <c r="P67" s="142"/>
      <c r="Q67" s="56"/>
      <c r="R67" s="143"/>
      <c r="S67" s="58"/>
      <c r="T67" s="144"/>
      <c r="U67" s="60"/>
      <c r="V67" s="61"/>
      <c r="W67" s="62"/>
      <c r="X67" s="52"/>
      <c r="Y67" s="63"/>
      <c r="Z67" s="52"/>
      <c r="AA67" s="52"/>
      <c r="AB67" s="52"/>
      <c r="AC67" s="65"/>
      <c r="AD67" s="52"/>
      <c r="AE67" s="52"/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58"/>
      <c r="AU67" s="60"/>
      <c r="AV67" s="60"/>
      <c r="AW67" s="61"/>
      <c r="AX67" s="62"/>
      <c r="AY67" s="31" t="str">
        <f t="shared" si="9"/>
        <v/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 t="str">
        <f t="shared" si="10"/>
        <v/>
      </c>
      <c r="BM67" s="80" t="str">
        <f t="shared" si="11"/>
        <v/>
      </c>
      <c r="BN67" s="139"/>
      <c r="BO67" s="82" t="str">
        <f>IF(ISBLANK(A67),"",VLOOKUP(LEFT(A67,1),Coordinate,2,FALSE))</f>
        <v/>
      </c>
      <c r="BP67" s="83">
        <f t="shared" si="12"/>
        <v>0</v>
      </c>
      <c r="BQ67" s="84">
        <f t="shared" si="13"/>
        <v>0</v>
      </c>
      <c r="BR67" s="54" t="str">
        <f>IF(ISBLANK(A67),"",vlookup(LEFT(A67,1),Coordinate,9,false))</f>
        <v/>
      </c>
      <c r="BS67" s="54" t="str">
        <f>IF(ISBLANK(A67),"",VLOOKUP(MID(A67,2,1),Coordinate,9,false))</f>
        <v/>
      </c>
      <c r="BT67" s="54" t="str">
        <f>IF(ISBLANK(A67),"",VLOOKUP(MID(A67,3,1),Coordinate,9,false))</f>
        <v/>
      </c>
      <c r="BU67" s="54" t="str">
        <f>IF(ISBLANK(A67),"",VLOOKUP(MID(A67,4,1),Coordinate,9,false))</f>
        <v/>
      </c>
      <c r="BV67" s="54" t="str">
        <f>IF(ISBLANK(A67),"",VLOOKUP(MID(A67,5,1),Coordinate,9,false))</f>
        <v/>
      </c>
      <c r="BW67" s="54" t="str">
        <f>IF(ISBLANK(A67),"",VLOOKUP(MID(A67,6,1),Coordinate,9,false))</f>
        <v/>
      </c>
      <c r="BX67" s="84" t="str">
        <f>IF(ISBLANK(A67),"",VLOOKUP(RIGHT(A67,1),Coordinate,9,false))</f>
        <v/>
      </c>
      <c r="BY67" s="84">
        <f t="array" ref="BY67">SUMPRODUCT(BR67:BX67,TRANSPOSE(Weights))</f>
        <v>0</v>
      </c>
      <c r="BZ67" s="53"/>
    </row>
    <row r="68">
      <c r="A68" s="147"/>
      <c r="B68" s="51" t="str">
        <f>IF(ISBLANK(A68),"",if(C68="","N",if(VLOOKUP(BQ68,NewPlanet,3,false)=C68,"Y","N")))</f>
        <v/>
      </c>
      <c r="C68" s="141"/>
      <c r="D68" s="52"/>
      <c r="E68" s="52"/>
      <c r="F68" s="52"/>
      <c r="G68" s="52"/>
      <c r="H68" s="52"/>
      <c r="I68" s="54" t="str">
        <f t="shared" si="7"/>
        <v/>
      </c>
      <c r="J68" s="52"/>
      <c r="K68" s="52"/>
      <c r="L68" s="52"/>
      <c r="M68" s="52"/>
      <c r="N68" s="52"/>
      <c r="O68" s="54" t="str">
        <f t="shared" si="8"/>
        <v/>
      </c>
      <c r="P68" s="142"/>
      <c r="Q68" s="56"/>
      <c r="R68" s="143"/>
      <c r="S68" s="58"/>
      <c r="T68" s="144"/>
      <c r="U68" s="60"/>
      <c r="V68" s="61"/>
      <c r="W68" s="62"/>
      <c r="X68" s="52"/>
      <c r="Y68" s="63"/>
      <c r="Z68" s="52"/>
      <c r="AA68" s="52"/>
      <c r="AB68" s="52"/>
      <c r="AC68" s="65"/>
      <c r="AD68" s="52"/>
      <c r="AE68" s="52"/>
      <c r="AF68" s="52"/>
      <c r="AG68" s="65"/>
      <c r="AH68" s="52"/>
      <c r="AI68" s="52"/>
      <c r="AJ68" s="52"/>
      <c r="AK68" s="65"/>
      <c r="AL68" s="52"/>
      <c r="AM68" s="52"/>
      <c r="AN68" s="52"/>
      <c r="AO68" s="56"/>
      <c r="AP68" s="56"/>
      <c r="AQ68" s="56"/>
      <c r="AR68" s="58"/>
      <c r="AS68" s="58"/>
      <c r="AT68" s="58"/>
      <c r="AU68" s="60"/>
      <c r="AV68" s="60"/>
      <c r="AW68" s="61"/>
      <c r="AX68" s="62"/>
      <c r="AY68" s="31" t="str">
        <f t="shared" si="9"/>
        <v/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4"/>
      <c r="BK68" s="74"/>
      <c r="BL68" s="77" t="str">
        <f t="shared" si="10"/>
        <v/>
      </c>
      <c r="BM68" s="80" t="str">
        <f t="shared" si="11"/>
        <v/>
      </c>
      <c r="BN68" s="139"/>
      <c r="BO68" s="82" t="str">
        <f>IF(ISBLANK(A68),"",VLOOKUP(LEFT(A68,1),Coordinate,2,FALSE))</f>
        <v/>
      </c>
      <c r="BP68" s="83">
        <f t="shared" si="12"/>
        <v>0</v>
      </c>
      <c r="BQ68" s="84">
        <f t="shared" si="13"/>
        <v>0</v>
      </c>
      <c r="BR68" s="54" t="str">
        <f>IF(ISBLANK(A68),"",vlookup(LEFT(A68,1),Coordinate,9,false))</f>
        <v/>
      </c>
      <c r="BS68" s="54" t="str">
        <f>IF(ISBLANK(A68),"",VLOOKUP(MID(A68,2,1),Coordinate,9,false))</f>
        <v/>
      </c>
      <c r="BT68" s="54" t="str">
        <f>IF(ISBLANK(A68),"",VLOOKUP(MID(A68,3,1),Coordinate,9,false))</f>
        <v/>
      </c>
      <c r="BU68" s="54" t="str">
        <f>IF(ISBLANK(A68),"",VLOOKUP(MID(A68,4,1),Coordinate,9,false))</f>
        <v/>
      </c>
      <c r="BV68" s="54" t="str">
        <f>IF(ISBLANK(A68),"",VLOOKUP(MID(A68,5,1),Coordinate,9,false))</f>
        <v/>
      </c>
      <c r="BW68" s="54" t="str">
        <f>IF(ISBLANK(A68),"",VLOOKUP(MID(A68,6,1),Coordinate,9,false))</f>
        <v/>
      </c>
      <c r="BX68" s="84" t="str">
        <f>IF(ISBLANK(A68),"",VLOOKUP(RIGHT(A68,1),Coordinate,9,false))</f>
        <v/>
      </c>
      <c r="BY68" s="84">
        <f t="array" ref="BY68">SUMPRODUCT(BR68:BX68,TRANSPOSE(Weights))</f>
        <v>0</v>
      </c>
      <c r="BZ68" s="53"/>
    </row>
    <row r="69">
      <c r="A69" s="147"/>
      <c r="B69" s="51" t="str">
        <f>IF(ISBLANK(A69),"",if(C69="","N",if(VLOOKUP(BQ69,NewPlanet,3,false)=C69,"Y","N")))</f>
        <v/>
      </c>
      <c r="C69" s="141"/>
      <c r="D69" s="52"/>
      <c r="E69" s="52"/>
      <c r="F69" s="52"/>
      <c r="G69" s="52"/>
      <c r="H69" s="52"/>
      <c r="I69" s="54" t="str">
        <f t="shared" si="7"/>
        <v/>
      </c>
      <c r="J69" s="52"/>
      <c r="K69" s="52"/>
      <c r="L69" s="52"/>
      <c r="M69" s="52"/>
      <c r="N69" s="52"/>
      <c r="O69" s="54" t="str">
        <f t="shared" si="8"/>
        <v/>
      </c>
      <c r="P69" s="142"/>
      <c r="Q69" s="56"/>
      <c r="R69" s="143"/>
      <c r="S69" s="58"/>
      <c r="T69" s="144"/>
      <c r="U69" s="60"/>
      <c r="V69" s="61"/>
      <c r="W69" s="62"/>
      <c r="X69" s="52"/>
      <c r="Y69" s="63"/>
      <c r="Z69" s="52"/>
      <c r="AA69" s="52"/>
      <c r="AB69" s="52"/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/>
      <c r="AP69" s="56"/>
      <c r="AQ69" s="56"/>
      <c r="AR69" s="58"/>
      <c r="AS69" s="58"/>
      <c r="AT69" s="58"/>
      <c r="AU69" s="60"/>
      <c r="AV69" s="60"/>
      <c r="AW69" s="61"/>
      <c r="AX69" s="62"/>
      <c r="AY69" s="31" t="str">
        <f t="shared" si="9"/>
        <v/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/>
      <c r="BK69" s="74"/>
      <c r="BL69" s="77" t="str">
        <f t="shared" si="10"/>
        <v/>
      </c>
      <c r="BM69" s="80" t="str">
        <f t="shared" si="11"/>
        <v/>
      </c>
      <c r="BN69" s="139"/>
      <c r="BO69" s="82" t="str">
        <f>IF(ISBLANK(A69),"",VLOOKUP(LEFT(A69,1),Coordinate,2,FALSE))</f>
        <v/>
      </c>
      <c r="BP69" s="83">
        <f t="shared" si="12"/>
        <v>0</v>
      </c>
      <c r="BQ69" s="84">
        <f t="shared" si="13"/>
        <v>0</v>
      </c>
      <c r="BR69" s="54" t="str">
        <f>IF(ISBLANK(A69),"",vlookup(LEFT(A69,1),Coordinate,9,false))</f>
        <v/>
      </c>
      <c r="BS69" s="54" t="str">
        <f>IF(ISBLANK(A69),"",VLOOKUP(MID(A69,2,1),Coordinate,9,false))</f>
        <v/>
      </c>
      <c r="BT69" s="54" t="str">
        <f>IF(ISBLANK(A69),"",VLOOKUP(MID(A69,3,1),Coordinate,9,false))</f>
        <v/>
      </c>
      <c r="BU69" s="54" t="str">
        <f>IF(ISBLANK(A69),"",VLOOKUP(MID(A69,4,1),Coordinate,9,false))</f>
        <v/>
      </c>
      <c r="BV69" s="54" t="str">
        <f>IF(ISBLANK(A69),"",VLOOKUP(MID(A69,5,1),Coordinate,9,false))</f>
        <v/>
      </c>
      <c r="BW69" s="54" t="str">
        <f>IF(ISBLANK(A69),"",VLOOKUP(MID(A69,6,1),Coordinate,9,false))</f>
        <v/>
      </c>
      <c r="BX69" s="84" t="str">
        <f>IF(ISBLANK(A69),"",VLOOKUP(RIGHT(A69,1),Coordinate,9,false))</f>
        <v/>
      </c>
      <c r="BY69" s="84">
        <f t="array" ref="BY69">SUMPRODUCT(BR69:BX69,TRANSPOSE(Weights))</f>
        <v>0</v>
      </c>
      <c r="BZ69" s="53"/>
    </row>
    <row r="70">
      <c r="A70" s="147"/>
      <c r="B70" s="51" t="str">
        <f>IF(ISBLANK(A70),"",if(C70="","N",if(VLOOKUP(BQ70,NewPlanet,3,false)=C70,"Y","N")))</f>
        <v/>
      </c>
      <c r="C70" s="141"/>
      <c r="D70" s="52"/>
      <c r="E70" s="52"/>
      <c r="F70" s="52"/>
      <c r="G70" s="52"/>
      <c r="H70" s="52"/>
      <c r="I70" s="54" t="str">
        <f t="shared" si="7"/>
        <v/>
      </c>
      <c r="J70" s="52"/>
      <c r="K70" s="52"/>
      <c r="L70" s="52"/>
      <c r="M70" s="52"/>
      <c r="N70" s="52"/>
      <c r="O70" s="54" t="str">
        <f t="shared" si="8"/>
        <v/>
      </c>
      <c r="P70" s="142"/>
      <c r="Q70" s="56"/>
      <c r="R70" s="143"/>
      <c r="S70" s="58"/>
      <c r="T70" s="144"/>
      <c r="U70" s="60"/>
      <c r="V70" s="61"/>
      <c r="W70" s="62"/>
      <c r="X70" s="52"/>
      <c r="Y70" s="63"/>
      <c r="Z70" s="52"/>
      <c r="AA70" s="52"/>
      <c r="AB70" s="52"/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58"/>
      <c r="AU70" s="60"/>
      <c r="AV70" s="60"/>
      <c r="AW70" s="61"/>
      <c r="AX70" s="62"/>
      <c r="AY70" s="31" t="str">
        <f t="shared" si="9"/>
        <v/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/>
      <c r="BK70" s="74"/>
      <c r="BL70" s="77" t="str">
        <f t="shared" si="10"/>
        <v/>
      </c>
      <c r="BM70" s="80" t="str">
        <f t="shared" si="11"/>
        <v/>
      </c>
      <c r="BN70" s="139"/>
      <c r="BO70" s="82" t="str">
        <f>IF(ISBLANK(A70),"",VLOOKUP(LEFT(A70,1),Coordinate,2,FALSE))</f>
        <v/>
      </c>
      <c r="BP70" s="83">
        <f t="shared" si="12"/>
        <v>0</v>
      </c>
      <c r="BQ70" s="84">
        <f t="shared" si="13"/>
        <v>0</v>
      </c>
      <c r="BR70" s="54" t="str">
        <f>IF(ISBLANK(A70),"",vlookup(LEFT(A70,1),Coordinate,9,false))</f>
        <v/>
      </c>
      <c r="BS70" s="54" t="str">
        <f>IF(ISBLANK(A70),"",VLOOKUP(MID(A70,2,1),Coordinate,9,false))</f>
        <v/>
      </c>
      <c r="BT70" s="54" t="str">
        <f>IF(ISBLANK(A70),"",VLOOKUP(MID(A70,3,1),Coordinate,9,false))</f>
        <v/>
      </c>
      <c r="BU70" s="54" t="str">
        <f>IF(ISBLANK(A70),"",VLOOKUP(MID(A70,4,1),Coordinate,9,false))</f>
        <v/>
      </c>
      <c r="BV70" s="54" t="str">
        <f>IF(ISBLANK(A70),"",VLOOKUP(MID(A70,5,1),Coordinate,9,false))</f>
        <v/>
      </c>
      <c r="BW70" s="54" t="str">
        <f>IF(ISBLANK(A70),"",VLOOKUP(MID(A70,6,1),Coordinate,9,false))</f>
        <v/>
      </c>
      <c r="BX70" s="84" t="str">
        <f>IF(ISBLANK(A70),"",VLOOKUP(RIGHT(A70,1),Coordinate,9,false))</f>
        <v/>
      </c>
      <c r="BY70" s="84">
        <f t="array" ref="BY70">SUMPRODUCT(BR70:BX70,TRANSPOSE(Weights))</f>
        <v>0</v>
      </c>
      <c r="BZ70" s="53"/>
    </row>
    <row r="71">
      <c r="A71" s="147"/>
      <c r="B71" s="51" t="str">
        <f>IF(ISBLANK(A71),"",if(C71="","N",if(VLOOKUP(BQ71,NewPlanet,3,false)=C71,"Y","N")))</f>
        <v/>
      </c>
      <c r="C71" s="141"/>
      <c r="D71" s="52"/>
      <c r="E71" s="52"/>
      <c r="F71" s="52"/>
      <c r="G71" s="52"/>
      <c r="H71" s="52"/>
      <c r="I71" s="54" t="str">
        <f t="shared" si="7"/>
        <v/>
      </c>
      <c r="J71" s="52"/>
      <c r="K71" s="52"/>
      <c r="L71" s="52"/>
      <c r="M71" s="52"/>
      <c r="N71" s="52"/>
      <c r="O71" s="54" t="str">
        <f t="shared" si="8"/>
        <v/>
      </c>
      <c r="P71" s="142"/>
      <c r="Q71" s="56"/>
      <c r="R71" s="143"/>
      <c r="S71" s="58"/>
      <c r="T71" s="144"/>
      <c r="U71" s="60"/>
      <c r="V71" s="61"/>
      <c r="W71" s="62"/>
      <c r="X71" s="52"/>
      <c r="Y71" s="63"/>
      <c r="Z71" s="52"/>
      <c r="AA71" s="52"/>
      <c r="AB71" s="52"/>
      <c r="AC71" s="65"/>
      <c r="AD71" s="52"/>
      <c r="AE71" s="52"/>
      <c r="AF71" s="52"/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58"/>
      <c r="AU71" s="60"/>
      <c r="AV71" s="60"/>
      <c r="AW71" s="61"/>
      <c r="AX71" s="62"/>
      <c r="AY71" s="31" t="str">
        <f t="shared" si="9"/>
        <v/>
      </c>
      <c r="AZ71" s="63"/>
      <c r="BA71" s="69"/>
      <c r="BB71" s="69"/>
      <c r="BC71" s="69"/>
      <c r="BD71" s="71"/>
      <c r="BE71" s="71"/>
      <c r="BF71" s="71"/>
      <c r="BG71" s="72"/>
      <c r="BH71" s="73"/>
      <c r="BI71" s="73"/>
      <c r="BJ71" s="74"/>
      <c r="BK71" s="74"/>
      <c r="BL71" s="77" t="str">
        <f t="shared" si="10"/>
        <v/>
      </c>
      <c r="BM71" s="80" t="str">
        <f t="shared" si="11"/>
        <v/>
      </c>
      <c r="BN71" s="139"/>
      <c r="BO71" s="82" t="str">
        <f>IF(ISBLANK(A71),"",VLOOKUP(LEFT(A71,1),Coordinate,2,FALSE))</f>
        <v/>
      </c>
      <c r="BP71" s="83">
        <f t="shared" si="12"/>
        <v>0</v>
      </c>
      <c r="BQ71" s="84">
        <f t="shared" si="13"/>
        <v>0</v>
      </c>
      <c r="BR71" s="54" t="str">
        <f>IF(ISBLANK(A71),"",vlookup(LEFT(A71,1),Coordinate,9,false))</f>
        <v/>
      </c>
      <c r="BS71" s="54" t="str">
        <f>IF(ISBLANK(A71),"",VLOOKUP(MID(A71,2,1),Coordinate,9,false))</f>
        <v/>
      </c>
      <c r="BT71" s="54" t="str">
        <f>IF(ISBLANK(A71),"",VLOOKUP(MID(A71,3,1),Coordinate,9,false))</f>
        <v/>
      </c>
      <c r="BU71" s="54" t="str">
        <f>IF(ISBLANK(A71),"",VLOOKUP(MID(A71,4,1),Coordinate,9,false))</f>
        <v/>
      </c>
      <c r="BV71" s="54" t="str">
        <f>IF(ISBLANK(A71),"",VLOOKUP(MID(A71,5,1),Coordinate,9,false))</f>
        <v/>
      </c>
      <c r="BW71" s="54" t="str">
        <f>IF(ISBLANK(A71),"",VLOOKUP(MID(A71,6,1),Coordinate,9,false))</f>
        <v/>
      </c>
      <c r="BX71" s="84" t="str">
        <f>IF(ISBLANK(A71),"",VLOOKUP(RIGHT(A71,1),Coordinate,9,false))</f>
        <v/>
      </c>
      <c r="BY71" s="84">
        <f t="array" ref="BY71">SUMPRODUCT(BR71:BX71,TRANSPOSE(Weights))</f>
        <v>0</v>
      </c>
      <c r="BZ71" s="53"/>
    </row>
    <row r="72">
      <c r="A72" s="147"/>
      <c r="B72" s="51" t="str">
        <f>IF(ISBLANK(A72),"",if(C72="","N",if(VLOOKUP(BQ72,NewPlanet,3,false)=C72,"Y","N")))</f>
        <v/>
      </c>
      <c r="C72" s="141"/>
      <c r="D72" s="52"/>
      <c r="E72" s="52"/>
      <c r="F72" s="52"/>
      <c r="G72" s="52"/>
      <c r="H72" s="52"/>
      <c r="I72" s="54" t="str">
        <f t="shared" si="7"/>
        <v/>
      </c>
      <c r="J72" s="52"/>
      <c r="K72" s="52"/>
      <c r="L72" s="52"/>
      <c r="M72" s="52"/>
      <c r="N72" s="52"/>
      <c r="O72" s="54" t="str">
        <f t="shared" si="8"/>
        <v/>
      </c>
      <c r="P72" s="142"/>
      <c r="Q72" s="56"/>
      <c r="R72" s="143"/>
      <c r="S72" s="58"/>
      <c r="T72" s="144"/>
      <c r="U72" s="60"/>
      <c r="V72" s="61"/>
      <c r="W72" s="62"/>
      <c r="X72" s="52"/>
      <c r="Y72" s="63"/>
      <c r="Z72" s="52"/>
      <c r="AA72" s="52"/>
      <c r="AB72" s="52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58"/>
      <c r="AU72" s="60"/>
      <c r="AV72" s="60"/>
      <c r="AW72" s="61"/>
      <c r="AX72" s="62"/>
      <c r="AY72" s="31" t="str">
        <f t="shared" si="9"/>
        <v/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 t="str">
        <f t="shared" si="10"/>
        <v/>
      </c>
      <c r="BM72" s="80" t="str">
        <f t="shared" si="11"/>
        <v/>
      </c>
      <c r="BN72" s="139"/>
      <c r="BO72" s="82" t="str">
        <f>IF(ISBLANK(A72),"",VLOOKUP(LEFT(A72,1),Coordinate,2,FALSE))</f>
        <v/>
      </c>
      <c r="BP72" s="83">
        <f t="shared" si="12"/>
        <v>0</v>
      </c>
      <c r="BQ72" s="84">
        <f t="shared" si="13"/>
        <v>0</v>
      </c>
      <c r="BR72" s="54" t="str">
        <f>IF(ISBLANK(A72),"",vlookup(LEFT(A72,1),Coordinate,9,false))</f>
        <v/>
      </c>
      <c r="BS72" s="54" t="str">
        <f>IF(ISBLANK(A72),"",VLOOKUP(MID(A72,2,1),Coordinate,9,false))</f>
        <v/>
      </c>
      <c r="BT72" s="54" t="str">
        <f>IF(ISBLANK(A72),"",VLOOKUP(MID(A72,3,1),Coordinate,9,false))</f>
        <v/>
      </c>
      <c r="BU72" s="54" t="str">
        <f>IF(ISBLANK(A72),"",VLOOKUP(MID(A72,4,1),Coordinate,9,false))</f>
        <v/>
      </c>
      <c r="BV72" s="54" t="str">
        <f>IF(ISBLANK(A72),"",VLOOKUP(MID(A72,5,1),Coordinate,9,false))</f>
        <v/>
      </c>
      <c r="BW72" s="54" t="str">
        <f>IF(ISBLANK(A72),"",VLOOKUP(MID(A72,6,1),Coordinate,9,false))</f>
        <v/>
      </c>
      <c r="BX72" s="84" t="str">
        <f>IF(ISBLANK(A72),"",VLOOKUP(RIGHT(A72,1),Coordinate,9,false))</f>
        <v/>
      </c>
      <c r="BY72" s="84">
        <f t="array" ref="BY72">SUMPRODUCT(BR72:BX72,TRANSPOSE(Weights))</f>
        <v>0</v>
      </c>
      <c r="BZ72" s="53"/>
    </row>
    <row r="73">
      <c r="A73" s="147"/>
      <c r="B73" s="51" t="str">
        <f>IF(ISBLANK(A73),"",if(C73="","N",if(VLOOKUP(BQ73,NewPlanet,3,false)=C73,"Y","N")))</f>
        <v/>
      </c>
      <c r="C73" s="141"/>
      <c r="D73" s="52"/>
      <c r="E73" s="52"/>
      <c r="F73" s="52"/>
      <c r="G73" s="52"/>
      <c r="H73" s="52"/>
      <c r="I73" s="54" t="str">
        <f t="shared" si="7"/>
        <v/>
      </c>
      <c r="J73" s="52"/>
      <c r="K73" s="52"/>
      <c r="L73" s="52"/>
      <c r="M73" s="52"/>
      <c r="N73" s="52"/>
      <c r="O73" s="54" t="str">
        <f t="shared" si="8"/>
        <v/>
      </c>
      <c r="P73" s="142"/>
      <c r="Q73" s="56"/>
      <c r="R73" s="143"/>
      <c r="S73" s="58"/>
      <c r="T73" s="144"/>
      <c r="U73" s="60"/>
      <c r="V73" s="61"/>
      <c r="W73" s="62"/>
      <c r="X73" s="52"/>
      <c r="Y73" s="63"/>
      <c r="Z73" s="52"/>
      <c r="AA73" s="52"/>
      <c r="AB73" s="52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56"/>
      <c r="AP73" s="56"/>
      <c r="AQ73" s="56"/>
      <c r="AR73" s="58"/>
      <c r="AS73" s="58"/>
      <c r="AT73" s="58"/>
      <c r="AU73" s="60"/>
      <c r="AV73" s="60"/>
      <c r="AW73" s="61"/>
      <c r="AX73" s="62"/>
      <c r="AY73" s="31" t="str">
        <f t="shared" si="9"/>
        <v/>
      </c>
      <c r="AZ73" s="63"/>
      <c r="BA73" s="69"/>
      <c r="BB73" s="69"/>
      <c r="BC73" s="69"/>
      <c r="BD73" s="71"/>
      <c r="BE73" s="71"/>
      <c r="BF73" s="71"/>
      <c r="BG73" s="72"/>
      <c r="BH73" s="73"/>
      <c r="BI73" s="73"/>
      <c r="BJ73" s="74"/>
      <c r="BK73" s="74"/>
      <c r="BL73" s="77" t="str">
        <f t="shared" si="10"/>
        <v/>
      </c>
      <c r="BM73" s="80" t="str">
        <f t="shared" si="11"/>
        <v/>
      </c>
      <c r="BN73" s="139"/>
      <c r="BO73" s="82" t="str">
        <f>IF(ISBLANK(A73),"",VLOOKUP(LEFT(A73,1),Coordinate,2,FALSE))</f>
        <v/>
      </c>
      <c r="BP73" s="83">
        <f t="shared" si="12"/>
        <v>0</v>
      </c>
      <c r="BQ73" s="84">
        <f t="shared" si="13"/>
        <v>0</v>
      </c>
      <c r="BR73" s="54" t="str">
        <f>IF(ISBLANK(A73),"",vlookup(LEFT(A73,1),Coordinate,9,false))</f>
        <v/>
      </c>
      <c r="BS73" s="54" t="str">
        <f>IF(ISBLANK(A73),"",VLOOKUP(MID(A73,2,1),Coordinate,9,false))</f>
        <v/>
      </c>
      <c r="BT73" s="54" t="str">
        <f>IF(ISBLANK(A73),"",VLOOKUP(MID(A73,3,1),Coordinate,9,false))</f>
        <v/>
      </c>
      <c r="BU73" s="54" t="str">
        <f>IF(ISBLANK(A73),"",VLOOKUP(MID(A73,4,1),Coordinate,9,false))</f>
        <v/>
      </c>
      <c r="BV73" s="54" t="str">
        <f>IF(ISBLANK(A73),"",VLOOKUP(MID(A73,5,1),Coordinate,9,false))</f>
        <v/>
      </c>
      <c r="BW73" s="54" t="str">
        <f>IF(ISBLANK(A73),"",VLOOKUP(MID(A73,6,1),Coordinate,9,false))</f>
        <v/>
      </c>
      <c r="BX73" s="84" t="str">
        <f>IF(ISBLANK(A73),"",VLOOKUP(RIGHT(A73,1),Coordinate,9,false))</f>
        <v/>
      </c>
      <c r="BY73" s="84">
        <f t="array" ref="BY73">SUMPRODUCT(BR73:BX73,TRANSPOSE(Weights))</f>
        <v>0</v>
      </c>
      <c r="BZ73" s="53"/>
    </row>
    <row r="74">
      <c r="A74" s="147"/>
      <c r="B74" s="51" t="str">
        <f>IF(ISBLANK(A74),"",if(C74="","N",if(VLOOKUP(BQ74,NewPlanet,3,false)=C74,"Y","N")))</f>
        <v/>
      </c>
      <c r="C74" s="141"/>
      <c r="D74" s="52"/>
      <c r="E74" s="52"/>
      <c r="F74" s="52"/>
      <c r="G74" s="52"/>
      <c r="H74" s="52"/>
      <c r="I74" s="54" t="str">
        <f t="shared" si="7"/>
        <v/>
      </c>
      <c r="J74" s="52"/>
      <c r="K74" s="52"/>
      <c r="L74" s="52"/>
      <c r="M74" s="52"/>
      <c r="N74" s="52"/>
      <c r="O74" s="54" t="str">
        <f t="shared" si="8"/>
        <v/>
      </c>
      <c r="P74" s="142"/>
      <c r="Q74" s="56"/>
      <c r="R74" s="143"/>
      <c r="S74" s="58"/>
      <c r="T74" s="144"/>
      <c r="U74" s="60"/>
      <c r="V74" s="61"/>
      <c r="W74" s="62"/>
      <c r="X74" s="52"/>
      <c r="Y74" s="63"/>
      <c r="Z74" s="52"/>
      <c r="AA74" s="52"/>
      <c r="AB74" s="52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58"/>
      <c r="AU74" s="60"/>
      <c r="AV74" s="60"/>
      <c r="AW74" s="61"/>
      <c r="AX74" s="62"/>
      <c r="AY74" s="31" t="str">
        <f t="shared" si="9"/>
        <v/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 t="str">
        <f t="shared" si="10"/>
        <v/>
      </c>
      <c r="BM74" s="80" t="str">
        <f t="shared" si="11"/>
        <v/>
      </c>
      <c r="BN74" s="139"/>
      <c r="BO74" s="82" t="str">
        <f>IF(ISBLANK(A74),"",VLOOKUP(LEFT(A74,1),Coordinate,2,FALSE))</f>
        <v/>
      </c>
      <c r="BP74" s="83">
        <f t="shared" si="12"/>
        <v>0</v>
      </c>
      <c r="BQ74" s="84">
        <f t="shared" si="13"/>
        <v>0</v>
      </c>
      <c r="BR74" s="54" t="str">
        <f>IF(ISBLANK(A74),"",vlookup(LEFT(A74,1),Coordinate,9,false))</f>
        <v/>
      </c>
      <c r="BS74" s="54" t="str">
        <f>IF(ISBLANK(A74),"",VLOOKUP(MID(A74,2,1),Coordinate,9,false))</f>
        <v/>
      </c>
      <c r="BT74" s="54" t="str">
        <f>IF(ISBLANK(A74),"",VLOOKUP(MID(A74,3,1),Coordinate,9,false))</f>
        <v/>
      </c>
      <c r="BU74" s="54" t="str">
        <f>IF(ISBLANK(A74),"",VLOOKUP(MID(A74,4,1),Coordinate,9,false))</f>
        <v/>
      </c>
      <c r="BV74" s="54" t="str">
        <f>IF(ISBLANK(A74),"",VLOOKUP(MID(A74,5,1),Coordinate,9,false))</f>
        <v/>
      </c>
      <c r="BW74" s="54" t="str">
        <f>IF(ISBLANK(A74),"",VLOOKUP(MID(A74,6,1),Coordinate,9,false))</f>
        <v/>
      </c>
      <c r="BX74" s="84" t="str">
        <f>IF(ISBLANK(A74),"",VLOOKUP(RIGHT(A74,1),Coordinate,9,false))</f>
        <v/>
      </c>
      <c r="BY74" s="84">
        <f t="array" ref="BY74">SUMPRODUCT(BR74:BX74,TRANSPOSE(Weights))</f>
        <v>0</v>
      </c>
      <c r="BZ74" s="53"/>
    </row>
    <row r="75">
      <c r="A75" s="147"/>
      <c r="B75" s="51" t="str">
        <f>IF(ISBLANK(A75),"",if(C75="","N",if(VLOOKUP(BQ75,NewPlanet,3,false)=C75,"Y","N")))</f>
        <v/>
      </c>
      <c r="C75" s="141"/>
      <c r="D75" s="52"/>
      <c r="E75" s="52"/>
      <c r="F75" s="52"/>
      <c r="G75" s="52"/>
      <c r="H75" s="52"/>
      <c r="I75" s="54" t="str">
        <f t="shared" si="7"/>
        <v/>
      </c>
      <c r="J75" s="52"/>
      <c r="K75" s="52"/>
      <c r="L75" s="52"/>
      <c r="M75" s="52"/>
      <c r="N75" s="52"/>
      <c r="O75" s="54" t="str">
        <f t="shared" si="8"/>
        <v/>
      </c>
      <c r="P75" s="142"/>
      <c r="Q75" s="56"/>
      <c r="R75" s="143"/>
      <c r="S75" s="58"/>
      <c r="T75" s="144"/>
      <c r="U75" s="60"/>
      <c r="V75" s="61"/>
      <c r="W75" s="62"/>
      <c r="X75" s="52"/>
      <c r="Y75" s="63"/>
      <c r="Z75" s="52"/>
      <c r="AA75" s="52"/>
      <c r="AB75" s="52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58"/>
      <c r="AU75" s="60"/>
      <c r="AV75" s="60"/>
      <c r="AW75" s="61"/>
      <c r="AX75" s="62"/>
      <c r="AY75" s="31" t="str">
        <f t="shared" si="9"/>
        <v/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 t="str">
        <f t="shared" si="10"/>
        <v/>
      </c>
      <c r="BM75" s="80" t="str">
        <f t="shared" si="11"/>
        <v/>
      </c>
      <c r="BN75" s="139"/>
      <c r="BO75" s="82" t="str">
        <f>IF(ISBLANK(A75),"",VLOOKUP(LEFT(A75,1),Coordinate,2,FALSE))</f>
        <v/>
      </c>
      <c r="BP75" s="83">
        <f t="shared" si="12"/>
        <v>0</v>
      </c>
      <c r="BQ75" s="84">
        <f t="shared" si="13"/>
        <v>0</v>
      </c>
      <c r="BR75" s="54" t="str">
        <f>IF(ISBLANK(A75),"",vlookup(LEFT(A75,1),Coordinate,9,false))</f>
        <v/>
      </c>
      <c r="BS75" s="54" t="str">
        <f>IF(ISBLANK(A75),"",VLOOKUP(MID(A75,2,1),Coordinate,9,false))</f>
        <v/>
      </c>
      <c r="BT75" s="54" t="str">
        <f>IF(ISBLANK(A75),"",VLOOKUP(MID(A75,3,1),Coordinate,9,false))</f>
        <v/>
      </c>
      <c r="BU75" s="54" t="str">
        <f>IF(ISBLANK(A75),"",VLOOKUP(MID(A75,4,1),Coordinate,9,false))</f>
        <v/>
      </c>
      <c r="BV75" s="54" t="str">
        <f>IF(ISBLANK(A75),"",VLOOKUP(MID(A75,5,1),Coordinate,9,false))</f>
        <v/>
      </c>
      <c r="BW75" s="54" t="str">
        <f>IF(ISBLANK(A75),"",VLOOKUP(MID(A75,6,1),Coordinate,9,false))</f>
        <v/>
      </c>
      <c r="BX75" s="84" t="str">
        <f>IF(ISBLANK(A75),"",VLOOKUP(RIGHT(A75,1),Coordinate,9,false))</f>
        <v/>
      </c>
      <c r="BY75" s="84">
        <f t="array" ref="BY75">SUMPRODUCT(BR75:BX75,TRANSPOSE(Weights))</f>
        <v>0</v>
      </c>
      <c r="BZ75" s="53"/>
    </row>
    <row r="76">
      <c r="A76" s="147"/>
      <c r="B76" s="51" t="str">
        <f>IF(ISBLANK(A76),"",if(C76="","N",if(VLOOKUP(BQ76,NewPlanet,3,false)=C76,"Y","N")))</f>
        <v/>
      </c>
      <c r="C76" s="141"/>
      <c r="D76" s="52"/>
      <c r="E76" s="52"/>
      <c r="F76" s="52"/>
      <c r="G76" s="52"/>
      <c r="H76" s="52"/>
      <c r="I76" s="54" t="str">
        <f t="shared" si="7"/>
        <v/>
      </c>
      <c r="J76" s="52"/>
      <c r="K76" s="52"/>
      <c r="L76" s="52"/>
      <c r="M76" s="52"/>
      <c r="N76" s="52"/>
      <c r="O76" s="54" t="str">
        <f t="shared" si="8"/>
        <v/>
      </c>
      <c r="P76" s="142"/>
      <c r="Q76" s="56"/>
      <c r="R76" s="143"/>
      <c r="S76" s="58"/>
      <c r="T76" s="144"/>
      <c r="U76" s="60"/>
      <c r="V76" s="61"/>
      <c r="W76" s="62"/>
      <c r="X76" s="52"/>
      <c r="Y76" s="63"/>
      <c r="Z76" s="52"/>
      <c r="AA76" s="52"/>
      <c r="AB76" s="52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58"/>
      <c r="AU76" s="60"/>
      <c r="AV76" s="60"/>
      <c r="AW76" s="61"/>
      <c r="AX76" s="62"/>
      <c r="AY76" s="31" t="str">
        <f t="shared" si="9"/>
        <v/>
      </c>
      <c r="AZ76" s="63"/>
      <c r="BA76" s="69"/>
      <c r="BB76" s="69"/>
      <c r="BC76" s="69"/>
      <c r="BD76" s="71"/>
      <c r="BE76" s="71"/>
      <c r="BF76" s="71"/>
      <c r="BG76" s="72"/>
      <c r="BH76" s="73"/>
      <c r="BI76" s="73"/>
      <c r="BJ76" s="74"/>
      <c r="BK76" s="74"/>
      <c r="BL76" s="77" t="str">
        <f t="shared" si="10"/>
        <v/>
      </c>
      <c r="BM76" s="80" t="str">
        <f t="shared" si="11"/>
        <v/>
      </c>
      <c r="BN76" s="139"/>
      <c r="BO76" s="82" t="str">
        <f>IF(ISBLANK(A76),"",VLOOKUP(LEFT(A76,1),Coordinate,2,FALSE))</f>
        <v/>
      </c>
      <c r="BP76" s="83">
        <f t="shared" si="12"/>
        <v>0</v>
      </c>
      <c r="BQ76" s="84">
        <f t="shared" si="13"/>
        <v>0</v>
      </c>
      <c r="BR76" s="54" t="str">
        <f>IF(ISBLANK(A76),"",vlookup(LEFT(A76,1),Coordinate,9,false))</f>
        <v/>
      </c>
      <c r="BS76" s="54" t="str">
        <f>IF(ISBLANK(A76),"",VLOOKUP(MID(A76,2,1),Coordinate,9,false))</f>
        <v/>
      </c>
      <c r="BT76" s="54" t="str">
        <f>IF(ISBLANK(A76),"",VLOOKUP(MID(A76,3,1),Coordinate,9,false))</f>
        <v/>
      </c>
      <c r="BU76" s="54" t="str">
        <f>IF(ISBLANK(A76),"",VLOOKUP(MID(A76,4,1),Coordinate,9,false))</f>
        <v/>
      </c>
      <c r="BV76" s="54" t="str">
        <f>IF(ISBLANK(A76),"",VLOOKUP(MID(A76,5,1),Coordinate,9,false))</f>
        <v/>
      </c>
      <c r="BW76" s="54" t="str">
        <f>IF(ISBLANK(A76),"",VLOOKUP(MID(A76,6,1),Coordinate,9,false))</f>
        <v/>
      </c>
      <c r="BX76" s="84" t="str">
        <f>IF(ISBLANK(A76),"",VLOOKUP(RIGHT(A76,1),Coordinate,9,false))</f>
        <v/>
      </c>
      <c r="BY76" s="84">
        <f t="array" ref="BY76">SUMPRODUCT(BR76:BX76,TRANSPOSE(Weights))</f>
        <v>0</v>
      </c>
      <c r="BZ76" s="53"/>
    </row>
    <row r="77">
      <c r="A77" s="147"/>
      <c r="B77" s="51" t="str">
        <f>IF(ISBLANK(A77),"",if(C77="","N",if(VLOOKUP(BQ77,NewPlanet,3,false)=C77,"Y","N")))</f>
        <v/>
      </c>
      <c r="C77" s="141"/>
      <c r="D77" s="52"/>
      <c r="E77" s="52"/>
      <c r="F77" s="52"/>
      <c r="G77" s="52"/>
      <c r="H77" s="52"/>
      <c r="I77" s="54" t="str">
        <f t="shared" si="7"/>
        <v/>
      </c>
      <c r="J77" s="52"/>
      <c r="K77" s="52"/>
      <c r="L77" s="52"/>
      <c r="M77" s="52"/>
      <c r="N77" s="52"/>
      <c r="O77" s="54" t="str">
        <f t="shared" si="8"/>
        <v/>
      </c>
      <c r="P77" s="55"/>
      <c r="Q77" s="56"/>
      <c r="R77" s="143"/>
      <c r="S77" s="58"/>
      <c r="T77" s="144"/>
      <c r="U77" s="60"/>
      <c r="V77" s="61"/>
      <c r="W77" s="62"/>
      <c r="X77" s="52"/>
      <c r="Y77" s="63"/>
      <c r="Z77" s="52"/>
      <c r="AA77" s="52"/>
      <c r="AB77" s="52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58"/>
      <c r="AU77" s="60"/>
      <c r="AV77" s="60"/>
      <c r="AW77" s="61"/>
      <c r="AX77" s="62"/>
      <c r="AY77" s="31" t="str">
        <f t="shared" si="9"/>
        <v/>
      </c>
      <c r="AZ77" s="63"/>
      <c r="BA77" s="69"/>
      <c r="BB77" s="69"/>
      <c r="BC77" s="69"/>
      <c r="BD77" s="71"/>
      <c r="BE77" s="71"/>
      <c r="BF77" s="71"/>
      <c r="BG77" s="72"/>
      <c r="BH77" s="73"/>
      <c r="BI77" s="73"/>
      <c r="BJ77" s="74"/>
      <c r="BK77" s="74"/>
      <c r="BL77" s="77" t="str">
        <f t="shared" si="10"/>
        <v/>
      </c>
      <c r="BM77" s="80" t="str">
        <f t="shared" si="11"/>
        <v/>
      </c>
      <c r="BN77" s="139"/>
      <c r="BO77" s="82" t="str">
        <f>IF(ISBLANK(A77),"",VLOOKUP(LEFT(A77,1),Coordinate,2,FALSE))</f>
        <v/>
      </c>
      <c r="BP77" s="83">
        <f t="shared" si="12"/>
        <v>0</v>
      </c>
      <c r="BQ77" s="84">
        <f t="shared" si="13"/>
        <v>0</v>
      </c>
      <c r="BR77" s="54" t="str">
        <f>IF(ISBLANK(A77),"",vlookup(LEFT(A77,1),Coordinate,9,false))</f>
        <v/>
      </c>
      <c r="BS77" s="54" t="str">
        <f>IF(ISBLANK(A77),"",VLOOKUP(MID(A77,2,1),Coordinate,9,false))</f>
        <v/>
      </c>
      <c r="BT77" s="54" t="str">
        <f>IF(ISBLANK(A77),"",VLOOKUP(MID(A77,3,1),Coordinate,9,false))</f>
        <v/>
      </c>
      <c r="BU77" s="54" t="str">
        <f>IF(ISBLANK(A77),"",VLOOKUP(MID(A77,4,1),Coordinate,9,false))</f>
        <v/>
      </c>
      <c r="BV77" s="54" t="str">
        <f>IF(ISBLANK(A77),"",VLOOKUP(MID(A77,5,1),Coordinate,9,false))</f>
        <v/>
      </c>
      <c r="BW77" s="54" t="str">
        <f>IF(ISBLANK(A77),"",VLOOKUP(MID(A77,6,1),Coordinate,9,false))</f>
        <v/>
      </c>
      <c r="BX77" s="84" t="str">
        <f>IF(ISBLANK(A77),"",VLOOKUP(RIGHT(A77,1),Coordinate,9,false))</f>
        <v/>
      </c>
      <c r="BY77" s="84">
        <f t="array" ref="BY77">SUMPRODUCT(BR77:BX77,TRANSPOSE(Weights))</f>
        <v>0</v>
      </c>
      <c r="BZ77" s="53"/>
    </row>
  </sheetData>
  <conditionalFormatting sqref="A1:T1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E1:AE2">
    <cfRule type="notContainsBlanks" dxfId="7" priority="2">
      <formula>LEN(TRIM(AE1))&gt;0</formula>
    </cfRule>
  </conditionalFormatting>
  <conditionalFormatting sqref="P1:R77">
    <cfRule type="cellIs" dxfId="0" priority="3" operator="equal">
      <formula>"Primitive"</formula>
    </cfRule>
  </conditionalFormatting>
  <conditionalFormatting sqref="O1:U77 BO1:BO77">
    <cfRule type="cellIs" dxfId="1" priority="4" operator="equal">
      <formula>"Advanced"</formula>
    </cfRule>
  </conditionalFormatting>
  <conditionalFormatting sqref="O1:U77 BO1:BO77">
    <cfRule type="cellIs" dxfId="2" priority="5" operator="equal">
      <formula>"Advanced (Hostile)"</formula>
    </cfRule>
  </conditionalFormatting>
  <conditionalFormatting sqref="O1:U77 BO1:BO77">
    <cfRule type="containsText" dxfId="3" priority="6" operator="containsText" text="Anomalous">
      <formula>NOT(ISERROR(SEARCH(("Anomalous"),(O1))))</formula>
    </cfRule>
  </conditionalFormatting>
  <conditionalFormatting sqref="S1:U77">
    <cfRule type="cellIs" dxfId="0" priority="7" operator="equal">
      <formula>"Detected"</formula>
    </cfRule>
  </conditionalFormatting>
  <conditionalFormatting sqref="A1:A77 C1:X77 BO1:BP77">
    <cfRule type="cellIs" dxfId="4" priority="8" operator="equal">
      <formula>"Y"</formula>
    </cfRule>
  </conditionalFormatting>
  <conditionalFormatting sqref="U1:U77 BO1:BO77">
    <cfRule type="colorScale" priority="9">
      <colorScale>
        <cfvo type="min"/>
        <cfvo type="max"/>
        <color rgb="FFFFFFFF"/>
        <color rgb="FFE67C73"/>
      </colorScale>
    </cfRule>
  </conditionalFormatting>
  <conditionalFormatting sqref="A1:A2 BP1:BP77">
    <cfRule type="notContainsBlanks" dxfId="5" priority="10">
      <formula>LEN(TRIM(A1))&gt;0</formula>
    </cfRule>
  </conditionalFormatting>
  <conditionalFormatting sqref="AY1:AY77 BL1:BM77">
    <cfRule type="cellIs" dxfId="6" priority="11" operator="greaterThan">
      <formula>10</formula>
    </cfRule>
  </conditionalFormatting>
  <conditionalFormatting sqref="B1:B77">
    <cfRule type="cellIs" dxfId="4" priority="12" operator="equal">
      <formula>"N"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FF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50"/>
      <c r="B1" s="149"/>
      <c r="C1" s="150">
        <f>COUNTA(C3:C138)</f>
        <v>50</v>
      </c>
      <c r="D1" s="151"/>
      <c r="E1" s="151"/>
      <c r="F1" s="151"/>
      <c r="G1" s="151"/>
      <c r="H1" s="151"/>
      <c r="I1" s="152">
        <f>COUNTIF(I3:I138,"&gt;0")</f>
        <v>50</v>
      </c>
      <c r="J1" s="151"/>
      <c r="K1" s="151"/>
      <c r="L1" s="151"/>
      <c r="M1" s="151"/>
      <c r="N1" s="151"/>
      <c r="O1" s="152"/>
      <c r="P1" s="151">
        <f>COUNTA(P3:P138)</f>
        <v>50</v>
      </c>
      <c r="Q1" s="151"/>
      <c r="R1" s="151">
        <f>COUNTA(R3:R138)</f>
        <v>50</v>
      </c>
      <c r="S1" s="151"/>
      <c r="T1" s="151">
        <f>COUNTA(T3:T138)</f>
        <v>50</v>
      </c>
      <c r="U1" s="151"/>
      <c r="V1" s="151">
        <f t="shared" ref="V1:X1" si="1">COUNTA(V3:V138)</f>
        <v>23</v>
      </c>
      <c r="W1" s="151">
        <f t="shared" si="1"/>
        <v>25</v>
      </c>
      <c r="X1" s="151">
        <f t="shared" si="1"/>
        <v>19</v>
      </c>
      <c r="Y1" s="153"/>
      <c r="Z1" s="154">
        <f t="shared" ref="Z1:AY1" si="2">COUNTIF(Z3:Z138,"&gt;0")</f>
        <v>48</v>
      </c>
      <c r="AA1" s="154">
        <f t="shared" si="2"/>
        <v>47</v>
      </c>
      <c r="AB1" s="154">
        <f t="shared" si="2"/>
        <v>31</v>
      </c>
      <c r="AC1" s="154">
        <f t="shared" si="2"/>
        <v>0</v>
      </c>
      <c r="AD1" s="154">
        <f t="shared" si="2"/>
        <v>1</v>
      </c>
      <c r="AE1" s="154">
        <f t="shared" si="2"/>
        <v>3</v>
      </c>
      <c r="AF1" s="154">
        <f t="shared" si="2"/>
        <v>2</v>
      </c>
      <c r="AG1" s="154">
        <f t="shared" si="2"/>
        <v>0</v>
      </c>
      <c r="AH1" s="154">
        <f t="shared" si="2"/>
        <v>5</v>
      </c>
      <c r="AI1" s="154">
        <f t="shared" si="2"/>
        <v>0</v>
      </c>
      <c r="AJ1" s="154">
        <f t="shared" si="2"/>
        <v>1</v>
      </c>
      <c r="AK1" s="154">
        <f t="shared" si="2"/>
        <v>0</v>
      </c>
      <c r="AL1" s="154">
        <f t="shared" si="2"/>
        <v>2</v>
      </c>
      <c r="AM1" s="154">
        <f t="shared" si="2"/>
        <v>1</v>
      </c>
      <c r="AN1" s="154">
        <f t="shared" si="2"/>
        <v>4</v>
      </c>
      <c r="AO1" s="154">
        <f t="shared" si="2"/>
        <v>8</v>
      </c>
      <c r="AP1" s="154">
        <f t="shared" si="2"/>
        <v>5</v>
      </c>
      <c r="AQ1" s="154">
        <f t="shared" si="2"/>
        <v>1</v>
      </c>
      <c r="AR1" s="154">
        <f t="shared" si="2"/>
        <v>8</v>
      </c>
      <c r="AS1" s="154">
        <f t="shared" si="2"/>
        <v>1</v>
      </c>
      <c r="AT1" s="154">
        <f t="shared" si="2"/>
        <v>1</v>
      </c>
      <c r="AU1" s="154">
        <f t="shared" si="2"/>
        <v>7</v>
      </c>
      <c r="AV1" s="154">
        <f t="shared" si="2"/>
        <v>0</v>
      </c>
      <c r="AW1" s="154">
        <f t="shared" si="2"/>
        <v>6</v>
      </c>
      <c r="AX1" s="154">
        <f t="shared" si="2"/>
        <v>4</v>
      </c>
      <c r="AY1" s="154">
        <f t="shared" si="2"/>
        <v>49</v>
      </c>
      <c r="AZ1" s="153"/>
      <c r="BA1" s="154">
        <f>COUNTIF(BA3:BA138,"&gt;0")</f>
        <v>3</v>
      </c>
      <c r="BB1" s="154">
        <f t="shared" ref="BB1:BK1" si="3">COUNTIF(BB4:BB138,"&gt;0")</f>
        <v>4</v>
      </c>
      <c r="BC1" s="154">
        <f t="shared" si="3"/>
        <v>2</v>
      </c>
      <c r="BD1" s="154">
        <f t="shared" si="3"/>
        <v>8</v>
      </c>
      <c r="BE1" s="154">
        <f t="shared" si="3"/>
        <v>9</v>
      </c>
      <c r="BF1" s="154">
        <f t="shared" si="3"/>
        <v>0</v>
      </c>
      <c r="BG1" s="154">
        <f t="shared" si="3"/>
        <v>8</v>
      </c>
      <c r="BH1" s="154">
        <f t="shared" si="3"/>
        <v>17</v>
      </c>
      <c r="BI1" s="154">
        <f t="shared" si="3"/>
        <v>5</v>
      </c>
      <c r="BJ1" s="154">
        <f t="shared" si="3"/>
        <v>20</v>
      </c>
      <c r="BK1" s="154">
        <f t="shared" si="3"/>
        <v>8</v>
      </c>
      <c r="BL1" s="154">
        <f t="shared" ref="BL1:BM1" si="4">COUNTIF(BL3:BL138,"&gt;0")</f>
        <v>41</v>
      </c>
      <c r="BM1" s="154">
        <f t="shared" si="4"/>
        <v>49</v>
      </c>
      <c r="BN1" s="155"/>
      <c r="BO1" s="152"/>
      <c r="BP1" s="152"/>
      <c r="BQ1" s="152"/>
      <c r="BR1" s="152"/>
      <c r="BS1" s="152"/>
      <c r="BT1" s="152"/>
      <c r="BU1" s="152"/>
      <c r="BV1" s="152"/>
      <c r="BW1" s="152"/>
      <c r="BX1" s="152"/>
      <c r="BY1" s="152"/>
      <c r="BZ1" s="152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546</v>
      </c>
      <c r="AA2" s="30" t="s">
        <v>547</v>
      </c>
      <c r="AB2" s="30" t="s">
        <v>548</v>
      </c>
      <c r="AC2" s="31"/>
      <c r="AD2" s="32" t="s">
        <v>549</v>
      </c>
      <c r="AE2" s="33" t="s">
        <v>33</v>
      </c>
      <c r="AF2" s="33" t="s">
        <v>35</v>
      </c>
      <c r="AG2" s="31"/>
      <c r="AH2" s="34" t="s">
        <v>550</v>
      </c>
      <c r="AI2" s="35" t="s">
        <v>551</v>
      </c>
      <c r="AJ2" s="36" t="s">
        <v>552</v>
      </c>
      <c r="AK2" s="31"/>
      <c r="AL2" s="37" t="s">
        <v>45</v>
      </c>
      <c r="AM2" s="38" t="s">
        <v>46</v>
      </c>
      <c r="AN2" s="37" t="s">
        <v>553</v>
      </c>
      <c r="AO2" s="39" t="s">
        <v>554</v>
      </c>
      <c r="AP2" s="39" t="s">
        <v>555</v>
      </c>
      <c r="AQ2" s="40" t="s">
        <v>54</v>
      </c>
      <c r="AR2" s="41" t="s">
        <v>556</v>
      </c>
      <c r="AS2" s="41" t="s">
        <v>557</v>
      </c>
      <c r="AT2" s="41" t="s">
        <v>558</v>
      </c>
      <c r="AU2" s="42" t="s">
        <v>559</v>
      </c>
      <c r="AV2" s="42" t="s">
        <v>560</v>
      </c>
      <c r="AW2" s="43" t="s">
        <v>561</v>
      </c>
      <c r="AX2" s="44" t="s">
        <v>563</v>
      </c>
      <c r="AY2" s="45" t="s">
        <v>77</v>
      </c>
      <c r="AZ2" s="29"/>
      <c r="BA2" s="39" t="s">
        <v>564</v>
      </c>
      <c r="BB2" s="39" t="s">
        <v>565</v>
      </c>
      <c r="BC2" s="39" t="s">
        <v>84</v>
      </c>
      <c r="BD2" s="41" t="s">
        <v>566</v>
      </c>
      <c r="BE2" s="41" t="s">
        <v>567</v>
      </c>
      <c r="BF2" s="41" t="s">
        <v>89</v>
      </c>
      <c r="BG2" s="42" t="s">
        <v>568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>
      <c r="A3" s="50" t="s">
        <v>570</v>
      </c>
      <c r="B3" s="51" t="str">
        <f>IF(ISBLANK(A3),"",if(C3="","N",if(VLOOKUP(BQ3,NewPlanet,3,false)=C3,"Y","N")))</f>
        <v>N</v>
      </c>
      <c r="C3" s="87" t="s">
        <v>571</v>
      </c>
      <c r="D3" s="52"/>
      <c r="E3" s="53" t="s">
        <v>119</v>
      </c>
      <c r="F3" s="52"/>
      <c r="G3" s="53" t="s">
        <v>119</v>
      </c>
      <c r="H3" s="52"/>
      <c r="I3" s="54">
        <f t="shared" ref="I3:I138" si="5">IF(ISBLANK(A3),"",COUNTA(D3:H3))</f>
        <v>2</v>
      </c>
      <c r="J3" s="53"/>
      <c r="K3" s="53" t="s">
        <v>119</v>
      </c>
      <c r="L3" s="52"/>
      <c r="M3" s="52"/>
      <c r="N3" s="52"/>
      <c r="O3" s="54">
        <f t="shared" ref="O3:O138" si="6">IF(ISBLANK(A3),"",COUNTA(J3:N3))</f>
        <v>1</v>
      </c>
      <c r="P3" s="55" t="s">
        <v>123</v>
      </c>
      <c r="Q3" s="64" t="s">
        <v>119</v>
      </c>
      <c r="R3" s="57" t="s">
        <v>124</v>
      </c>
      <c r="S3" s="58"/>
      <c r="T3" s="59" t="s">
        <v>124</v>
      </c>
      <c r="U3" s="60"/>
      <c r="V3" s="61"/>
      <c r="W3" s="70" t="s">
        <v>119</v>
      </c>
      <c r="X3" s="53" t="s">
        <v>119</v>
      </c>
      <c r="Y3" s="63"/>
      <c r="Z3" s="53">
        <v>2.0</v>
      </c>
      <c r="AA3" s="53">
        <v>3.0</v>
      </c>
      <c r="AB3" s="53">
        <v>3.0</v>
      </c>
      <c r="AC3" s="65"/>
      <c r="AD3" s="52"/>
      <c r="AE3" s="53">
        <v>1.0</v>
      </c>
      <c r="AF3" s="53"/>
      <c r="AG3" s="65"/>
      <c r="AH3" s="52"/>
      <c r="AI3" s="52"/>
      <c r="AJ3" s="52"/>
      <c r="AK3" s="65"/>
      <c r="AL3" s="52"/>
      <c r="AM3" s="52"/>
      <c r="AN3" s="52"/>
      <c r="AO3" s="56"/>
      <c r="AP3" s="56"/>
      <c r="AQ3" s="56"/>
      <c r="AR3" s="58"/>
      <c r="AS3" s="58"/>
      <c r="AT3" s="66"/>
      <c r="AU3" s="67"/>
      <c r="AV3" s="67"/>
      <c r="AW3" s="61"/>
      <c r="AX3" s="62"/>
      <c r="AY3" s="31">
        <f t="shared" ref="AY3:AY138" si="7">IF(ISBLANK(R3),"",SUM(Z3:AU3,AW3:AX3))</f>
        <v>9</v>
      </c>
      <c r="AZ3" s="63"/>
      <c r="BA3" s="75">
        <v>3.0</v>
      </c>
      <c r="BB3" s="69"/>
      <c r="BC3" s="69"/>
      <c r="BD3" s="71"/>
      <c r="BE3" s="71"/>
      <c r="BF3" s="71"/>
      <c r="BG3" s="72"/>
      <c r="BH3" s="73"/>
      <c r="BI3" s="73"/>
      <c r="BJ3" s="79">
        <v>8.0</v>
      </c>
      <c r="BK3" s="74"/>
      <c r="BL3" s="77">
        <f t="shared" ref="BL3:BL138" si="8">IF(ISBLANK(A3),"",SUM(BA3:BK3))</f>
        <v>11</v>
      </c>
      <c r="BM3" s="80">
        <f t="shared" ref="BM3:BM138" si="9">IF(ISBLANK(A3),"",AY3+BL3)</f>
        <v>20</v>
      </c>
      <c r="BN3" s="81"/>
      <c r="BO3" s="82"/>
      <c r="BP3" s="83"/>
      <c r="BQ3" s="84"/>
      <c r="BR3" s="54"/>
      <c r="BS3" s="54"/>
      <c r="BT3" s="54"/>
      <c r="BU3" s="54"/>
      <c r="BV3" s="54"/>
      <c r="BW3" s="54"/>
      <c r="BX3" s="84"/>
      <c r="BY3" s="84"/>
      <c r="BZ3" s="53"/>
    </row>
    <row r="4">
      <c r="A4" s="50" t="s">
        <v>572</v>
      </c>
      <c r="B4" s="51" t="str">
        <f>IF(ISBLANK(A4),"",if(C4="","N",if(VLOOKUP(BQ4,NewPlanet,3,false)=C4,"Y","N")))</f>
        <v>N</v>
      </c>
      <c r="C4" s="87" t="s">
        <v>573</v>
      </c>
      <c r="D4" s="52"/>
      <c r="E4" s="52" t="s">
        <v>119</v>
      </c>
      <c r="F4" s="52"/>
      <c r="G4" s="53" t="s">
        <v>121</v>
      </c>
      <c r="H4" s="52"/>
      <c r="I4" s="54">
        <f t="shared" si="5"/>
        <v>2</v>
      </c>
      <c r="J4" s="53" t="s">
        <v>121</v>
      </c>
      <c r="K4" s="52"/>
      <c r="L4" s="52"/>
      <c r="M4" s="52"/>
      <c r="N4" s="52"/>
      <c r="O4" s="54">
        <f t="shared" si="6"/>
        <v>1</v>
      </c>
      <c r="P4" s="55" t="s">
        <v>124</v>
      </c>
      <c r="Q4" s="56"/>
      <c r="R4" s="57" t="s">
        <v>124</v>
      </c>
      <c r="S4" s="58"/>
      <c r="T4" s="59" t="s">
        <v>125</v>
      </c>
      <c r="U4" s="60"/>
      <c r="V4" s="61"/>
      <c r="W4" s="62"/>
      <c r="X4" s="52" t="s">
        <v>119</v>
      </c>
      <c r="Y4" s="63"/>
      <c r="Z4" s="53">
        <v>4.0</v>
      </c>
      <c r="AA4" s="53">
        <v>7.0</v>
      </c>
      <c r="AB4" s="53">
        <v>7.0</v>
      </c>
      <c r="AC4" s="65"/>
      <c r="AD4" s="52"/>
      <c r="AE4" s="52"/>
      <c r="AF4" s="53">
        <v>1.0</v>
      </c>
      <c r="AG4" s="65"/>
      <c r="AH4" s="52"/>
      <c r="AI4" s="52"/>
      <c r="AJ4" s="52"/>
      <c r="AK4" s="65"/>
      <c r="AL4" s="52"/>
      <c r="AM4" s="52"/>
      <c r="AN4" s="52"/>
      <c r="AO4" s="56"/>
      <c r="AP4" s="56"/>
      <c r="AQ4" s="56"/>
      <c r="AR4" s="58"/>
      <c r="AS4" s="58"/>
      <c r="AT4" s="66"/>
      <c r="AU4" s="67">
        <v>1.0</v>
      </c>
      <c r="AV4" s="67" t="s">
        <v>574</v>
      </c>
      <c r="AW4" s="61"/>
      <c r="AX4" s="62"/>
      <c r="AY4" s="31">
        <f t="shared" si="7"/>
        <v>20</v>
      </c>
      <c r="AZ4" s="63"/>
      <c r="BA4" s="69"/>
      <c r="BB4" s="69"/>
      <c r="BC4" s="69"/>
      <c r="BD4" s="71"/>
      <c r="BE4" s="71"/>
      <c r="BF4" s="71"/>
      <c r="BG4" s="72"/>
      <c r="BH4" s="73"/>
      <c r="BI4" s="73"/>
      <c r="BJ4" s="74"/>
      <c r="BK4" s="74"/>
      <c r="BL4" s="77">
        <f t="shared" si="8"/>
        <v>0</v>
      </c>
      <c r="BM4" s="80">
        <f t="shared" si="9"/>
        <v>20</v>
      </c>
      <c r="BN4" s="81" t="s">
        <v>575</v>
      </c>
      <c r="BO4" s="82">
        <f>IF(ISBLANK(A4),"",VLOOKUP(LEFT(A4,1),Coordinate,2,FALSE))</f>
        <v>3</v>
      </c>
      <c r="BP4" s="83">
        <f t="shared" ref="BP4:BP138" si="10">I4+O4</f>
        <v>3</v>
      </c>
      <c r="BQ4" s="84">
        <f t="shared" ref="BQ4:BQ138" si="11">SUM(BR4:BX4)</f>
        <v>72</v>
      </c>
      <c r="BR4" s="54">
        <f>IF(ISBLANK(A4),"",vlookup(LEFT(A4,1),Coordinate,9,false))</f>
        <v>11</v>
      </c>
      <c r="BS4" s="54">
        <f>IF(ISBLANK(A4),"",VLOOKUP(MID(A4,2,1),Coordinate,9,false))</f>
        <v>4</v>
      </c>
      <c r="BT4" s="54">
        <f>IF(ISBLANK(A4),"",VLOOKUP(MID(A4,3,1),Coordinate,9,false))</f>
        <v>14</v>
      </c>
      <c r="BU4" s="54">
        <f>IF(ISBLANK(A4),"",VLOOKUP(MID(A4,4,1),Coordinate,9,false))</f>
        <v>15</v>
      </c>
      <c r="BV4" s="54">
        <f>IF(ISBLANK(A4),"",VLOOKUP(MID(A4,5,1),Coordinate,9,false))</f>
        <v>14</v>
      </c>
      <c r="BW4" s="54">
        <f>IF(ISBLANK(A4),"",VLOOKUP(MID(A4,6,1),Coordinate,9,false))</f>
        <v>11</v>
      </c>
      <c r="BX4" s="84">
        <f>IF(ISBLANK(A4),"",VLOOKUP(RIGHT(A4,1),Coordinate,9,false))</f>
        <v>3</v>
      </c>
      <c r="BY4" s="84">
        <f t="array" ref="BY4">SUMPRODUCT(BR4:BX4,TRANSPOSE(Weights))</f>
        <v>278</v>
      </c>
      <c r="BZ4" s="53"/>
    </row>
    <row r="5">
      <c r="A5" s="50" t="s">
        <v>578</v>
      </c>
      <c r="B5" s="51" t="str">
        <f>IF(ISBLANK(A5),"",if(C5="","N",if(VLOOKUP(BQ5,NewPlanet,3,false)=C5,"Y","N")))</f>
        <v>N</v>
      </c>
      <c r="C5" s="3" t="s">
        <v>579</v>
      </c>
      <c r="D5" s="52" t="s">
        <v>119</v>
      </c>
      <c r="E5" s="52"/>
      <c r="F5" s="52" t="s">
        <v>119</v>
      </c>
      <c r="G5" s="53"/>
      <c r="H5" s="52"/>
      <c r="I5" s="54">
        <f t="shared" si="5"/>
        <v>2</v>
      </c>
      <c r="J5" s="52"/>
      <c r="K5" s="52"/>
      <c r="L5" s="52" t="s">
        <v>119</v>
      </c>
      <c r="M5" s="52"/>
      <c r="N5" s="52"/>
      <c r="O5" s="54">
        <f t="shared" si="6"/>
        <v>1</v>
      </c>
      <c r="P5" s="55" t="s">
        <v>124</v>
      </c>
      <c r="Q5" s="56"/>
      <c r="R5" s="57" t="s">
        <v>123</v>
      </c>
      <c r="S5" s="58"/>
      <c r="T5" s="59" t="s">
        <v>124</v>
      </c>
      <c r="U5" s="60"/>
      <c r="V5" s="61" t="s">
        <v>119</v>
      </c>
      <c r="W5" s="62" t="s">
        <v>119</v>
      </c>
      <c r="X5" s="52" t="s">
        <v>119</v>
      </c>
      <c r="Y5" s="63"/>
      <c r="Z5" s="53"/>
      <c r="AA5" s="53">
        <v>4.0</v>
      </c>
      <c r="AB5" s="53"/>
      <c r="AC5" s="65"/>
      <c r="AD5" s="52"/>
      <c r="AE5" s="52"/>
      <c r="AF5" s="52"/>
      <c r="AG5" s="65"/>
      <c r="AH5" s="52"/>
      <c r="AI5" s="52"/>
      <c r="AJ5" s="52"/>
      <c r="AK5" s="65"/>
      <c r="AL5" s="52"/>
      <c r="AM5" s="52"/>
      <c r="AN5" s="52">
        <v>1.0</v>
      </c>
      <c r="AO5" s="56"/>
      <c r="AP5" s="56"/>
      <c r="AQ5" s="56"/>
      <c r="AR5" s="58">
        <v>6.0</v>
      </c>
      <c r="AS5" s="58"/>
      <c r="AT5" s="66"/>
      <c r="AU5" s="60"/>
      <c r="AV5" s="60"/>
      <c r="AW5" s="61">
        <v>3.0</v>
      </c>
      <c r="AX5" s="62"/>
      <c r="AY5" s="31">
        <f t="shared" si="7"/>
        <v>14</v>
      </c>
      <c r="AZ5" s="63"/>
      <c r="BA5" s="69"/>
      <c r="BB5" s="69"/>
      <c r="BC5" s="69"/>
      <c r="BD5" s="71"/>
      <c r="BE5" s="71"/>
      <c r="BF5" s="71"/>
      <c r="BG5" s="72"/>
      <c r="BH5" s="73"/>
      <c r="BI5" s="73"/>
      <c r="BJ5" s="74">
        <v>4.0</v>
      </c>
      <c r="BK5" s="74"/>
      <c r="BL5" s="77">
        <f t="shared" si="8"/>
        <v>4</v>
      </c>
      <c r="BM5" s="80">
        <f t="shared" si="9"/>
        <v>18</v>
      </c>
      <c r="BN5" s="81" t="s">
        <v>580</v>
      </c>
      <c r="BO5" s="82">
        <f>IF(ISBLANK(A5),"",VLOOKUP(LEFT(A5,1),Coordinate,2,FALSE))</f>
        <v>3</v>
      </c>
      <c r="BP5" s="83">
        <f t="shared" si="10"/>
        <v>3</v>
      </c>
      <c r="BQ5" s="84">
        <f t="shared" si="11"/>
        <v>84</v>
      </c>
      <c r="BR5" s="54">
        <f>IF(ISBLANK(A5),"",vlookup(LEFT(A5,1),Coordinate,9,false))</f>
        <v>11</v>
      </c>
      <c r="BS5" s="54">
        <f>IF(ISBLANK(A5),"",VLOOKUP(MID(A5,2,1),Coordinate,9,false))</f>
        <v>14</v>
      </c>
      <c r="BT5" s="54">
        <f>IF(ISBLANK(A5),"",VLOOKUP(MID(A5,3,1),Coordinate,9,false))</f>
        <v>1</v>
      </c>
      <c r="BU5" s="54">
        <f>IF(ISBLANK(A5),"",VLOOKUP(MID(A5,4,1),Coordinate,9,false))</f>
        <v>18</v>
      </c>
      <c r="BV5" s="54">
        <f>IF(ISBLANK(A5),"",VLOOKUP(MID(A5,5,1),Coordinate,9,false))</f>
        <v>19</v>
      </c>
      <c r="BW5" s="54">
        <f>IF(ISBLANK(A5),"",VLOOKUP(MID(A5,6,1),Coordinate,9,false))</f>
        <v>4</v>
      </c>
      <c r="BX5" s="84">
        <f>IF(ISBLANK(A5),"",VLOOKUP(RIGHT(A5,1),Coordinate,9,false))</f>
        <v>17</v>
      </c>
      <c r="BY5" s="84">
        <f t="array" ref="BY5">SUMPRODUCT(BR5:BX5,TRANSPOSE(Weights))</f>
        <v>352</v>
      </c>
      <c r="BZ5" s="53"/>
    </row>
    <row r="6">
      <c r="A6" s="50" t="s">
        <v>583</v>
      </c>
      <c r="B6" s="51" t="str">
        <f>IF(ISBLANK(A6),"",if(C6="","N",if(VLOOKUP(BQ6,NewPlanet,3,false)=C6,"Y","N")))</f>
        <v>N</v>
      </c>
      <c r="C6" s="3" t="s">
        <v>584</v>
      </c>
      <c r="D6" s="52"/>
      <c r="E6" s="52"/>
      <c r="F6" s="52" t="s">
        <v>119</v>
      </c>
      <c r="G6" s="53"/>
      <c r="H6" s="52" t="s">
        <v>119</v>
      </c>
      <c r="I6" s="54">
        <f t="shared" si="5"/>
        <v>2</v>
      </c>
      <c r="J6" s="52"/>
      <c r="K6" s="52"/>
      <c r="L6" s="52"/>
      <c r="M6" s="52"/>
      <c r="N6" s="52" t="s">
        <v>119</v>
      </c>
      <c r="O6" s="54">
        <f t="shared" si="6"/>
        <v>1</v>
      </c>
      <c r="P6" s="55" t="s">
        <v>124</v>
      </c>
      <c r="Q6" s="56"/>
      <c r="R6" s="57" t="s">
        <v>123</v>
      </c>
      <c r="S6" s="58" t="s">
        <v>119</v>
      </c>
      <c r="T6" s="59" t="s">
        <v>124</v>
      </c>
      <c r="U6" s="60"/>
      <c r="V6" s="61" t="s">
        <v>119</v>
      </c>
      <c r="W6" s="62" t="s">
        <v>119</v>
      </c>
      <c r="X6" s="52"/>
      <c r="Y6" s="63"/>
      <c r="Z6" s="53">
        <v>3.0</v>
      </c>
      <c r="AA6" s="53">
        <v>3.0</v>
      </c>
      <c r="AB6" s="53"/>
      <c r="AC6" s="65"/>
      <c r="AD6" s="52"/>
      <c r="AE6" s="52"/>
      <c r="AF6" s="52"/>
      <c r="AG6" s="65"/>
      <c r="AH6" s="52"/>
      <c r="AI6" s="52"/>
      <c r="AJ6" s="52"/>
      <c r="AK6" s="65"/>
      <c r="AL6" s="52"/>
      <c r="AM6" s="52"/>
      <c r="AN6" s="52"/>
      <c r="AO6" s="56"/>
      <c r="AP6" s="56"/>
      <c r="AQ6" s="56"/>
      <c r="AR6" s="58"/>
      <c r="AS6" s="58"/>
      <c r="AT6" s="66"/>
      <c r="AU6" s="60"/>
      <c r="AV6" s="60"/>
      <c r="AW6" s="61">
        <v>3.0</v>
      </c>
      <c r="AX6" s="62"/>
      <c r="AY6" s="31">
        <f t="shared" si="7"/>
        <v>9</v>
      </c>
      <c r="AZ6" s="63"/>
      <c r="BA6" s="69"/>
      <c r="BB6" s="69"/>
      <c r="BC6" s="69"/>
      <c r="BD6" s="71">
        <v>3.0</v>
      </c>
      <c r="BE6" s="71"/>
      <c r="BF6" s="71"/>
      <c r="BG6" s="72"/>
      <c r="BH6" s="73"/>
      <c r="BI6" s="73"/>
      <c r="BJ6" s="74">
        <v>8.0</v>
      </c>
      <c r="BK6" s="74"/>
      <c r="BL6" s="77">
        <f t="shared" si="8"/>
        <v>11</v>
      </c>
      <c r="BM6" s="80">
        <f t="shared" si="9"/>
        <v>20</v>
      </c>
      <c r="BN6" s="81"/>
      <c r="BO6" s="82">
        <f>IF(ISBLANK(A6),"",VLOOKUP(LEFT(A6,1),Coordinate,2,FALSE))</f>
        <v>3</v>
      </c>
      <c r="BP6" s="83">
        <f t="shared" si="10"/>
        <v>3</v>
      </c>
      <c r="BQ6" s="84">
        <f t="shared" si="11"/>
        <v>85</v>
      </c>
      <c r="BR6" s="54">
        <f>IF(ISBLANK(A6),"",vlookup(LEFT(A6,1),Coordinate,9,false))</f>
        <v>11</v>
      </c>
      <c r="BS6" s="54">
        <f>IF(ISBLANK(A6),"",VLOOKUP(MID(A6,2,1),Coordinate,9,false))</f>
        <v>14</v>
      </c>
      <c r="BT6" s="54">
        <f>IF(ISBLANK(A6),"",VLOOKUP(MID(A6,3,1),Coordinate,9,false))</f>
        <v>21</v>
      </c>
      <c r="BU6" s="54">
        <f>IF(ISBLANK(A6),"",VLOOKUP(MID(A6,4,1),Coordinate,9,false))</f>
        <v>4</v>
      </c>
      <c r="BV6" s="54">
        <f>IF(ISBLANK(A6),"",VLOOKUP(MID(A6,5,1),Coordinate,9,false))</f>
        <v>10</v>
      </c>
      <c r="BW6" s="54">
        <f>IF(ISBLANK(A6),"",VLOOKUP(MID(A6,6,1),Coordinate,9,false))</f>
        <v>14</v>
      </c>
      <c r="BX6" s="84">
        <f>IF(ISBLANK(A6),"",VLOOKUP(RIGHT(A6,1),Coordinate,9,false))</f>
        <v>11</v>
      </c>
      <c r="BY6" s="84">
        <f t="array" ref="BY6">SUMPRODUCT(BR6:BX6,TRANSPOSE(Weights))</f>
        <v>329</v>
      </c>
      <c r="BZ6" s="53"/>
    </row>
    <row r="7">
      <c r="A7" s="50" t="s">
        <v>587</v>
      </c>
      <c r="B7" s="51" t="str">
        <f>IF(ISBLANK(A7),"",if(C7="","N",if(VLOOKUP(BQ7,NewPlanet,3,false)=C7,"Y","N")))</f>
        <v>N</v>
      </c>
      <c r="C7" s="137" t="s">
        <v>588</v>
      </c>
      <c r="D7" s="96" t="s">
        <v>121</v>
      </c>
      <c r="E7" s="97"/>
      <c r="F7" s="97"/>
      <c r="G7" s="98"/>
      <c r="H7" s="96" t="s">
        <v>121</v>
      </c>
      <c r="I7" s="54">
        <f t="shared" si="5"/>
        <v>2</v>
      </c>
      <c r="J7" s="96" t="s">
        <v>121</v>
      </c>
      <c r="K7" s="97"/>
      <c r="L7" s="97"/>
      <c r="M7" s="97"/>
      <c r="N7" s="97"/>
      <c r="O7" s="54">
        <f t="shared" si="6"/>
        <v>1</v>
      </c>
      <c r="P7" s="99" t="s">
        <v>124</v>
      </c>
      <c r="Q7" s="100"/>
      <c r="R7" s="156" t="s">
        <v>124</v>
      </c>
      <c r="S7" s="107"/>
      <c r="T7" s="157" t="s">
        <v>124</v>
      </c>
      <c r="U7" s="110"/>
      <c r="V7" s="102"/>
      <c r="W7" s="109"/>
      <c r="X7" s="97"/>
      <c r="Y7" s="104"/>
      <c r="Z7" s="105">
        <v>6.0</v>
      </c>
      <c r="AA7" s="105">
        <v>6.0</v>
      </c>
      <c r="AB7" s="105">
        <v>8.0</v>
      </c>
      <c r="AC7" s="106"/>
      <c r="AD7" s="97"/>
      <c r="AE7" s="97"/>
      <c r="AF7" s="97"/>
      <c r="AG7" s="106"/>
      <c r="AH7" s="97"/>
      <c r="AI7" s="97"/>
      <c r="AJ7" s="97"/>
      <c r="AK7" s="106"/>
      <c r="AL7" s="97"/>
      <c r="AM7" s="97"/>
      <c r="AN7" s="97"/>
      <c r="AO7" s="100"/>
      <c r="AP7" s="100"/>
      <c r="AQ7" s="100"/>
      <c r="AR7" s="107"/>
      <c r="AS7" s="107"/>
      <c r="AT7" s="101"/>
      <c r="AU7" s="110"/>
      <c r="AV7" s="110"/>
      <c r="AW7" s="102"/>
      <c r="AX7" s="109"/>
      <c r="AY7" s="31">
        <f t="shared" si="7"/>
        <v>20</v>
      </c>
      <c r="AZ7" s="104"/>
      <c r="BA7" s="100"/>
      <c r="BB7" s="100"/>
      <c r="BC7" s="100"/>
      <c r="BD7" s="107"/>
      <c r="BE7" s="107"/>
      <c r="BF7" s="107"/>
      <c r="BG7" s="110"/>
      <c r="BH7" s="102"/>
      <c r="BI7" s="102"/>
      <c r="BJ7" s="109"/>
      <c r="BK7" s="109"/>
      <c r="BL7" s="77">
        <f t="shared" si="8"/>
        <v>0</v>
      </c>
      <c r="BM7" s="80">
        <f t="shared" si="9"/>
        <v>20</v>
      </c>
      <c r="BN7" s="112" t="s">
        <v>590</v>
      </c>
      <c r="BO7" s="82">
        <f>IF(ISBLANK(A7),"",VLOOKUP(LEFT(A7,1),Coordinate,2,FALSE))</f>
        <v>3</v>
      </c>
      <c r="BP7" s="83">
        <f t="shared" si="10"/>
        <v>3</v>
      </c>
      <c r="BQ7" s="84">
        <f t="shared" si="11"/>
        <v>99</v>
      </c>
      <c r="BR7" s="54">
        <f>IF(ISBLANK(A7),"",vlookup(LEFT(A7,1),Coordinate,9,false))</f>
        <v>11</v>
      </c>
      <c r="BS7" s="54">
        <f>IF(ISBLANK(A7),"",VLOOKUP(MID(A7,2,1),Coordinate,9,false))</f>
        <v>16</v>
      </c>
      <c r="BT7" s="54">
        <f>IF(ISBLANK(A7),"",VLOOKUP(MID(A7,3,1),Coordinate,9,false))</f>
        <v>25</v>
      </c>
      <c r="BU7" s="54">
        <f>IF(ISBLANK(A7),"",VLOOKUP(MID(A7,4,1),Coordinate,9,false))</f>
        <v>16</v>
      </c>
      <c r="BV7" s="54">
        <f>IF(ISBLANK(A7),"",VLOOKUP(MID(A7,5,1),Coordinate,9,false))</f>
        <v>4</v>
      </c>
      <c r="BW7" s="54">
        <f>IF(ISBLANK(A7),"",VLOOKUP(MID(A7,6,1),Coordinate,9,false))</f>
        <v>9</v>
      </c>
      <c r="BX7" s="84">
        <f>IF(ISBLANK(A7),"",VLOOKUP(RIGHT(A7,1),Coordinate,9,false))</f>
        <v>18</v>
      </c>
      <c r="BY7" s="84">
        <f t="array" ref="BY7">SUMPRODUCT(BR7:BX7,TRANSPOSE(Weights))</f>
        <v>382</v>
      </c>
      <c r="BZ7" s="98"/>
    </row>
    <row r="8">
      <c r="A8" s="50" t="s">
        <v>591</v>
      </c>
      <c r="B8" s="51" t="str">
        <f>IF(ISBLANK(A8),"",if(C8="","N",if(VLOOKUP(BQ8,NewPlanet,3,false)=C8,"Y","N")))</f>
        <v>N</v>
      </c>
      <c r="C8" s="3" t="s">
        <v>588</v>
      </c>
      <c r="D8" s="53" t="s">
        <v>121</v>
      </c>
      <c r="E8" s="52"/>
      <c r="F8" s="52"/>
      <c r="G8" s="53"/>
      <c r="H8" s="53" t="s">
        <v>121</v>
      </c>
      <c r="I8" s="54">
        <f t="shared" si="5"/>
        <v>2</v>
      </c>
      <c r="J8" s="53" t="s">
        <v>121</v>
      </c>
      <c r="K8" s="52"/>
      <c r="L8" s="52"/>
      <c r="M8" s="52"/>
      <c r="N8" s="52"/>
      <c r="O8" s="54">
        <f t="shared" si="6"/>
        <v>1</v>
      </c>
      <c r="P8" s="55" t="s">
        <v>123</v>
      </c>
      <c r="Q8" s="56"/>
      <c r="R8" s="57" t="s">
        <v>123</v>
      </c>
      <c r="S8" s="58"/>
      <c r="T8" s="59" t="s">
        <v>124</v>
      </c>
      <c r="U8" s="60"/>
      <c r="V8" s="61"/>
      <c r="W8" s="62"/>
      <c r="X8" s="52"/>
      <c r="Y8" s="63"/>
      <c r="Z8" s="53">
        <v>3.0</v>
      </c>
      <c r="AA8" s="53">
        <v>5.0</v>
      </c>
      <c r="AB8" s="53">
        <v>3.0</v>
      </c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64">
        <v>4.0</v>
      </c>
      <c r="AP8" s="56"/>
      <c r="AQ8" s="56"/>
      <c r="AR8" s="66">
        <v>5.0</v>
      </c>
      <c r="AS8" s="58"/>
      <c r="AT8" s="66"/>
      <c r="AU8" s="60"/>
      <c r="AV8" s="60"/>
      <c r="AW8" s="61"/>
      <c r="AX8" s="62"/>
      <c r="AY8" s="31">
        <f t="shared" si="7"/>
        <v>20</v>
      </c>
      <c r="AZ8" s="63"/>
      <c r="BA8" s="69"/>
      <c r="BB8" s="69"/>
      <c r="BC8" s="69"/>
      <c r="BD8" s="71"/>
      <c r="BE8" s="71"/>
      <c r="BF8" s="71"/>
      <c r="BG8" s="72"/>
      <c r="BH8" s="73"/>
      <c r="BI8" s="73"/>
      <c r="BJ8" s="74"/>
      <c r="BK8" s="74"/>
      <c r="BL8" s="77">
        <f t="shared" si="8"/>
        <v>0</v>
      </c>
      <c r="BM8" s="80">
        <f t="shared" si="9"/>
        <v>20</v>
      </c>
      <c r="BN8" s="158" t="s">
        <v>593</v>
      </c>
      <c r="BO8" s="82">
        <f>IF(ISBLANK(A8),"",VLOOKUP(LEFT(A8,1),Coordinate,2,FALSE))</f>
        <v>3</v>
      </c>
      <c r="BP8" s="83">
        <f t="shared" si="10"/>
        <v>3</v>
      </c>
      <c r="BQ8" s="84">
        <f t="shared" si="11"/>
        <v>99</v>
      </c>
      <c r="BR8" s="54">
        <f>IF(ISBLANK(A8),"",vlookup(LEFT(A8,1),Coordinate,9,false))</f>
        <v>11</v>
      </c>
      <c r="BS8" s="54">
        <f>IF(ISBLANK(A8),"",VLOOKUP(MID(A8,2,1),Coordinate,9,false))</f>
        <v>17</v>
      </c>
      <c r="BT8" s="54">
        <f>IF(ISBLANK(A8),"",VLOOKUP(MID(A8,3,1),Coordinate,9,false))</f>
        <v>23</v>
      </c>
      <c r="BU8" s="54">
        <f>IF(ISBLANK(A8),"",VLOOKUP(MID(A8,4,1),Coordinate,9,false))</f>
        <v>17</v>
      </c>
      <c r="BV8" s="54">
        <f>IF(ISBLANK(A8),"",VLOOKUP(MID(A8,5,1),Coordinate,9,false))</f>
        <v>4</v>
      </c>
      <c r="BW8" s="54">
        <f>IF(ISBLANK(A8),"",VLOOKUP(MID(A8,6,1),Coordinate,9,false))</f>
        <v>9</v>
      </c>
      <c r="BX8" s="84">
        <f>IF(ISBLANK(A8),"",VLOOKUP(RIGHT(A8,1),Coordinate,9,false))</f>
        <v>18</v>
      </c>
      <c r="BY8" s="84">
        <f t="array" ref="BY8">SUMPRODUCT(BR8:BX8,TRANSPOSE(Weights))</f>
        <v>382</v>
      </c>
      <c r="BZ8" s="53"/>
    </row>
    <row r="9">
      <c r="A9" s="50" t="s">
        <v>595</v>
      </c>
      <c r="B9" s="51" t="str">
        <f>IF(ISBLANK(A9),"",if(C9="","N",if(VLOOKUP(BQ9,NewPlanet,3,false)=C9,"Y","N")))</f>
        <v>N</v>
      </c>
      <c r="C9" s="3" t="s">
        <v>596</v>
      </c>
      <c r="D9" s="52"/>
      <c r="E9" s="52"/>
      <c r="F9" s="52"/>
      <c r="G9" s="53" t="s">
        <v>119</v>
      </c>
      <c r="H9" s="53" t="s">
        <v>119</v>
      </c>
      <c r="I9" s="54">
        <f t="shared" si="5"/>
        <v>2</v>
      </c>
      <c r="J9" s="52"/>
      <c r="K9" s="52"/>
      <c r="L9" s="52"/>
      <c r="M9" s="53" t="s">
        <v>119</v>
      </c>
      <c r="N9" s="52"/>
      <c r="O9" s="54">
        <f t="shared" si="6"/>
        <v>1</v>
      </c>
      <c r="P9" s="55" t="s">
        <v>122</v>
      </c>
      <c r="Q9" s="56"/>
      <c r="R9" s="57" t="s">
        <v>124</v>
      </c>
      <c r="S9" s="58"/>
      <c r="T9" s="59" t="s">
        <v>124</v>
      </c>
      <c r="U9" s="60"/>
      <c r="V9" s="68" t="s">
        <v>119</v>
      </c>
      <c r="W9" s="62"/>
      <c r="X9" s="53" t="s">
        <v>119</v>
      </c>
      <c r="Y9" s="63"/>
      <c r="Z9" s="53">
        <v>4.0</v>
      </c>
      <c r="AA9" s="53">
        <v>3.0</v>
      </c>
      <c r="AB9" s="53">
        <v>3.0</v>
      </c>
      <c r="AC9" s="65"/>
      <c r="AD9" s="52"/>
      <c r="AE9" s="53">
        <v>1.0</v>
      </c>
      <c r="AF9" s="52"/>
      <c r="AG9" s="65"/>
      <c r="AH9" s="52"/>
      <c r="AI9" s="52"/>
      <c r="AJ9" s="52"/>
      <c r="AK9" s="65"/>
      <c r="AL9" s="52"/>
      <c r="AM9" s="52"/>
      <c r="AN9" s="52"/>
      <c r="AO9" s="56"/>
      <c r="AP9" s="56"/>
      <c r="AQ9" s="64">
        <v>3.0</v>
      </c>
      <c r="AR9" s="58"/>
      <c r="AS9" s="58"/>
      <c r="AT9" s="66"/>
      <c r="AU9" s="60"/>
      <c r="AV9" s="60"/>
      <c r="AW9" s="61"/>
      <c r="AX9" s="62"/>
      <c r="AY9" s="31">
        <f t="shared" si="7"/>
        <v>14</v>
      </c>
      <c r="AZ9" s="63"/>
      <c r="BA9" s="69"/>
      <c r="BB9" s="69"/>
      <c r="BC9" s="69"/>
      <c r="BD9" s="71"/>
      <c r="BE9" s="71"/>
      <c r="BF9" s="71"/>
      <c r="BG9" s="72"/>
      <c r="BH9" s="78">
        <v>3.0</v>
      </c>
      <c r="BI9" s="78">
        <v>3.0</v>
      </c>
      <c r="BJ9" s="74"/>
      <c r="BK9" s="74"/>
      <c r="BL9" s="77">
        <f t="shared" si="8"/>
        <v>6</v>
      </c>
      <c r="BM9" s="80">
        <f t="shared" si="9"/>
        <v>20</v>
      </c>
      <c r="BN9" s="81"/>
      <c r="BO9" s="82">
        <f>IF(ISBLANK(A9),"",VLOOKUP(LEFT(A9,1),Coordinate,2,FALSE))</f>
        <v>3</v>
      </c>
      <c r="BP9" s="83">
        <f t="shared" si="10"/>
        <v>3</v>
      </c>
      <c r="BQ9" s="84">
        <f t="shared" si="11"/>
        <v>67</v>
      </c>
      <c r="BR9" s="54">
        <f>IF(ISBLANK(A9),"",vlookup(LEFT(A9,1),Coordinate,9,false))</f>
        <v>11</v>
      </c>
      <c r="BS9" s="54">
        <f>IF(ISBLANK(A9),"",VLOOKUP(MID(A9,2,1),Coordinate,9,false))</f>
        <v>20</v>
      </c>
      <c r="BT9" s="54">
        <f>IF(ISBLANK(A9),"",VLOOKUP(MID(A9,3,1),Coordinate,9,false))</f>
        <v>2</v>
      </c>
      <c r="BU9" s="54">
        <f>IF(ISBLANK(A9),"",VLOOKUP(MID(A9,4,1),Coordinate,9,false))</f>
        <v>8</v>
      </c>
      <c r="BV9" s="54">
        <f>IF(ISBLANK(A9),"",VLOOKUP(MID(A9,5,1),Coordinate,9,false))</f>
        <v>5</v>
      </c>
      <c r="BW9" s="54">
        <f>IF(ISBLANK(A9),"",VLOOKUP(MID(A9,6,1),Coordinate,9,false))</f>
        <v>4</v>
      </c>
      <c r="BX9" s="84">
        <f>IF(ISBLANK(A9),"",VLOOKUP(RIGHT(A9,1),Coordinate,9,false))</f>
        <v>17</v>
      </c>
      <c r="BY9" s="84">
        <f t="array" ref="BY9">SUMPRODUCT(BR9:BX9,TRANSPOSE(Weights))</f>
        <v>257</v>
      </c>
      <c r="BZ9" s="53"/>
    </row>
    <row r="10">
      <c r="A10" s="50" t="s">
        <v>599</v>
      </c>
      <c r="B10" s="51" t="str">
        <f>IF(ISBLANK(A10),"",if(C10="","N",if(VLOOKUP(BQ10,NewPlanet,3,false)=C10,"Y","N")))</f>
        <v>N</v>
      </c>
      <c r="C10" s="3" t="s">
        <v>600</v>
      </c>
      <c r="D10" s="52" t="s">
        <v>121</v>
      </c>
      <c r="E10" s="52"/>
      <c r="F10" s="52" t="s">
        <v>121</v>
      </c>
      <c r="G10" s="53"/>
      <c r="H10" s="52"/>
      <c r="I10" s="54">
        <f t="shared" si="5"/>
        <v>2</v>
      </c>
      <c r="J10" s="52"/>
      <c r="K10" s="52"/>
      <c r="L10" s="52"/>
      <c r="M10" s="52"/>
      <c r="N10" s="52" t="s">
        <v>121</v>
      </c>
      <c r="O10" s="54">
        <f t="shared" si="6"/>
        <v>1</v>
      </c>
      <c r="P10" s="55" t="s">
        <v>131</v>
      </c>
      <c r="Q10" s="56"/>
      <c r="R10" s="57" t="s">
        <v>131</v>
      </c>
      <c r="S10" s="58" t="s">
        <v>121</v>
      </c>
      <c r="T10" s="59" t="s">
        <v>124</v>
      </c>
      <c r="U10" s="60"/>
      <c r="V10" s="61"/>
      <c r="W10" s="62"/>
      <c r="X10" s="52" t="s">
        <v>121</v>
      </c>
      <c r="Y10" s="63"/>
      <c r="Z10" s="53">
        <v>3.0</v>
      </c>
      <c r="AA10" s="53">
        <v>4.0</v>
      </c>
      <c r="AB10" s="53">
        <v>4.0</v>
      </c>
      <c r="AC10" s="65"/>
      <c r="AD10" s="52"/>
      <c r="AE10" s="52"/>
      <c r="AF10" s="52"/>
      <c r="AG10" s="65"/>
      <c r="AH10" s="52">
        <v>1.0</v>
      </c>
      <c r="AI10" s="52"/>
      <c r="AJ10" s="52"/>
      <c r="AK10" s="65"/>
      <c r="AL10" s="52"/>
      <c r="AM10" s="52"/>
      <c r="AN10" s="52"/>
      <c r="AO10" s="56"/>
      <c r="AP10" s="56">
        <v>3.0</v>
      </c>
      <c r="AQ10" s="56"/>
      <c r="AR10" s="58"/>
      <c r="AS10" s="58"/>
      <c r="AT10" s="66"/>
      <c r="AU10" s="60"/>
      <c r="AV10" s="60"/>
      <c r="AW10" s="61"/>
      <c r="AX10" s="62"/>
      <c r="AY10" s="31">
        <f t="shared" si="7"/>
        <v>15</v>
      </c>
      <c r="AZ10" s="63"/>
      <c r="BA10" s="69"/>
      <c r="BB10" s="69"/>
      <c r="BC10" s="69"/>
      <c r="BD10" s="71"/>
      <c r="BE10" s="71">
        <v>5.0</v>
      </c>
      <c r="BF10" s="71"/>
      <c r="BG10" s="72"/>
      <c r="BH10" s="73"/>
      <c r="BI10" s="73"/>
      <c r="BJ10" s="74"/>
      <c r="BK10" s="74"/>
      <c r="BL10" s="77">
        <f t="shared" si="8"/>
        <v>5</v>
      </c>
      <c r="BM10" s="80">
        <f t="shared" si="9"/>
        <v>20</v>
      </c>
      <c r="BN10" s="81"/>
      <c r="BO10" s="82">
        <f>IF(ISBLANK(A10),"",VLOOKUP(LEFT(A10,1),Coordinate,2,FALSE))</f>
        <v>3</v>
      </c>
      <c r="BP10" s="83">
        <f t="shared" si="10"/>
        <v>3</v>
      </c>
      <c r="BQ10" s="84">
        <f t="shared" si="11"/>
        <v>46</v>
      </c>
      <c r="BR10" s="54">
        <f>IF(ISBLANK(A10),"",vlookup(LEFT(A10,1),Coordinate,9,false))</f>
        <v>12</v>
      </c>
      <c r="BS10" s="54">
        <f>IF(ISBLANK(A10),"",VLOOKUP(MID(A10,2,1),Coordinate,9,false))</f>
        <v>0</v>
      </c>
      <c r="BT10" s="54">
        <f>IF(ISBLANK(A10),"",VLOOKUP(MID(A10,3,1),Coordinate,9,false))</f>
        <v>2</v>
      </c>
      <c r="BU10" s="54">
        <f>IF(ISBLANK(A10),"",VLOOKUP(MID(A10,4,1),Coordinate,9,false))</f>
        <v>7</v>
      </c>
      <c r="BV10" s="54">
        <f>IF(ISBLANK(A10),"",VLOOKUP(MID(A10,5,1),Coordinate,9,false))</f>
        <v>8</v>
      </c>
      <c r="BW10" s="54">
        <f>IF(ISBLANK(A10),"",VLOOKUP(MID(A10,6,1),Coordinate,9,false))</f>
        <v>13</v>
      </c>
      <c r="BX10" s="84">
        <f>IF(ISBLANK(A10),"",VLOOKUP(RIGHT(A10,1),Coordinate,9,false))</f>
        <v>4</v>
      </c>
      <c r="BY10" s="84">
        <f t="array" ref="BY10">SUMPRODUCT(BR10:BX10,TRANSPOSE(Weights))</f>
        <v>192</v>
      </c>
      <c r="BZ10" s="53"/>
    </row>
    <row r="11">
      <c r="A11" s="94" t="s">
        <v>599</v>
      </c>
      <c r="B11" s="51" t="str">
        <f>IF(ISBLANK(A11),"",if(C11="","N",if(VLOOKUP(BQ11,NewPlanet,3,false)=C11,"Y","N")))</f>
        <v>N</v>
      </c>
      <c r="C11" s="137" t="s">
        <v>600</v>
      </c>
      <c r="D11" s="159" t="s">
        <v>121</v>
      </c>
      <c r="E11" s="97"/>
      <c r="F11" s="96" t="s">
        <v>121</v>
      </c>
      <c r="G11" s="98"/>
      <c r="H11" s="97"/>
      <c r="I11" s="54">
        <f t="shared" si="5"/>
        <v>2</v>
      </c>
      <c r="J11" s="97"/>
      <c r="K11" s="97"/>
      <c r="L11" s="98"/>
      <c r="M11" s="98"/>
      <c r="N11" s="96" t="s">
        <v>121</v>
      </c>
      <c r="O11" s="54">
        <f t="shared" si="6"/>
        <v>1</v>
      </c>
      <c r="P11" s="160" t="s">
        <v>131</v>
      </c>
      <c r="Q11" s="100"/>
      <c r="R11" s="160" t="s">
        <v>131</v>
      </c>
      <c r="S11" s="96" t="s">
        <v>121</v>
      </c>
      <c r="T11" s="157" t="s">
        <v>124</v>
      </c>
      <c r="U11" s="108"/>
      <c r="V11" s="161"/>
      <c r="W11" s="103"/>
      <c r="X11" s="159" t="s">
        <v>121</v>
      </c>
      <c r="Y11" s="104"/>
      <c r="Z11" s="132">
        <v>5.0</v>
      </c>
      <c r="AA11" s="132">
        <v>2.0</v>
      </c>
      <c r="AB11" s="132">
        <v>4.0</v>
      </c>
      <c r="AC11" s="106"/>
      <c r="AD11" s="97"/>
      <c r="AE11" s="97"/>
      <c r="AF11" s="97"/>
      <c r="AG11" s="106"/>
      <c r="AH11" s="132">
        <v>1.0</v>
      </c>
      <c r="AI11" s="97"/>
      <c r="AJ11" s="98"/>
      <c r="AK11" s="106"/>
      <c r="AL11" s="97"/>
      <c r="AM11" s="97"/>
      <c r="AN11" s="98"/>
      <c r="AO11" s="100"/>
      <c r="AP11" s="162">
        <v>4.0</v>
      </c>
      <c r="AQ11" s="100"/>
      <c r="AR11" s="107"/>
      <c r="AS11" s="107"/>
      <c r="AT11" s="101"/>
      <c r="AU11" s="110"/>
      <c r="AV11" s="110"/>
      <c r="AW11" s="102"/>
      <c r="AX11" s="109"/>
      <c r="AY11" s="31">
        <f t="shared" si="7"/>
        <v>16</v>
      </c>
      <c r="AZ11" s="104"/>
      <c r="BA11" s="100"/>
      <c r="BB11" s="100"/>
      <c r="BC11" s="100"/>
      <c r="BD11" s="101"/>
      <c r="BE11" s="163">
        <v>4.0</v>
      </c>
      <c r="BF11" s="107"/>
      <c r="BG11" s="108"/>
      <c r="BH11" s="161"/>
      <c r="BI11" s="102"/>
      <c r="BJ11" s="103"/>
      <c r="BK11" s="103"/>
      <c r="BL11" s="77">
        <f t="shared" si="8"/>
        <v>4</v>
      </c>
      <c r="BM11" s="80">
        <f t="shared" si="9"/>
        <v>20</v>
      </c>
      <c r="BN11" s="123" t="s">
        <v>604</v>
      </c>
      <c r="BO11" s="82">
        <f>IF(ISBLANK(A11),"",VLOOKUP(LEFT(A11,1),Coordinate,2,FALSE))</f>
        <v>3</v>
      </c>
      <c r="BP11" s="83">
        <f t="shared" si="10"/>
        <v>3</v>
      </c>
      <c r="BQ11" s="84">
        <f t="shared" si="11"/>
        <v>46</v>
      </c>
      <c r="BR11" s="54">
        <f>IF(ISBLANK(A11),"",vlookup(LEFT(A11,1),Coordinate,9,false))</f>
        <v>12</v>
      </c>
      <c r="BS11" s="54">
        <f>IF(ISBLANK(A11),"",VLOOKUP(MID(A11,2,1),Coordinate,9,false))</f>
        <v>0</v>
      </c>
      <c r="BT11" s="54">
        <f>IF(ISBLANK(A11),"",VLOOKUP(MID(A11,3,1),Coordinate,9,false))</f>
        <v>2</v>
      </c>
      <c r="BU11" s="54">
        <f>IF(ISBLANK(A11),"",VLOOKUP(MID(A11,4,1),Coordinate,9,false))</f>
        <v>7</v>
      </c>
      <c r="BV11" s="54">
        <f>IF(ISBLANK(A11),"",VLOOKUP(MID(A11,5,1),Coordinate,9,false))</f>
        <v>8</v>
      </c>
      <c r="BW11" s="54">
        <f>IF(ISBLANK(A11),"",VLOOKUP(MID(A11,6,1),Coordinate,9,false))</f>
        <v>13</v>
      </c>
      <c r="BX11" s="84">
        <f>IF(ISBLANK(A11),"",VLOOKUP(RIGHT(A11,1),Coordinate,9,false))</f>
        <v>4</v>
      </c>
      <c r="BY11" s="84">
        <f t="array" ref="BY11">SUMPRODUCT(BR11:BX11,TRANSPOSE(Weights))</f>
        <v>192</v>
      </c>
      <c r="BZ11" s="53"/>
    </row>
    <row r="12">
      <c r="A12" s="164" t="s">
        <v>607</v>
      </c>
      <c r="B12" s="51" t="str">
        <f>IF(ISBLANK(A12),"",if(C12="","N",if(VLOOKUP(BQ12,NewPlanet,3,false)=C12,"Y","N")))</f>
        <v>N</v>
      </c>
      <c r="C12" s="165" t="s">
        <v>608</v>
      </c>
      <c r="D12" s="166" t="s">
        <v>121</v>
      </c>
      <c r="E12" s="97"/>
      <c r="F12" s="126"/>
      <c r="G12" s="116" t="s">
        <v>121</v>
      </c>
      <c r="H12" s="97"/>
      <c r="I12" s="54">
        <f t="shared" si="5"/>
        <v>2</v>
      </c>
      <c r="J12" s="97"/>
      <c r="K12" s="97"/>
      <c r="L12" s="98"/>
      <c r="M12" s="116" t="s">
        <v>121</v>
      </c>
      <c r="N12" s="126"/>
      <c r="O12" s="54">
        <f t="shared" si="6"/>
        <v>1</v>
      </c>
      <c r="P12" s="55" t="s">
        <v>124</v>
      </c>
      <c r="Q12" s="100"/>
      <c r="R12" s="57" t="s">
        <v>124</v>
      </c>
      <c r="S12" s="58"/>
      <c r="T12" s="157" t="s">
        <v>124</v>
      </c>
      <c r="U12" s="108"/>
      <c r="V12" s="131" t="s">
        <v>121</v>
      </c>
      <c r="W12" s="121" t="s">
        <v>121</v>
      </c>
      <c r="X12" s="159" t="s">
        <v>121</v>
      </c>
      <c r="Y12" s="104"/>
      <c r="Z12" s="132">
        <v>2.0</v>
      </c>
      <c r="AA12" s="132">
        <v>3.0</v>
      </c>
      <c r="AB12" s="132">
        <v>3.0</v>
      </c>
      <c r="AC12" s="106"/>
      <c r="AD12" s="97"/>
      <c r="AE12" s="97"/>
      <c r="AF12" s="97"/>
      <c r="AG12" s="106"/>
      <c r="AH12" s="133"/>
      <c r="AI12" s="97"/>
      <c r="AJ12" s="116">
        <v>1.0</v>
      </c>
      <c r="AK12" s="106"/>
      <c r="AL12" s="97"/>
      <c r="AM12" s="97"/>
      <c r="AN12" s="98"/>
      <c r="AO12" s="100"/>
      <c r="AP12" s="167"/>
      <c r="AQ12" s="100"/>
      <c r="AR12" s="107"/>
      <c r="AS12" s="107"/>
      <c r="AT12" s="101"/>
      <c r="AU12" s="110"/>
      <c r="AV12" s="110"/>
      <c r="AW12" s="102"/>
      <c r="AX12" s="109"/>
      <c r="AY12" s="31">
        <f t="shared" si="7"/>
        <v>9</v>
      </c>
      <c r="AZ12" s="104"/>
      <c r="BA12" s="100"/>
      <c r="BB12" s="100"/>
      <c r="BC12" s="100"/>
      <c r="BD12" s="101"/>
      <c r="BE12" s="168"/>
      <c r="BF12" s="107"/>
      <c r="BG12" s="108"/>
      <c r="BH12" s="131">
        <v>5.0</v>
      </c>
      <c r="BI12" s="102"/>
      <c r="BJ12" s="121">
        <v>3.0</v>
      </c>
      <c r="BK12" s="121">
        <v>3.0</v>
      </c>
      <c r="BL12" s="77">
        <f t="shared" si="8"/>
        <v>11</v>
      </c>
      <c r="BM12" s="80">
        <f t="shared" si="9"/>
        <v>20</v>
      </c>
      <c r="BN12" s="123" t="s">
        <v>611</v>
      </c>
      <c r="BO12" s="82">
        <f>IF(ISBLANK(A12),"",VLOOKUP(LEFT(A12,1),Coordinate,2,FALSE))</f>
        <v>3</v>
      </c>
      <c r="BP12" s="83">
        <f t="shared" si="10"/>
        <v>3</v>
      </c>
      <c r="BQ12" s="84">
        <f t="shared" si="11"/>
        <v>63</v>
      </c>
      <c r="BR12" s="54">
        <f>IF(ISBLANK(A12),"",vlookup(LEFT(A12,1),Coordinate,9,false))</f>
        <v>12</v>
      </c>
      <c r="BS12" s="54">
        <f>IF(ISBLANK(A12),"",VLOOKUP(MID(A12,2,1),Coordinate,9,false))</f>
        <v>0</v>
      </c>
      <c r="BT12" s="54">
        <f>IF(ISBLANK(A12),"",VLOOKUP(MID(A12,3,1),Coordinate,9,false))</f>
        <v>13</v>
      </c>
      <c r="BU12" s="54">
        <f>IF(ISBLANK(A12),"",VLOOKUP(MID(A12,4,1),Coordinate,9,false))</f>
        <v>0</v>
      </c>
      <c r="BV12" s="54">
        <f>IF(ISBLANK(A12),"",VLOOKUP(MID(A12,5,1),Coordinate,9,false))</f>
        <v>13</v>
      </c>
      <c r="BW12" s="54">
        <f>IF(ISBLANK(A12),"",VLOOKUP(MID(A12,6,1),Coordinate,9,false))</f>
        <v>0</v>
      </c>
      <c r="BX12" s="84">
        <f>IF(ISBLANK(A12),"",VLOOKUP(RIGHT(A12,1),Coordinate,9,false))</f>
        <v>25</v>
      </c>
      <c r="BY12" s="84">
        <f t="array" ref="BY12">SUMPRODUCT(BR12:BX12,TRANSPOSE(Weights))</f>
        <v>291</v>
      </c>
      <c r="BZ12" s="53"/>
    </row>
    <row r="13">
      <c r="A13" s="50" t="s">
        <v>614</v>
      </c>
      <c r="B13" s="51" t="str">
        <f>IF(ISBLANK(A13),"",if(C13="","N",if(VLOOKUP(BQ13,NewPlanet,3,false)=C13,"Y","N")))</f>
        <v>N</v>
      </c>
      <c r="C13" s="3" t="s">
        <v>615</v>
      </c>
      <c r="D13" s="53" t="s">
        <v>121</v>
      </c>
      <c r="E13" s="52"/>
      <c r="F13" s="52"/>
      <c r="G13" s="53" t="s">
        <v>121</v>
      </c>
      <c r="H13" s="52"/>
      <c r="I13" s="54">
        <f t="shared" si="5"/>
        <v>2</v>
      </c>
      <c r="J13" s="52"/>
      <c r="K13" s="52"/>
      <c r="L13" s="53" t="s">
        <v>121</v>
      </c>
      <c r="M13" s="52"/>
      <c r="N13" s="52"/>
      <c r="O13" s="54">
        <f t="shared" si="6"/>
        <v>1</v>
      </c>
      <c r="P13" s="55" t="s">
        <v>131</v>
      </c>
      <c r="Q13" s="56"/>
      <c r="R13" s="57" t="s">
        <v>123</v>
      </c>
      <c r="S13" s="66" t="s">
        <v>121</v>
      </c>
      <c r="T13" s="59" t="s">
        <v>125</v>
      </c>
      <c r="U13" s="67" t="s">
        <v>121</v>
      </c>
      <c r="V13" s="61"/>
      <c r="W13" s="62"/>
      <c r="X13" s="53" t="s">
        <v>121</v>
      </c>
      <c r="Y13" s="63"/>
      <c r="Z13" s="53">
        <v>4.0</v>
      </c>
      <c r="AA13" s="53">
        <v>3.0</v>
      </c>
      <c r="AB13" s="53"/>
      <c r="AC13" s="65"/>
      <c r="AD13" s="52"/>
      <c r="AE13" s="52"/>
      <c r="AF13" s="52"/>
      <c r="AG13" s="65"/>
      <c r="AH13" s="52"/>
      <c r="AI13" s="52"/>
      <c r="AJ13" s="52"/>
      <c r="AK13" s="65"/>
      <c r="AL13" s="52"/>
      <c r="AM13" s="52"/>
      <c r="AN13" s="53">
        <v>1.0</v>
      </c>
      <c r="AO13" s="56"/>
      <c r="AP13" s="64">
        <v>1.0</v>
      </c>
      <c r="AQ13" s="56"/>
      <c r="AR13" s="58"/>
      <c r="AS13" s="58"/>
      <c r="AT13" s="66"/>
      <c r="AU13" s="60"/>
      <c r="AV13" s="60"/>
      <c r="AW13" s="61"/>
      <c r="AX13" s="62"/>
      <c r="AY13" s="31">
        <f t="shared" si="7"/>
        <v>9</v>
      </c>
      <c r="AZ13" s="63"/>
      <c r="BA13" s="69"/>
      <c r="BB13" s="69"/>
      <c r="BC13" s="69"/>
      <c r="BD13" s="89">
        <v>2.0</v>
      </c>
      <c r="BE13" s="71"/>
      <c r="BF13" s="71"/>
      <c r="BG13" s="76">
        <v>9.0</v>
      </c>
      <c r="BH13" s="73"/>
      <c r="BI13" s="73"/>
      <c r="BJ13" s="74"/>
      <c r="BK13" s="74"/>
      <c r="BL13" s="77">
        <f t="shared" si="8"/>
        <v>11</v>
      </c>
      <c r="BM13" s="80">
        <f t="shared" si="9"/>
        <v>20</v>
      </c>
      <c r="BN13" s="81" t="s">
        <v>616</v>
      </c>
      <c r="BO13" s="82">
        <f>IF(ISBLANK(A13),"",VLOOKUP(LEFT(A13,1),Coordinate,2,FALSE))</f>
        <v>3</v>
      </c>
      <c r="BP13" s="83">
        <f t="shared" si="10"/>
        <v>3</v>
      </c>
      <c r="BQ13" s="84">
        <f t="shared" si="11"/>
        <v>67</v>
      </c>
      <c r="BR13" s="54">
        <f>IF(ISBLANK(A13),"",vlookup(LEFT(A13,1),Coordinate,9,false))</f>
        <v>12</v>
      </c>
      <c r="BS13" s="54">
        <f>IF(ISBLANK(A13),"",VLOOKUP(MID(A13,2,1),Coordinate,9,false))</f>
        <v>0</v>
      </c>
      <c r="BT13" s="54">
        <f>IF(ISBLANK(A13),"",VLOOKUP(MID(A13,3,1),Coordinate,9,false))</f>
        <v>13</v>
      </c>
      <c r="BU13" s="54">
        <f>IF(ISBLANK(A13),"",VLOOKUP(MID(A13,4,1),Coordinate,9,false))</f>
        <v>6</v>
      </c>
      <c r="BV13" s="54">
        <f>IF(ISBLANK(A13),"",VLOOKUP(MID(A13,5,1),Coordinate,9,false))</f>
        <v>14</v>
      </c>
      <c r="BW13" s="54">
        <f>IF(ISBLANK(A13),"",VLOOKUP(MID(A13,6,1),Coordinate,9,false))</f>
        <v>4</v>
      </c>
      <c r="BX13" s="84">
        <f>IF(ISBLANK(A13),"",VLOOKUP(RIGHT(A13,1),Coordinate,9,false))</f>
        <v>18</v>
      </c>
      <c r="BY13" s="84">
        <f t="array" ref="BY13">SUMPRODUCT(BR13:BX13,TRANSPOSE(Weights))</f>
        <v>295</v>
      </c>
      <c r="BZ13" s="53"/>
    </row>
    <row r="14">
      <c r="A14" s="50" t="s">
        <v>619</v>
      </c>
      <c r="B14" s="51" t="str">
        <f>IF(ISBLANK(A14),"",if(C14="","N",if(VLOOKUP(BQ14,NewPlanet,3,false)=C14,"Y","N")))</f>
        <v>N</v>
      </c>
      <c r="C14" s="3" t="s">
        <v>620</v>
      </c>
      <c r="D14" s="53" t="s">
        <v>121</v>
      </c>
      <c r="E14" s="53" t="s">
        <v>121</v>
      </c>
      <c r="F14" s="52"/>
      <c r="G14" s="53"/>
      <c r="H14" s="52"/>
      <c r="I14" s="54">
        <f t="shared" si="5"/>
        <v>2</v>
      </c>
      <c r="J14" s="52"/>
      <c r="K14" s="52"/>
      <c r="L14" s="52"/>
      <c r="M14" s="52"/>
      <c r="N14" s="53" t="s">
        <v>121</v>
      </c>
      <c r="O14" s="54">
        <f t="shared" si="6"/>
        <v>1</v>
      </c>
      <c r="P14" s="55" t="s">
        <v>124</v>
      </c>
      <c r="Q14" s="56"/>
      <c r="R14" s="57" t="s">
        <v>124</v>
      </c>
      <c r="S14" s="58"/>
      <c r="T14" s="59" t="s">
        <v>125</v>
      </c>
      <c r="U14" s="67" t="s">
        <v>121</v>
      </c>
      <c r="V14" s="61"/>
      <c r="W14" s="70" t="s">
        <v>121</v>
      </c>
      <c r="X14" s="53" t="s">
        <v>121</v>
      </c>
      <c r="Y14" s="63"/>
      <c r="Z14" s="53">
        <v>3.0</v>
      </c>
      <c r="AA14" s="53">
        <v>2.0</v>
      </c>
      <c r="AB14" s="53">
        <v>2.0</v>
      </c>
      <c r="AC14" s="65"/>
      <c r="AD14" s="52"/>
      <c r="AE14" s="53">
        <v>1.0</v>
      </c>
      <c r="AF14" s="52"/>
      <c r="AG14" s="65"/>
      <c r="AH14" s="52"/>
      <c r="AI14" s="52"/>
      <c r="AJ14" s="52"/>
      <c r="AK14" s="65"/>
      <c r="AL14" s="52"/>
      <c r="AM14" s="52"/>
      <c r="AN14" s="52"/>
      <c r="AO14" s="56"/>
      <c r="AP14" s="56"/>
      <c r="AQ14" s="56"/>
      <c r="AR14" s="58"/>
      <c r="AS14" s="58"/>
      <c r="AT14" s="66"/>
      <c r="AU14" s="60"/>
      <c r="AV14" s="60"/>
      <c r="AW14" s="61"/>
      <c r="AX14" s="70">
        <v>5.0</v>
      </c>
      <c r="AY14" s="31">
        <f t="shared" si="7"/>
        <v>13</v>
      </c>
      <c r="AZ14" s="63"/>
      <c r="BA14" s="69"/>
      <c r="BB14" s="69"/>
      <c r="BC14" s="69"/>
      <c r="BD14" s="71"/>
      <c r="BE14" s="71"/>
      <c r="BF14" s="71"/>
      <c r="BG14" s="76">
        <v>7.0</v>
      </c>
      <c r="BH14" s="73"/>
      <c r="BI14" s="73"/>
      <c r="BJ14" s="74"/>
      <c r="BK14" s="74"/>
      <c r="BL14" s="77">
        <f t="shared" si="8"/>
        <v>7</v>
      </c>
      <c r="BM14" s="80">
        <f t="shared" si="9"/>
        <v>20</v>
      </c>
      <c r="BN14" s="81"/>
      <c r="BO14" s="82">
        <f>IF(ISBLANK(A14),"",VLOOKUP(LEFT(A14,1),Coordinate,2,FALSE))</f>
        <v>3</v>
      </c>
      <c r="BP14" s="83">
        <f t="shared" si="10"/>
        <v>3</v>
      </c>
      <c r="BQ14" s="84">
        <f t="shared" si="11"/>
        <v>67</v>
      </c>
      <c r="BR14" s="54">
        <f>IF(ISBLANK(A14),"",vlookup(LEFT(A14,1),Coordinate,9,false))</f>
        <v>12</v>
      </c>
      <c r="BS14" s="54">
        <f>IF(ISBLANK(A14),"",VLOOKUP(MID(A14,2,1),Coordinate,9,false))</f>
        <v>0</v>
      </c>
      <c r="BT14" s="54">
        <f>IF(ISBLANK(A14),"",VLOOKUP(MID(A14,3,1),Coordinate,9,false))</f>
        <v>13</v>
      </c>
      <c r="BU14" s="54">
        <f>IF(ISBLANK(A14),"",VLOOKUP(MID(A14,4,1),Coordinate,9,false))</f>
        <v>7</v>
      </c>
      <c r="BV14" s="54">
        <f>IF(ISBLANK(A14),"",VLOOKUP(MID(A14,5,1),Coordinate,9,false))</f>
        <v>3</v>
      </c>
      <c r="BW14" s="54">
        <f>IF(ISBLANK(A14),"",VLOOKUP(MID(A14,6,1),Coordinate,9,false))</f>
        <v>13</v>
      </c>
      <c r="BX14" s="84">
        <f>IF(ISBLANK(A14),"",VLOOKUP(RIGHT(A14,1),Coordinate,9,false))</f>
        <v>19</v>
      </c>
      <c r="BY14" s="84">
        <f t="array" ref="BY14">SUMPRODUCT(BR14:BX14,TRANSPOSE(Weights))</f>
        <v>305</v>
      </c>
      <c r="BZ14" s="53"/>
    </row>
    <row r="15">
      <c r="A15" s="50" t="s">
        <v>624</v>
      </c>
      <c r="B15" s="51" t="str">
        <f>IF(ISBLANK(A15),"",if(C15="","N",if(VLOOKUP(BQ15,NewPlanet,3,false)=C15,"Y","N")))</f>
        <v>N</v>
      </c>
      <c r="C15" s="3" t="s">
        <v>625</v>
      </c>
      <c r="D15" s="52"/>
      <c r="E15" s="52"/>
      <c r="F15" s="52"/>
      <c r="G15" s="53" t="s">
        <v>119</v>
      </c>
      <c r="H15" s="52" t="s">
        <v>119</v>
      </c>
      <c r="I15" s="54">
        <f t="shared" si="5"/>
        <v>2</v>
      </c>
      <c r="J15" s="52"/>
      <c r="K15" s="52" t="s">
        <v>119</v>
      </c>
      <c r="L15" s="52"/>
      <c r="M15" s="52"/>
      <c r="N15" s="52"/>
      <c r="O15" s="54">
        <f t="shared" si="6"/>
        <v>1</v>
      </c>
      <c r="P15" s="55" t="s">
        <v>122</v>
      </c>
      <c r="Q15" s="56" t="s">
        <v>121</v>
      </c>
      <c r="R15" s="57" t="s">
        <v>124</v>
      </c>
      <c r="S15" s="58"/>
      <c r="T15" s="59" t="s">
        <v>124</v>
      </c>
      <c r="U15" s="60"/>
      <c r="V15" s="61" t="s">
        <v>121</v>
      </c>
      <c r="W15" s="62"/>
      <c r="X15" s="52" t="s">
        <v>121</v>
      </c>
      <c r="Y15" s="63"/>
      <c r="Z15" s="53">
        <v>4.0</v>
      </c>
      <c r="AA15" s="53">
        <v>3.0</v>
      </c>
      <c r="AB15" s="53">
        <v>5.0</v>
      </c>
      <c r="AC15" s="65"/>
      <c r="AD15" s="52"/>
      <c r="AE15" s="52"/>
      <c r="AF15" s="52"/>
      <c r="AG15" s="65"/>
      <c r="AH15" s="52">
        <v>1.0</v>
      </c>
      <c r="AI15" s="52"/>
      <c r="AJ15" s="52"/>
      <c r="AK15" s="65"/>
      <c r="AL15" s="52"/>
      <c r="AM15" s="52"/>
      <c r="AN15" s="52"/>
      <c r="AO15" s="56"/>
      <c r="AP15" s="56"/>
      <c r="AQ15" s="56"/>
      <c r="AR15" s="58"/>
      <c r="AS15" s="58"/>
      <c r="AT15" s="66"/>
      <c r="AU15" s="60"/>
      <c r="AV15" s="60"/>
      <c r="AW15" s="61">
        <v>3.0</v>
      </c>
      <c r="AX15" s="62"/>
      <c r="AY15" s="31">
        <f t="shared" si="7"/>
        <v>16</v>
      </c>
      <c r="AZ15" s="63"/>
      <c r="BA15" s="69"/>
      <c r="BB15" s="69"/>
      <c r="BC15" s="69">
        <v>4.0</v>
      </c>
      <c r="BD15" s="71"/>
      <c r="BE15" s="71"/>
      <c r="BF15" s="71"/>
      <c r="BG15" s="72"/>
      <c r="BH15" s="73"/>
      <c r="BI15" s="73"/>
      <c r="BJ15" s="74"/>
      <c r="BK15" s="74"/>
      <c r="BL15" s="77">
        <f t="shared" si="8"/>
        <v>4</v>
      </c>
      <c r="BM15" s="80">
        <f t="shared" si="9"/>
        <v>20</v>
      </c>
      <c r="BN15" s="81"/>
      <c r="BO15" s="82">
        <f>IF(ISBLANK(A15),"",VLOOKUP(LEFT(A15,1),Coordinate,2,FALSE))</f>
        <v>3</v>
      </c>
      <c r="BP15" s="83">
        <f t="shared" si="10"/>
        <v>3</v>
      </c>
      <c r="BQ15" s="84">
        <f t="shared" si="11"/>
        <v>98</v>
      </c>
      <c r="BR15" s="54">
        <f>IF(ISBLANK(A15),"",vlookup(LEFT(A15,1),Coordinate,9,false))</f>
        <v>12</v>
      </c>
      <c r="BS15" s="54">
        <f>IF(ISBLANK(A15),"",VLOOKUP(MID(A15,2,1),Coordinate,9,false))</f>
        <v>2</v>
      </c>
      <c r="BT15" s="54">
        <f>IF(ISBLANK(A15),"",VLOOKUP(MID(A15,3,1),Coordinate,9,false))</f>
        <v>18</v>
      </c>
      <c r="BU15" s="54">
        <f>IF(ISBLANK(A15),"",VLOOKUP(MID(A15,4,1),Coordinate,9,false))</f>
        <v>19</v>
      </c>
      <c r="BV15" s="54">
        <f>IF(ISBLANK(A15),"",VLOOKUP(MID(A15,5,1),Coordinate,9,false))</f>
        <v>20</v>
      </c>
      <c r="BW15" s="54">
        <f>IF(ISBLANK(A15),"",VLOOKUP(MID(A15,6,1),Coordinate,9,false))</f>
        <v>12</v>
      </c>
      <c r="BX15" s="84">
        <f>IF(ISBLANK(A15),"",VLOOKUP(RIGHT(A15,1),Coordinate,9,false))</f>
        <v>15</v>
      </c>
      <c r="BY15" s="84">
        <f t="array" ref="BY15">SUMPRODUCT(BR15:BX15,TRANSPOSE(Weights))</f>
        <v>423</v>
      </c>
      <c r="BZ15" s="53"/>
    </row>
    <row r="16">
      <c r="A16" s="50" t="s">
        <v>627</v>
      </c>
      <c r="B16" s="51" t="str">
        <f>IF(ISBLANK(A16),"",if(C16="","N",if(VLOOKUP(BQ16,NewPlanet,3,false)=C16,"Y","N")))</f>
        <v>N</v>
      </c>
      <c r="C16" s="3" t="s">
        <v>629</v>
      </c>
      <c r="D16" s="52"/>
      <c r="E16" s="52"/>
      <c r="F16" s="52"/>
      <c r="G16" s="53" t="s">
        <v>119</v>
      </c>
      <c r="H16" s="52" t="s">
        <v>119</v>
      </c>
      <c r="I16" s="54">
        <f t="shared" si="5"/>
        <v>2</v>
      </c>
      <c r="J16" s="52"/>
      <c r="K16" s="52"/>
      <c r="L16" s="52"/>
      <c r="M16" s="52"/>
      <c r="N16" s="52" t="s">
        <v>119</v>
      </c>
      <c r="O16" s="54">
        <f t="shared" si="6"/>
        <v>1</v>
      </c>
      <c r="P16" s="55" t="s">
        <v>131</v>
      </c>
      <c r="Q16" s="56" t="s">
        <v>119</v>
      </c>
      <c r="R16" s="57" t="s">
        <v>123</v>
      </c>
      <c r="S16" s="58" t="s">
        <v>121</v>
      </c>
      <c r="T16" s="59" t="s">
        <v>124</v>
      </c>
      <c r="U16" s="60"/>
      <c r="V16" s="61"/>
      <c r="W16" s="62"/>
      <c r="X16" s="52"/>
      <c r="Y16" s="63"/>
      <c r="Z16" s="53">
        <v>4.0</v>
      </c>
      <c r="AA16" s="53">
        <v>5.0</v>
      </c>
      <c r="AB16" s="53">
        <v>3.0</v>
      </c>
      <c r="AC16" s="65"/>
      <c r="AD16" s="52"/>
      <c r="AE16" s="52"/>
      <c r="AF16" s="52"/>
      <c r="AG16" s="65"/>
      <c r="AH16" s="52"/>
      <c r="AI16" s="52"/>
      <c r="AJ16" s="52"/>
      <c r="AK16" s="65"/>
      <c r="AL16" s="52"/>
      <c r="AM16" s="52"/>
      <c r="AN16" s="52"/>
      <c r="AO16" s="56"/>
      <c r="AP16" s="56"/>
      <c r="AQ16" s="56"/>
      <c r="AR16" s="58"/>
      <c r="AS16" s="58"/>
      <c r="AT16" s="66"/>
      <c r="AU16" s="60"/>
      <c r="AV16" s="60"/>
      <c r="AW16" s="61"/>
      <c r="AX16" s="62"/>
      <c r="AY16" s="31">
        <f t="shared" si="7"/>
        <v>12</v>
      </c>
      <c r="AZ16" s="63"/>
      <c r="BA16" s="69"/>
      <c r="BB16" s="69">
        <v>4.0</v>
      </c>
      <c r="BC16" s="69"/>
      <c r="BD16" s="71">
        <v>4.0</v>
      </c>
      <c r="BE16" s="71"/>
      <c r="BF16" s="71"/>
      <c r="BG16" s="72"/>
      <c r="BH16" s="73"/>
      <c r="BI16" s="73"/>
      <c r="BJ16" s="74"/>
      <c r="BK16" s="74"/>
      <c r="BL16" s="77">
        <f t="shared" si="8"/>
        <v>8</v>
      </c>
      <c r="BM16" s="80">
        <f t="shared" si="9"/>
        <v>20</v>
      </c>
      <c r="BN16" s="81" t="s">
        <v>630</v>
      </c>
      <c r="BO16" s="82">
        <f>IF(ISBLANK(A16),"",VLOOKUP(LEFT(A16,1),Coordinate,2,FALSE))</f>
        <v>3</v>
      </c>
      <c r="BP16" s="83">
        <f t="shared" si="10"/>
        <v>3</v>
      </c>
      <c r="BQ16" s="84">
        <f t="shared" si="11"/>
        <v>77</v>
      </c>
      <c r="BR16" s="54">
        <f>IF(ISBLANK(A16),"",vlookup(LEFT(A16,1),Coordinate,9,false))</f>
        <v>12</v>
      </c>
      <c r="BS16" s="54">
        <f>IF(ISBLANK(A16),"",VLOOKUP(MID(A16,2,1),Coordinate,9,false))</f>
        <v>4</v>
      </c>
      <c r="BT16" s="54">
        <f>IF(ISBLANK(A16),"",VLOOKUP(MID(A16,3,1),Coordinate,9,false))</f>
        <v>19</v>
      </c>
      <c r="BU16" s="54">
        <f>IF(ISBLANK(A16),"",VLOOKUP(MID(A16,4,1),Coordinate,9,false))</f>
        <v>17</v>
      </c>
      <c r="BV16" s="54">
        <f>IF(ISBLANK(A16),"",VLOOKUP(MID(A16,5,1),Coordinate,9,false))</f>
        <v>14</v>
      </c>
      <c r="BW16" s="54">
        <f>IF(ISBLANK(A16),"",VLOOKUP(MID(A16,6,1),Coordinate,9,false))</f>
        <v>8</v>
      </c>
      <c r="BX16" s="84">
        <f>IF(ISBLANK(A16),"",VLOOKUP(RIGHT(A16,1),Coordinate,9,false))</f>
        <v>3</v>
      </c>
      <c r="BY16" s="84">
        <f t="array" ref="BY16">SUMPRODUCT(BR16:BX16,TRANSPOSE(Weights))</f>
        <v>284</v>
      </c>
      <c r="BZ16" s="53"/>
    </row>
    <row r="17">
      <c r="A17" s="50" t="s">
        <v>632</v>
      </c>
      <c r="B17" s="51" t="str">
        <f>IF(ISBLANK(A17),"",if(C17="","N",if(VLOOKUP(BQ17,NewPlanet,3,false)=C17,"Y","N")))</f>
        <v>N</v>
      </c>
      <c r="C17" s="3" t="s">
        <v>634</v>
      </c>
      <c r="D17" s="52" t="s">
        <v>119</v>
      </c>
      <c r="E17" s="52" t="s">
        <v>119</v>
      </c>
      <c r="F17" s="52"/>
      <c r="G17" s="53"/>
      <c r="H17" s="52"/>
      <c r="I17" s="54">
        <f t="shared" si="5"/>
        <v>2</v>
      </c>
      <c r="J17" s="52"/>
      <c r="K17" s="52"/>
      <c r="L17" s="52"/>
      <c r="M17" s="52" t="s">
        <v>119</v>
      </c>
      <c r="N17" s="52"/>
      <c r="O17" s="54">
        <f t="shared" si="6"/>
        <v>1</v>
      </c>
      <c r="P17" s="55" t="s">
        <v>124</v>
      </c>
      <c r="Q17" s="56"/>
      <c r="R17" s="57" t="s">
        <v>123</v>
      </c>
      <c r="S17" s="58"/>
      <c r="T17" s="59" t="s">
        <v>124</v>
      </c>
      <c r="U17" s="60"/>
      <c r="V17" s="61" t="s">
        <v>119</v>
      </c>
      <c r="W17" s="62"/>
      <c r="X17" s="52"/>
      <c r="Y17" s="63"/>
      <c r="Z17" s="53">
        <v>3.0</v>
      </c>
      <c r="AA17" s="53">
        <v>3.0</v>
      </c>
      <c r="AB17" s="53">
        <v>5.0</v>
      </c>
      <c r="AC17" s="65"/>
      <c r="AD17" s="52"/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56"/>
      <c r="AP17" s="56"/>
      <c r="AQ17" s="56"/>
      <c r="AR17" s="58">
        <v>2.0</v>
      </c>
      <c r="AS17" s="58"/>
      <c r="AT17" s="66"/>
      <c r="AU17" s="60"/>
      <c r="AV17" s="60"/>
      <c r="AW17" s="61"/>
      <c r="AX17" s="62"/>
      <c r="AY17" s="31">
        <f t="shared" si="7"/>
        <v>13</v>
      </c>
      <c r="AZ17" s="63"/>
      <c r="BA17" s="69"/>
      <c r="BB17" s="69"/>
      <c r="BC17" s="69"/>
      <c r="BD17" s="71"/>
      <c r="BE17" s="71"/>
      <c r="BF17" s="71"/>
      <c r="BG17" s="72"/>
      <c r="BH17" s="73">
        <v>5.0</v>
      </c>
      <c r="BI17" s="73">
        <v>2.0</v>
      </c>
      <c r="BJ17" s="74"/>
      <c r="BK17" s="74"/>
      <c r="BL17" s="77">
        <f t="shared" si="8"/>
        <v>7</v>
      </c>
      <c r="BM17" s="80">
        <f t="shared" si="9"/>
        <v>20</v>
      </c>
      <c r="BN17" s="81" t="s">
        <v>635</v>
      </c>
      <c r="BO17" s="82">
        <f>IF(ISBLANK(A17),"",VLOOKUP(LEFT(A17,1),Coordinate,2,FALSE))</f>
        <v>3</v>
      </c>
      <c r="BP17" s="83">
        <f t="shared" si="10"/>
        <v>3</v>
      </c>
      <c r="BQ17" s="84">
        <f t="shared" si="11"/>
        <v>44</v>
      </c>
      <c r="BR17" s="54">
        <f>IF(ISBLANK(A17),"",vlookup(LEFT(A17,1),Coordinate,9,false))</f>
        <v>12</v>
      </c>
      <c r="BS17" s="54">
        <f>IF(ISBLANK(A17),"",VLOOKUP(MID(A17,2,1),Coordinate,9,false))</f>
        <v>8</v>
      </c>
      <c r="BT17" s="54">
        <f>IF(ISBLANK(A17),"",VLOOKUP(MID(A17,3,1),Coordinate,9,false))</f>
        <v>2</v>
      </c>
      <c r="BU17" s="54">
        <f>IF(ISBLANK(A17),"",VLOOKUP(MID(A17,4,1),Coordinate,9,false))</f>
        <v>7</v>
      </c>
      <c r="BV17" s="54">
        <f>IF(ISBLANK(A17),"",VLOOKUP(MID(A17,5,1),Coordinate,9,false))</f>
        <v>0</v>
      </c>
      <c r="BW17" s="54">
        <f>IF(ISBLANK(A17),"",VLOOKUP(MID(A17,6,1),Coordinate,9,false))</f>
        <v>4</v>
      </c>
      <c r="BX17" s="84">
        <f>IF(ISBLANK(A17),"",VLOOKUP(RIGHT(A17,1),Coordinate,9,false))</f>
        <v>11</v>
      </c>
      <c r="BY17" s="84">
        <f t="array" ref="BY17">SUMPRODUCT(BR17:BX17,TRANSPOSE(Weights))</f>
        <v>163</v>
      </c>
      <c r="BZ17" s="53"/>
    </row>
    <row r="18">
      <c r="A18" s="50" t="s">
        <v>637</v>
      </c>
      <c r="B18" s="51" t="str">
        <f>IF(ISBLANK(A18),"",if(C18="","N",if(VLOOKUP(BQ18,NewPlanet,3,false)=C18,"Y","N")))</f>
        <v>N</v>
      </c>
      <c r="C18" s="3" t="s">
        <v>638</v>
      </c>
      <c r="D18" s="52"/>
      <c r="E18" s="52"/>
      <c r="F18" s="52" t="s">
        <v>119</v>
      </c>
      <c r="G18" s="53"/>
      <c r="H18" s="52" t="s">
        <v>119</v>
      </c>
      <c r="I18" s="54">
        <f t="shared" si="5"/>
        <v>2</v>
      </c>
      <c r="J18" s="52"/>
      <c r="K18" s="52"/>
      <c r="L18" s="52"/>
      <c r="M18" s="52"/>
      <c r="N18" s="52" t="s">
        <v>119</v>
      </c>
      <c r="O18" s="54">
        <f t="shared" si="6"/>
        <v>1</v>
      </c>
      <c r="P18" s="55" t="s">
        <v>124</v>
      </c>
      <c r="Q18" s="56"/>
      <c r="R18" s="57" t="s">
        <v>124</v>
      </c>
      <c r="S18" s="58"/>
      <c r="T18" s="59" t="s">
        <v>125</v>
      </c>
      <c r="U18" s="60" t="s">
        <v>119</v>
      </c>
      <c r="V18" s="61" t="s">
        <v>119</v>
      </c>
      <c r="W18" s="62"/>
      <c r="X18" s="52" t="s">
        <v>119</v>
      </c>
      <c r="Y18" s="63"/>
      <c r="Z18" s="53">
        <v>3.0</v>
      </c>
      <c r="AA18" s="53">
        <v>3.0</v>
      </c>
      <c r="AB18" s="53">
        <v>3.0</v>
      </c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2"/>
      <c r="AO18" s="56"/>
      <c r="AP18" s="56"/>
      <c r="AQ18" s="56"/>
      <c r="AR18" s="58"/>
      <c r="AS18" s="58"/>
      <c r="AT18" s="66"/>
      <c r="AU18" s="60"/>
      <c r="AV18" s="60"/>
      <c r="AW18" s="61"/>
      <c r="AX18" s="62"/>
      <c r="AY18" s="31">
        <f t="shared" si="7"/>
        <v>9</v>
      </c>
      <c r="AZ18" s="63"/>
      <c r="BA18" s="69"/>
      <c r="BB18" s="69"/>
      <c r="BC18" s="69"/>
      <c r="BD18" s="71"/>
      <c r="BE18" s="71"/>
      <c r="BF18" s="71"/>
      <c r="BG18" s="72">
        <v>5.0</v>
      </c>
      <c r="BH18" s="73">
        <v>6.0</v>
      </c>
      <c r="BI18" s="73"/>
      <c r="BJ18" s="74"/>
      <c r="BK18" s="74"/>
      <c r="BL18" s="77">
        <f t="shared" si="8"/>
        <v>11</v>
      </c>
      <c r="BM18" s="80">
        <f t="shared" si="9"/>
        <v>20</v>
      </c>
      <c r="BN18" s="81"/>
      <c r="BO18" s="82">
        <f>IF(ISBLANK(A18),"",VLOOKUP(LEFT(A18,1),Coordinate,2,FALSE))</f>
        <v>3</v>
      </c>
      <c r="BP18" s="83">
        <f t="shared" si="10"/>
        <v>3</v>
      </c>
      <c r="BQ18" s="84">
        <f t="shared" si="11"/>
        <v>91</v>
      </c>
      <c r="BR18" s="54">
        <f>IF(ISBLANK(A18),"",vlookup(LEFT(A18,1),Coordinate,9,false))</f>
        <v>12</v>
      </c>
      <c r="BS18" s="54">
        <f>IF(ISBLANK(A18),"",VLOOKUP(MID(A18,2,1),Coordinate,9,false))</f>
        <v>8</v>
      </c>
      <c r="BT18" s="54">
        <f>IF(ISBLANK(A18),"",VLOOKUP(MID(A18,3,1),Coordinate,9,false))</f>
        <v>13</v>
      </c>
      <c r="BU18" s="54">
        <f>IF(ISBLANK(A18),"",VLOOKUP(MID(A18,4,1),Coordinate,9,false))</f>
        <v>18</v>
      </c>
      <c r="BV18" s="54">
        <f>IF(ISBLANK(A18),"",VLOOKUP(MID(A18,5,1),Coordinate,9,false))</f>
        <v>19</v>
      </c>
      <c r="BW18" s="54">
        <f>IF(ISBLANK(A18),"",VLOOKUP(MID(A18,6,1),Coordinate,9,false))</f>
        <v>4</v>
      </c>
      <c r="BX18" s="84">
        <f>IF(ISBLANK(A18),"",VLOOKUP(RIGHT(A18,1),Coordinate,9,false))</f>
        <v>17</v>
      </c>
      <c r="BY18" s="84">
        <f t="array" ref="BY18">SUMPRODUCT(BR18:BX18,TRANSPOSE(Weights))</f>
        <v>377</v>
      </c>
      <c r="BZ18" s="53"/>
    </row>
    <row r="19">
      <c r="A19" s="50" t="s">
        <v>641</v>
      </c>
      <c r="B19" s="51" t="str">
        <f>IF(ISBLANK(A19),"",if(C19="","N",if(VLOOKUP(BQ19,NewPlanet,3,false)=C19,"Y","N")))</f>
        <v>N</v>
      </c>
      <c r="C19" s="3" t="s">
        <v>642</v>
      </c>
      <c r="D19" s="52"/>
      <c r="E19" s="52" t="s">
        <v>121</v>
      </c>
      <c r="F19" s="52"/>
      <c r="G19" s="53"/>
      <c r="H19" s="52" t="s">
        <v>121</v>
      </c>
      <c r="I19" s="54">
        <f t="shared" si="5"/>
        <v>2</v>
      </c>
      <c r="J19" s="52"/>
      <c r="K19" s="52"/>
      <c r="L19" s="52"/>
      <c r="M19" s="52" t="s">
        <v>121</v>
      </c>
      <c r="N19" s="52"/>
      <c r="O19" s="54">
        <f t="shared" si="6"/>
        <v>1</v>
      </c>
      <c r="P19" s="55" t="s">
        <v>131</v>
      </c>
      <c r="Q19" s="56"/>
      <c r="R19" s="57" t="s">
        <v>124</v>
      </c>
      <c r="S19" s="58"/>
      <c r="T19" s="59" t="s">
        <v>124</v>
      </c>
      <c r="U19" s="60"/>
      <c r="V19" s="61"/>
      <c r="W19" s="62"/>
      <c r="X19" s="52" t="s">
        <v>121</v>
      </c>
      <c r="Y19" s="63"/>
      <c r="Z19" s="53">
        <v>4.0</v>
      </c>
      <c r="AA19" s="53">
        <v>4.0</v>
      </c>
      <c r="AB19" s="53">
        <v>7.0</v>
      </c>
      <c r="AC19" s="65"/>
      <c r="AD19" s="52">
        <v>1.0</v>
      </c>
      <c r="AE19" s="52"/>
      <c r="AF19" s="52"/>
      <c r="AG19" s="65"/>
      <c r="AH19" s="52"/>
      <c r="AI19" s="52"/>
      <c r="AJ19" s="52"/>
      <c r="AK19" s="65"/>
      <c r="AL19" s="52"/>
      <c r="AM19" s="52"/>
      <c r="AN19" s="52"/>
      <c r="AO19" s="56"/>
      <c r="AP19" s="56">
        <v>4.0</v>
      </c>
      <c r="AQ19" s="56"/>
      <c r="AR19" s="58"/>
      <c r="AS19" s="58"/>
      <c r="AT19" s="66"/>
      <c r="AU19" s="60"/>
      <c r="AV19" s="60"/>
      <c r="AW19" s="61"/>
      <c r="AX19" s="62"/>
      <c r="AY19" s="31">
        <f t="shared" si="7"/>
        <v>20</v>
      </c>
      <c r="AZ19" s="63"/>
      <c r="BA19" s="69"/>
      <c r="BB19" s="69"/>
      <c r="BC19" s="69"/>
      <c r="BD19" s="71"/>
      <c r="BE19" s="71"/>
      <c r="BF19" s="71"/>
      <c r="BG19" s="72"/>
      <c r="BH19" s="73"/>
      <c r="BI19" s="73"/>
      <c r="BJ19" s="74"/>
      <c r="BK19" s="74"/>
      <c r="BL19" s="77">
        <f t="shared" si="8"/>
        <v>0</v>
      </c>
      <c r="BM19" s="80">
        <f t="shared" si="9"/>
        <v>20</v>
      </c>
      <c r="BN19" s="81" t="s">
        <v>142</v>
      </c>
      <c r="BO19" s="82">
        <f>IF(ISBLANK(A19),"",VLOOKUP(LEFT(A19,1),Coordinate,2,FALSE))</f>
        <v>3</v>
      </c>
      <c r="BP19" s="83">
        <f t="shared" si="10"/>
        <v>3</v>
      </c>
      <c r="BQ19" s="84">
        <f t="shared" si="11"/>
        <v>86</v>
      </c>
      <c r="BR19" s="54">
        <f>IF(ISBLANK(A19),"",vlookup(LEFT(A19,1),Coordinate,9,false))</f>
        <v>12</v>
      </c>
      <c r="BS19" s="54">
        <f>IF(ISBLANK(A19),"",VLOOKUP(MID(A19,2,1),Coordinate,9,false))</f>
        <v>12</v>
      </c>
      <c r="BT19" s="54">
        <f>IF(ISBLANK(A19),"",VLOOKUP(MID(A19,3,1),Coordinate,9,false))</f>
        <v>12</v>
      </c>
      <c r="BU19" s="54">
        <f>IF(ISBLANK(A19),"",VLOOKUP(MID(A19,4,1),Coordinate,9,false))</f>
        <v>12</v>
      </c>
      <c r="BV19" s="54">
        <f>IF(ISBLANK(A19),"",VLOOKUP(MID(A19,5,1),Coordinate,9,false))</f>
        <v>12</v>
      </c>
      <c r="BW19" s="54">
        <f>IF(ISBLANK(A19),"",VLOOKUP(MID(A19,6,1),Coordinate,9,false))</f>
        <v>12</v>
      </c>
      <c r="BX19" s="84">
        <f>IF(ISBLANK(A19),"",VLOOKUP(RIGHT(A19,1),Coordinate,9,false))</f>
        <v>14</v>
      </c>
      <c r="BY19" s="84">
        <f t="array" ref="BY19">SUMPRODUCT(BR19:BX19,TRANSPOSE(Weights))</f>
        <v>350</v>
      </c>
      <c r="BZ19" s="53"/>
    </row>
    <row r="20">
      <c r="A20" s="50" t="s">
        <v>645</v>
      </c>
      <c r="B20" s="51" t="str">
        <f>IF(ISBLANK(A20),"",if(C20="","N",if(VLOOKUP(BQ20,NewPlanet,3,false)=C20,"Y","N")))</f>
        <v>N</v>
      </c>
      <c r="C20" s="3" t="s">
        <v>646</v>
      </c>
      <c r="D20" s="52"/>
      <c r="E20" s="52"/>
      <c r="F20" s="53" t="s">
        <v>121</v>
      </c>
      <c r="G20" s="53"/>
      <c r="H20" s="53" t="s">
        <v>121</v>
      </c>
      <c r="I20" s="54">
        <f t="shared" si="5"/>
        <v>2</v>
      </c>
      <c r="J20" s="52"/>
      <c r="K20" s="52"/>
      <c r="L20" s="52"/>
      <c r="M20" s="52"/>
      <c r="N20" s="53" t="s">
        <v>121</v>
      </c>
      <c r="O20" s="54">
        <f t="shared" si="6"/>
        <v>1</v>
      </c>
      <c r="P20" s="55" t="s">
        <v>124</v>
      </c>
      <c r="Q20" s="56"/>
      <c r="R20" s="57" t="s">
        <v>124</v>
      </c>
      <c r="S20" s="58"/>
      <c r="T20" s="59" t="s">
        <v>125</v>
      </c>
      <c r="U20" s="67" t="s">
        <v>121</v>
      </c>
      <c r="V20" s="61"/>
      <c r="W20" s="70" t="s">
        <v>121</v>
      </c>
      <c r="X20" s="52"/>
      <c r="Y20" s="63"/>
      <c r="Z20" s="53">
        <v>3.0</v>
      </c>
      <c r="AA20" s="53">
        <v>3.0</v>
      </c>
      <c r="AB20" s="53">
        <v>3.0</v>
      </c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/>
      <c r="AQ20" s="56"/>
      <c r="AR20" s="58"/>
      <c r="AS20" s="58"/>
      <c r="AT20" s="66"/>
      <c r="AU20" s="60"/>
      <c r="AV20" s="60"/>
      <c r="AW20" s="61"/>
      <c r="AX20" s="62"/>
      <c r="AY20" s="31">
        <f t="shared" si="7"/>
        <v>9</v>
      </c>
      <c r="AZ20" s="63"/>
      <c r="BA20" s="69"/>
      <c r="BB20" s="69"/>
      <c r="BC20" s="69"/>
      <c r="BD20" s="71"/>
      <c r="BE20" s="71"/>
      <c r="BF20" s="71"/>
      <c r="BG20" s="76">
        <v>6.0</v>
      </c>
      <c r="BH20" s="73"/>
      <c r="BI20" s="73"/>
      <c r="BJ20" s="79">
        <v>5.0</v>
      </c>
      <c r="BK20" s="74"/>
      <c r="BL20" s="77">
        <f t="shared" si="8"/>
        <v>11</v>
      </c>
      <c r="BM20" s="80">
        <f t="shared" si="9"/>
        <v>20</v>
      </c>
      <c r="BN20" s="81" t="s">
        <v>647</v>
      </c>
      <c r="BO20" s="82">
        <f>IF(ISBLANK(A20),"",VLOOKUP(LEFT(A20,1),Coordinate,2,FALSE))</f>
        <v>3</v>
      </c>
      <c r="BP20" s="83">
        <f t="shared" si="10"/>
        <v>3</v>
      </c>
      <c r="BQ20" s="84">
        <f t="shared" si="11"/>
        <v>94</v>
      </c>
      <c r="BR20" s="54">
        <f>IF(ISBLANK(A20),"",vlookup(LEFT(A20,1),Coordinate,9,false))</f>
        <v>12</v>
      </c>
      <c r="BS20" s="54">
        <f>IF(ISBLANK(A20),"",VLOOKUP(MID(A20,2,1),Coordinate,9,false))</f>
        <v>12</v>
      </c>
      <c r="BT20" s="54">
        <f>IF(ISBLANK(A20),"",VLOOKUP(MID(A20,3,1),Coordinate,9,false))</f>
        <v>14</v>
      </c>
      <c r="BU20" s="54">
        <f>IF(ISBLANK(A20),"",VLOOKUP(MID(A20,4,1),Coordinate,9,false))</f>
        <v>17</v>
      </c>
      <c r="BV20" s="54">
        <f>IF(ISBLANK(A20),"",VLOOKUP(MID(A20,5,1),Coordinate,9,false))</f>
        <v>15</v>
      </c>
      <c r="BW20" s="54">
        <f>IF(ISBLANK(A20),"",VLOOKUP(MID(A20,6,1),Coordinate,9,false))</f>
        <v>6</v>
      </c>
      <c r="BX20" s="84">
        <f>IF(ISBLANK(A20),"",VLOOKUP(RIGHT(A20,1),Coordinate,9,false))</f>
        <v>18</v>
      </c>
      <c r="BY20" s="84">
        <f t="array" ref="BY20">SUMPRODUCT(BR20:BX20,TRANSPOSE(Weights))</f>
        <v>383</v>
      </c>
      <c r="BZ20" s="53"/>
    </row>
    <row r="21">
      <c r="A21" s="50" t="s">
        <v>651</v>
      </c>
      <c r="B21" s="51" t="str">
        <f>IF(ISBLANK(A21),"",if(C21="","N",if(VLOOKUP(BQ21,NewPlanet,3,false)=C21,"Y","N")))</f>
        <v>N</v>
      </c>
      <c r="C21" s="3" t="s">
        <v>652</v>
      </c>
      <c r="D21" s="53" t="s">
        <v>119</v>
      </c>
      <c r="E21" s="52"/>
      <c r="F21" s="53" t="s">
        <v>119</v>
      </c>
      <c r="G21" s="53"/>
      <c r="H21" s="52"/>
      <c r="I21" s="54">
        <f t="shared" si="5"/>
        <v>2</v>
      </c>
      <c r="J21" s="52"/>
      <c r="K21" s="52"/>
      <c r="L21" s="53" t="s">
        <v>119</v>
      </c>
      <c r="M21" s="52"/>
      <c r="N21" s="52"/>
      <c r="O21" s="54">
        <f t="shared" si="6"/>
        <v>1</v>
      </c>
      <c r="P21" s="55" t="s">
        <v>124</v>
      </c>
      <c r="Q21" s="56"/>
      <c r="R21" s="57" t="s">
        <v>131</v>
      </c>
      <c r="S21" s="66" t="s">
        <v>119</v>
      </c>
      <c r="T21" s="59" t="s">
        <v>124</v>
      </c>
      <c r="U21" s="60"/>
      <c r="V21" s="68" t="s">
        <v>119</v>
      </c>
      <c r="W21" s="62"/>
      <c r="X21" s="52"/>
      <c r="Y21" s="63"/>
      <c r="Z21" s="53">
        <v>3.0</v>
      </c>
      <c r="AA21" s="53">
        <v>3.0</v>
      </c>
      <c r="AB21" s="53">
        <v>4.0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f t="shared" si="7"/>
        <v>10</v>
      </c>
      <c r="AZ21" s="63"/>
      <c r="BA21" s="69"/>
      <c r="BB21" s="69"/>
      <c r="BC21" s="69"/>
      <c r="BD21" s="71"/>
      <c r="BE21" s="89">
        <v>3.0</v>
      </c>
      <c r="BF21" s="71"/>
      <c r="BG21" s="72"/>
      <c r="BH21" s="78">
        <v>4.0</v>
      </c>
      <c r="BI21" s="78">
        <v>3.0</v>
      </c>
      <c r="BJ21" s="74"/>
      <c r="BK21" s="74"/>
      <c r="BL21" s="77">
        <f t="shared" si="8"/>
        <v>10</v>
      </c>
      <c r="BM21" s="80">
        <f t="shared" si="9"/>
        <v>20</v>
      </c>
      <c r="BN21" s="81"/>
      <c r="BO21" s="82">
        <f>IF(ISBLANK(A21),"",VLOOKUP(LEFT(A21,1),Coordinate,2,FALSE))</f>
        <v>3</v>
      </c>
      <c r="BP21" s="83">
        <f t="shared" si="10"/>
        <v>3</v>
      </c>
      <c r="BQ21" s="84">
        <f t="shared" si="11"/>
        <v>97</v>
      </c>
      <c r="BR21" s="54">
        <f>IF(ISBLANK(A21),"",vlookup(LEFT(A21,1),Coordinate,9,false))</f>
        <v>12</v>
      </c>
      <c r="BS21" s="54">
        <f>IF(ISBLANK(A21),"",VLOOKUP(MID(A21,2,1),Coordinate,9,false))</f>
        <v>14</v>
      </c>
      <c r="BT21" s="54">
        <f>IF(ISBLANK(A21),"",VLOOKUP(MID(A21,3,1),Coordinate,9,false))</f>
        <v>13</v>
      </c>
      <c r="BU21" s="54">
        <f>IF(ISBLANK(A21),"",VLOOKUP(MID(A21,4,1),Coordinate,9,false))</f>
        <v>18</v>
      </c>
      <c r="BV21" s="54">
        <f>IF(ISBLANK(A21),"",VLOOKUP(MID(A21,5,1),Coordinate,9,false))</f>
        <v>19</v>
      </c>
      <c r="BW21" s="54">
        <f>IF(ISBLANK(A21),"",VLOOKUP(MID(A21,6,1),Coordinate,9,false))</f>
        <v>4</v>
      </c>
      <c r="BX21" s="84">
        <f>IF(ISBLANK(A21),"",VLOOKUP(RIGHT(A21,1),Coordinate,9,false))</f>
        <v>17</v>
      </c>
      <c r="BY21" s="84">
        <f t="array" ref="BY21">SUMPRODUCT(BR21:BX21,TRANSPOSE(Weights))</f>
        <v>389</v>
      </c>
      <c r="BZ21" s="53"/>
    </row>
    <row r="22">
      <c r="A22" s="50" t="s">
        <v>655</v>
      </c>
      <c r="B22" s="51" t="str">
        <f>IF(ISBLANK(A22),"",if(C22="","N",if(VLOOKUP(BQ22,NewPlanet,3,false)=C22,"Y","N")))</f>
        <v>N</v>
      </c>
      <c r="C22" s="3" t="s">
        <v>656</v>
      </c>
      <c r="D22" s="53" t="s">
        <v>121</v>
      </c>
      <c r="E22" s="52"/>
      <c r="F22" s="52"/>
      <c r="G22" s="53" t="s">
        <v>121</v>
      </c>
      <c r="H22" s="52"/>
      <c r="I22" s="54">
        <f t="shared" si="5"/>
        <v>2</v>
      </c>
      <c r="J22" s="52"/>
      <c r="K22" s="52"/>
      <c r="L22" s="52"/>
      <c r="M22" s="52"/>
      <c r="N22" s="53" t="s">
        <v>121</v>
      </c>
      <c r="O22" s="54">
        <f t="shared" si="6"/>
        <v>1</v>
      </c>
      <c r="P22" s="55" t="s">
        <v>123</v>
      </c>
      <c r="Q22" s="56"/>
      <c r="R22" s="57" t="s">
        <v>123</v>
      </c>
      <c r="S22" s="58"/>
      <c r="T22" s="59" t="s">
        <v>124</v>
      </c>
      <c r="U22" s="60"/>
      <c r="V22" s="61"/>
      <c r="W22" s="70" t="s">
        <v>121</v>
      </c>
      <c r="X22" s="53" t="s">
        <v>121</v>
      </c>
      <c r="Y22" s="63"/>
      <c r="Z22" s="53">
        <v>2.0</v>
      </c>
      <c r="AA22" s="53">
        <v>4.0</v>
      </c>
      <c r="AB22" s="53"/>
      <c r="AC22" s="65"/>
      <c r="AD22" s="52"/>
      <c r="AE22" s="52"/>
      <c r="AF22" s="52"/>
      <c r="AG22" s="65"/>
      <c r="AH22" s="53">
        <v>1.0</v>
      </c>
      <c r="AI22" s="52"/>
      <c r="AJ22" s="52"/>
      <c r="AK22" s="65"/>
      <c r="AL22" s="52"/>
      <c r="AM22" s="52"/>
      <c r="AN22" s="52"/>
      <c r="AO22" s="64">
        <v>4.0</v>
      </c>
      <c r="AP22" s="56"/>
      <c r="AQ22" s="56"/>
      <c r="AR22" s="66">
        <v>2.0</v>
      </c>
      <c r="AS22" s="58"/>
      <c r="AT22" s="66"/>
      <c r="AU22" s="60"/>
      <c r="AV22" s="60"/>
      <c r="AW22" s="61"/>
      <c r="AX22" s="62"/>
      <c r="AY22" s="31">
        <f t="shared" si="7"/>
        <v>13</v>
      </c>
      <c r="AZ22" s="63"/>
      <c r="BA22" s="69"/>
      <c r="BB22" s="69"/>
      <c r="BC22" s="69"/>
      <c r="BD22" s="71"/>
      <c r="BE22" s="71"/>
      <c r="BF22" s="71"/>
      <c r="BG22" s="72"/>
      <c r="BH22" s="73"/>
      <c r="BI22" s="73"/>
      <c r="BJ22" s="79">
        <v>7.0</v>
      </c>
      <c r="BK22" s="74"/>
      <c r="BL22" s="77">
        <f t="shared" si="8"/>
        <v>7</v>
      </c>
      <c r="BM22" s="80">
        <f t="shared" si="9"/>
        <v>20</v>
      </c>
      <c r="BN22" s="81" t="s">
        <v>145</v>
      </c>
      <c r="BO22" s="82">
        <f>IF(ISBLANK(A22),"",VLOOKUP(LEFT(A22,1),Coordinate,2,FALSE))</f>
        <v>3</v>
      </c>
      <c r="BP22" s="83">
        <f t="shared" si="10"/>
        <v>3</v>
      </c>
      <c r="BQ22" s="84">
        <f t="shared" si="11"/>
        <v>83</v>
      </c>
      <c r="BR22" s="54">
        <f>IF(ISBLANK(A22),"",vlookup(LEFT(A22,1),Coordinate,9,false))</f>
        <v>12</v>
      </c>
      <c r="BS22" s="54">
        <f>IF(ISBLANK(A22),"",VLOOKUP(MID(A22,2,1),Coordinate,9,false))</f>
        <v>14</v>
      </c>
      <c r="BT22" s="54">
        <f>IF(ISBLANK(A22),"",VLOOKUP(MID(A22,3,1),Coordinate,9,false))</f>
        <v>14</v>
      </c>
      <c r="BU22" s="54">
        <f>IF(ISBLANK(A22),"",VLOOKUP(MID(A22,4,1),Coordinate,9,false))</f>
        <v>13</v>
      </c>
      <c r="BV22" s="54">
        <f>IF(ISBLANK(A22),"",VLOOKUP(MID(A22,5,1),Coordinate,9,false))</f>
        <v>8</v>
      </c>
      <c r="BW22" s="54">
        <f>IF(ISBLANK(A22),"",VLOOKUP(MID(A22,6,1),Coordinate,9,false))</f>
        <v>4</v>
      </c>
      <c r="BX22" s="84">
        <f>IF(ISBLANK(A22),"",VLOOKUP(RIGHT(A22,1),Coordinate,9,false))</f>
        <v>18</v>
      </c>
      <c r="BY22" s="84">
        <f t="array" ref="BY22">SUMPRODUCT(BR22:BX22,TRANSPOSE(Weights))</f>
        <v>324</v>
      </c>
      <c r="BZ22" s="53"/>
    </row>
    <row r="23">
      <c r="A23" s="50" t="s">
        <v>659</v>
      </c>
      <c r="B23" s="51" t="str">
        <f>IF(ISBLANK(A23),"",if(C23="","N",if(VLOOKUP(BQ23,NewPlanet,3,false)=C23,"Y","N")))</f>
        <v>N</v>
      </c>
      <c r="C23" s="91" t="s">
        <v>660</v>
      </c>
      <c r="D23" s="53" t="s">
        <v>119</v>
      </c>
      <c r="E23" s="52"/>
      <c r="F23" s="53" t="s">
        <v>119</v>
      </c>
      <c r="G23" s="53"/>
      <c r="H23" s="52"/>
      <c r="I23" s="54">
        <f t="shared" si="5"/>
        <v>2</v>
      </c>
      <c r="J23" s="52"/>
      <c r="K23" s="52"/>
      <c r="L23" s="52"/>
      <c r="M23" s="52"/>
      <c r="N23" s="53" t="s">
        <v>119</v>
      </c>
      <c r="O23" s="54">
        <f t="shared" si="6"/>
        <v>1</v>
      </c>
      <c r="P23" s="55" t="s">
        <v>131</v>
      </c>
      <c r="Q23" s="64" t="s">
        <v>119</v>
      </c>
      <c r="R23" s="57" t="s">
        <v>123</v>
      </c>
      <c r="S23" s="66" t="s">
        <v>119</v>
      </c>
      <c r="T23" s="59" t="s">
        <v>124</v>
      </c>
      <c r="U23" s="60"/>
      <c r="V23" s="68" t="s">
        <v>119</v>
      </c>
      <c r="W23" s="62"/>
      <c r="X23" s="52"/>
      <c r="Y23" s="63"/>
      <c r="Z23" s="53">
        <v>2.0</v>
      </c>
      <c r="AA23" s="53">
        <v>2.0</v>
      </c>
      <c r="AB23" s="53"/>
      <c r="AC23" s="65"/>
      <c r="AD23" s="52"/>
      <c r="AE23" s="52"/>
      <c r="AF23" s="52"/>
      <c r="AG23" s="65"/>
      <c r="AH23" s="52"/>
      <c r="AI23" s="52"/>
      <c r="AJ23" s="52"/>
      <c r="AK23" s="65"/>
      <c r="AL23" s="52"/>
      <c r="AM23" s="52"/>
      <c r="AN23" s="52"/>
      <c r="AO23" s="56"/>
      <c r="AP23" s="56"/>
      <c r="AQ23" s="56"/>
      <c r="AR23" s="58"/>
      <c r="AS23" s="58"/>
      <c r="AT23" s="66"/>
      <c r="AU23" s="60"/>
      <c r="AV23" s="60"/>
      <c r="AW23" s="61"/>
      <c r="AX23" s="62"/>
      <c r="AY23" s="31">
        <f t="shared" si="7"/>
        <v>4</v>
      </c>
      <c r="AZ23" s="63"/>
      <c r="BA23" s="69"/>
      <c r="BB23" s="75">
        <v>4.0</v>
      </c>
      <c r="BC23" s="69"/>
      <c r="BD23" s="89">
        <v>5.0</v>
      </c>
      <c r="BE23" s="71"/>
      <c r="BF23" s="71"/>
      <c r="BG23" s="72"/>
      <c r="BH23" s="78">
        <v>7.0</v>
      </c>
      <c r="BI23" s="73"/>
      <c r="BJ23" s="74"/>
      <c r="BK23" s="74"/>
      <c r="BL23" s="77">
        <f t="shared" si="8"/>
        <v>16</v>
      </c>
      <c r="BM23" s="80">
        <f t="shared" si="9"/>
        <v>20</v>
      </c>
      <c r="BN23" s="81"/>
      <c r="BO23" s="82">
        <f>IF(ISBLANK(A23),"",VLOOKUP(LEFT(A23,1),Coordinate,2,FALSE))</f>
        <v>3</v>
      </c>
      <c r="BP23" s="83">
        <f t="shared" si="10"/>
        <v>3</v>
      </c>
      <c r="BQ23" s="84">
        <f t="shared" si="11"/>
        <v>73</v>
      </c>
      <c r="BR23" s="54">
        <f>IF(ISBLANK(A23),"",vlookup(LEFT(A23,1),Coordinate,9,false))</f>
        <v>12</v>
      </c>
      <c r="BS23" s="54">
        <f>IF(ISBLANK(A23),"",VLOOKUP(MID(A23,2,1),Coordinate,9,false))</f>
        <v>24</v>
      </c>
      <c r="BT23" s="54">
        <f>IF(ISBLANK(A23),"",VLOOKUP(MID(A23,3,1),Coordinate,9,false))</f>
        <v>1</v>
      </c>
      <c r="BU23" s="54">
        <f>IF(ISBLANK(A23),"",VLOOKUP(MID(A23,4,1),Coordinate,9,false))</f>
        <v>8</v>
      </c>
      <c r="BV23" s="54">
        <f>IF(ISBLANK(A23),"",VLOOKUP(MID(A23,5,1),Coordinate,9,false))</f>
        <v>19</v>
      </c>
      <c r="BW23" s="54">
        <f>IF(ISBLANK(A23),"",VLOOKUP(MID(A23,6,1),Coordinate,9,false))</f>
        <v>2</v>
      </c>
      <c r="BX23" s="84">
        <f>IF(ISBLANK(A23),"",VLOOKUP(RIGHT(A23,1),Coordinate,9,false))</f>
        <v>7</v>
      </c>
      <c r="BY23" s="84">
        <f t="array" ref="BY23">SUMPRODUCT(BR23:BX23,TRANSPOSE(Weights))</f>
        <v>251</v>
      </c>
      <c r="BZ23" s="53"/>
    </row>
    <row r="24">
      <c r="A24" s="50" t="s">
        <v>664</v>
      </c>
      <c r="B24" s="51" t="str">
        <f>IF(ISBLANK(A24),"",if(C24="","N",if(VLOOKUP(BQ24,NewPlanet,3,false)=C24,"Y","N")))</f>
        <v>N</v>
      </c>
      <c r="C24" s="3" t="s">
        <v>665</v>
      </c>
      <c r="D24" s="52" t="s">
        <v>121</v>
      </c>
      <c r="E24" s="52"/>
      <c r="F24" s="52" t="s">
        <v>121</v>
      </c>
      <c r="G24" s="53"/>
      <c r="H24" s="52"/>
      <c r="I24" s="54">
        <f t="shared" si="5"/>
        <v>2</v>
      </c>
      <c r="J24" s="52"/>
      <c r="K24" s="52"/>
      <c r="L24" s="52"/>
      <c r="M24" s="52"/>
      <c r="N24" s="52" t="s">
        <v>121</v>
      </c>
      <c r="O24" s="54">
        <f t="shared" si="6"/>
        <v>1</v>
      </c>
      <c r="P24" s="55" t="s">
        <v>124</v>
      </c>
      <c r="Q24" s="56"/>
      <c r="R24" s="57" t="s">
        <v>124</v>
      </c>
      <c r="S24" s="58"/>
      <c r="T24" s="59" t="s">
        <v>124</v>
      </c>
      <c r="U24" s="60"/>
      <c r="V24" s="61" t="s">
        <v>121</v>
      </c>
      <c r="W24" s="62"/>
      <c r="X24" s="52" t="s">
        <v>121</v>
      </c>
      <c r="Y24" s="63"/>
      <c r="Z24" s="53">
        <v>4.0</v>
      </c>
      <c r="AA24" s="53">
        <v>3.0</v>
      </c>
      <c r="AB24" s="53">
        <v>3.0</v>
      </c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>
        <v>1.0</v>
      </c>
      <c r="AN24" s="52"/>
      <c r="AO24" s="56"/>
      <c r="AP24" s="56"/>
      <c r="AQ24" s="56"/>
      <c r="AR24" s="58"/>
      <c r="AS24" s="58"/>
      <c r="AT24" s="66"/>
      <c r="AU24" s="60"/>
      <c r="AV24" s="60"/>
      <c r="AW24" s="61"/>
      <c r="AX24" s="62"/>
      <c r="AY24" s="31">
        <f t="shared" si="7"/>
        <v>11</v>
      </c>
      <c r="AZ24" s="63"/>
      <c r="BA24" s="69"/>
      <c r="BB24" s="69"/>
      <c r="BC24" s="69"/>
      <c r="BD24" s="71"/>
      <c r="BE24" s="71"/>
      <c r="BF24" s="71"/>
      <c r="BG24" s="72"/>
      <c r="BH24" s="73">
        <v>9.0</v>
      </c>
      <c r="BI24" s="73"/>
      <c r="BJ24" s="74"/>
      <c r="BK24" s="74"/>
      <c r="BL24" s="77">
        <f t="shared" si="8"/>
        <v>9</v>
      </c>
      <c r="BM24" s="80">
        <f t="shared" si="9"/>
        <v>20</v>
      </c>
      <c r="BN24" s="81"/>
      <c r="BO24" s="82">
        <f>IF(ISBLANK(A24),"",VLOOKUP(LEFT(A24,1),Coordinate,2,FALSE))</f>
        <v>3</v>
      </c>
      <c r="BP24" s="83">
        <f t="shared" si="10"/>
        <v>3</v>
      </c>
      <c r="BQ24" s="84">
        <f t="shared" si="11"/>
        <v>13</v>
      </c>
      <c r="BR24" s="54">
        <f>IF(ISBLANK(A24),"",vlookup(LEFT(A24,1),Coordinate,9,false))</f>
        <v>13</v>
      </c>
      <c r="BS24" s="54">
        <f>IF(ISBLANK(A24),"",VLOOKUP(MID(A24,2,1),Coordinate,9,false))</f>
        <v>0</v>
      </c>
      <c r="BT24" s="54">
        <f>IF(ISBLANK(A24),"",VLOOKUP(MID(A24,3,1),Coordinate,9,false))</f>
        <v>0</v>
      </c>
      <c r="BU24" s="54">
        <f>IF(ISBLANK(A24),"",VLOOKUP(MID(A24,4,1),Coordinate,9,false))</f>
        <v>0</v>
      </c>
      <c r="BV24" s="54">
        <f>IF(ISBLANK(A24),"",VLOOKUP(MID(A24,5,1),Coordinate,9,false))</f>
        <v>0</v>
      </c>
      <c r="BW24" s="54">
        <f>IF(ISBLANK(A24),"",VLOOKUP(MID(A24,6,1),Coordinate,9,false))</f>
        <v>0</v>
      </c>
      <c r="BX24" s="84">
        <f>IF(ISBLANK(A24),"",VLOOKUP(RIGHT(A24,1),Coordinate,9,false))</f>
        <v>0</v>
      </c>
      <c r="BY24" s="84">
        <f t="array" ref="BY24">SUMPRODUCT(BR24:BX24,TRANSPOSE(Weights))</f>
        <v>13</v>
      </c>
      <c r="BZ24" s="53"/>
    </row>
    <row r="25">
      <c r="A25" s="50" t="s">
        <v>668</v>
      </c>
      <c r="B25" s="51" t="str">
        <f>IF(ISBLANK(A25),"",if(C25="","N",if(VLOOKUP(BQ25,NewPlanet,3,false)=C25,"Y","N")))</f>
        <v>N</v>
      </c>
      <c r="C25" s="3" t="s">
        <v>669</v>
      </c>
      <c r="D25" s="52"/>
      <c r="E25" s="52" t="s">
        <v>119</v>
      </c>
      <c r="F25" s="52"/>
      <c r="G25" s="53"/>
      <c r="H25" s="52" t="s">
        <v>119</v>
      </c>
      <c r="I25" s="54">
        <f t="shared" si="5"/>
        <v>2</v>
      </c>
      <c r="J25" s="52"/>
      <c r="K25" s="52"/>
      <c r="L25" s="52"/>
      <c r="M25" s="52"/>
      <c r="N25" s="52" t="s">
        <v>119</v>
      </c>
      <c r="O25" s="54">
        <f t="shared" si="6"/>
        <v>1</v>
      </c>
      <c r="P25" s="55" t="s">
        <v>123</v>
      </c>
      <c r="Q25" s="56"/>
      <c r="R25" s="57" t="s">
        <v>124</v>
      </c>
      <c r="S25" s="58"/>
      <c r="T25" s="59" t="s">
        <v>124</v>
      </c>
      <c r="U25" s="60"/>
      <c r="V25" s="61" t="s">
        <v>119</v>
      </c>
      <c r="W25" s="62"/>
      <c r="X25" s="52"/>
      <c r="Y25" s="63"/>
      <c r="Z25" s="53"/>
      <c r="AA25" s="53"/>
      <c r="AB25" s="53"/>
      <c r="AC25" s="65"/>
      <c r="AD25" s="52"/>
      <c r="AE25" s="52"/>
      <c r="AF25" s="52"/>
      <c r="AG25" s="65"/>
      <c r="AH25" s="52"/>
      <c r="AI25" s="52"/>
      <c r="AJ25" s="52"/>
      <c r="AK25" s="65"/>
      <c r="AL25" s="52"/>
      <c r="AM25" s="52"/>
      <c r="AN25" s="52"/>
      <c r="AO25" s="56"/>
      <c r="AP25" s="56"/>
      <c r="AQ25" s="56"/>
      <c r="AR25" s="58"/>
      <c r="AS25" s="58"/>
      <c r="AT25" s="66"/>
      <c r="AU25" s="60"/>
      <c r="AV25" s="60"/>
      <c r="AW25" s="61"/>
      <c r="AX25" s="62"/>
      <c r="AY25" s="31">
        <f t="shared" si="7"/>
        <v>0</v>
      </c>
      <c r="AZ25" s="63"/>
      <c r="BA25" s="69"/>
      <c r="BB25" s="69"/>
      <c r="BC25" s="69"/>
      <c r="BD25" s="71"/>
      <c r="BE25" s="71"/>
      <c r="BF25" s="71"/>
      <c r="BG25" s="72"/>
      <c r="BH25" s="73"/>
      <c r="BI25" s="73"/>
      <c r="BJ25" s="74"/>
      <c r="BK25" s="74"/>
      <c r="BL25" s="77">
        <f t="shared" si="8"/>
        <v>0</v>
      </c>
      <c r="BM25" s="80">
        <f t="shared" si="9"/>
        <v>0</v>
      </c>
      <c r="BN25" s="81"/>
      <c r="BO25" s="82">
        <f>IF(ISBLANK(A25),"",VLOOKUP(LEFT(A25,1),Coordinate,2,FALSE))</f>
        <v>3</v>
      </c>
      <c r="BP25" s="83">
        <f t="shared" si="10"/>
        <v>3</v>
      </c>
      <c r="BQ25" s="84">
        <f t="shared" si="11"/>
        <v>54</v>
      </c>
      <c r="BR25" s="54">
        <f>IF(ISBLANK(A25),"",vlookup(LEFT(A25,1),Coordinate,9,false))</f>
        <v>13</v>
      </c>
      <c r="BS25" s="54">
        <f>IF(ISBLANK(A25),"",VLOOKUP(MID(A25,2,1),Coordinate,9,false))</f>
        <v>0</v>
      </c>
      <c r="BT25" s="54">
        <f>IF(ISBLANK(A25),"",VLOOKUP(MID(A25,3,1),Coordinate,9,false))</f>
        <v>18</v>
      </c>
      <c r="BU25" s="54">
        <f>IF(ISBLANK(A25),"",VLOOKUP(MID(A25,4,1),Coordinate,9,false))</f>
        <v>0</v>
      </c>
      <c r="BV25" s="54">
        <f>IF(ISBLANK(A25),"",VLOOKUP(MID(A25,5,1),Coordinate,9,false))</f>
        <v>11</v>
      </c>
      <c r="BW25" s="54">
        <f>IF(ISBLANK(A25),"",VLOOKUP(MID(A25,6,1),Coordinate,9,false))</f>
        <v>8</v>
      </c>
      <c r="BX25" s="84">
        <f>IF(ISBLANK(A25),"",VLOOKUP(RIGHT(A25,1),Coordinate,9,false))</f>
        <v>4</v>
      </c>
      <c r="BY25" s="84">
        <f t="array" ref="BY25">SUMPRODUCT(BR25:BX25,TRANSPOSE(Weights))</f>
        <v>198</v>
      </c>
      <c r="BZ25" s="53"/>
    </row>
    <row r="26">
      <c r="A26" s="50" t="s">
        <v>672</v>
      </c>
      <c r="B26" s="51" t="str">
        <f>IF(ISBLANK(A26),"",if(C26="","N",if(VLOOKUP(BQ26,NewPlanet,3,false)=C26,"Y","N")))</f>
        <v>N</v>
      </c>
      <c r="C26" s="3" t="s">
        <v>673</v>
      </c>
      <c r="D26" s="52"/>
      <c r="E26" s="52"/>
      <c r="F26" s="52" t="s">
        <v>119</v>
      </c>
      <c r="G26" s="53" t="s">
        <v>119</v>
      </c>
      <c r="H26" s="52"/>
      <c r="I26" s="54">
        <f t="shared" si="5"/>
        <v>2</v>
      </c>
      <c r="J26" s="52"/>
      <c r="K26" s="52" t="s">
        <v>119</v>
      </c>
      <c r="L26" s="52"/>
      <c r="M26" s="52"/>
      <c r="N26" s="52"/>
      <c r="O26" s="54">
        <f t="shared" si="6"/>
        <v>1</v>
      </c>
      <c r="P26" s="55" t="s">
        <v>122</v>
      </c>
      <c r="Q26" s="56" t="s">
        <v>119</v>
      </c>
      <c r="R26" s="57" t="s">
        <v>123</v>
      </c>
      <c r="S26" s="58" t="s">
        <v>119</v>
      </c>
      <c r="T26" s="59" t="s">
        <v>124</v>
      </c>
      <c r="U26" s="60"/>
      <c r="V26" s="61" t="s">
        <v>119</v>
      </c>
      <c r="W26" s="62" t="s">
        <v>119</v>
      </c>
      <c r="X26" s="52"/>
      <c r="Y26" s="63"/>
      <c r="Z26" s="53">
        <v>3.0</v>
      </c>
      <c r="AA26" s="53">
        <v>4.0</v>
      </c>
      <c r="AB26" s="53"/>
      <c r="AC26" s="65"/>
      <c r="AD26" s="52"/>
      <c r="AE26" s="52"/>
      <c r="AF26" s="52"/>
      <c r="AG26" s="65"/>
      <c r="AH26" s="52"/>
      <c r="AI26" s="52"/>
      <c r="AJ26" s="52"/>
      <c r="AK26" s="65"/>
      <c r="AL26" s="52"/>
      <c r="AM26" s="52"/>
      <c r="AN26" s="52"/>
      <c r="AO26" s="56"/>
      <c r="AP26" s="56"/>
      <c r="AQ26" s="56"/>
      <c r="AR26" s="58"/>
      <c r="AS26" s="58"/>
      <c r="AT26" s="66"/>
      <c r="AU26" s="60"/>
      <c r="AV26" s="60"/>
      <c r="AW26" s="61"/>
      <c r="AX26" s="62"/>
      <c r="AY26" s="31">
        <f t="shared" si="7"/>
        <v>7</v>
      </c>
      <c r="AZ26" s="63"/>
      <c r="BA26" s="69"/>
      <c r="BB26" s="69"/>
      <c r="BC26" s="69">
        <v>2.0</v>
      </c>
      <c r="BD26" s="71">
        <v>3.0</v>
      </c>
      <c r="BE26" s="71"/>
      <c r="BF26" s="71"/>
      <c r="BG26" s="72"/>
      <c r="BH26" s="73">
        <v>5.0</v>
      </c>
      <c r="BI26" s="73"/>
      <c r="BJ26" s="74">
        <v>1.0</v>
      </c>
      <c r="BK26" s="74">
        <v>2.0</v>
      </c>
      <c r="BL26" s="77">
        <f t="shared" si="8"/>
        <v>13</v>
      </c>
      <c r="BM26" s="80">
        <f t="shared" si="9"/>
        <v>20</v>
      </c>
      <c r="BN26" s="81"/>
      <c r="BO26" s="82">
        <f>IF(ISBLANK(A26),"",VLOOKUP(LEFT(A26,1),Coordinate,2,FALSE))</f>
        <v>3</v>
      </c>
      <c r="BP26" s="83">
        <f t="shared" si="10"/>
        <v>3</v>
      </c>
      <c r="BQ26" s="84">
        <f t="shared" si="11"/>
        <v>84</v>
      </c>
      <c r="BR26" s="54">
        <f>IF(ISBLANK(A26),"",vlookup(LEFT(A26,1),Coordinate,9,false))</f>
        <v>13</v>
      </c>
      <c r="BS26" s="54">
        <f>IF(ISBLANK(A26),"",VLOOKUP(MID(A26,2,1),Coordinate,9,false))</f>
        <v>8</v>
      </c>
      <c r="BT26" s="54">
        <f>IF(ISBLANK(A26),"",VLOOKUP(MID(A26,3,1),Coordinate,9,false))</f>
        <v>15</v>
      </c>
      <c r="BU26" s="54">
        <f>IF(ISBLANK(A26),"",VLOOKUP(MID(A26,4,1),Coordinate,9,false))</f>
        <v>15</v>
      </c>
      <c r="BV26" s="54">
        <f>IF(ISBLANK(A26),"",VLOOKUP(MID(A26,5,1),Coordinate,9,false))</f>
        <v>11</v>
      </c>
      <c r="BW26" s="54">
        <f>IF(ISBLANK(A26),"",VLOOKUP(MID(A26,6,1),Coordinate,9,false))</f>
        <v>4</v>
      </c>
      <c r="BX26" s="84">
        <f>IF(ISBLANK(A26),"",VLOOKUP(RIGHT(A26,1),Coordinate,9,false))</f>
        <v>18</v>
      </c>
      <c r="BY26" s="84">
        <f t="array" ref="BY26">SUMPRODUCT(BR26:BX26,TRANSPOSE(Weights))</f>
        <v>339</v>
      </c>
      <c r="BZ26" s="53"/>
    </row>
    <row r="27">
      <c r="A27" s="50" t="s">
        <v>676</v>
      </c>
      <c r="B27" s="51" t="str">
        <f>IF(ISBLANK(A27),"",if(C27="","N",if(VLOOKUP(BQ27,NewPlanet,3,false)=C27,"Y","N")))</f>
        <v>N</v>
      </c>
      <c r="C27" s="3" t="s">
        <v>677</v>
      </c>
      <c r="D27" s="52"/>
      <c r="E27" s="53" t="s">
        <v>119</v>
      </c>
      <c r="F27" s="53" t="s">
        <v>119</v>
      </c>
      <c r="G27" s="53"/>
      <c r="H27" s="52"/>
      <c r="I27" s="54">
        <f t="shared" si="5"/>
        <v>2</v>
      </c>
      <c r="J27" s="52"/>
      <c r="K27" s="52"/>
      <c r="L27" s="52"/>
      <c r="M27" s="53" t="s">
        <v>119</v>
      </c>
      <c r="N27" s="52"/>
      <c r="O27" s="54">
        <f t="shared" si="6"/>
        <v>1</v>
      </c>
      <c r="P27" s="55" t="s">
        <v>124</v>
      </c>
      <c r="Q27" s="56"/>
      <c r="R27" s="57" t="s">
        <v>131</v>
      </c>
      <c r="S27" s="66" t="s">
        <v>119</v>
      </c>
      <c r="T27" s="59" t="s">
        <v>124</v>
      </c>
      <c r="U27" s="60"/>
      <c r="V27" s="61"/>
      <c r="W27" s="70" t="s">
        <v>119</v>
      </c>
      <c r="X27" s="52"/>
      <c r="Y27" s="63"/>
      <c r="Z27" s="53">
        <v>2.0</v>
      </c>
      <c r="AA27" s="53">
        <v>2.0</v>
      </c>
      <c r="AB27" s="53">
        <v>4.0</v>
      </c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56"/>
      <c r="AP27" s="56"/>
      <c r="AQ27" s="56"/>
      <c r="AR27" s="58"/>
      <c r="AS27" s="58"/>
      <c r="AT27" s="66"/>
      <c r="AU27" s="60"/>
      <c r="AV27" s="60"/>
      <c r="AW27" s="61"/>
      <c r="AX27" s="62"/>
      <c r="AY27" s="31">
        <f t="shared" si="7"/>
        <v>8</v>
      </c>
      <c r="AZ27" s="63"/>
      <c r="BA27" s="69"/>
      <c r="BB27" s="69"/>
      <c r="BC27" s="69"/>
      <c r="BD27" s="71"/>
      <c r="BE27" s="89">
        <v>3.0</v>
      </c>
      <c r="BF27" s="71"/>
      <c r="BG27" s="72"/>
      <c r="BH27" s="73"/>
      <c r="BI27" s="73"/>
      <c r="BJ27" s="79">
        <v>4.0</v>
      </c>
      <c r="BK27" s="79">
        <v>5.0</v>
      </c>
      <c r="BL27" s="77">
        <f t="shared" si="8"/>
        <v>12</v>
      </c>
      <c r="BM27" s="80">
        <f t="shared" si="9"/>
        <v>20</v>
      </c>
      <c r="BN27" s="81"/>
      <c r="BO27" s="82">
        <f>IF(ISBLANK(A27),"",VLOOKUP(LEFT(A27,1),Coordinate,2,FALSE))</f>
        <v>3</v>
      </c>
      <c r="BP27" s="83">
        <f t="shared" si="10"/>
        <v>3</v>
      </c>
      <c r="BQ27" s="84">
        <f t="shared" si="11"/>
        <v>80</v>
      </c>
      <c r="BR27" s="54">
        <f>IF(ISBLANK(A27),"",vlookup(LEFT(A27,1),Coordinate,9,false))</f>
        <v>13</v>
      </c>
      <c r="BS27" s="54">
        <f>IF(ISBLANK(A27),"",VLOOKUP(MID(A27,2,1),Coordinate,9,false))</f>
        <v>14</v>
      </c>
      <c r="BT27" s="54">
        <f>IF(ISBLANK(A27),"",VLOOKUP(MID(A27,3,1),Coordinate,9,false))</f>
        <v>6</v>
      </c>
      <c r="BU27" s="54">
        <f>IF(ISBLANK(A27),"",VLOOKUP(MID(A27,4,1),Coordinate,9,false))</f>
        <v>14</v>
      </c>
      <c r="BV27" s="54">
        <f>IF(ISBLANK(A27),"",VLOOKUP(MID(A27,5,1),Coordinate,9,false))</f>
        <v>2</v>
      </c>
      <c r="BW27" s="54">
        <f>IF(ISBLANK(A27),"",VLOOKUP(MID(A27,6,1),Coordinate,9,false))</f>
        <v>14</v>
      </c>
      <c r="BX27" s="84">
        <f>IF(ISBLANK(A27),"",VLOOKUP(RIGHT(A27,1),Coordinate,9,false))</f>
        <v>17</v>
      </c>
      <c r="BY27" s="84">
        <f t="array" ref="BY27">SUMPRODUCT(BR27:BX27,TRANSPOSE(Weights))</f>
        <v>328</v>
      </c>
      <c r="BZ27" s="53"/>
    </row>
    <row r="28">
      <c r="A28" s="50" t="s">
        <v>680</v>
      </c>
      <c r="B28" s="51" t="str">
        <f>IF(ISBLANK(A28),"",if(C28="","N",if(VLOOKUP(BQ28,NewPlanet,3,false)=C28,"Y","N")))</f>
        <v>N</v>
      </c>
      <c r="C28" s="3" t="s">
        <v>681</v>
      </c>
      <c r="D28" s="52"/>
      <c r="E28" s="52" t="s">
        <v>119</v>
      </c>
      <c r="F28" s="52" t="s">
        <v>119</v>
      </c>
      <c r="G28" s="53"/>
      <c r="H28" s="52"/>
      <c r="I28" s="54">
        <f t="shared" si="5"/>
        <v>2</v>
      </c>
      <c r="J28" s="52"/>
      <c r="K28" s="52" t="s">
        <v>119</v>
      </c>
      <c r="L28" s="52"/>
      <c r="M28" s="52"/>
      <c r="N28" s="52"/>
      <c r="O28" s="54">
        <f t="shared" si="6"/>
        <v>1</v>
      </c>
      <c r="P28" s="55" t="s">
        <v>123</v>
      </c>
      <c r="Q28" s="56" t="s">
        <v>119</v>
      </c>
      <c r="R28" s="57" t="s">
        <v>123</v>
      </c>
      <c r="S28" s="58" t="s">
        <v>119</v>
      </c>
      <c r="T28" s="59" t="s">
        <v>124</v>
      </c>
      <c r="U28" s="60"/>
      <c r="V28" s="61" t="s">
        <v>119</v>
      </c>
      <c r="W28" s="62" t="s">
        <v>119</v>
      </c>
      <c r="X28" s="52" t="s">
        <v>119</v>
      </c>
      <c r="Y28" s="63"/>
      <c r="Z28" s="53">
        <v>2.0</v>
      </c>
      <c r="AA28" s="53">
        <v>2.0</v>
      </c>
      <c r="AB28" s="53"/>
      <c r="AC28" s="65"/>
      <c r="AD28" s="52"/>
      <c r="AE28" s="52"/>
      <c r="AF28" s="52"/>
      <c r="AG28" s="65"/>
      <c r="AH28" s="52"/>
      <c r="AI28" s="52"/>
      <c r="AJ28" s="52"/>
      <c r="AK28" s="65"/>
      <c r="AL28" s="52">
        <v>1.0</v>
      </c>
      <c r="AM28" s="52"/>
      <c r="AN28" s="52"/>
      <c r="AO28" s="56"/>
      <c r="AP28" s="56"/>
      <c r="AQ28" s="56"/>
      <c r="AR28" s="58"/>
      <c r="AS28" s="58"/>
      <c r="AT28" s="66"/>
      <c r="AU28" s="60"/>
      <c r="AV28" s="60"/>
      <c r="AW28" s="61"/>
      <c r="AX28" s="62"/>
      <c r="AY28" s="31">
        <f t="shared" si="7"/>
        <v>5</v>
      </c>
      <c r="AZ28" s="63"/>
      <c r="BA28" s="69">
        <v>2.0</v>
      </c>
      <c r="BB28" s="69"/>
      <c r="BC28" s="69"/>
      <c r="BD28" s="71">
        <v>3.0</v>
      </c>
      <c r="BE28" s="71"/>
      <c r="BF28" s="71"/>
      <c r="BG28" s="72"/>
      <c r="BH28" s="73">
        <v>6.0</v>
      </c>
      <c r="BI28" s="73"/>
      <c r="BJ28" s="74">
        <v>4.0</v>
      </c>
      <c r="BK28" s="74"/>
      <c r="BL28" s="77">
        <f t="shared" si="8"/>
        <v>15</v>
      </c>
      <c r="BM28" s="80">
        <f t="shared" si="9"/>
        <v>20</v>
      </c>
      <c r="BN28" s="81" t="s">
        <v>682</v>
      </c>
      <c r="BO28" s="82">
        <f>IF(ISBLANK(A28),"",VLOOKUP(LEFT(A28,1),Coordinate,2,FALSE))</f>
        <v>3</v>
      </c>
      <c r="BP28" s="83">
        <f t="shared" si="10"/>
        <v>3</v>
      </c>
      <c r="BQ28" s="84">
        <f t="shared" si="11"/>
        <v>70</v>
      </c>
      <c r="BR28" s="54">
        <f>IF(ISBLANK(A28),"",vlookup(LEFT(A28,1),Coordinate,9,false))</f>
        <v>13</v>
      </c>
      <c r="BS28" s="54">
        <f>IF(ISBLANK(A28),"",VLOOKUP(MID(A28,2,1),Coordinate,9,false))</f>
        <v>14</v>
      </c>
      <c r="BT28" s="54">
        <f>IF(ISBLANK(A28),"",VLOOKUP(MID(A28,3,1),Coordinate,9,false))</f>
        <v>12</v>
      </c>
      <c r="BU28" s="54">
        <f>IF(ISBLANK(A28),"",VLOOKUP(MID(A28,4,1),Coordinate,9,false))</f>
        <v>1</v>
      </c>
      <c r="BV28" s="54">
        <f>IF(ISBLANK(A28),"",VLOOKUP(MID(A28,5,1),Coordinate,9,false))</f>
        <v>8</v>
      </c>
      <c r="BW28" s="54">
        <f>IF(ISBLANK(A28),"",VLOOKUP(MID(A28,6,1),Coordinate,9,false))</f>
        <v>4</v>
      </c>
      <c r="BX28" s="84">
        <f>IF(ISBLANK(A28),"",VLOOKUP(RIGHT(A28,1),Coordinate,9,false))</f>
        <v>18</v>
      </c>
      <c r="BY28" s="84">
        <f t="array" ref="BY28">SUMPRODUCT(BR28:BX28,TRANSPOSE(Weights))</f>
        <v>271</v>
      </c>
      <c r="BZ28" s="53"/>
    </row>
    <row r="29">
      <c r="A29" s="50" t="s">
        <v>683</v>
      </c>
      <c r="B29" s="51" t="str">
        <f>IF(ISBLANK(A29),"",if(C29="","N",if(VLOOKUP(BQ29,NewPlanet,3,false)=C29,"Y","N")))</f>
        <v>N</v>
      </c>
      <c r="C29" s="3" t="s">
        <v>684</v>
      </c>
      <c r="D29" s="52"/>
      <c r="E29" s="52" t="s">
        <v>119</v>
      </c>
      <c r="F29" s="52"/>
      <c r="G29" s="53"/>
      <c r="H29" s="52" t="s">
        <v>119</v>
      </c>
      <c r="I29" s="54">
        <f t="shared" si="5"/>
        <v>2</v>
      </c>
      <c r="J29" s="52" t="s">
        <v>119</v>
      </c>
      <c r="K29" s="52"/>
      <c r="L29" s="52"/>
      <c r="M29" s="52"/>
      <c r="N29" s="52"/>
      <c r="O29" s="54">
        <f t="shared" si="6"/>
        <v>1</v>
      </c>
      <c r="P29" s="55" t="s">
        <v>123</v>
      </c>
      <c r="Q29" s="56" t="s">
        <v>121</v>
      </c>
      <c r="R29" s="57" t="s">
        <v>123</v>
      </c>
      <c r="S29" s="58" t="s">
        <v>121</v>
      </c>
      <c r="T29" s="59" t="s">
        <v>125</v>
      </c>
      <c r="U29" s="60" t="s">
        <v>121</v>
      </c>
      <c r="V29" s="61"/>
      <c r="W29" s="62"/>
      <c r="X29" s="52"/>
      <c r="Y29" s="63"/>
      <c r="Z29" s="53">
        <v>2.0</v>
      </c>
      <c r="AA29" s="53">
        <v>4.0</v>
      </c>
      <c r="AB29" s="53"/>
      <c r="AC29" s="65"/>
      <c r="AD29" s="52"/>
      <c r="AE29" s="52"/>
      <c r="AF29" s="52"/>
      <c r="AG29" s="65"/>
      <c r="AH29" s="52"/>
      <c r="AI29" s="52"/>
      <c r="AJ29" s="52"/>
      <c r="AK29" s="65"/>
      <c r="AL29" s="52"/>
      <c r="AM29" s="52"/>
      <c r="AN29" s="52"/>
      <c r="AO29" s="56"/>
      <c r="AP29" s="56"/>
      <c r="AQ29" s="56"/>
      <c r="AR29" s="58"/>
      <c r="AS29" s="58"/>
      <c r="AT29" s="66"/>
      <c r="AU29" s="60">
        <v>1.0</v>
      </c>
      <c r="AV29" s="60" t="s">
        <v>685</v>
      </c>
      <c r="AW29" s="61"/>
      <c r="AX29" s="62"/>
      <c r="AY29" s="31">
        <f t="shared" si="7"/>
        <v>7</v>
      </c>
      <c r="AZ29" s="63"/>
      <c r="BA29" s="69"/>
      <c r="BB29" s="69"/>
      <c r="BC29" s="69"/>
      <c r="BD29" s="71"/>
      <c r="BE29" s="71">
        <v>5.0</v>
      </c>
      <c r="BF29" s="71"/>
      <c r="BG29" s="72"/>
      <c r="BH29" s="73">
        <v>8.0</v>
      </c>
      <c r="BI29" s="73"/>
      <c r="BJ29" s="74"/>
      <c r="BK29" s="74"/>
      <c r="BL29" s="77">
        <f t="shared" si="8"/>
        <v>13</v>
      </c>
      <c r="BM29" s="80">
        <f t="shared" si="9"/>
        <v>20</v>
      </c>
      <c r="BN29" s="81"/>
      <c r="BO29" s="82">
        <f>IF(ISBLANK(A29),"",VLOOKUP(LEFT(A29,1),Coordinate,2,FALSE))</f>
        <v>3</v>
      </c>
      <c r="BP29" s="83">
        <f t="shared" si="10"/>
        <v>3</v>
      </c>
      <c r="BQ29" s="84">
        <f t="shared" si="11"/>
        <v>70</v>
      </c>
      <c r="BR29" s="54">
        <f>IF(ISBLANK(A29),"",vlookup(LEFT(A29,1),Coordinate,9,false))</f>
        <v>13</v>
      </c>
      <c r="BS29" s="54">
        <f>IF(ISBLANK(A29),"",VLOOKUP(MID(A29,2,1),Coordinate,9,false))</f>
        <v>14</v>
      </c>
      <c r="BT29" s="54">
        <f>IF(ISBLANK(A29),"",VLOOKUP(MID(A29,3,1),Coordinate,9,false))</f>
        <v>13</v>
      </c>
      <c r="BU29" s="54">
        <f>IF(ISBLANK(A29),"",VLOOKUP(MID(A29,4,1),Coordinate,9,false))</f>
        <v>1</v>
      </c>
      <c r="BV29" s="54">
        <f>IF(ISBLANK(A29),"",VLOOKUP(MID(A29,5,1),Coordinate,9,false))</f>
        <v>8</v>
      </c>
      <c r="BW29" s="54">
        <f>IF(ISBLANK(A29),"",VLOOKUP(MID(A29,6,1),Coordinate,9,false))</f>
        <v>4</v>
      </c>
      <c r="BX29" s="84">
        <f>IF(ISBLANK(A29),"",VLOOKUP(RIGHT(A29,1),Coordinate,9,false))</f>
        <v>17</v>
      </c>
      <c r="BY29" s="84">
        <f t="array" ref="BY29">SUMPRODUCT(BR29:BX29,TRANSPOSE(Weights))</f>
        <v>267</v>
      </c>
      <c r="BZ29" s="53"/>
    </row>
    <row r="30">
      <c r="A30" s="50" t="s">
        <v>686</v>
      </c>
      <c r="B30" s="51" t="str">
        <f>IF(ISBLANK(A30),"",if(C30="","N",if(VLOOKUP(BQ30,NewPlanet,3,false)=C30,"Y","N")))</f>
        <v>N</v>
      </c>
      <c r="C30" s="3" t="s">
        <v>687</v>
      </c>
      <c r="D30" s="52"/>
      <c r="E30" s="52" t="s">
        <v>121</v>
      </c>
      <c r="F30" s="52"/>
      <c r="G30" s="53" t="s">
        <v>121</v>
      </c>
      <c r="H30" s="52"/>
      <c r="I30" s="54">
        <f t="shared" si="5"/>
        <v>2</v>
      </c>
      <c r="J30" s="52"/>
      <c r="K30" s="52" t="s">
        <v>121</v>
      </c>
      <c r="L30" s="52"/>
      <c r="M30" s="52"/>
      <c r="N30" s="52"/>
      <c r="O30" s="54">
        <f t="shared" si="6"/>
        <v>1</v>
      </c>
      <c r="P30" s="55" t="s">
        <v>124</v>
      </c>
      <c r="Q30" s="56"/>
      <c r="R30" s="57" t="s">
        <v>124</v>
      </c>
      <c r="S30" s="58"/>
      <c r="T30" s="59" t="s">
        <v>125</v>
      </c>
      <c r="U30" s="60"/>
      <c r="V30" s="61" t="s">
        <v>121</v>
      </c>
      <c r="W30" s="62" t="s">
        <v>121</v>
      </c>
      <c r="X30" s="52"/>
      <c r="Y30" s="63"/>
      <c r="Z30" s="53">
        <v>5.0</v>
      </c>
      <c r="AA30" s="53">
        <v>2.0</v>
      </c>
      <c r="AB30" s="53"/>
      <c r="AC30" s="65"/>
      <c r="AD30" s="52"/>
      <c r="AE30" s="52"/>
      <c r="AF30" s="52"/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58"/>
      <c r="AS30" s="58"/>
      <c r="AT30" s="66"/>
      <c r="AU30" s="60">
        <v>1.0</v>
      </c>
      <c r="AV30" s="60" t="s">
        <v>688</v>
      </c>
      <c r="AW30" s="61"/>
      <c r="AX30" s="62"/>
      <c r="AY30" s="31">
        <f t="shared" si="7"/>
        <v>8</v>
      </c>
      <c r="AZ30" s="63"/>
      <c r="BA30" s="69"/>
      <c r="BB30" s="69"/>
      <c r="BC30" s="69"/>
      <c r="BD30" s="71"/>
      <c r="BE30" s="71"/>
      <c r="BF30" s="71"/>
      <c r="BG30" s="72"/>
      <c r="BH30" s="73">
        <v>5.0</v>
      </c>
      <c r="BI30" s="73"/>
      <c r="BJ30" s="74">
        <v>7.0</v>
      </c>
      <c r="BK30" s="74"/>
      <c r="BL30" s="77">
        <f t="shared" si="8"/>
        <v>12</v>
      </c>
      <c r="BM30" s="80">
        <f t="shared" si="9"/>
        <v>20</v>
      </c>
      <c r="BN30" s="81"/>
      <c r="BO30" s="82">
        <f>IF(ISBLANK(A30),"",VLOOKUP(LEFT(A30,1),Coordinate,2,FALSE))</f>
        <v>3</v>
      </c>
      <c r="BP30" s="83">
        <f t="shared" si="10"/>
        <v>3</v>
      </c>
      <c r="BQ30" s="84">
        <f t="shared" si="11"/>
        <v>97</v>
      </c>
      <c r="BR30" s="54">
        <f>IF(ISBLANK(A30),"",vlookup(LEFT(A30,1),Coordinate,9,false))</f>
        <v>13</v>
      </c>
      <c r="BS30" s="54">
        <f>IF(ISBLANK(A30),"",VLOOKUP(MID(A30,2,1),Coordinate,9,false))</f>
        <v>14</v>
      </c>
      <c r="BT30" s="54">
        <f>IF(ISBLANK(A30),"",VLOOKUP(MID(A30,3,1),Coordinate,9,false))</f>
        <v>14</v>
      </c>
      <c r="BU30" s="54">
        <f>IF(ISBLANK(A30),"",VLOOKUP(MID(A30,4,1),Coordinate,9,false))</f>
        <v>14</v>
      </c>
      <c r="BV30" s="54">
        <f>IF(ISBLANK(A30),"",VLOOKUP(MID(A30,5,1),Coordinate,9,false))</f>
        <v>14</v>
      </c>
      <c r="BW30" s="54">
        <f>IF(ISBLANK(A30),"",VLOOKUP(MID(A30,6,1),Coordinate,9,false))</f>
        <v>14</v>
      </c>
      <c r="BX30" s="84">
        <f>IF(ISBLANK(A30),"",VLOOKUP(RIGHT(A30,1),Coordinate,9,false))</f>
        <v>14</v>
      </c>
      <c r="BY30" s="84">
        <f t="array" ref="BY30">SUMPRODUCT(BR30:BX30,TRANSPOSE(Weights))</f>
        <v>391</v>
      </c>
      <c r="BZ30" s="53"/>
    </row>
    <row r="31">
      <c r="A31" s="50" t="s">
        <v>689</v>
      </c>
      <c r="B31" s="51" t="str">
        <f>IF(ISBLANK(A31),"",if(C31="","N",if(VLOOKUP(BQ31,NewPlanet,3,false)=C31,"Y","N")))</f>
        <v>N</v>
      </c>
      <c r="C31" s="3" t="s">
        <v>690</v>
      </c>
      <c r="D31" s="52"/>
      <c r="E31" s="52" t="s">
        <v>119</v>
      </c>
      <c r="F31" s="52"/>
      <c r="G31" s="53"/>
      <c r="H31" s="52" t="s">
        <v>119</v>
      </c>
      <c r="I31" s="54">
        <f t="shared" si="5"/>
        <v>2</v>
      </c>
      <c r="J31" s="52"/>
      <c r="K31" s="52"/>
      <c r="L31" s="52" t="s">
        <v>119</v>
      </c>
      <c r="M31" s="52"/>
      <c r="N31" s="52"/>
      <c r="O31" s="54">
        <f t="shared" si="6"/>
        <v>1</v>
      </c>
      <c r="P31" s="55" t="s">
        <v>123</v>
      </c>
      <c r="Q31" s="56"/>
      <c r="R31" s="57" t="s">
        <v>124</v>
      </c>
      <c r="S31" s="58"/>
      <c r="T31" s="59" t="s">
        <v>124</v>
      </c>
      <c r="U31" s="60"/>
      <c r="V31" s="61"/>
      <c r="W31" s="62" t="s">
        <v>119</v>
      </c>
      <c r="X31" s="52"/>
      <c r="Y31" s="63"/>
      <c r="Z31" s="53">
        <v>2.0</v>
      </c>
      <c r="AA31" s="53">
        <v>3.0</v>
      </c>
      <c r="AB31" s="53">
        <v>5.0</v>
      </c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56">
        <v>1.0</v>
      </c>
      <c r="AP31" s="56"/>
      <c r="AQ31" s="56"/>
      <c r="AR31" s="58"/>
      <c r="AS31" s="58"/>
      <c r="AT31" s="66"/>
      <c r="AU31" s="60"/>
      <c r="AV31" s="60"/>
      <c r="AW31" s="61"/>
      <c r="AX31" s="62"/>
      <c r="AY31" s="31">
        <f t="shared" si="7"/>
        <v>11</v>
      </c>
      <c r="AZ31" s="63"/>
      <c r="BA31" s="69"/>
      <c r="BB31" s="69"/>
      <c r="BC31" s="69"/>
      <c r="BD31" s="71"/>
      <c r="BE31" s="71"/>
      <c r="BF31" s="71"/>
      <c r="BG31" s="72"/>
      <c r="BH31" s="73"/>
      <c r="BI31" s="73"/>
      <c r="BJ31" s="74">
        <v>9.0</v>
      </c>
      <c r="BK31" s="74"/>
      <c r="BL31" s="77">
        <f t="shared" si="8"/>
        <v>9</v>
      </c>
      <c r="BM31" s="80">
        <f t="shared" si="9"/>
        <v>20</v>
      </c>
      <c r="BN31" s="81" t="s">
        <v>691</v>
      </c>
      <c r="BO31" s="82">
        <f>IF(ISBLANK(A31),"",VLOOKUP(LEFT(A31,1),Coordinate,2,FALSE))</f>
        <v>3</v>
      </c>
      <c r="BP31" s="83">
        <f t="shared" si="10"/>
        <v>3</v>
      </c>
      <c r="BQ31" s="84">
        <f t="shared" si="11"/>
        <v>71</v>
      </c>
      <c r="BR31" s="54">
        <f>IF(ISBLANK(A31),"",vlookup(LEFT(A31,1),Coordinate,9,false))</f>
        <v>13</v>
      </c>
      <c r="BS31" s="54">
        <f>IF(ISBLANK(A31),"",VLOOKUP(MID(A31,2,1),Coordinate,9,false))</f>
        <v>24</v>
      </c>
      <c r="BT31" s="54">
        <f>IF(ISBLANK(A31),"",VLOOKUP(MID(A31,3,1),Coordinate,9,false))</f>
        <v>0</v>
      </c>
      <c r="BU31" s="54">
        <f>IF(ISBLANK(A31),"",VLOOKUP(MID(A31,4,1),Coordinate,9,false))</f>
        <v>13</v>
      </c>
      <c r="BV31" s="54">
        <f>IF(ISBLANK(A31),"",VLOOKUP(MID(A31,5,1),Coordinate,9,false))</f>
        <v>2</v>
      </c>
      <c r="BW31" s="54">
        <f>IF(ISBLANK(A31),"",VLOOKUP(MID(A31,6,1),Coordinate,9,false))</f>
        <v>0</v>
      </c>
      <c r="BX31" s="84">
        <f>IF(ISBLANK(A31),"",VLOOKUP(RIGHT(A31,1),Coordinate,9,false))</f>
        <v>19</v>
      </c>
      <c r="BY31" s="84">
        <f t="array" ref="BY31">SUMPRODUCT(BR31:BX31,TRANSPOSE(Weights))</f>
        <v>256</v>
      </c>
      <c r="BZ31" s="53"/>
    </row>
    <row r="32">
      <c r="A32" s="50" t="s">
        <v>692</v>
      </c>
      <c r="B32" s="51" t="str">
        <f>IF(ISBLANK(A32),"",if(C32="","N",if(VLOOKUP(BQ32,NewPlanet,3,false)=C32,"Y","N")))</f>
        <v>N</v>
      </c>
      <c r="C32" s="3" t="s">
        <v>693</v>
      </c>
      <c r="D32" s="52"/>
      <c r="E32" s="52" t="s">
        <v>119</v>
      </c>
      <c r="F32" s="52"/>
      <c r="G32" s="53"/>
      <c r="H32" s="52" t="s">
        <v>119</v>
      </c>
      <c r="I32" s="54">
        <f t="shared" si="5"/>
        <v>2</v>
      </c>
      <c r="J32" s="52"/>
      <c r="K32" s="52"/>
      <c r="L32" s="52"/>
      <c r="M32" s="52" t="s">
        <v>119</v>
      </c>
      <c r="N32" s="52"/>
      <c r="O32" s="54">
        <f t="shared" si="6"/>
        <v>1</v>
      </c>
      <c r="P32" s="55" t="s">
        <v>124</v>
      </c>
      <c r="Q32" s="56"/>
      <c r="R32" s="57" t="s">
        <v>122</v>
      </c>
      <c r="S32" s="58"/>
      <c r="T32" s="59" t="s">
        <v>124</v>
      </c>
      <c r="U32" s="60"/>
      <c r="V32" s="61"/>
      <c r="W32" s="62"/>
      <c r="X32" s="52"/>
      <c r="Y32" s="63"/>
      <c r="Z32" s="53">
        <v>6.0</v>
      </c>
      <c r="AA32" s="53">
        <v>8.0</v>
      </c>
      <c r="AB32" s="53">
        <v>2.0</v>
      </c>
      <c r="AC32" s="65"/>
      <c r="AD32" s="52"/>
      <c r="AE32" s="52"/>
      <c r="AF32" s="52"/>
      <c r="AG32" s="65"/>
      <c r="AH32" s="52"/>
      <c r="AI32" s="52"/>
      <c r="AJ32" s="52"/>
      <c r="AK32" s="65"/>
      <c r="AL32" s="52"/>
      <c r="AM32" s="52"/>
      <c r="AN32" s="52"/>
      <c r="AO32" s="56"/>
      <c r="AP32" s="56"/>
      <c r="AQ32" s="56"/>
      <c r="AR32" s="58"/>
      <c r="AS32" s="58"/>
      <c r="AT32" s="66">
        <v>4.0</v>
      </c>
      <c r="AU32" s="60"/>
      <c r="AV32" s="60"/>
      <c r="AW32" s="61"/>
      <c r="AX32" s="62"/>
      <c r="AY32" s="31">
        <f t="shared" si="7"/>
        <v>20</v>
      </c>
      <c r="AZ32" s="63"/>
      <c r="BA32" s="69"/>
      <c r="BB32" s="69"/>
      <c r="BC32" s="69"/>
      <c r="BD32" s="71"/>
      <c r="BE32" s="71"/>
      <c r="BF32" s="71"/>
      <c r="BG32" s="72"/>
      <c r="BH32" s="73"/>
      <c r="BI32" s="73"/>
      <c r="BJ32" s="74"/>
      <c r="BK32" s="74"/>
      <c r="BL32" s="77">
        <f t="shared" si="8"/>
        <v>0</v>
      </c>
      <c r="BM32" s="80">
        <f t="shared" si="9"/>
        <v>20</v>
      </c>
      <c r="BN32" s="81"/>
      <c r="BO32" s="82">
        <f>IF(ISBLANK(A32),"",VLOOKUP(LEFT(A32,1),Coordinate,2,FALSE))</f>
        <v>3</v>
      </c>
      <c r="BP32" s="83">
        <f t="shared" si="10"/>
        <v>3</v>
      </c>
      <c r="BQ32" s="84">
        <f t="shared" si="11"/>
        <v>102</v>
      </c>
      <c r="BR32" s="54">
        <f>IF(ISBLANK(A32),"",vlookup(LEFT(A32,1),Coordinate,9,false))</f>
        <v>14</v>
      </c>
      <c r="BS32" s="54">
        <f>IF(ISBLANK(A32),"",VLOOKUP(MID(A32,2,1),Coordinate,9,false))</f>
        <v>2</v>
      </c>
      <c r="BT32" s="54">
        <f>IF(ISBLANK(A32),"",VLOOKUP(MID(A32,3,1),Coordinate,9,false))</f>
        <v>19</v>
      </c>
      <c r="BU32" s="54">
        <f>IF(ISBLANK(A32),"",VLOOKUP(MID(A32,4,1),Coordinate,9,false))</f>
        <v>14</v>
      </c>
      <c r="BV32" s="54">
        <f>IF(ISBLANK(A32),"",VLOOKUP(MID(A32,5,1),Coordinate,9,false))</f>
        <v>15</v>
      </c>
      <c r="BW32" s="54">
        <f>IF(ISBLANK(A32),"",VLOOKUP(MID(A32,6,1),Coordinate,9,false))</f>
        <v>20</v>
      </c>
      <c r="BX32" s="84">
        <f>IF(ISBLANK(A32),"",VLOOKUP(RIGHT(A32,1),Coordinate,9,false))</f>
        <v>18</v>
      </c>
      <c r="BY32" s="84">
        <f t="array" ref="BY32">SUMPRODUCT(BR32:BX32,TRANSPOSE(Weights))</f>
        <v>452</v>
      </c>
      <c r="BZ32" s="53"/>
    </row>
    <row r="33">
      <c r="A33" s="50" t="s">
        <v>695</v>
      </c>
      <c r="B33" s="51" t="str">
        <f>IF(ISBLANK(A33),"",if(C33="","N",if(VLOOKUP(BQ33,NewPlanet,3,false)=C33,"Y","N")))</f>
        <v>N</v>
      </c>
      <c r="C33" s="3" t="s">
        <v>681</v>
      </c>
      <c r="D33" s="52"/>
      <c r="E33" s="52" t="s">
        <v>119</v>
      </c>
      <c r="F33" s="52" t="s">
        <v>119</v>
      </c>
      <c r="G33" s="53"/>
      <c r="H33" s="52"/>
      <c r="I33" s="54">
        <f t="shared" si="5"/>
        <v>2</v>
      </c>
      <c r="J33" s="52"/>
      <c r="K33" s="52" t="s">
        <v>119</v>
      </c>
      <c r="L33" s="52"/>
      <c r="M33" s="52"/>
      <c r="N33" s="52"/>
      <c r="O33" s="54">
        <f t="shared" si="6"/>
        <v>1</v>
      </c>
      <c r="P33" s="55" t="s">
        <v>124</v>
      </c>
      <c r="Q33" s="56"/>
      <c r="R33" s="57" t="s">
        <v>123</v>
      </c>
      <c r="S33" s="58" t="s">
        <v>119</v>
      </c>
      <c r="T33" s="59" t="s">
        <v>124</v>
      </c>
      <c r="U33" s="60"/>
      <c r="V33" s="61" t="s">
        <v>119</v>
      </c>
      <c r="W33" s="62"/>
      <c r="X33" s="52"/>
      <c r="Y33" s="63"/>
      <c r="Z33" s="53">
        <v>2.0</v>
      </c>
      <c r="AA33" s="53">
        <v>4.0</v>
      </c>
      <c r="AB33" s="53">
        <v>4.0</v>
      </c>
      <c r="AC33" s="65"/>
      <c r="AD33" s="52"/>
      <c r="AE33" s="52"/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56"/>
      <c r="AQ33" s="56"/>
      <c r="AR33" s="58"/>
      <c r="AS33" s="58"/>
      <c r="AT33" s="66"/>
      <c r="AU33" s="60"/>
      <c r="AV33" s="60"/>
      <c r="AW33" s="61">
        <v>5.0</v>
      </c>
      <c r="AX33" s="62"/>
      <c r="AY33" s="31">
        <f t="shared" si="7"/>
        <v>15</v>
      </c>
      <c r="AZ33" s="63"/>
      <c r="BA33" s="69"/>
      <c r="BB33" s="69"/>
      <c r="BC33" s="69"/>
      <c r="BD33" s="71">
        <v>5.0</v>
      </c>
      <c r="BE33" s="71"/>
      <c r="BF33" s="71"/>
      <c r="BG33" s="72"/>
      <c r="BH33" s="73"/>
      <c r="BI33" s="73"/>
      <c r="BJ33" s="74"/>
      <c r="BK33" s="74"/>
      <c r="BL33" s="77">
        <f t="shared" si="8"/>
        <v>5</v>
      </c>
      <c r="BM33" s="80">
        <f t="shared" si="9"/>
        <v>20</v>
      </c>
      <c r="BN33" s="171" t="str">
        <f>HYPERLINK("http://forums.kingdomofloathing.com/vb/showpost.php?p=4915654&amp;postcount=176","forum post")</f>
        <v>forum post</v>
      </c>
      <c r="BO33" s="82">
        <f>IF(ISBLANK(A33),"",VLOOKUP(LEFT(A33,1),Coordinate,2,FALSE))</f>
        <v>3</v>
      </c>
      <c r="BP33" s="83">
        <f t="shared" si="10"/>
        <v>3</v>
      </c>
      <c r="BQ33" s="84">
        <f t="shared" si="11"/>
        <v>70</v>
      </c>
      <c r="BR33" s="54">
        <f>IF(ISBLANK(A33),"",vlookup(LEFT(A33,1),Coordinate,9,false))</f>
        <v>14</v>
      </c>
      <c r="BS33" s="54">
        <f>IF(ISBLANK(A33),"",VLOOKUP(MID(A33,2,1),Coordinate,9,false))</f>
        <v>11</v>
      </c>
      <c r="BT33" s="54">
        <f>IF(ISBLANK(A33),"",VLOOKUP(MID(A33,3,1),Coordinate,9,false))</f>
        <v>3</v>
      </c>
      <c r="BU33" s="54">
        <f>IF(ISBLANK(A33),"",VLOOKUP(MID(A33,4,1),Coordinate,9,false))</f>
        <v>2</v>
      </c>
      <c r="BV33" s="54">
        <f>IF(ISBLANK(A33),"",VLOOKUP(MID(A33,5,1),Coordinate,9,false))</f>
        <v>22</v>
      </c>
      <c r="BW33" s="54">
        <f>IF(ISBLANK(A33),"",VLOOKUP(MID(A33,6,1),Coordinate,9,false))</f>
        <v>18</v>
      </c>
      <c r="BX33" s="84">
        <f>IF(ISBLANK(A33),"",VLOOKUP(RIGHT(A33,1),Coordinate,9,false))</f>
        <v>0</v>
      </c>
      <c r="BY33" s="84">
        <f t="array" ref="BY33">SUMPRODUCT(BR33:BX33,TRANSPOSE(Weights))</f>
        <v>271</v>
      </c>
      <c r="BZ33" s="53"/>
    </row>
    <row r="34">
      <c r="A34" s="50" t="s">
        <v>696</v>
      </c>
      <c r="B34" s="51" t="str">
        <f>IF(ISBLANK(A34),"",if(C34="","N",if(VLOOKUP(BQ34,NewPlanet,3,false)=C34,"Y","N")))</f>
        <v>N</v>
      </c>
      <c r="C34" s="3" t="s">
        <v>698</v>
      </c>
      <c r="D34" s="52"/>
      <c r="E34" s="52" t="s">
        <v>119</v>
      </c>
      <c r="F34" s="52"/>
      <c r="G34" s="53" t="s">
        <v>119</v>
      </c>
      <c r="H34" s="52"/>
      <c r="I34" s="54">
        <f t="shared" si="5"/>
        <v>2</v>
      </c>
      <c r="J34" s="52" t="s">
        <v>119</v>
      </c>
      <c r="K34" s="52"/>
      <c r="L34" s="52"/>
      <c r="M34" s="52"/>
      <c r="N34" s="52"/>
      <c r="O34" s="54">
        <f t="shared" si="6"/>
        <v>1</v>
      </c>
      <c r="P34" s="55" t="s">
        <v>131</v>
      </c>
      <c r="Q34" s="56"/>
      <c r="R34" s="57" t="s">
        <v>131</v>
      </c>
      <c r="S34" s="58"/>
      <c r="T34" s="59" t="s">
        <v>124</v>
      </c>
      <c r="U34" s="60"/>
      <c r="V34" s="61" t="s">
        <v>119</v>
      </c>
      <c r="W34" s="62" t="s">
        <v>119</v>
      </c>
      <c r="X34" s="52"/>
      <c r="Y34" s="63"/>
      <c r="Z34" s="53">
        <v>3.0</v>
      </c>
      <c r="AA34" s="53">
        <v>2.0</v>
      </c>
      <c r="AB34" s="53"/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2"/>
      <c r="AO34" s="56"/>
      <c r="AP34" s="56">
        <v>2.0</v>
      </c>
      <c r="AQ34" s="56"/>
      <c r="AR34" s="58"/>
      <c r="AS34" s="58">
        <v>3.0</v>
      </c>
      <c r="AT34" s="66"/>
      <c r="AU34" s="60"/>
      <c r="AV34" s="60"/>
      <c r="AW34" s="61"/>
      <c r="AX34" s="62"/>
      <c r="AY34" s="31">
        <f t="shared" si="7"/>
        <v>10</v>
      </c>
      <c r="AZ34" s="63"/>
      <c r="BA34" s="69"/>
      <c r="BB34" s="69"/>
      <c r="BC34" s="69"/>
      <c r="BD34" s="71"/>
      <c r="BE34" s="71"/>
      <c r="BF34" s="71"/>
      <c r="BG34" s="72"/>
      <c r="BH34" s="73">
        <v>5.0</v>
      </c>
      <c r="BI34" s="73"/>
      <c r="BJ34" s="74">
        <v>2.0</v>
      </c>
      <c r="BK34" s="74">
        <v>3.0</v>
      </c>
      <c r="BL34" s="77">
        <f t="shared" si="8"/>
        <v>10</v>
      </c>
      <c r="BM34" s="80">
        <f t="shared" si="9"/>
        <v>20</v>
      </c>
      <c r="BN34" s="171" t="str">
        <f>HYPERLINK("http://forums.kingdomofloathing.com/vb/showpost.php?p=4915935&amp;postcount=191","forum post")</f>
        <v>forum post</v>
      </c>
      <c r="BO34" s="82">
        <f>IF(ISBLANK(A34),"",VLOOKUP(LEFT(A34,1),Coordinate,2,FALSE))</f>
        <v>3</v>
      </c>
      <c r="BP34" s="83">
        <f t="shared" si="10"/>
        <v>3</v>
      </c>
      <c r="BQ34" s="84">
        <f t="shared" si="11"/>
        <v>71</v>
      </c>
      <c r="BR34" s="54">
        <f>IF(ISBLANK(A34),"",vlookup(LEFT(A34,1),Coordinate,9,false))</f>
        <v>14</v>
      </c>
      <c r="BS34" s="54">
        <f>IF(ISBLANK(A34),"",VLOOKUP(MID(A34,2,1),Coordinate,9,false))</f>
        <v>11</v>
      </c>
      <c r="BT34" s="54">
        <f>IF(ISBLANK(A34),"",VLOOKUP(MID(A34,3,1),Coordinate,9,false))</f>
        <v>3</v>
      </c>
      <c r="BU34" s="54">
        <f>IF(ISBLANK(A34),"",VLOOKUP(MID(A34,4,1),Coordinate,9,false))</f>
        <v>2</v>
      </c>
      <c r="BV34" s="54">
        <f>IF(ISBLANK(A34),"",VLOOKUP(MID(A34,5,1),Coordinate,9,false))</f>
        <v>22</v>
      </c>
      <c r="BW34" s="54">
        <f>IF(ISBLANK(A34),"",VLOOKUP(MID(A34,6,1),Coordinate,9,false))</f>
        <v>18</v>
      </c>
      <c r="BX34" s="84">
        <f>IF(ISBLANK(A34),"",VLOOKUP(RIGHT(A34,1),Coordinate,9,false))</f>
        <v>1</v>
      </c>
      <c r="BY34" s="84">
        <f t="array" ref="BY34">SUMPRODUCT(BR34:BX34,TRANSPOSE(Weights))</f>
        <v>278</v>
      </c>
      <c r="BZ34" s="53"/>
    </row>
    <row r="35">
      <c r="A35" s="50" t="s">
        <v>722</v>
      </c>
      <c r="B35" s="51" t="str">
        <f>IF(ISBLANK(A35),"",if(C35="","N",if(VLOOKUP(BQ35,NewPlanet,3,false)=C35,"Y","N")))</f>
        <v>N</v>
      </c>
      <c r="C35" s="3" t="s">
        <v>723</v>
      </c>
      <c r="D35" s="52"/>
      <c r="E35" s="52" t="s">
        <v>119</v>
      </c>
      <c r="F35" s="52" t="s">
        <v>119</v>
      </c>
      <c r="G35" s="53"/>
      <c r="H35" s="52"/>
      <c r="I35" s="54">
        <f t="shared" si="5"/>
        <v>2</v>
      </c>
      <c r="J35" s="52"/>
      <c r="K35" s="52"/>
      <c r="L35" s="52"/>
      <c r="M35" s="52" t="s">
        <v>119</v>
      </c>
      <c r="N35" s="52"/>
      <c r="O35" s="54">
        <f t="shared" si="6"/>
        <v>1</v>
      </c>
      <c r="P35" s="55" t="s">
        <v>124</v>
      </c>
      <c r="Q35" s="56"/>
      <c r="R35" s="57" t="s">
        <v>124</v>
      </c>
      <c r="S35" s="58"/>
      <c r="T35" s="59" t="s">
        <v>124</v>
      </c>
      <c r="U35" s="60"/>
      <c r="V35" s="61"/>
      <c r="W35" s="62" t="s">
        <v>119</v>
      </c>
      <c r="X35" s="52"/>
      <c r="Y35" s="63"/>
      <c r="Z35" s="53">
        <v>3.0</v>
      </c>
      <c r="AA35" s="53">
        <v>7.0</v>
      </c>
      <c r="AB35" s="53">
        <v>4.0</v>
      </c>
      <c r="AC35" s="65"/>
      <c r="AD35" s="52"/>
      <c r="AE35" s="52"/>
      <c r="AF35" s="52"/>
      <c r="AG35" s="65"/>
      <c r="AH35" s="52"/>
      <c r="AI35" s="52"/>
      <c r="AJ35" s="52"/>
      <c r="AK35" s="65"/>
      <c r="AL35" s="52"/>
      <c r="AM35" s="52"/>
      <c r="AN35" s="52"/>
      <c r="AO35" s="56"/>
      <c r="AP35" s="56"/>
      <c r="AQ35" s="56"/>
      <c r="AR35" s="58"/>
      <c r="AS35" s="58"/>
      <c r="AT35" s="66"/>
      <c r="AU35" s="60"/>
      <c r="AV35" s="60"/>
      <c r="AW35" s="61"/>
      <c r="AX35" s="62"/>
      <c r="AY35" s="31">
        <f t="shared" si="7"/>
        <v>14</v>
      </c>
      <c r="AZ35" s="63"/>
      <c r="BA35" s="69"/>
      <c r="BB35" s="69"/>
      <c r="BC35" s="69"/>
      <c r="BD35" s="71"/>
      <c r="BE35" s="71"/>
      <c r="BF35" s="71"/>
      <c r="BG35" s="72"/>
      <c r="BH35" s="73"/>
      <c r="BI35" s="73"/>
      <c r="BJ35" s="74">
        <v>4.0</v>
      </c>
      <c r="BK35" s="74">
        <v>2.0</v>
      </c>
      <c r="BL35" s="77">
        <f t="shared" si="8"/>
        <v>6</v>
      </c>
      <c r="BM35" s="80">
        <f t="shared" si="9"/>
        <v>20</v>
      </c>
      <c r="BN35" s="171" t="str">
        <f>HYPERLINK("http://forums.kingdomofloathing.com/vb/showpost.php?p=4916185&amp;postcount=206","forum post")</f>
        <v>forum post</v>
      </c>
      <c r="BO35" s="82">
        <f>IF(ISBLANK(A35),"",VLOOKUP(LEFT(A35,1),Coordinate,2,FALSE))</f>
        <v>3</v>
      </c>
      <c r="BP35" s="83">
        <f t="shared" si="10"/>
        <v>3</v>
      </c>
      <c r="BQ35" s="84">
        <f t="shared" si="11"/>
        <v>72</v>
      </c>
      <c r="BR35" s="54">
        <f>IF(ISBLANK(A35),"",vlookup(LEFT(A35,1),Coordinate,9,false))</f>
        <v>14</v>
      </c>
      <c r="BS35" s="54">
        <f>IF(ISBLANK(A35),"",VLOOKUP(MID(A35,2,1),Coordinate,9,false))</f>
        <v>11</v>
      </c>
      <c r="BT35" s="54">
        <f>IF(ISBLANK(A35),"",VLOOKUP(MID(A35,3,1),Coordinate,9,false))</f>
        <v>3</v>
      </c>
      <c r="BU35" s="54">
        <f>IF(ISBLANK(A35),"",VLOOKUP(MID(A35,4,1),Coordinate,9,false))</f>
        <v>2</v>
      </c>
      <c r="BV35" s="54">
        <f>IF(ISBLANK(A35),"",VLOOKUP(MID(A35,5,1),Coordinate,9,false))</f>
        <v>22</v>
      </c>
      <c r="BW35" s="54">
        <f>IF(ISBLANK(A35),"",VLOOKUP(MID(A35,6,1),Coordinate,9,false))</f>
        <v>18</v>
      </c>
      <c r="BX35" s="84">
        <f>IF(ISBLANK(A35),"",VLOOKUP(RIGHT(A35,1),Coordinate,9,false))</f>
        <v>2</v>
      </c>
      <c r="BY35" s="84">
        <f t="array" ref="BY35">SUMPRODUCT(BR35:BX35,TRANSPOSE(Weights))</f>
        <v>285</v>
      </c>
      <c r="BZ35" s="53"/>
    </row>
    <row r="36">
      <c r="A36" s="50" t="s">
        <v>724</v>
      </c>
      <c r="B36" s="51" t="str">
        <f>IF(ISBLANK(A36),"",if(C36="","N",if(VLOOKUP(BQ36,NewPlanet,3,false)=C36,"Y","N")))</f>
        <v>N</v>
      </c>
      <c r="C36" s="3" t="s">
        <v>725</v>
      </c>
      <c r="D36" s="53" t="s">
        <v>119</v>
      </c>
      <c r="E36" s="52" t="s">
        <v>119</v>
      </c>
      <c r="F36" s="52"/>
      <c r="G36" s="53"/>
      <c r="H36" s="52"/>
      <c r="I36" s="54">
        <f t="shared" si="5"/>
        <v>2</v>
      </c>
      <c r="J36" s="52"/>
      <c r="K36" s="52"/>
      <c r="L36" s="52"/>
      <c r="M36" s="52" t="s">
        <v>119</v>
      </c>
      <c r="N36" s="52"/>
      <c r="O36" s="54">
        <f t="shared" si="6"/>
        <v>1</v>
      </c>
      <c r="P36" s="55" t="s">
        <v>124</v>
      </c>
      <c r="Q36" s="56"/>
      <c r="R36" s="57" t="s">
        <v>131</v>
      </c>
      <c r="S36" s="66" t="s">
        <v>119</v>
      </c>
      <c r="T36" s="59" t="s">
        <v>124</v>
      </c>
      <c r="U36" s="60"/>
      <c r="V36" s="61"/>
      <c r="W36" s="62" t="s">
        <v>119</v>
      </c>
      <c r="X36" s="52"/>
      <c r="Y36" s="63"/>
      <c r="Z36" s="53">
        <v>5.0</v>
      </c>
      <c r="AA36" s="53">
        <v>2.0</v>
      </c>
      <c r="AB36" s="53">
        <v>4.0</v>
      </c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/>
      <c r="AP36" s="56"/>
      <c r="AQ36" s="56"/>
      <c r="AR36" s="58"/>
      <c r="AS36" s="58"/>
      <c r="AT36" s="66"/>
      <c r="AU36" s="60"/>
      <c r="AV36" s="60"/>
      <c r="AW36" s="61"/>
      <c r="AX36" s="70">
        <v>4.0</v>
      </c>
      <c r="AY36" s="31">
        <f t="shared" si="7"/>
        <v>15</v>
      </c>
      <c r="AZ36" s="63"/>
      <c r="BA36" s="69"/>
      <c r="BB36" s="69"/>
      <c r="BC36" s="69"/>
      <c r="BD36" s="71"/>
      <c r="BE36" s="89">
        <v>5.0</v>
      </c>
      <c r="BF36" s="71"/>
      <c r="BG36" s="72"/>
      <c r="BH36" s="73"/>
      <c r="BI36" s="73"/>
      <c r="BJ36" s="74"/>
      <c r="BK36" s="74"/>
      <c r="BL36" s="77">
        <f t="shared" si="8"/>
        <v>5</v>
      </c>
      <c r="BM36" s="80">
        <f t="shared" si="9"/>
        <v>20</v>
      </c>
      <c r="BN36" s="172" t="str">
        <f>HYPERLINK("http://forums.kingdomofloathing.com/vb/showpost.php?p=4916419&amp;postcount=218","forum post")</f>
        <v>forum post</v>
      </c>
      <c r="BO36" s="82">
        <f>IF(ISBLANK(A36),"",VLOOKUP(LEFT(A36,1),Coordinate,2,FALSE))</f>
        <v>3</v>
      </c>
      <c r="BP36" s="83">
        <f t="shared" si="10"/>
        <v>3</v>
      </c>
      <c r="BQ36" s="84">
        <f t="shared" si="11"/>
        <v>73</v>
      </c>
      <c r="BR36" s="54">
        <f>IF(ISBLANK(A36),"",vlookup(LEFT(A36,1),Coordinate,9,false))</f>
        <v>14</v>
      </c>
      <c r="BS36" s="54">
        <f>IF(ISBLANK(A36),"",VLOOKUP(MID(A36,2,1),Coordinate,9,false))</f>
        <v>11</v>
      </c>
      <c r="BT36" s="54">
        <f>IF(ISBLANK(A36),"",VLOOKUP(MID(A36,3,1),Coordinate,9,false))</f>
        <v>3</v>
      </c>
      <c r="BU36" s="54">
        <f>IF(ISBLANK(A36),"",VLOOKUP(MID(A36,4,1),Coordinate,9,false))</f>
        <v>2</v>
      </c>
      <c r="BV36" s="54">
        <f>IF(ISBLANK(A36),"",VLOOKUP(MID(A36,5,1),Coordinate,9,false))</f>
        <v>22</v>
      </c>
      <c r="BW36" s="54">
        <f>IF(ISBLANK(A36),"",VLOOKUP(MID(A36,6,1),Coordinate,9,false))</f>
        <v>18</v>
      </c>
      <c r="BX36" s="84">
        <f>IF(ISBLANK(A36),"",VLOOKUP(RIGHT(A36,1),Coordinate,9,false))</f>
        <v>3</v>
      </c>
      <c r="BY36" s="84">
        <f t="array" ref="BY36">SUMPRODUCT(BR36:BX36,TRANSPOSE(Weights))</f>
        <v>292</v>
      </c>
      <c r="BZ36" s="53"/>
    </row>
    <row r="37">
      <c r="A37" s="50" t="s">
        <v>729</v>
      </c>
      <c r="B37" s="51" t="str">
        <f>IF(ISBLANK(A37),"",if(C37="","N",if(VLOOKUP(BQ37,NewPlanet,3,false)=C37,"Y","N")))</f>
        <v>N</v>
      </c>
      <c r="C37" s="3" t="s">
        <v>730</v>
      </c>
      <c r="D37" s="53" t="s">
        <v>119</v>
      </c>
      <c r="E37" s="52"/>
      <c r="F37" s="52"/>
      <c r="G37" s="53" t="s">
        <v>119</v>
      </c>
      <c r="H37" s="52"/>
      <c r="I37" s="54">
        <f t="shared" si="5"/>
        <v>2</v>
      </c>
      <c r="J37" s="52"/>
      <c r="K37" s="52"/>
      <c r="L37" s="53" t="s">
        <v>119</v>
      </c>
      <c r="M37" s="52"/>
      <c r="N37" s="52"/>
      <c r="O37" s="54">
        <f t="shared" si="6"/>
        <v>1</v>
      </c>
      <c r="P37" s="55" t="s">
        <v>124</v>
      </c>
      <c r="Q37" s="56"/>
      <c r="R37" s="57" t="s">
        <v>124</v>
      </c>
      <c r="S37" s="58"/>
      <c r="T37" s="59" t="s">
        <v>125</v>
      </c>
      <c r="U37" s="60"/>
      <c r="V37" s="61"/>
      <c r="W37" s="62"/>
      <c r="X37" s="52"/>
      <c r="Y37" s="63"/>
      <c r="Z37" s="53">
        <v>6.0</v>
      </c>
      <c r="AA37" s="53">
        <v>6.0</v>
      </c>
      <c r="AB37" s="53">
        <v>7.0</v>
      </c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56"/>
      <c r="AR37" s="58"/>
      <c r="AS37" s="58"/>
      <c r="AT37" s="66"/>
      <c r="AU37" s="67">
        <v>1.0</v>
      </c>
      <c r="AV37" s="173" t="s">
        <v>732</v>
      </c>
      <c r="AW37" s="61"/>
      <c r="AX37" s="70"/>
      <c r="AY37" s="31">
        <f t="shared" si="7"/>
        <v>20</v>
      </c>
      <c r="AZ37" s="63"/>
      <c r="BA37" s="69"/>
      <c r="BB37" s="69"/>
      <c r="BC37" s="69"/>
      <c r="BD37" s="71"/>
      <c r="BE37" s="89"/>
      <c r="BF37" s="71"/>
      <c r="BG37" s="72"/>
      <c r="BH37" s="73"/>
      <c r="BI37" s="73"/>
      <c r="BJ37" s="74"/>
      <c r="BK37" s="74"/>
      <c r="BL37" s="77">
        <f t="shared" si="8"/>
        <v>0</v>
      </c>
      <c r="BM37" s="80">
        <f t="shared" si="9"/>
        <v>20</v>
      </c>
      <c r="BN37" s="172" t="str">
        <f>HYPERLINK("http://forums.kingdomofloathing.com/vb/showpost.php?p=4916740&amp;postcount=226","forum post")</f>
        <v>forum post</v>
      </c>
      <c r="BO37" s="82">
        <f>IF(ISBLANK(A37),"",VLOOKUP(LEFT(A37,1),Coordinate,2,FALSE))</f>
        <v>3</v>
      </c>
      <c r="BP37" s="83">
        <f t="shared" si="10"/>
        <v>3</v>
      </c>
      <c r="BQ37" s="84">
        <f t="shared" si="11"/>
        <v>74</v>
      </c>
      <c r="BR37" s="54">
        <f>IF(ISBLANK(A37),"",vlookup(LEFT(A37,1),Coordinate,9,false))</f>
        <v>14</v>
      </c>
      <c r="BS37" s="54">
        <f>IF(ISBLANK(A37),"",VLOOKUP(MID(A37,2,1),Coordinate,9,false))</f>
        <v>11</v>
      </c>
      <c r="BT37" s="54">
        <f>IF(ISBLANK(A37),"",VLOOKUP(MID(A37,3,1),Coordinate,9,false))</f>
        <v>3</v>
      </c>
      <c r="BU37" s="54">
        <f>IF(ISBLANK(A37),"",VLOOKUP(MID(A37,4,1),Coordinate,9,false))</f>
        <v>2</v>
      </c>
      <c r="BV37" s="54">
        <f>IF(ISBLANK(A37),"",VLOOKUP(MID(A37,5,1),Coordinate,9,false))</f>
        <v>22</v>
      </c>
      <c r="BW37" s="54">
        <f>IF(ISBLANK(A37),"",VLOOKUP(MID(A37,6,1),Coordinate,9,false))</f>
        <v>18</v>
      </c>
      <c r="BX37" s="84">
        <f>IF(ISBLANK(A37),"",VLOOKUP(RIGHT(A37,1),Coordinate,9,false))</f>
        <v>4</v>
      </c>
      <c r="BY37" s="84">
        <f t="array" ref="BY37">SUMPRODUCT(BR37:BX37,TRANSPOSE(Weights))</f>
        <v>299</v>
      </c>
      <c r="BZ37" s="53"/>
    </row>
    <row r="38">
      <c r="A38" s="50" t="s">
        <v>734</v>
      </c>
      <c r="B38" s="51" t="str">
        <f>IF(ISBLANK(A38),"",if(C38="","N",if(VLOOKUP(BQ38,NewPlanet,3,false)=C38,"Y","N")))</f>
        <v>N</v>
      </c>
      <c r="C38" s="3" t="s">
        <v>735</v>
      </c>
      <c r="D38" s="53" t="s">
        <v>119</v>
      </c>
      <c r="E38" s="52"/>
      <c r="F38" s="52"/>
      <c r="G38" s="53"/>
      <c r="H38" s="53" t="s">
        <v>119</v>
      </c>
      <c r="I38" s="54">
        <f t="shared" si="5"/>
        <v>2</v>
      </c>
      <c r="J38" s="52"/>
      <c r="K38" s="52"/>
      <c r="L38" s="53"/>
      <c r="M38" s="53" t="s">
        <v>119</v>
      </c>
      <c r="N38" s="52"/>
      <c r="O38" s="54">
        <f t="shared" si="6"/>
        <v>1</v>
      </c>
      <c r="P38" s="55" t="s">
        <v>131</v>
      </c>
      <c r="Q38" s="64" t="s">
        <v>119</v>
      </c>
      <c r="R38" s="57" t="s">
        <v>124</v>
      </c>
      <c r="S38" s="58"/>
      <c r="T38" s="59" t="s">
        <v>124</v>
      </c>
      <c r="U38" s="60"/>
      <c r="V38" s="61"/>
      <c r="W38" s="62"/>
      <c r="X38" s="52"/>
      <c r="Y38" s="63"/>
      <c r="Z38" s="53">
        <v>6.0</v>
      </c>
      <c r="AA38" s="53">
        <v>4.0</v>
      </c>
      <c r="AB38" s="53">
        <v>4.0</v>
      </c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/>
      <c r="AN38" s="52"/>
      <c r="AO38" s="56"/>
      <c r="AP38" s="56"/>
      <c r="AQ38" s="56"/>
      <c r="AR38" s="58"/>
      <c r="AS38" s="58"/>
      <c r="AT38" s="66"/>
      <c r="AU38" s="67"/>
      <c r="AV38" s="173"/>
      <c r="AW38" s="61"/>
      <c r="AX38" s="70"/>
      <c r="AY38" s="31">
        <f t="shared" si="7"/>
        <v>14</v>
      </c>
      <c r="AZ38" s="63"/>
      <c r="BA38" s="69"/>
      <c r="BB38" s="75">
        <v>6.0</v>
      </c>
      <c r="BC38" s="69"/>
      <c r="BD38" s="71"/>
      <c r="BE38" s="89"/>
      <c r="BF38" s="71"/>
      <c r="BG38" s="72"/>
      <c r="BH38" s="73"/>
      <c r="BI38" s="73"/>
      <c r="BJ38" s="74"/>
      <c r="BK38" s="74"/>
      <c r="BL38" s="77">
        <f t="shared" si="8"/>
        <v>6</v>
      </c>
      <c r="BM38" s="80">
        <f t="shared" si="9"/>
        <v>20</v>
      </c>
      <c r="BN38" s="172" t="str">
        <f>HYPERLINK("http://forums.kingdomofloathing.com/vb/showpost.php?p=4916763&amp;postcount=228","forum post")</f>
        <v>forum post</v>
      </c>
      <c r="BO38" s="82">
        <f>IF(ISBLANK(A38),"",VLOOKUP(LEFT(A38,1),Coordinate,2,FALSE))</f>
        <v>3</v>
      </c>
      <c r="BP38" s="83">
        <f t="shared" si="10"/>
        <v>3</v>
      </c>
      <c r="BQ38" s="84">
        <f t="shared" si="11"/>
        <v>75</v>
      </c>
      <c r="BR38" s="54">
        <f>IF(ISBLANK(A38),"",vlookup(LEFT(A38,1),Coordinate,9,false))</f>
        <v>14</v>
      </c>
      <c r="BS38" s="54">
        <f>IF(ISBLANK(A38),"",VLOOKUP(MID(A38,2,1),Coordinate,9,false))</f>
        <v>11</v>
      </c>
      <c r="BT38" s="54">
        <f>IF(ISBLANK(A38),"",VLOOKUP(MID(A38,3,1),Coordinate,9,false))</f>
        <v>3</v>
      </c>
      <c r="BU38" s="54">
        <f>IF(ISBLANK(A38),"",VLOOKUP(MID(A38,4,1),Coordinate,9,false))</f>
        <v>2</v>
      </c>
      <c r="BV38" s="54">
        <f>IF(ISBLANK(A38),"",VLOOKUP(MID(A38,5,1),Coordinate,9,false))</f>
        <v>22</v>
      </c>
      <c r="BW38" s="54">
        <f>IF(ISBLANK(A38),"",VLOOKUP(MID(A38,6,1),Coordinate,9,false))</f>
        <v>18</v>
      </c>
      <c r="BX38" s="84">
        <f>IF(ISBLANK(A38),"",VLOOKUP(RIGHT(A38,1),Coordinate,9,false))</f>
        <v>5</v>
      </c>
      <c r="BY38" s="84">
        <f t="array" ref="BY38">SUMPRODUCT(BR38:BX38,TRANSPOSE(Weights))</f>
        <v>306</v>
      </c>
      <c r="BZ38" s="53"/>
    </row>
    <row r="39">
      <c r="A39" s="164" t="s">
        <v>738</v>
      </c>
      <c r="B39" s="51" t="str">
        <f>IF(ISBLANK(A39),"",if(C39="","N",if(VLOOKUP(BQ39,NewPlanet,3,false)=C39,"Y","N")))</f>
        <v>N</v>
      </c>
      <c r="C39" s="174" t="s">
        <v>739</v>
      </c>
      <c r="D39" s="105"/>
      <c r="E39" s="175" t="s">
        <v>119</v>
      </c>
      <c r="F39" s="97"/>
      <c r="G39" s="175" t="s">
        <v>119</v>
      </c>
      <c r="H39" s="105"/>
      <c r="I39" s="54">
        <f t="shared" si="5"/>
        <v>2</v>
      </c>
      <c r="J39" s="97"/>
      <c r="K39" s="175" t="s">
        <v>119</v>
      </c>
      <c r="L39" s="98"/>
      <c r="M39" s="105"/>
      <c r="N39" s="97"/>
      <c r="O39" s="54">
        <f t="shared" si="6"/>
        <v>1</v>
      </c>
      <c r="P39" s="55" t="s">
        <v>124</v>
      </c>
      <c r="Q39" s="56"/>
      <c r="R39" s="57" t="s">
        <v>131</v>
      </c>
      <c r="S39" s="66" t="s">
        <v>119</v>
      </c>
      <c r="T39" s="157" t="s">
        <v>124</v>
      </c>
      <c r="U39" s="110"/>
      <c r="V39" s="102"/>
      <c r="W39" s="176" t="s">
        <v>119</v>
      </c>
      <c r="X39" s="97"/>
      <c r="Y39" s="104"/>
      <c r="Z39" s="132">
        <v>3.0</v>
      </c>
      <c r="AA39" s="132">
        <v>5.0</v>
      </c>
      <c r="AB39" s="132">
        <v>2.0</v>
      </c>
      <c r="AC39" s="106"/>
      <c r="AD39" s="97"/>
      <c r="AE39" s="97"/>
      <c r="AF39" s="97"/>
      <c r="AG39" s="106"/>
      <c r="AH39" s="97"/>
      <c r="AI39" s="97"/>
      <c r="AJ39" s="97"/>
      <c r="AK39" s="106"/>
      <c r="AL39" s="175">
        <v>1.0</v>
      </c>
      <c r="AM39" s="97"/>
      <c r="AN39" s="97"/>
      <c r="AO39" s="100"/>
      <c r="AP39" s="100"/>
      <c r="AQ39" s="100"/>
      <c r="AR39" s="107"/>
      <c r="AS39" s="107"/>
      <c r="AT39" s="101"/>
      <c r="AU39" s="108"/>
      <c r="AV39" s="177"/>
      <c r="AW39" s="102"/>
      <c r="AX39" s="176">
        <v>5.0</v>
      </c>
      <c r="AY39" s="31">
        <f t="shared" si="7"/>
        <v>16</v>
      </c>
      <c r="AZ39" s="104"/>
      <c r="BA39" s="100"/>
      <c r="BB39" s="178"/>
      <c r="BC39" s="100"/>
      <c r="BD39" s="107"/>
      <c r="BE39" s="179">
        <v>4.0</v>
      </c>
      <c r="BF39" s="107"/>
      <c r="BG39" s="110"/>
      <c r="BH39" s="102"/>
      <c r="BI39" s="102"/>
      <c r="BJ39" s="109"/>
      <c r="BK39" s="109"/>
      <c r="BL39" s="77">
        <f t="shared" si="8"/>
        <v>4</v>
      </c>
      <c r="BM39" s="80">
        <f t="shared" si="9"/>
        <v>20</v>
      </c>
      <c r="BN39" s="180" t="str">
        <f>HYPERLINK("http://forums.kingdomofloathing.com/vb/showpost.php?p=4917013&amp;postcount=237","forum post")</f>
        <v>forum post</v>
      </c>
      <c r="BO39" s="82">
        <f>IF(ISBLANK(A39),"",VLOOKUP(LEFT(A39,1),Coordinate,2,FALSE))</f>
        <v>3</v>
      </c>
      <c r="BP39" s="83">
        <f t="shared" si="10"/>
        <v>3</v>
      </c>
      <c r="BQ39" s="84">
        <f t="shared" si="11"/>
        <v>76</v>
      </c>
      <c r="BR39" s="54">
        <f>IF(ISBLANK(A39),"",vlookup(LEFT(A39,1),Coordinate,9,false))</f>
        <v>14</v>
      </c>
      <c r="BS39" s="54">
        <f>IF(ISBLANK(A39),"",VLOOKUP(MID(A39,2,1),Coordinate,9,false))</f>
        <v>11</v>
      </c>
      <c r="BT39" s="54">
        <f>IF(ISBLANK(A39),"",VLOOKUP(MID(A39,3,1),Coordinate,9,false))</f>
        <v>3</v>
      </c>
      <c r="BU39" s="54">
        <f>IF(ISBLANK(A39),"",VLOOKUP(MID(A39,4,1),Coordinate,9,false))</f>
        <v>2</v>
      </c>
      <c r="BV39" s="54">
        <f>IF(ISBLANK(A39),"",VLOOKUP(MID(A39,5,1),Coordinate,9,false))</f>
        <v>22</v>
      </c>
      <c r="BW39" s="54">
        <f>IF(ISBLANK(A39),"",VLOOKUP(MID(A39,6,1),Coordinate,9,false))</f>
        <v>18</v>
      </c>
      <c r="BX39" s="84">
        <f>IF(ISBLANK(A39),"",VLOOKUP(RIGHT(A39,1),Coordinate,9,false))</f>
        <v>6</v>
      </c>
      <c r="BY39" s="84">
        <f t="array" ref="BY39">SUMPRODUCT(BR39:BX39,TRANSPOSE(Weights))</f>
        <v>313</v>
      </c>
      <c r="BZ39" s="53"/>
    </row>
    <row r="40">
      <c r="A40" s="50" t="s">
        <v>743</v>
      </c>
      <c r="B40" s="51" t="str">
        <f>IF(ISBLANK(A40),"",if(C40="","N",if(VLOOKUP(BQ40,NewPlanet,3,false)=C40,"Y","N")))</f>
        <v>N</v>
      </c>
      <c r="C40" s="174" t="s">
        <v>744</v>
      </c>
      <c r="D40" s="52"/>
      <c r="E40" s="52"/>
      <c r="F40" s="53" t="s">
        <v>119</v>
      </c>
      <c r="G40" s="53"/>
      <c r="H40" s="53" t="s">
        <v>119</v>
      </c>
      <c r="I40" s="54">
        <f t="shared" si="5"/>
        <v>2</v>
      </c>
      <c r="J40" s="53" t="s">
        <v>119</v>
      </c>
      <c r="K40" s="52"/>
      <c r="L40" s="52"/>
      <c r="M40" s="52"/>
      <c r="N40" s="52"/>
      <c r="O40" s="54">
        <f t="shared" si="6"/>
        <v>1</v>
      </c>
      <c r="P40" s="55" t="s">
        <v>123</v>
      </c>
      <c r="Q40" s="56"/>
      <c r="R40" s="57" t="s">
        <v>131</v>
      </c>
      <c r="S40" s="58" t="s">
        <v>119</v>
      </c>
      <c r="T40" s="59" t="s">
        <v>124</v>
      </c>
      <c r="U40" s="60"/>
      <c r="V40" s="61"/>
      <c r="W40" s="70" t="s">
        <v>119</v>
      </c>
      <c r="X40" s="52"/>
      <c r="Y40" s="63"/>
      <c r="Z40" s="53">
        <v>4.0</v>
      </c>
      <c r="AA40" s="53">
        <v>3.0</v>
      </c>
      <c r="AB40" s="53"/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64">
        <v>5.0</v>
      </c>
      <c r="AP40" s="56"/>
      <c r="AQ40" s="56"/>
      <c r="AR40" s="58"/>
      <c r="AS40" s="58"/>
      <c r="AT40" s="66"/>
      <c r="AU40" s="60"/>
      <c r="AV40" s="60"/>
      <c r="AW40" s="61"/>
      <c r="AX40" s="62"/>
      <c r="AY40" s="31">
        <f t="shared" si="7"/>
        <v>12</v>
      </c>
      <c r="AZ40" s="63"/>
      <c r="BA40" s="69"/>
      <c r="BB40" s="69"/>
      <c r="BC40" s="69"/>
      <c r="BD40" s="71"/>
      <c r="BE40" s="89">
        <v>2.0</v>
      </c>
      <c r="BF40" s="71"/>
      <c r="BG40" s="72"/>
      <c r="BH40" s="73"/>
      <c r="BI40" s="73"/>
      <c r="BJ40" s="79">
        <v>6.0</v>
      </c>
      <c r="BK40" s="74"/>
      <c r="BL40" s="77">
        <f t="shared" si="8"/>
        <v>8</v>
      </c>
      <c r="BM40" s="80">
        <f t="shared" si="9"/>
        <v>20</v>
      </c>
      <c r="BN40" s="172" t="str">
        <f>HYPERLINK("http://forums.kingdomofloathing.com/vb/showpost.php?p=4917199&amp;postcount=248","forum post")</f>
        <v>forum post</v>
      </c>
      <c r="BO40" s="82">
        <f>IF(ISBLANK(A40),"",VLOOKUP(LEFT(A40,1),Coordinate,2,FALSE))</f>
        <v>3</v>
      </c>
      <c r="BP40" s="83">
        <f t="shared" si="10"/>
        <v>3</v>
      </c>
      <c r="BQ40" s="84">
        <f t="shared" si="11"/>
        <v>77</v>
      </c>
      <c r="BR40" s="54">
        <f>IF(ISBLANK(A40),"",vlookup(LEFT(A40,1),Coordinate,9,false))</f>
        <v>14</v>
      </c>
      <c r="BS40" s="54">
        <f>IF(ISBLANK(A40),"",VLOOKUP(MID(A40,2,1),Coordinate,9,false))</f>
        <v>11</v>
      </c>
      <c r="BT40" s="54">
        <f>IF(ISBLANK(A40),"",VLOOKUP(MID(A40,3,1),Coordinate,9,false))</f>
        <v>3</v>
      </c>
      <c r="BU40" s="54">
        <f>IF(ISBLANK(A40),"",VLOOKUP(MID(A40,4,1),Coordinate,9,false))</f>
        <v>2</v>
      </c>
      <c r="BV40" s="54">
        <f>IF(ISBLANK(A40),"",VLOOKUP(MID(A40,5,1),Coordinate,9,false))</f>
        <v>22</v>
      </c>
      <c r="BW40" s="54">
        <f>IF(ISBLANK(A40),"",VLOOKUP(MID(A40,6,1),Coordinate,9,false))</f>
        <v>18</v>
      </c>
      <c r="BX40" s="84">
        <f>IF(ISBLANK(A40),"",VLOOKUP(RIGHT(A40,1),Coordinate,9,false))</f>
        <v>7</v>
      </c>
      <c r="BY40" s="84">
        <f t="array" ref="BY40">SUMPRODUCT(BR40:BX40,TRANSPOSE(Weights))</f>
        <v>320</v>
      </c>
      <c r="BZ40" s="53"/>
    </row>
    <row r="41">
      <c r="A41" s="50" t="s">
        <v>747</v>
      </c>
      <c r="B41" s="51" t="str">
        <f>IF(ISBLANK(A41),"",if(C41="","N",if(VLOOKUP(BQ41,NewPlanet,3,false)=C41,"Y","N")))</f>
        <v>N</v>
      </c>
      <c r="C41" s="174" t="s">
        <v>749</v>
      </c>
      <c r="D41" s="53" t="s">
        <v>119</v>
      </c>
      <c r="E41" s="52"/>
      <c r="F41" s="53"/>
      <c r="G41" s="53" t="s">
        <v>119</v>
      </c>
      <c r="H41" s="53"/>
      <c r="I41" s="54">
        <f t="shared" si="5"/>
        <v>2</v>
      </c>
      <c r="J41" s="53"/>
      <c r="K41" s="52"/>
      <c r="L41" s="53" t="s">
        <v>119</v>
      </c>
      <c r="M41" s="52"/>
      <c r="N41" s="52"/>
      <c r="O41" s="54">
        <f t="shared" si="6"/>
        <v>1</v>
      </c>
      <c r="P41" s="55" t="s">
        <v>124</v>
      </c>
      <c r="Q41" s="56"/>
      <c r="R41" s="57" t="s">
        <v>124</v>
      </c>
      <c r="S41" s="58"/>
      <c r="T41" s="59" t="s">
        <v>125</v>
      </c>
      <c r="U41" s="60"/>
      <c r="V41" s="68" t="s">
        <v>119</v>
      </c>
      <c r="W41" s="70" t="s">
        <v>119</v>
      </c>
      <c r="X41" s="52"/>
      <c r="Y41" s="63"/>
      <c r="Z41" s="53">
        <v>3.0</v>
      </c>
      <c r="AA41" s="53">
        <v>4.0</v>
      </c>
      <c r="AB41" s="53"/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2"/>
      <c r="AN41" s="52"/>
      <c r="AO41" s="64"/>
      <c r="AP41" s="56"/>
      <c r="AQ41" s="56"/>
      <c r="AR41" s="58"/>
      <c r="AS41" s="58"/>
      <c r="AT41" s="66"/>
      <c r="AU41" s="67">
        <v>1.0</v>
      </c>
      <c r="AV41" s="67" t="s">
        <v>751</v>
      </c>
      <c r="AW41" s="61"/>
      <c r="AX41" s="62"/>
      <c r="AY41" s="31">
        <f t="shared" si="7"/>
        <v>8</v>
      </c>
      <c r="AZ41" s="63"/>
      <c r="BA41" s="69"/>
      <c r="BB41" s="69"/>
      <c r="BC41" s="69"/>
      <c r="BD41" s="71"/>
      <c r="BE41" s="89"/>
      <c r="BF41" s="71"/>
      <c r="BG41" s="72"/>
      <c r="BH41" s="78">
        <v>3.0</v>
      </c>
      <c r="BI41" s="78">
        <v>2.0</v>
      </c>
      <c r="BJ41" s="79">
        <v>6.0</v>
      </c>
      <c r="BK41" s="74"/>
      <c r="BL41" s="77">
        <f t="shared" si="8"/>
        <v>11</v>
      </c>
      <c r="BM41" s="80">
        <f t="shared" si="9"/>
        <v>19</v>
      </c>
      <c r="BN41" s="172" t="str">
        <f>HYPERLINK("http://forums.kingdomofloathing.com/vb/showpost.php?p=4917409&amp;postcount=262","forum post")</f>
        <v>forum post</v>
      </c>
      <c r="BO41" s="82">
        <f>IF(ISBLANK(A41),"",VLOOKUP(LEFT(A41,1),Coordinate,2,FALSE))</f>
        <v>3</v>
      </c>
      <c r="BP41" s="83">
        <f t="shared" si="10"/>
        <v>3</v>
      </c>
      <c r="BQ41" s="84">
        <f t="shared" si="11"/>
        <v>78</v>
      </c>
      <c r="BR41" s="54">
        <f>IF(ISBLANK(A41),"",vlookup(LEFT(A41,1),Coordinate,9,false))</f>
        <v>14</v>
      </c>
      <c r="BS41" s="54">
        <f>IF(ISBLANK(A41),"",VLOOKUP(MID(A41,2,1),Coordinate,9,false))</f>
        <v>11</v>
      </c>
      <c r="BT41" s="54">
        <f>IF(ISBLANK(A41),"",VLOOKUP(MID(A41,3,1),Coordinate,9,false))</f>
        <v>3</v>
      </c>
      <c r="BU41" s="54">
        <f>IF(ISBLANK(A41),"",VLOOKUP(MID(A41,4,1),Coordinate,9,false))</f>
        <v>2</v>
      </c>
      <c r="BV41" s="54">
        <f>IF(ISBLANK(A41),"",VLOOKUP(MID(A41,5,1),Coordinate,9,false))</f>
        <v>22</v>
      </c>
      <c r="BW41" s="54">
        <f>IF(ISBLANK(A41),"",VLOOKUP(MID(A41,6,1),Coordinate,9,false))</f>
        <v>18</v>
      </c>
      <c r="BX41" s="84">
        <f>IF(ISBLANK(A41),"",VLOOKUP(RIGHT(A41,1),Coordinate,9,false))</f>
        <v>8</v>
      </c>
      <c r="BY41" s="84">
        <f t="array" ref="BY41">SUMPRODUCT(BR41:BX41,TRANSPOSE(Weights))</f>
        <v>327</v>
      </c>
      <c r="BZ41" s="53"/>
    </row>
    <row r="42">
      <c r="A42" s="164" t="s">
        <v>754</v>
      </c>
      <c r="B42" s="51" t="str">
        <f>IF(ISBLANK(A42),"",if(C42="","N",if(VLOOKUP(BQ42,NewPlanet,3,false)=C42,"Y","N")))</f>
        <v>N</v>
      </c>
      <c r="C42" s="174" t="s">
        <v>755</v>
      </c>
      <c r="D42" s="105"/>
      <c r="E42" s="175" t="s">
        <v>119</v>
      </c>
      <c r="F42" s="175" t="s">
        <v>119</v>
      </c>
      <c r="G42" s="105"/>
      <c r="H42" s="181"/>
      <c r="I42" s="54">
        <f t="shared" si="5"/>
        <v>2</v>
      </c>
      <c r="J42" s="175" t="s">
        <v>119</v>
      </c>
      <c r="K42" s="182"/>
      <c r="L42" s="105"/>
      <c r="M42" s="182"/>
      <c r="N42" s="182"/>
      <c r="O42" s="54">
        <f t="shared" si="6"/>
        <v>1</v>
      </c>
      <c r="P42" s="55" t="s">
        <v>123</v>
      </c>
      <c r="Q42" s="56"/>
      <c r="R42" s="57" t="s">
        <v>123</v>
      </c>
      <c r="S42" s="183"/>
      <c r="T42" s="138" t="s">
        <v>125</v>
      </c>
      <c r="U42" s="184" t="s">
        <v>119</v>
      </c>
      <c r="V42" s="159" t="s">
        <v>119</v>
      </c>
      <c r="W42" s="159" t="s">
        <v>119</v>
      </c>
      <c r="X42" s="182"/>
      <c r="Y42" s="104"/>
      <c r="Z42" s="132">
        <v>5.0</v>
      </c>
      <c r="AA42" s="105"/>
      <c r="AB42" s="181"/>
      <c r="AC42" s="185"/>
      <c r="AD42" s="182"/>
      <c r="AE42" s="182"/>
      <c r="AF42" s="182"/>
      <c r="AG42" s="185"/>
      <c r="AH42" s="182"/>
      <c r="AI42" s="182"/>
      <c r="AJ42" s="182"/>
      <c r="AK42" s="185"/>
      <c r="AL42" s="182"/>
      <c r="AM42" s="182"/>
      <c r="AN42" s="182"/>
      <c r="AO42" s="186">
        <v>3.0</v>
      </c>
      <c r="AP42" s="187"/>
      <c r="AQ42" s="187"/>
      <c r="AR42" s="179">
        <v>2.0</v>
      </c>
      <c r="AS42" s="183"/>
      <c r="AT42" s="188"/>
      <c r="AU42" s="189"/>
      <c r="AV42" s="190"/>
      <c r="AW42" s="191">
        <v>2.0</v>
      </c>
      <c r="AX42" s="192"/>
      <c r="AY42" s="31">
        <f t="shared" si="7"/>
        <v>12</v>
      </c>
      <c r="AZ42" s="104"/>
      <c r="BA42" s="100"/>
      <c r="BB42" s="100"/>
      <c r="BC42" s="100"/>
      <c r="BD42" s="107"/>
      <c r="BE42" s="101"/>
      <c r="BF42" s="107"/>
      <c r="BG42" s="122">
        <v>5.0</v>
      </c>
      <c r="BH42" s="193"/>
      <c r="BI42" s="193"/>
      <c r="BJ42" s="194">
        <v>3.0</v>
      </c>
      <c r="BK42" s="109"/>
      <c r="BL42" s="77">
        <f t="shared" si="8"/>
        <v>8</v>
      </c>
      <c r="BM42" s="80">
        <f t="shared" si="9"/>
        <v>20</v>
      </c>
      <c r="BN42" s="180" t="str">
        <f>HYPERLINK("http://forums.kingdomofloathing.com/vb/showpost.php?p=4917478&amp;postcount=267","forum post")</f>
        <v>forum post</v>
      </c>
      <c r="BO42" s="82">
        <f>IF(ISBLANK(A42),"",VLOOKUP(LEFT(A42,1),Coordinate,2,FALSE))</f>
        <v>3</v>
      </c>
      <c r="BP42" s="83">
        <f t="shared" si="10"/>
        <v>3</v>
      </c>
      <c r="BQ42" s="84">
        <f t="shared" si="11"/>
        <v>79</v>
      </c>
      <c r="BR42" s="54">
        <f>IF(ISBLANK(A42),"",vlookup(LEFT(A42,1),Coordinate,9,false))</f>
        <v>14</v>
      </c>
      <c r="BS42" s="54">
        <f>IF(ISBLANK(A42),"",VLOOKUP(MID(A42,2,1),Coordinate,9,false))</f>
        <v>11</v>
      </c>
      <c r="BT42" s="54">
        <f>IF(ISBLANK(A42),"",VLOOKUP(MID(A42,3,1),Coordinate,9,false))</f>
        <v>3</v>
      </c>
      <c r="BU42" s="54">
        <f>IF(ISBLANK(A42),"",VLOOKUP(MID(A42,4,1),Coordinate,9,false))</f>
        <v>2</v>
      </c>
      <c r="BV42" s="54">
        <f>IF(ISBLANK(A42),"",VLOOKUP(MID(A42,5,1),Coordinate,9,false))</f>
        <v>22</v>
      </c>
      <c r="BW42" s="54">
        <f>IF(ISBLANK(A42),"",VLOOKUP(MID(A42,6,1),Coordinate,9,false))</f>
        <v>18</v>
      </c>
      <c r="BX42" s="84">
        <f>IF(ISBLANK(A42),"",VLOOKUP(RIGHT(A42,1),Coordinate,9,false))</f>
        <v>9</v>
      </c>
      <c r="BY42" s="84">
        <f t="array" ref="BY42">SUMPRODUCT(BR42:BX42,TRANSPOSE(Weights))</f>
        <v>334</v>
      </c>
      <c r="BZ42" s="98"/>
    </row>
    <row r="43">
      <c r="A43" s="164" t="s">
        <v>760</v>
      </c>
      <c r="B43" s="51" t="str">
        <f>IF(ISBLANK(A43),"",if(C43="","N",if(VLOOKUP(BQ43,NewPlanet,3,false)=C43,"Y","N")))</f>
        <v>N</v>
      </c>
      <c r="C43" s="174" t="s">
        <v>761</v>
      </c>
      <c r="D43" s="181"/>
      <c r="E43" s="105"/>
      <c r="F43" s="159" t="s">
        <v>119</v>
      </c>
      <c r="G43" s="175" t="s">
        <v>119</v>
      </c>
      <c r="H43" s="181"/>
      <c r="I43" s="54">
        <f t="shared" si="5"/>
        <v>2</v>
      </c>
      <c r="J43" s="105"/>
      <c r="K43" s="182"/>
      <c r="L43" s="175" t="s">
        <v>119</v>
      </c>
      <c r="M43" s="182"/>
      <c r="N43" s="182"/>
      <c r="O43" s="54">
        <f t="shared" si="6"/>
        <v>1</v>
      </c>
      <c r="P43" s="55" t="s">
        <v>124</v>
      </c>
      <c r="Q43" s="56"/>
      <c r="R43" s="57" t="s">
        <v>124</v>
      </c>
      <c r="S43" s="58"/>
      <c r="T43" s="59" t="s">
        <v>124</v>
      </c>
      <c r="U43" s="60"/>
      <c r="V43" s="159" t="s">
        <v>119</v>
      </c>
      <c r="W43" s="62"/>
      <c r="X43" s="175" t="s">
        <v>119</v>
      </c>
      <c r="Y43" s="195"/>
      <c r="Z43" s="132">
        <v>4.0</v>
      </c>
      <c r="AA43" s="175">
        <v>5.0</v>
      </c>
      <c r="AB43" s="175">
        <v>2.0</v>
      </c>
      <c r="AC43" s="185"/>
      <c r="AD43" s="182"/>
      <c r="AE43" s="182"/>
      <c r="AF43" s="175">
        <v>1.0</v>
      </c>
      <c r="AG43" s="185"/>
      <c r="AH43" s="182"/>
      <c r="AI43" s="182"/>
      <c r="AJ43" s="182"/>
      <c r="AK43" s="185"/>
      <c r="AL43" s="182"/>
      <c r="AM43" s="182"/>
      <c r="AN43" s="182"/>
      <c r="AO43" s="167"/>
      <c r="AP43" s="187"/>
      <c r="AQ43" s="187"/>
      <c r="AR43" s="196"/>
      <c r="AS43" s="183"/>
      <c r="AT43" s="188"/>
      <c r="AU43" s="197"/>
      <c r="AV43" s="190"/>
      <c r="AW43" s="198"/>
      <c r="AX43" s="192"/>
      <c r="AY43" s="31">
        <f t="shared" si="7"/>
        <v>12</v>
      </c>
      <c r="AZ43" s="195"/>
      <c r="BA43" s="187"/>
      <c r="BB43" s="187"/>
      <c r="BC43" s="187"/>
      <c r="BD43" s="183"/>
      <c r="BE43" s="188"/>
      <c r="BF43" s="183"/>
      <c r="BG43" s="189"/>
      <c r="BH43" s="191">
        <v>4.0</v>
      </c>
      <c r="BI43" s="191">
        <v>3.0</v>
      </c>
      <c r="BJ43" s="199"/>
      <c r="BK43" s="192"/>
      <c r="BL43" s="77">
        <f t="shared" si="8"/>
        <v>7</v>
      </c>
      <c r="BM43" s="80">
        <f t="shared" si="9"/>
        <v>19</v>
      </c>
      <c r="BN43" s="180" t="str">
        <f>HYPERLINK("http://forums.kingdomofloathing.com/vb/showpost.php?p=4917809&amp;postcount=275","forum post")</f>
        <v>forum post</v>
      </c>
      <c r="BO43" s="82">
        <f>IF(ISBLANK(A43),"",VLOOKUP(LEFT(A43,1),Coordinate,2,FALSE))</f>
        <v>3</v>
      </c>
      <c r="BP43" s="83">
        <f t="shared" si="10"/>
        <v>3</v>
      </c>
      <c r="BQ43" s="84">
        <f t="shared" si="11"/>
        <v>80</v>
      </c>
      <c r="BR43" s="54">
        <f>IF(ISBLANK(A43),"",vlookup(LEFT(A43,1),Coordinate,9,false))</f>
        <v>14</v>
      </c>
      <c r="BS43" s="54">
        <f>IF(ISBLANK(A43),"",VLOOKUP(MID(A43,2,1),Coordinate,9,false))</f>
        <v>11</v>
      </c>
      <c r="BT43" s="54">
        <f>IF(ISBLANK(A43),"",VLOOKUP(MID(A43,3,1),Coordinate,9,false))</f>
        <v>3</v>
      </c>
      <c r="BU43" s="54">
        <f>IF(ISBLANK(A43),"",VLOOKUP(MID(A43,4,1),Coordinate,9,false))</f>
        <v>2</v>
      </c>
      <c r="BV43" s="54">
        <f>IF(ISBLANK(A43),"",VLOOKUP(MID(A43,5,1),Coordinate,9,false))</f>
        <v>22</v>
      </c>
      <c r="BW43" s="54">
        <f>IF(ISBLANK(A43),"",VLOOKUP(MID(A43,6,1),Coordinate,9,false))</f>
        <v>18</v>
      </c>
      <c r="BX43" s="84">
        <f>IF(ISBLANK(A43),"",VLOOKUP(RIGHT(A43,1),Coordinate,9,false))</f>
        <v>10</v>
      </c>
      <c r="BY43" s="84">
        <f t="array" ref="BY43">SUMPRODUCT(BR43:BX43,TRANSPOSE(Weights))</f>
        <v>341</v>
      </c>
      <c r="BZ43" s="98"/>
    </row>
    <row r="44">
      <c r="A44" s="164" t="s">
        <v>764</v>
      </c>
      <c r="B44" s="51" t="str">
        <f>IF(ISBLANK(A44),"",if(C44="","N",if(VLOOKUP(BQ44,NewPlanet,3,false)=C44,"Y","N")))</f>
        <v>N</v>
      </c>
      <c r="C44" s="174" t="s">
        <v>765</v>
      </c>
      <c r="D44" s="181"/>
      <c r="E44" s="105"/>
      <c r="F44" s="132" t="s">
        <v>119</v>
      </c>
      <c r="G44" s="175"/>
      <c r="H44" s="175" t="s">
        <v>119</v>
      </c>
      <c r="I44" s="54">
        <f t="shared" si="5"/>
        <v>2</v>
      </c>
      <c r="J44" s="105"/>
      <c r="K44" s="182"/>
      <c r="L44" s="175"/>
      <c r="M44" s="182"/>
      <c r="N44" s="175" t="s">
        <v>119</v>
      </c>
      <c r="O44" s="54">
        <f t="shared" si="6"/>
        <v>1</v>
      </c>
      <c r="P44" s="55" t="s">
        <v>124</v>
      </c>
      <c r="Q44" s="56"/>
      <c r="R44" s="57" t="s">
        <v>124</v>
      </c>
      <c r="S44" s="58"/>
      <c r="T44" s="138" t="s">
        <v>125</v>
      </c>
      <c r="U44" s="60"/>
      <c r="V44" s="68" t="s">
        <v>119</v>
      </c>
      <c r="W44" s="62"/>
      <c r="X44" s="175"/>
      <c r="Y44" s="195"/>
      <c r="Z44" s="132">
        <v>5.0</v>
      </c>
      <c r="AA44" s="175">
        <v>5.0</v>
      </c>
      <c r="AB44" s="175">
        <v>5.0</v>
      </c>
      <c r="AC44" s="185"/>
      <c r="AD44" s="182"/>
      <c r="AE44" s="182"/>
      <c r="AF44" s="175"/>
      <c r="AG44" s="185"/>
      <c r="AH44" s="182"/>
      <c r="AI44" s="182"/>
      <c r="AJ44" s="182"/>
      <c r="AK44" s="185"/>
      <c r="AL44" s="182"/>
      <c r="AM44" s="182"/>
      <c r="AN44" s="182"/>
      <c r="AO44" s="167"/>
      <c r="AP44" s="187"/>
      <c r="AQ44" s="187"/>
      <c r="AR44" s="196"/>
      <c r="AS44" s="183"/>
      <c r="AT44" s="188"/>
      <c r="AU44" s="184">
        <v>1.0</v>
      </c>
      <c r="AV44" s="184" t="s">
        <v>766</v>
      </c>
      <c r="AW44" s="200">
        <v>4.0</v>
      </c>
      <c r="AX44" s="192"/>
      <c r="AY44" s="31">
        <f t="shared" si="7"/>
        <v>20</v>
      </c>
      <c r="AZ44" s="195"/>
      <c r="BA44" s="187"/>
      <c r="BB44" s="187"/>
      <c r="BC44" s="187"/>
      <c r="BD44" s="183"/>
      <c r="BE44" s="188"/>
      <c r="BF44" s="183"/>
      <c r="BG44" s="189"/>
      <c r="BH44" s="191"/>
      <c r="BI44" s="191"/>
      <c r="BJ44" s="199"/>
      <c r="BK44" s="192"/>
      <c r="BL44" s="77">
        <f t="shared" si="8"/>
        <v>0</v>
      </c>
      <c r="BM44" s="80">
        <f t="shared" si="9"/>
        <v>20</v>
      </c>
      <c r="BN44" s="180" t="str">
        <f>HYPERLINK("http://forums.kingdomofloathing.com/vb/showpost.php?p=4918086&amp;postcount=286","forum post")</f>
        <v>forum post</v>
      </c>
      <c r="BO44" s="82">
        <f>IF(ISBLANK(A44),"",VLOOKUP(LEFT(A44,1),Coordinate,2,FALSE))</f>
        <v>3</v>
      </c>
      <c r="BP44" s="83">
        <f t="shared" si="10"/>
        <v>3</v>
      </c>
      <c r="BQ44" s="84">
        <f t="shared" si="11"/>
        <v>81</v>
      </c>
      <c r="BR44" s="54">
        <f>IF(ISBLANK(A44),"",vlookup(LEFT(A44,1),Coordinate,9,false))</f>
        <v>14</v>
      </c>
      <c r="BS44" s="54">
        <f>IF(ISBLANK(A44),"",VLOOKUP(MID(A44,2,1),Coordinate,9,false))</f>
        <v>11</v>
      </c>
      <c r="BT44" s="54">
        <f>IF(ISBLANK(A44),"",VLOOKUP(MID(A44,3,1),Coordinate,9,false))</f>
        <v>3</v>
      </c>
      <c r="BU44" s="54">
        <f>IF(ISBLANK(A44),"",VLOOKUP(MID(A44,4,1),Coordinate,9,false))</f>
        <v>2</v>
      </c>
      <c r="BV44" s="54">
        <f>IF(ISBLANK(A44),"",VLOOKUP(MID(A44,5,1),Coordinate,9,false))</f>
        <v>22</v>
      </c>
      <c r="BW44" s="54">
        <f>IF(ISBLANK(A44),"",VLOOKUP(MID(A44,6,1),Coordinate,9,false))</f>
        <v>18</v>
      </c>
      <c r="BX44" s="84">
        <f>IF(ISBLANK(A44),"",VLOOKUP(RIGHT(A44,1),Coordinate,9,false))</f>
        <v>11</v>
      </c>
      <c r="BY44" s="84">
        <f t="array" ref="BY44">SUMPRODUCT(BR44:BX44,TRANSPOSE(Weights))</f>
        <v>348</v>
      </c>
      <c r="BZ44" s="98"/>
    </row>
    <row r="45">
      <c r="A45" s="164" t="s">
        <v>770</v>
      </c>
      <c r="B45" s="201" t="str">
        <f>IF(ISBLANK(A45),"",if(C45="","N",if(VLOOKUP(BQ45,NewPlanet,3,false)=C45,"Y","N")))</f>
        <v>N</v>
      </c>
      <c r="C45" s="174" t="s">
        <v>771</v>
      </c>
      <c r="D45" s="97"/>
      <c r="E45" s="116" t="s">
        <v>119</v>
      </c>
      <c r="F45" s="133"/>
      <c r="G45" s="105"/>
      <c r="H45" s="116" t="s">
        <v>119</v>
      </c>
      <c r="I45" s="54">
        <f t="shared" si="5"/>
        <v>2</v>
      </c>
      <c r="J45" s="97"/>
      <c r="K45" s="97"/>
      <c r="L45" s="132" t="s">
        <v>119</v>
      </c>
      <c r="M45" s="97"/>
      <c r="N45" s="97"/>
      <c r="O45" s="54">
        <f t="shared" si="6"/>
        <v>1</v>
      </c>
      <c r="P45" s="55" t="s">
        <v>131</v>
      </c>
      <c r="Q45" s="64" t="s">
        <v>119</v>
      </c>
      <c r="R45" s="156" t="s">
        <v>124</v>
      </c>
      <c r="S45" s="107"/>
      <c r="T45" s="138" t="s">
        <v>125</v>
      </c>
      <c r="U45" s="184" t="s">
        <v>119</v>
      </c>
      <c r="V45" s="61"/>
      <c r="W45" s="109"/>
      <c r="X45" s="175" t="s">
        <v>119</v>
      </c>
      <c r="Y45" s="104"/>
      <c r="Z45" s="132">
        <v>2.0</v>
      </c>
      <c r="AA45" s="132">
        <v>5.0</v>
      </c>
      <c r="AB45" s="132">
        <v>3.0</v>
      </c>
      <c r="AC45" s="106"/>
      <c r="AD45" s="97"/>
      <c r="AE45" s="97"/>
      <c r="AF45" s="133"/>
      <c r="AG45" s="106"/>
      <c r="AH45" s="97"/>
      <c r="AI45" s="97"/>
      <c r="AJ45" s="97"/>
      <c r="AK45" s="106"/>
      <c r="AL45" s="97"/>
      <c r="AM45" s="97"/>
      <c r="AN45" s="175">
        <v>1.0</v>
      </c>
      <c r="AO45" s="100"/>
      <c r="AP45" s="100"/>
      <c r="AQ45" s="100"/>
      <c r="AR45" s="107"/>
      <c r="AS45" s="107"/>
      <c r="AT45" s="101"/>
      <c r="AU45" s="110"/>
      <c r="AV45" s="110"/>
      <c r="AW45" s="102"/>
      <c r="AX45" s="109"/>
      <c r="AY45" s="77">
        <f t="shared" si="7"/>
        <v>11</v>
      </c>
      <c r="AZ45" s="104"/>
      <c r="BA45" s="100"/>
      <c r="BB45" s="118">
        <v>3.0</v>
      </c>
      <c r="BC45" s="100"/>
      <c r="BD45" s="107"/>
      <c r="BE45" s="107"/>
      <c r="BF45" s="107"/>
      <c r="BG45" s="122">
        <v>6.0</v>
      </c>
      <c r="BH45" s="202"/>
      <c r="BI45" s="202"/>
      <c r="BJ45" s="109"/>
      <c r="BK45" s="109"/>
      <c r="BL45" s="77">
        <f t="shared" si="8"/>
        <v>9</v>
      </c>
      <c r="BM45" s="80">
        <f t="shared" si="9"/>
        <v>20</v>
      </c>
      <c r="BN45" s="180" t="str">
        <f>HYPERLINK("http://forums.kingdomofloathing.com/vb/showpost.php?p=4918130&amp;postcount=289","forum post")</f>
        <v>forum post</v>
      </c>
      <c r="BO45" s="203">
        <f>IF(ISBLANK(A45),"",VLOOKUP(LEFT(A45,1),Coordinate,2,FALSE))</f>
        <v>3</v>
      </c>
      <c r="BP45" s="83">
        <f t="shared" si="10"/>
        <v>3</v>
      </c>
      <c r="BQ45" s="84">
        <f t="shared" si="11"/>
        <v>82</v>
      </c>
      <c r="BR45" s="54">
        <f>IF(ISBLANK(A45),"",vlookup(LEFT(A45,1),Coordinate,9,false))</f>
        <v>14</v>
      </c>
      <c r="BS45" s="54">
        <f>IF(ISBLANK(A45),"",VLOOKUP(MID(A45,2,1),Coordinate,9,false))</f>
        <v>11</v>
      </c>
      <c r="BT45" s="54">
        <f>IF(ISBLANK(A45),"",VLOOKUP(MID(A45,3,1),Coordinate,9,false))</f>
        <v>3</v>
      </c>
      <c r="BU45" s="54">
        <f>IF(ISBLANK(A45),"",VLOOKUP(MID(A45,4,1),Coordinate,9,false))</f>
        <v>2</v>
      </c>
      <c r="BV45" s="54">
        <f>IF(ISBLANK(A45),"",VLOOKUP(MID(A45,5,1),Coordinate,9,false))</f>
        <v>22</v>
      </c>
      <c r="BW45" s="54">
        <f>IF(ISBLANK(A45),"",VLOOKUP(MID(A45,6,1),Coordinate,9,false))</f>
        <v>18</v>
      </c>
      <c r="BX45" s="84">
        <f>IF(ISBLANK(A45),"",VLOOKUP(RIGHT(A45,1),Coordinate,9,false))</f>
        <v>12</v>
      </c>
      <c r="BY45" s="84">
        <f t="array" ref="BY45">SUMPRODUCT(BR45:BX45,TRANSPOSE(Weights))</f>
        <v>355</v>
      </c>
      <c r="BZ45" s="98"/>
    </row>
    <row r="46">
      <c r="A46" s="164" t="s">
        <v>774</v>
      </c>
      <c r="B46" s="201" t="str">
        <f>IF(ISBLANK(A46),"",if(C46="","N",if(VLOOKUP(BQ46,NewPlanet,3,false)=C46,"Y","N")))</f>
        <v>N</v>
      </c>
      <c r="C46" s="174" t="s">
        <v>775</v>
      </c>
      <c r="D46" s="97"/>
      <c r="E46" s="116" t="s">
        <v>119</v>
      </c>
      <c r="F46" s="132" t="s">
        <v>119</v>
      </c>
      <c r="G46" s="105"/>
      <c r="H46" s="116"/>
      <c r="I46" s="54">
        <f t="shared" si="5"/>
        <v>2</v>
      </c>
      <c r="J46" s="97"/>
      <c r="K46" s="97"/>
      <c r="L46" s="132"/>
      <c r="M46" s="97"/>
      <c r="N46" s="116" t="s">
        <v>119</v>
      </c>
      <c r="O46" s="54">
        <f t="shared" si="6"/>
        <v>1</v>
      </c>
      <c r="P46" s="55" t="s">
        <v>124</v>
      </c>
      <c r="Q46" s="64"/>
      <c r="R46" s="57" t="s">
        <v>123</v>
      </c>
      <c r="S46" s="107"/>
      <c r="T46" s="59" t="s">
        <v>124</v>
      </c>
      <c r="U46" s="184"/>
      <c r="V46" s="68" t="s">
        <v>119</v>
      </c>
      <c r="W46" s="121" t="s">
        <v>119</v>
      </c>
      <c r="X46" s="175"/>
      <c r="Y46" s="104"/>
      <c r="Z46" s="132">
        <v>3.0</v>
      </c>
      <c r="AA46" s="132">
        <v>1.0</v>
      </c>
      <c r="AB46" s="132"/>
      <c r="AC46" s="106"/>
      <c r="AD46" s="97"/>
      <c r="AE46" s="97"/>
      <c r="AF46" s="133"/>
      <c r="AG46" s="106"/>
      <c r="AH46" s="97"/>
      <c r="AI46" s="97"/>
      <c r="AJ46" s="97"/>
      <c r="AK46" s="106"/>
      <c r="AL46" s="97"/>
      <c r="AM46" s="97"/>
      <c r="AN46" s="175"/>
      <c r="AO46" s="100"/>
      <c r="AP46" s="100"/>
      <c r="AQ46" s="100"/>
      <c r="AR46" s="125">
        <v>4.0</v>
      </c>
      <c r="AS46" s="107"/>
      <c r="AT46" s="101"/>
      <c r="AU46" s="110"/>
      <c r="AV46" s="110"/>
      <c r="AW46" s="102"/>
      <c r="AX46" s="109"/>
      <c r="AY46" s="77">
        <f t="shared" si="7"/>
        <v>8</v>
      </c>
      <c r="AZ46" s="104"/>
      <c r="BA46" s="100"/>
      <c r="BB46" s="118"/>
      <c r="BC46" s="100"/>
      <c r="BD46" s="107"/>
      <c r="BE46" s="107"/>
      <c r="BF46" s="107"/>
      <c r="BG46" s="122"/>
      <c r="BH46" s="200">
        <v>7.0</v>
      </c>
      <c r="BI46" s="202"/>
      <c r="BJ46" s="121">
        <v>2.0</v>
      </c>
      <c r="BK46" s="121">
        <v>3.0</v>
      </c>
      <c r="BL46" s="77">
        <f t="shared" si="8"/>
        <v>12</v>
      </c>
      <c r="BM46" s="80">
        <f t="shared" si="9"/>
        <v>20</v>
      </c>
      <c r="BN46" s="180" t="str">
        <f>HYPERLINK("http://forums.kingdomofloathing.com/vb/showpost.php?p=4918274&amp;postcount=298","forum post")</f>
        <v>forum post</v>
      </c>
      <c r="BO46" s="203">
        <f>IF(ISBLANK(A46),"",VLOOKUP(LEFT(A46,1),Coordinate,2,FALSE))</f>
        <v>3</v>
      </c>
      <c r="BP46" s="83">
        <f t="shared" si="10"/>
        <v>3</v>
      </c>
      <c r="BQ46" s="84">
        <f t="shared" si="11"/>
        <v>83</v>
      </c>
      <c r="BR46" s="54">
        <f>IF(ISBLANK(A46),"",vlookup(LEFT(A46,1),Coordinate,9,false))</f>
        <v>14</v>
      </c>
      <c r="BS46" s="54">
        <f>IF(ISBLANK(A46),"",VLOOKUP(MID(A46,2,1),Coordinate,9,false))</f>
        <v>11</v>
      </c>
      <c r="BT46" s="54">
        <f>IF(ISBLANK(A46),"",VLOOKUP(MID(A46,3,1),Coordinate,9,false))</f>
        <v>3</v>
      </c>
      <c r="BU46" s="54">
        <f>IF(ISBLANK(A46),"",VLOOKUP(MID(A46,4,1),Coordinate,9,false))</f>
        <v>2</v>
      </c>
      <c r="BV46" s="54">
        <f>IF(ISBLANK(A46),"",VLOOKUP(MID(A46,5,1),Coordinate,9,false))</f>
        <v>22</v>
      </c>
      <c r="BW46" s="54">
        <f>IF(ISBLANK(A46),"",VLOOKUP(MID(A46,6,1),Coordinate,9,false))</f>
        <v>18</v>
      </c>
      <c r="BX46" s="84">
        <f>IF(ISBLANK(A46),"",VLOOKUP(RIGHT(A46,1),Coordinate,9,false))</f>
        <v>13</v>
      </c>
      <c r="BY46" s="84">
        <f t="array" ref="BY46">SUMPRODUCT(BR46:BX46,TRANSPOSE(Weights))</f>
        <v>362</v>
      </c>
      <c r="BZ46" s="98"/>
    </row>
    <row r="47">
      <c r="A47" s="50" t="s">
        <v>776</v>
      </c>
      <c r="B47" s="51" t="str">
        <f>IF(ISBLANK(A47),"",if(C47="","N",if(VLOOKUP(BQ47,NewPlanet,3,false)=C47,"Y","N")))</f>
        <v>N</v>
      </c>
      <c r="C47" s="3" t="s">
        <v>778</v>
      </c>
      <c r="D47" s="52"/>
      <c r="E47" s="52"/>
      <c r="F47" s="52" t="s">
        <v>121</v>
      </c>
      <c r="G47" s="53"/>
      <c r="H47" s="52" t="s">
        <v>121</v>
      </c>
      <c r="I47" s="54">
        <f t="shared" si="5"/>
        <v>2</v>
      </c>
      <c r="J47" s="52"/>
      <c r="K47" s="52"/>
      <c r="L47" s="52"/>
      <c r="M47" s="52"/>
      <c r="N47" s="52" t="s">
        <v>121</v>
      </c>
      <c r="O47" s="54">
        <f t="shared" si="6"/>
        <v>1</v>
      </c>
      <c r="P47" s="55" t="s">
        <v>123</v>
      </c>
      <c r="Q47" s="56"/>
      <c r="R47" s="57" t="s">
        <v>123</v>
      </c>
      <c r="S47" s="58" t="s">
        <v>121</v>
      </c>
      <c r="T47" s="59" t="s">
        <v>125</v>
      </c>
      <c r="U47" s="60" t="s">
        <v>119</v>
      </c>
      <c r="V47" s="61" t="s">
        <v>121</v>
      </c>
      <c r="W47" s="62" t="s">
        <v>121</v>
      </c>
      <c r="X47" s="52"/>
      <c r="Y47" s="63"/>
      <c r="Z47" s="53">
        <v>2.0</v>
      </c>
      <c r="AA47" s="53"/>
      <c r="AB47" s="53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>
        <v>1.0</v>
      </c>
      <c r="AP47" s="56"/>
      <c r="AQ47" s="56"/>
      <c r="AR47" s="58"/>
      <c r="AS47" s="58"/>
      <c r="AT47" s="66"/>
      <c r="AU47" s="60"/>
      <c r="AV47" s="60"/>
      <c r="AW47" s="61"/>
      <c r="AX47" s="62">
        <v>2.0</v>
      </c>
      <c r="AY47" s="31">
        <f t="shared" si="7"/>
        <v>5</v>
      </c>
      <c r="AZ47" s="63"/>
      <c r="BA47" s="69"/>
      <c r="BB47" s="69"/>
      <c r="BC47" s="69"/>
      <c r="BD47" s="71">
        <v>3.0</v>
      </c>
      <c r="BE47" s="71"/>
      <c r="BF47" s="71"/>
      <c r="BG47" s="72">
        <v>6.0</v>
      </c>
      <c r="BH47" s="73">
        <v>6.0</v>
      </c>
      <c r="BI47" s="73"/>
      <c r="BJ47" s="74"/>
      <c r="BK47" s="74"/>
      <c r="BL47" s="77">
        <f t="shared" si="8"/>
        <v>15</v>
      </c>
      <c r="BM47" s="80">
        <f t="shared" si="9"/>
        <v>20</v>
      </c>
      <c r="BN47" s="205"/>
      <c r="BO47" s="82">
        <f>IF(ISBLANK(A47),"",VLOOKUP(LEFT(A47,1),Coordinate,2,FALSE))</f>
        <v>3</v>
      </c>
      <c r="BP47" s="83">
        <f t="shared" si="10"/>
        <v>3</v>
      </c>
      <c r="BQ47" s="84">
        <f t="shared" si="11"/>
        <v>99</v>
      </c>
      <c r="BR47" s="54">
        <f>IF(ISBLANK(A47),"",vlookup(LEFT(A47,1),Coordinate,9,false))</f>
        <v>14</v>
      </c>
      <c r="BS47" s="54">
        <f>IF(ISBLANK(A47),"",VLOOKUP(MID(A47,2,1),Coordinate,9,false))</f>
        <v>11</v>
      </c>
      <c r="BT47" s="54">
        <f>IF(ISBLANK(A47),"",VLOOKUP(MID(A47,3,1),Coordinate,9,false))</f>
        <v>3</v>
      </c>
      <c r="BU47" s="54">
        <f>IF(ISBLANK(A47),"",VLOOKUP(MID(A47,4,1),Coordinate,9,false))</f>
        <v>15</v>
      </c>
      <c r="BV47" s="54">
        <f>IF(ISBLANK(A47),"",VLOOKUP(MID(A47,5,1),Coordinate,9,false))</f>
        <v>20</v>
      </c>
      <c r="BW47" s="54">
        <f>IF(ISBLANK(A47),"",VLOOKUP(MID(A47,6,1),Coordinate,9,false))</f>
        <v>18</v>
      </c>
      <c r="BX47" s="84">
        <f>IF(ISBLANK(A47),"",VLOOKUP(RIGHT(A47,1),Coordinate,9,false))</f>
        <v>18</v>
      </c>
      <c r="BY47" s="84">
        <f t="array" ref="BY47">SUMPRODUCT(BR47:BX47,TRANSPOSE(Weights))</f>
        <v>439</v>
      </c>
      <c r="BZ47" s="53"/>
    </row>
    <row r="48">
      <c r="A48" s="50" t="s">
        <v>781</v>
      </c>
      <c r="B48" s="51" t="str">
        <f>IF(ISBLANK(A48),"",if(C48="","N",if(VLOOKUP(BQ48,NewPlanet,3,false)=C48,"Y","N")))</f>
        <v>N</v>
      </c>
      <c r="C48" s="3" t="s">
        <v>782</v>
      </c>
      <c r="D48" s="52"/>
      <c r="E48" s="53" t="s">
        <v>119</v>
      </c>
      <c r="F48" s="53" t="s">
        <v>119</v>
      </c>
      <c r="G48" s="53"/>
      <c r="H48" s="52"/>
      <c r="I48" s="54">
        <f t="shared" si="5"/>
        <v>2</v>
      </c>
      <c r="J48" s="52"/>
      <c r="K48" s="52"/>
      <c r="L48" s="52"/>
      <c r="M48" s="52"/>
      <c r="N48" s="53" t="s">
        <v>119</v>
      </c>
      <c r="O48" s="54">
        <f t="shared" si="6"/>
        <v>1</v>
      </c>
      <c r="P48" s="55" t="s">
        <v>123</v>
      </c>
      <c r="Q48" s="64" t="s">
        <v>119</v>
      </c>
      <c r="R48" s="57" t="s">
        <v>123</v>
      </c>
      <c r="S48" s="58"/>
      <c r="T48" s="59" t="s">
        <v>124</v>
      </c>
      <c r="U48" s="60"/>
      <c r="V48" s="61"/>
      <c r="W48" s="70" t="s">
        <v>119</v>
      </c>
      <c r="X48" s="52"/>
      <c r="Y48" s="63"/>
      <c r="Z48" s="53">
        <v>3.0</v>
      </c>
      <c r="AA48" s="53">
        <v>7.0</v>
      </c>
      <c r="AB48" s="53"/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66">
        <v>2.0</v>
      </c>
      <c r="AS48" s="58"/>
      <c r="AT48" s="66"/>
      <c r="AU48" s="60"/>
      <c r="AV48" s="60"/>
      <c r="AW48" s="61"/>
      <c r="AX48" s="62"/>
      <c r="AY48" s="31">
        <f t="shared" si="7"/>
        <v>12</v>
      </c>
      <c r="AZ48" s="63"/>
      <c r="BA48" s="75">
        <v>3.0</v>
      </c>
      <c r="BB48" s="69"/>
      <c r="BC48" s="69"/>
      <c r="BD48" s="71"/>
      <c r="BE48" s="71"/>
      <c r="BF48" s="71"/>
      <c r="BG48" s="72"/>
      <c r="BH48" s="73"/>
      <c r="BI48" s="73"/>
      <c r="BJ48" s="79">
        <v>5.0</v>
      </c>
      <c r="BK48" s="74"/>
      <c r="BL48" s="77">
        <f t="shared" si="8"/>
        <v>8</v>
      </c>
      <c r="BM48" s="80">
        <f t="shared" si="9"/>
        <v>20</v>
      </c>
      <c r="BN48" s="205"/>
      <c r="BO48" s="82">
        <f>IF(ISBLANK(A48),"",VLOOKUP(LEFT(A48,1),Coordinate,2,FALSE))</f>
        <v>3</v>
      </c>
      <c r="BP48" s="83">
        <f t="shared" si="10"/>
        <v>3</v>
      </c>
      <c r="BQ48" s="84">
        <f t="shared" si="11"/>
        <v>86</v>
      </c>
      <c r="BR48" s="54">
        <f>IF(ISBLANK(A48),"",vlookup(LEFT(A48,1),Coordinate,9,false))</f>
        <v>14</v>
      </c>
      <c r="BS48" s="54">
        <f>IF(ISBLANK(A48),"",VLOOKUP(MID(A48,2,1),Coordinate,9,false))</f>
        <v>11</v>
      </c>
      <c r="BT48" s="54">
        <f>IF(ISBLANK(A48),"",VLOOKUP(MID(A48,3,1),Coordinate,9,false))</f>
        <v>24</v>
      </c>
      <c r="BU48" s="54">
        <f>IF(ISBLANK(A48),"",VLOOKUP(MID(A48,4,1),Coordinate,9,false))</f>
        <v>12</v>
      </c>
      <c r="BV48" s="54">
        <f>IF(ISBLANK(A48),"",VLOOKUP(MID(A48,5,1),Coordinate,9,false))</f>
        <v>15</v>
      </c>
      <c r="BW48" s="54">
        <f>IF(ISBLANK(A48),"",VLOOKUP(MID(A48,6,1),Coordinate,9,false))</f>
        <v>8</v>
      </c>
      <c r="BX48" s="84">
        <f>IF(ISBLANK(A48),"",VLOOKUP(RIGHT(A48,1),Coordinate,9,false))</f>
        <v>2</v>
      </c>
      <c r="BY48" s="84">
        <f t="array" ref="BY48">SUMPRODUCT(BR48:BX48,TRANSPOSE(Weights))</f>
        <v>293</v>
      </c>
      <c r="BZ48" s="53"/>
    </row>
    <row r="49">
      <c r="A49" s="50" t="s">
        <v>786</v>
      </c>
      <c r="B49" s="51" t="str">
        <f>IF(ISBLANK(A49),"",if(C49="","N",if(VLOOKUP(BQ49,NewPlanet,3,false)=C49,"Y","N")))</f>
        <v>N</v>
      </c>
      <c r="C49" s="3" t="s">
        <v>787</v>
      </c>
      <c r="D49" s="52" t="s">
        <v>119</v>
      </c>
      <c r="E49" s="52"/>
      <c r="F49" s="52"/>
      <c r="G49" s="53"/>
      <c r="H49" s="52" t="s">
        <v>119</v>
      </c>
      <c r="I49" s="54">
        <f t="shared" si="5"/>
        <v>2</v>
      </c>
      <c r="J49" s="52"/>
      <c r="K49" s="52"/>
      <c r="L49" s="52"/>
      <c r="M49" s="52" t="s">
        <v>119</v>
      </c>
      <c r="N49" s="52"/>
      <c r="O49" s="54">
        <f t="shared" si="6"/>
        <v>1</v>
      </c>
      <c r="P49" s="55" t="s">
        <v>124</v>
      </c>
      <c r="Q49" s="56"/>
      <c r="R49" s="57" t="s">
        <v>131</v>
      </c>
      <c r="S49" s="58" t="s">
        <v>119</v>
      </c>
      <c r="T49" s="59" t="s">
        <v>124</v>
      </c>
      <c r="U49" s="60"/>
      <c r="V49" s="61" t="s">
        <v>119</v>
      </c>
      <c r="W49" s="62" t="s">
        <v>119</v>
      </c>
      <c r="X49" s="52"/>
      <c r="Y49" s="63"/>
      <c r="Z49" s="53">
        <v>5.0</v>
      </c>
      <c r="AA49" s="53">
        <v>2.0</v>
      </c>
      <c r="AB49" s="53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/>
      <c r="AS49" s="58"/>
      <c r="AT49" s="66"/>
      <c r="AU49" s="60"/>
      <c r="AV49" s="60"/>
      <c r="AW49" s="61"/>
      <c r="AX49" s="62"/>
      <c r="AY49" s="31">
        <f t="shared" si="7"/>
        <v>7</v>
      </c>
      <c r="AZ49" s="63"/>
      <c r="BA49" s="69"/>
      <c r="BB49" s="69"/>
      <c r="BC49" s="69"/>
      <c r="BD49" s="71"/>
      <c r="BE49" s="71">
        <v>4.0</v>
      </c>
      <c r="BF49" s="71"/>
      <c r="BG49" s="72"/>
      <c r="BH49" s="73">
        <v>5.0</v>
      </c>
      <c r="BI49" s="73"/>
      <c r="BJ49" s="74">
        <v>4.0</v>
      </c>
      <c r="BK49" s="74"/>
      <c r="BL49" s="77">
        <f t="shared" si="8"/>
        <v>13</v>
      </c>
      <c r="BM49" s="80">
        <f t="shared" si="9"/>
        <v>20</v>
      </c>
      <c r="BN49" s="205"/>
      <c r="BO49" s="82">
        <f>IF(ISBLANK(A49),"",VLOOKUP(LEFT(A49,1),Coordinate,2,FALSE))</f>
        <v>3</v>
      </c>
      <c r="BP49" s="83">
        <f t="shared" si="10"/>
        <v>3</v>
      </c>
      <c r="BQ49" s="84">
        <f t="shared" si="11"/>
        <v>78</v>
      </c>
      <c r="BR49" s="54">
        <f>IF(ISBLANK(A49),"",vlookup(LEFT(A49,1),Coordinate,9,false))</f>
        <v>14</v>
      </c>
      <c r="BS49" s="54">
        <f>IF(ISBLANK(A49),"",VLOOKUP(MID(A49,2,1),Coordinate,9,false))</f>
        <v>13</v>
      </c>
      <c r="BT49" s="54">
        <f>IF(ISBLANK(A49),"",VLOOKUP(MID(A49,3,1),Coordinate,9,false))</f>
        <v>4</v>
      </c>
      <c r="BU49" s="54">
        <f>IF(ISBLANK(A49),"",VLOOKUP(MID(A49,4,1),Coordinate,9,false))</f>
        <v>12</v>
      </c>
      <c r="BV49" s="54">
        <f>IF(ISBLANK(A49),"",VLOOKUP(MID(A49,5,1),Coordinate,9,false))</f>
        <v>14</v>
      </c>
      <c r="BW49" s="54">
        <f>IF(ISBLANK(A49),"",VLOOKUP(MID(A49,6,1),Coordinate,9,false))</f>
        <v>17</v>
      </c>
      <c r="BX49" s="84">
        <f>IF(ISBLANK(A49),"",VLOOKUP(RIGHT(A49,1),Coordinate,9,false))</f>
        <v>4</v>
      </c>
      <c r="BY49" s="84">
        <f t="array" ref="BY49">SUMPRODUCT(BR49:BX49,TRANSPOSE(Weights))</f>
        <v>300</v>
      </c>
      <c r="BZ49" s="53"/>
    </row>
    <row r="50">
      <c r="A50" s="50" t="s">
        <v>790</v>
      </c>
      <c r="B50" s="51" t="str">
        <f>IF(ISBLANK(A50),"",if(C50="","N",if(VLOOKUP(BQ50,NewPlanet,3,false)=C50,"Y","N")))</f>
        <v>N</v>
      </c>
      <c r="C50" s="3" t="s">
        <v>792</v>
      </c>
      <c r="D50" s="52"/>
      <c r="E50" s="52"/>
      <c r="F50" s="53" t="s">
        <v>121</v>
      </c>
      <c r="G50" s="53" t="s">
        <v>121</v>
      </c>
      <c r="H50" s="52"/>
      <c r="I50" s="54">
        <f t="shared" si="5"/>
        <v>2</v>
      </c>
      <c r="J50" s="52"/>
      <c r="K50" s="52"/>
      <c r="L50" s="52"/>
      <c r="M50" s="52"/>
      <c r="N50" s="53" t="s">
        <v>121</v>
      </c>
      <c r="O50" s="54">
        <f t="shared" si="6"/>
        <v>1</v>
      </c>
      <c r="P50" s="55" t="s">
        <v>123</v>
      </c>
      <c r="Q50" s="56"/>
      <c r="R50" s="57" t="s">
        <v>123</v>
      </c>
      <c r="S50" s="58"/>
      <c r="T50" s="59" t="s">
        <v>125</v>
      </c>
      <c r="U50" s="67" t="s">
        <v>121</v>
      </c>
      <c r="V50" s="61"/>
      <c r="W50" s="70" t="s">
        <v>121</v>
      </c>
      <c r="X50" s="53" t="s">
        <v>121</v>
      </c>
      <c r="Y50" s="63"/>
      <c r="Z50" s="53">
        <v>2.0</v>
      </c>
      <c r="AA50" s="53">
        <v>3.0</v>
      </c>
      <c r="AB50" s="53">
        <v>0.0</v>
      </c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3">
        <v>1.0</v>
      </c>
      <c r="AO50" s="64">
        <v>3.0</v>
      </c>
      <c r="AP50" s="56"/>
      <c r="AQ50" s="56"/>
      <c r="AR50" s="66">
        <v>3.0</v>
      </c>
      <c r="AS50" s="58"/>
      <c r="AT50" s="66"/>
      <c r="AU50" s="60"/>
      <c r="AV50" s="60"/>
      <c r="AW50" s="61"/>
      <c r="AX50" s="62"/>
      <c r="AY50" s="31">
        <f t="shared" si="7"/>
        <v>12</v>
      </c>
      <c r="AZ50" s="63"/>
      <c r="BA50" s="69"/>
      <c r="BB50" s="69"/>
      <c r="BC50" s="69"/>
      <c r="BD50" s="71"/>
      <c r="BE50" s="71"/>
      <c r="BF50" s="71"/>
      <c r="BG50" s="76">
        <v>4.0</v>
      </c>
      <c r="BH50" s="73"/>
      <c r="BI50" s="73"/>
      <c r="BJ50" s="79">
        <v>2.0</v>
      </c>
      <c r="BK50" s="79">
        <v>2.0</v>
      </c>
      <c r="BL50" s="77">
        <f t="shared" si="8"/>
        <v>8</v>
      </c>
      <c r="BM50" s="80">
        <f t="shared" si="9"/>
        <v>20</v>
      </c>
      <c r="BN50" s="205" t="s">
        <v>793</v>
      </c>
      <c r="BO50" s="82">
        <f>IF(ISBLANK(A50),"",VLOOKUP(LEFT(A50,1),Coordinate,2,FALSE))</f>
        <v>3</v>
      </c>
      <c r="BP50" s="83">
        <f t="shared" si="10"/>
        <v>3</v>
      </c>
      <c r="BQ50" s="84">
        <f t="shared" si="11"/>
        <v>91</v>
      </c>
      <c r="BR50" s="54">
        <f>IF(ISBLANK(A50),"",vlookup(LEFT(A50,1),Coordinate,9,false))</f>
        <v>14</v>
      </c>
      <c r="BS50" s="54">
        <f>IF(ISBLANK(A50),"",VLOOKUP(MID(A50,2,1),Coordinate,9,false))</f>
        <v>14</v>
      </c>
      <c r="BT50" s="54">
        <f>IF(ISBLANK(A50),"",VLOOKUP(MID(A50,3,1),Coordinate,9,false))</f>
        <v>14</v>
      </c>
      <c r="BU50" s="54">
        <f>IF(ISBLANK(A50),"",VLOOKUP(MID(A50,4,1),Coordinate,9,false))</f>
        <v>14</v>
      </c>
      <c r="BV50" s="54">
        <f>IF(ISBLANK(A50),"",VLOOKUP(MID(A50,5,1),Coordinate,9,false))</f>
        <v>14</v>
      </c>
      <c r="BW50" s="54">
        <f>IF(ISBLANK(A50),"",VLOOKUP(MID(A50,6,1),Coordinate,9,false))</f>
        <v>14</v>
      </c>
      <c r="BX50" s="84">
        <f>IF(ISBLANK(A50),"",VLOOKUP(RIGHT(A50,1),Coordinate,9,false))</f>
        <v>7</v>
      </c>
      <c r="BY50" s="84">
        <f t="array" ref="BY50">SUMPRODUCT(BR50:BX50,TRANSPOSE(Weights))</f>
        <v>343</v>
      </c>
      <c r="BZ50" s="53"/>
    </row>
    <row r="51">
      <c r="A51" s="140" t="s">
        <v>796</v>
      </c>
      <c r="B51" s="51" t="str">
        <f>IF(ISBLANK(A51),"",if(C51="","N",if(VLOOKUP(BQ51,NewPlanet,3,false)=C51,"Y","N")))</f>
        <v>N</v>
      </c>
      <c r="C51" s="3" t="s">
        <v>797</v>
      </c>
      <c r="D51" s="53" t="s">
        <v>119</v>
      </c>
      <c r="E51" s="53" t="s">
        <v>119</v>
      </c>
      <c r="F51" s="52"/>
      <c r="G51" s="52"/>
      <c r="H51" s="52"/>
      <c r="I51" s="54">
        <f t="shared" si="5"/>
        <v>2</v>
      </c>
      <c r="J51" s="52"/>
      <c r="K51" s="53" t="s">
        <v>119</v>
      </c>
      <c r="L51" s="52"/>
      <c r="M51" s="52"/>
      <c r="N51" s="52"/>
      <c r="O51" s="54">
        <f t="shared" si="6"/>
        <v>1</v>
      </c>
      <c r="P51" s="55" t="s">
        <v>123</v>
      </c>
      <c r="Q51" s="56"/>
      <c r="R51" s="57" t="s">
        <v>124</v>
      </c>
      <c r="S51" s="58"/>
      <c r="T51" s="59" t="s">
        <v>125</v>
      </c>
      <c r="U51" s="60"/>
      <c r="V51" s="61"/>
      <c r="W51" s="62"/>
      <c r="X51" s="53" t="s">
        <v>119</v>
      </c>
      <c r="Y51" s="63"/>
      <c r="Z51" s="53">
        <v>4.0</v>
      </c>
      <c r="AA51" s="53">
        <v>4.0</v>
      </c>
      <c r="AB51" s="53">
        <v>6.0</v>
      </c>
      <c r="AC51" s="65"/>
      <c r="AD51" s="52"/>
      <c r="AE51" s="52"/>
      <c r="AF51" s="52"/>
      <c r="AG51" s="65"/>
      <c r="AH51" s="53">
        <v>1.0</v>
      </c>
      <c r="AI51" s="52"/>
      <c r="AJ51" s="52"/>
      <c r="AK51" s="65"/>
      <c r="AL51" s="52"/>
      <c r="AM51" s="52"/>
      <c r="AN51" s="52"/>
      <c r="AO51" s="64">
        <v>4.0</v>
      </c>
      <c r="AP51" s="56"/>
      <c r="AQ51" s="56"/>
      <c r="AR51" s="58"/>
      <c r="AS51" s="58"/>
      <c r="AT51" s="58"/>
      <c r="AU51" s="67">
        <v>1.0</v>
      </c>
      <c r="AV51" s="67" t="s">
        <v>798</v>
      </c>
      <c r="AW51" s="61"/>
      <c r="AX51" s="62"/>
      <c r="AY51" s="31">
        <f t="shared" si="7"/>
        <v>20</v>
      </c>
      <c r="AZ51" s="63"/>
      <c r="BA51" s="69"/>
      <c r="BB51" s="69"/>
      <c r="BC51" s="69"/>
      <c r="BD51" s="71"/>
      <c r="BE51" s="71"/>
      <c r="BF51" s="71"/>
      <c r="BG51" s="72"/>
      <c r="BH51" s="73"/>
      <c r="BI51" s="73"/>
      <c r="BJ51" s="74"/>
      <c r="BK51" s="74"/>
      <c r="BL51" s="77">
        <f t="shared" si="8"/>
        <v>0</v>
      </c>
      <c r="BM51" s="80">
        <f t="shared" si="9"/>
        <v>20</v>
      </c>
      <c r="BN51" s="206"/>
      <c r="BO51" s="82">
        <f>IF(ISBLANK(A51),"",VLOOKUP(LEFT(A51,1),Coordinate,2,FALSE))</f>
        <v>3</v>
      </c>
      <c r="BP51" s="83">
        <f t="shared" si="10"/>
        <v>3</v>
      </c>
      <c r="BQ51" s="84">
        <f t="shared" si="11"/>
        <v>85</v>
      </c>
      <c r="BR51" s="54">
        <f>IF(ISBLANK(A51),"",vlookup(LEFT(A51,1),Coordinate,9,false))</f>
        <v>14</v>
      </c>
      <c r="BS51" s="54">
        <f>IF(ISBLANK(A51),"",VLOOKUP(MID(A51,2,1),Coordinate,9,false))</f>
        <v>17</v>
      </c>
      <c r="BT51" s="54">
        <f>IF(ISBLANK(A51),"",VLOOKUP(MID(A51,3,1),Coordinate,9,false))</f>
        <v>6</v>
      </c>
      <c r="BU51" s="54">
        <f>IF(ISBLANK(A51),"",VLOOKUP(MID(A51,4,1),Coordinate,9,false))</f>
        <v>0</v>
      </c>
      <c r="BV51" s="54">
        <f>IF(ISBLANK(A51),"",VLOOKUP(MID(A51,5,1),Coordinate,9,false))</f>
        <v>18</v>
      </c>
      <c r="BW51" s="54">
        <f>IF(ISBLANK(A51),"",VLOOKUP(MID(A51,6,1),Coordinate,9,false))</f>
        <v>12</v>
      </c>
      <c r="BX51" s="84">
        <f>IF(ISBLANK(A51),"",VLOOKUP(RIGHT(A51,1),Coordinate,9,false))</f>
        <v>18</v>
      </c>
      <c r="BY51" s="84">
        <f t="array" ref="BY51">SUMPRODUCT(BR51:BX51,TRANSPOSE(Weights))</f>
        <v>354</v>
      </c>
      <c r="BZ51" s="53"/>
    </row>
    <row r="52">
      <c r="A52" s="140" t="s">
        <v>801</v>
      </c>
      <c r="B52" s="51" t="str">
        <f>IF(ISBLANK(A52),"",if(C52="","N",if(VLOOKUP(BQ52,NewPlanet,3,false)=C52,"Y","N")))</f>
        <v>N</v>
      </c>
      <c r="C52" s="170" t="s">
        <v>803</v>
      </c>
      <c r="D52" s="52"/>
      <c r="E52" s="53" t="s">
        <v>121</v>
      </c>
      <c r="F52" s="52"/>
      <c r="G52" s="53" t="s">
        <v>121</v>
      </c>
      <c r="H52" s="52"/>
      <c r="I52" s="54">
        <f t="shared" si="5"/>
        <v>2</v>
      </c>
      <c r="J52" s="52"/>
      <c r="K52" s="52"/>
      <c r="L52" s="53" t="s">
        <v>121</v>
      </c>
      <c r="M52" s="52"/>
      <c r="N52" s="52"/>
      <c r="O52" s="54">
        <f t="shared" si="6"/>
        <v>1</v>
      </c>
      <c r="P52" s="55" t="s">
        <v>124</v>
      </c>
      <c r="Q52" s="56"/>
      <c r="R52" s="57" t="s">
        <v>124</v>
      </c>
      <c r="S52" s="58"/>
      <c r="T52" s="59" t="s">
        <v>124</v>
      </c>
      <c r="U52" s="60"/>
      <c r="V52" s="61"/>
      <c r="W52" s="70" t="s">
        <v>121</v>
      </c>
      <c r="X52" s="52"/>
      <c r="Y52" s="63"/>
      <c r="Z52" s="53">
        <v>1.0</v>
      </c>
      <c r="AA52" s="53">
        <v>4.0</v>
      </c>
      <c r="AB52" s="53">
        <v>2.0</v>
      </c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58"/>
      <c r="AU52" s="60"/>
      <c r="AV52" s="60"/>
      <c r="AW52" s="61"/>
      <c r="AX52" s="62"/>
      <c r="AY52" s="31">
        <f t="shared" si="7"/>
        <v>7</v>
      </c>
      <c r="AZ52" s="63"/>
      <c r="BA52" s="69"/>
      <c r="BB52" s="69"/>
      <c r="BC52" s="69"/>
      <c r="BD52" s="71"/>
      <c r="BE52" s="71"/>
      <c r="BF52" s="71"/>
      <c r="BG52" s="72"/>
      <c r="BH52" s="73"/>
      <c r="BI52" s="73"/>
      <c r="BJ52" s="79">
        <v>1.0</v>
      </c>
      <c r="BK52" s="79">
        <v>2.0</v>
      </c>
      <c r="BL52" s="77">
        <f t="shared" si="8"/>
        <v>3</v>
      </c>
      <c r="BM52" s="80">
        <f t="shared" si="9"/>
        <v>10</v>
      </c>
      <c r="BN52" s="206"/>
      <c r="BO52" s="82">
        <f>IF(ISBLANK(A52),"",VLOOKUP(LEFT(A52,1),Coordinate,2,FALSE))</f>
        <v>3</v>
      </c>
      <c r="BP52" s="83">
        <f t="shared" si="10"/>
        <v>3</v>
      </c>
      <c r="BQ52" s="84">
        <f t="shared" si="11"/>
        <v>62</v>
      </c>
      <c r="BR52" s="54">
        <f>IF(ISBLANK(A52),"",vlookup(LEFT(A52,1),Coordinate,9,false))</f>
        <v>11</v>
      </c>
      <c r="BS52" s="54">
        <f>IF(ISBLANK(A52),"",VLOOKUP(MID(A52,2,1),Coordinate,9,false))</f>
        <v>4</v>
      </c>
      <c r="BT52" s="54">
        <f>IF(ISBLANK(A52),"",VLOOKUP(MID(A52,3,1),Coordinate,9,false))</f>
        <v>0</v>
      </c>
      <c r="BU52" s="54">
        <f>IF(ISBLANK(A52),"",VLOOKUP(MID(A52,4,1),Coordinate,9,false))</f>
        <v>19</v>
      </c>
      <c r="BV52" s="54">
        <f>IF(ISBLANK(A52),"",VLOOKUP(MID(A52,5,1),Coordinate,9,false))</f>
        <v>7</v>
      </c>
      <c r="BW52" s="54">
        <f>IF(ISBLANK(A52),"",VLOOKUP(MID(A52,6,1),Coordinate,9,false))</f>
        <v>4</v>
      </c>
      <c r="BX52" s="84">
        <f>IF(ISBLANK(A52),"",VLOOKUP(RIGHT(A52,1),Coordinate,9,false))</f>
        <v>17</v>
      </c>
      <c r="BY52" s="84">
        <f t="array" ref="BY52">SUMPRODUCT(BR52:BX52,TRANSPOSE(Weights))</f>
        <v>273</v>
      </c>
      <c r="BZ52" s="53"/>
    </row>
    <row r="53">
      <c r="A53" s="140"/>
      <c r="B53" s="51" t="str">
        <f>IF(ISBLANK(A53),"",if(C53="","N",if(VLOOKUP(BQ53,NewPlanet,3,false)=C53,"Y","N")))</f>
        <v/>
      </c>
      <c r="C53" s="141"/>
      <c r="D53" s="52"/>
      <c r="E53" s="52"/>
      <c r="F53" s="52"/>
      <c r="G53" s="52"/>
      <c r="H53" s="52"/>
      <c r="I53" s="54" t="str">
        <f t="shared" si="5"/>
        <v/>
      </c>
      <c r="J53" s="52"/>
      <c r="K53" s="52"/>
      <c r="L53" s="52"/>
      <c r="M53" s="52"/>
      <c r="N53" s="52"/>
      <c r="O53" s="54" t="str">
        <f t="shared" si="6"/>
        <v/>
      </c>
      <c r="P53" s="142"/>
      <c r="Q53" s="56"/>
      <c r="R53" s="143"/>
      <c r="S53" s="58"/>
      <c r="T53" s="144"/>
      <c r="U53" s="60"/>
      <c r="V53" s="61"/>
      <c r="W53" s="62"/>
      <c r="X53" s="52"/>
      <c r="Y53" s="63"/>
      <c r="Z53" s="52"/>
      <c r="AA53" s="52"/>
      <c r="AB53" s="52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56"/>
      <c r="AP53" s="56"/>
      <c r="AQ53" s="56"/>
      <c r="AR53" s="58"/>
      <c r="AS53" s="58"/>
      <c r="AT53" s="58"/>
      <c r="AU53" s="60"/>
      <c r="AV53" s="60"/>
      <c r="AW53" s="61"/>
      <c r="AX53" s="62"/>
      <c r="AY53" s="31" t="str">
        <f t="shared" si="7"/>
        <v/>
      </c>
      <c r="AZ53" s="63"/>
      <c r="BA53" s="69"/>
      <c r="BB53" s="69"/>
      <c r="BC53" s="69"/>
      <c r="BD53" s="71"/>
      <c r="BE53" s="71"/>
      <c r="BF53" s="71"/>
      <c r="BG53" s="72"/>
      <c r="BH53" s="73"/>
      <c r="BI53" s="73"/>
      <c r="BJ53" s="79"/>
      <c r="BK53" s="79"/>
      <c r="BL53" s="77" t="str">
        <f t="shared" si="8"/>
        <v/>
      </c>
      <c r="BM53" s="80" t="str">
        <f t="shared" si="9"/>
        <v/>
      </c>
      <c r="BN53" s="206"/>
      <c r="BO53" s="82" t="str">
        <f>IF(ISBLANK(A53),"",VLOOKUP(LEFT(A53,1),Coordinate,2,FALSE))</f>
        <v/>
      </c>
      <c r="BP53" s="83">
        <f t="shared" si="10"/>
        <v>0</v>
      </c>
      <c r="BQ53" s="84">
        <f t="shared" si="11"/>
        <v>0</v>
      </c>
      <c r="BR53" s="54" t="str">
        <f>IF(ISBLANK(A53),"",vlookup(LEFT(A53,1),Coordinate,9,false))</f>
        <v/>
      </c>
      <c r="BS53" s="54" t="str">
        <f>IF(ISBLANK(A53),"",VLOOKUP(MID(A53,2,1),Coordinate,9,false))</f>
        <v/>
      </c>
      <c r="BT53" s="54" t="str">
        <f>IF(ISBLANK(A53),"",VLOOKUP(MID(A53,3,1),Coordinate,9,false))</f>
        <v/>
      </c>
      <c r="BU53" s="54" t="str">
        <f>IF(ISBLANK(A53),"",VLOOKUP(MID(A53,4,1),Coordinate,9,false))</f>
        <v/>
      </c>
      <c r="BV53" s="54" t="str">
        <f>IF(ISBLANK(A53),"",VLOOKUP(MID(A53,5,1),Coordinate,9,false))</f>
        <v/>
      </c>
      <c r="BW53" s="54" t="str">
        <f>IF(ISBLANK(A53),"",VLOOKUP(MID(A53,6,1),Coordinate,9,false))</f>
        <v/>
      </c>
      <c r="BX53" s="84" t="str">
        <f>IF(ISBLANK(A53),"",VLOOKUP(RIGHT(A53,1),Coordinate,9,false))</f>
        <v/>
      </c>
      <c r="BY53" s="84">
        <f t="array" ref="BY53">SUMPRODUCT(BR53:BX53,TRANSPOSE(Weights))</f>
        <v>0</v>
      </c>
      <c r="BZ53" s="53"/>
    </row>
    <row r="54">
      <c r="A54" s="140"/>
      <c r="B54" s="51" t="str">
        <f>IF(ISBLANK(A54),"",if(C54="","N",if(VLOOKUP(BQ54,NewPlanet,3,false)=C54,"Y","N")))</f>
        <v/>
      </c>
      <c r="C54" s="141"/>
      <c r="D54" s="52"/>
      <c r="E54" s="52"/>
      <c r="F54" s="52"/>
      <c r="G54" s="52"/>
      <c r="H54" s="52"/>
      <c r="I54" s="54" t="str">
        <f t="shared" si="5"/>
        <v/>
      </c>
      <c r="J54" s="52"/>
      <c r="K54" s="52"/>
      <c r="L54" s="52"/>
      <c r="M54" s="52"/>
      <c r="N54" s="52"/>
      <c r="O54" s="54" t="str">
        <f t="shared" si="6"/>
        <v/>
      </c>
      <c r="P54" s="142"/>
      <c r="Q54" s="56"/>
      <c r="R54" s="143"/>
      <c r="S54" s="58"/>
      <c r="T54" s="144"/>
      <c r="U54" s="60"/>
      <c r="V54" s="61"/>
      <c r="W54" s="62"/>
      <c r="X54" s="52"/>
      <c r="Y54" s="63"/>
      <c r="Z54" s="52"/>
      <c r="AA54" s="52"/>
      <c r="AB54" s="52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58"/>
      <c r="AU54" s="60"/>
      <c r="AV54" s="60"/>
      <c r="AW54" s="61"/>
      <c r="AX54" s="62"/>
      <c r="AY54" s="31" t="str">
        <f t="shared" si="7"/>
        <v/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 t="str">
        <f t="shared" si="8"/>
        <v/>
      </c>
      <c r="BM54" s="80" t="str">
        <f t="shared" si="9"/>
        <v/>
      </c>
      <c r="BN54" s="139"/>
      <c r="BO54" s="82" t="str">
        <f>IF(ISBLANK(A54),"",VLOOKUP(LEFT(A54,1),Coordinate,2,FALSE))</f>
        <v/>
      </c>
      <c r="BP54" s="83">
        <f t="shared" si="10"/>
        <v>0</v>
      </c>
      <c r="BQ54" s="84">
        <f t="shared" si="11"/>
        <v>0</v>
      </c>
      <c r="BR54" s="54" t="str">
        <f>IF(ISBLANK(A54),"",vlookup(LEFT(A54,1),Coordinate,9,false))</f>
        <v/>
      </c>
      <c r="BS54" s="54" t="str">
        <f>IF(ISBLANK(A54),"",VLOOKUP(MID(A54,2,1),Coordinate,9,false))</f>
        <v/>
      </c>
      <c r="BT54" s="54" t="str">
        <f>IF(ISBLANK(A54),"",VLOOKUP(MID(A54,3,1),Coordinate,9,false))</f>
        <v/>
      </c>
      <c r="BU54" s="54" t="str">
        <f>IF(ISBLANK(A54),"",VLOOKUP(MID(A54,4,1),Coordinate,9,false))</f>
        <v/>
      </c>
      <c r="BV54" s="54" t="str">
        <f>IF(ISBLANK(A54),"",VLOOKUP(MID(A54,5,1),Coordinate,9,false))</f>
        <v/>
      </c>
      <c r="BW54" s="54" t="str">
        <f>IF(ISBLANK(A54),"",VLOOKUP(MID(A54,6,1),Coordinate,9,false))</f>
        <v/>
      </c>
      <c r="BX54" s="84" t="str">
        <f>IF(ISBLANK(A54),"",VLOOKUP(RIGHT(A54,1),Coordinate,9,false))</f>
        <v/>
      </c>
      <c r="BY54" s="84">
        <f t="array" ref="BY54">SUMPRODUCT(BR54:BX54,TRANSPOSE(Weights))</f>
        <v>0</v>
      </c>
      <c r="BZ54" s="53"/>
    </row>
    <row r="55">
      <c r="A55" s="140"/>
      <c r="B55" s="51" t="str">
        <f>IF(ISBLANK(A55),"",if(C55="","N",if(VLOOKUP(BQ55,NewPlanet,3,false)=C55,"Y","N")))</f>
        <v/>
      </c>
      <c r="C55" s="141"/>
      <c r="D55" s="52"/>
      <c r="E55" s="52"/>
      <c r="F55" s="52"/>
      <c r="G55" s="52"/>
      <c r="H55" s="52"/>
      <c r="I55" s="54" t="str">
        <f t="shared" si="5"/>
        <v/>
      </c>
      <c r="J55" s="52"/>
      <c r="K55" s="52"/>
      <c r="L55" s="52"/>
      <c r="M55" s="52"/>
      <c r="N55" s="52"/>
      <c r="O55" s="54" t="str">
        <f t="shared" si="6"/>
        <v/>
      </c>
      <c r="P55" s="142"/>
      <c r="Q55" s="56"/>
      <c r="R55" s="143"/>
      <c r="S55" s="58"/>
      <c r="T55" s="144"/>
      <c r="U55" s="60"/>
      <c r="V55" s="61"/>
      <c r="W55" s="62"/>
      <c r="X55" s="52"/>
      <c r="Y55" s="63"/>
      <c r="Z55" s="52"/>
      <c r="AA55" s="52"/>
      <c r="AB55" s="52"/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58"/>
      <c r="AU55" s="60"/>
      <c r="AV55" s="60"/>
      <c r="AW55" s="61"/>
      <c r="AX55" s="62"/>
      <c r="AY55" s="31" t="str">
        <f t="shared" si="7"/>
        <v/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 t="str">
        <f t="shared" si="8"/>
        <v/>
      </c>
      <c r="BM55" s="80" t="str">
        <f t="shared" si="9"/>
        <v/>
      </c>
      <c r="BN55" s="139"/>
      <c r="BO55" s="82" t="str">
        <f>IF(ISBLANK(A55),"",VLOOKUP(LEFT(A55,1),Coordinate,2,FALSE))</f>
        <v/>
      </c>
      <c r="BP55" s="83">
        <f t="shared" si="10"/>
        <v>0</v>
      </c>
      <c r="BQ55" s="84">
        <f t="shared" si="11"/>
        <v>0</v>
      </c>
      <c r="BR55" s="54" t="str">
        <f>IF(ISBLANK(A55),"",vlookup(LEFT(A55,1),Coordinate,9,false))</f>
        <v/>
      </c>
      <c r="BS55" s="54" t="str">
        <f>IF(ISBLANK(A55),"",VLOOKUP(MID(A55,2,1),Coordinate,9,false))</f>
        <v/>
      </c>
      <c r="BT55" s="54" t="str">
        <f>IF(ISBLANK(A55),"",VLOOKUP(MID(A55,3,1),Coordinate,9,false))</f>
        <v/>
      </c>
      <c r="BU55" s="54" t="str">
        <f>IF(ISBLANK(A55),"",VLOOKUP(MID(A55,4,1),Coordinate,9,false))</f>
        <v/>
      </c>
      <c r="BV55" s="54" t="str">
        <f>IF(ISBLANK(A55),"",VLOOKUP(MID(A55,5,1),Coordinate,9,false))</f>
        <v/>
      </c>
      <c r="BW55" s="54" t="str">
        <f>IF(ISBLANK(A55),"",VLOOKUP(MID(A55,6,1),Coordinate,9,false))</f>
        <v/>
      </c>
      <c r="BX55" s="84" t="str">
        <f>IF(ISBLANK(A55),"",VLOOKUP(RIGHT(A55,1),Coordinate,9,false))</f>
        <v/>
      </c>
      <c r="BY55" s="84">
        <f t="array" ref="BY55">SUMPRODUCT(BR55:BX55,TRANSPOSE(Weights))</f>
        <v>0</v>
      </c>
      <c r="BZ55" s="53"/>
    </row>
    <row r="56">
      <c r="A56" s="140"/>
      <c r="B56" s="51" t="str">
        <f>IF(ISBLANK(A56),"",if(C56="","N",if(VLOOKUP(BQ56,NewPlanet,3,false)=C56,"Y","N")))</f>
        <v/>
      </c>
      <c r="C56" s="141"/>
      <c r="D56" s="52"/>
      <c r="E56" s="52"/>
      <c r="F56" s="52"/>
      <c r="G56" s="52"/>
      <c r="H56" s="52"/>
      <c r="I56" s="54" t="str">
        <f t="shared" si="5"/>
        <v/>
      </c>
      <c r="J56" s="52"/>
      <c r="K56" s="52"/>
      <c r="L56" s="52"/>
      <c r="M56" s="52"/>
      <c r="N56" s="52"/>
      <c r="O56" s="54" t="str">
        <f t="shared" si="6"/>
        <v/>
      </c>
      <c r="P56" s="142"/>
      <c r="Q56" s="56"/>
      <c r="R56" s="143"/>
      <c r="S56" s="58"/>
      <c r="T56" s="144"/>
      <c r="U56" s="60"/>
      <c r="V56" s="61"/>
      <c r="W56" s="62"/>
      <c r="X56" s="52"/>
      <c r="Y56" s="63"/>
      <c r="Z56" s="52"/>
      <c r="AA56" s="52"/>
      <c r="AB56" s="52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58"/>
      <c r="AS56" s="58"/>
      <c r="AT56" s="58"/>
      <c r="AU56" s="60"/>
      <c r="AV56" s="60"/>
      <c r="AW56" s="61"/>
      <c r="AX56" s="62"/>
      <c r="AY56" s="31" t="str">
        <f t="shared" si="7"/>
        <v/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 t="str">
        <f t="shared" si="8"/>
        <v/>
      </c>
      <c r="BM56" s="80" t="str">
        <f t="shared" si="9"/>
        <v/>
      </c>
      <c r="BN56" s="139"/>
      <c r="BO56" s="82" t="str">
        <f>IF(ISBLANK(A56),"",VLOOKUP(LEFT(A56,1),Coordinate,2,FALSE))</f>
        <v/>
      </c>
      <c r="BP56" s="83">
        <f t="shared" si="10"/>
        <v>0</v>
      </c>
      <c r="BQ56" s="84">
        <f t="shared" si="11"/>
        <v>0</v>
      </c>
      <c r="BR56" s="54" t="str">
        <f>IF(ISBLANK(A56),"",vlookup(LEFT(A56,1),Coordinate,9,false))</f>
        <v/>
      </c>
      <c r="BS56" s="54" t="str">
        <f>IF(ISBLANK(A56),"",VLOOKUP(MID(A56,2,1),Coordinate,9,false))</f>
        <v/>
      </c>
      <c r="BT56" s="54" t="str">
        <f>IF(ISBLANK(A56),"",VLOOKUP(MID(A56,3,1),Coordinate,9,false))</f>
        <v/>
      </c>
      <c r="BU56" s="54" t="str">
        <f>IF(ISBLANK(A56),"",VLOOKUP(MID(A56,4,1),Coordinate,9,false))</f>
        <v/>
      </c>
      <c r="BV56" s="54" t="str">
        <f>IF(ISBLANK(A56),"",VLOOKUP(MID(A56,5,1),Coordinate,9,false))</f>
        <v/>
      </c>
      <c r="BW56" s="54" t="str">
        <f>IF(ISBLANK(A56),"",VLOOKUP(MID(A56,6,1),Coordinate,9,false))</f>
        <v/>
      </c>
      <c r="BX56" s="84" t="str">
        <f>IF(ISBLANK(A56),"",VLOOKUP(RIGHT(A56,1),Coordinate,9,false))</f>
        <v/>
      </c>
      <c r="BY56" s="84">
        <f t="array" ref="BY56">SUMPRODUCT(BR56:BX56,TRANSPOSE(Weights))</f>
        <v>0</v>
      </c>
      <c r="BZ56" s="53"/>
    </row>
    <row r="57">
      <c r="A57" s="140"/>
      <c r="B57" s="51" t="str">
        <f>IF(ISBLANK(A57),"",if(C57="","N",if(VLOOKUP(BQ57,NewPlanet,3,false)=C57,"Y","N")))</f>
        <v/>
      </c>
      <c r="C57" s="141"/>
      <c r="D57" s="52"/>
      <c r="E57" s="52"/>
      <c r="F57" s="52"/>
      <c r="G57" s="52"/>
      <c r="H57" s="52"/>
      <c r="I57" s="54" t="str">
        <f t="shared" si="5"/>
        <v/>
      </c>
      <c r="J57" s="52"/>
      <c r="K57" s="52"/>
      <c r="L57" s="52"/>
      <c r="M57" s="52"/>
      <c r="N57" s="52"/>
      <c r="O57" s="54" t="str">
        <f t="shared" si="6"/>
        <v/>
      </c>
      <c r="P57" s="142"/>
      <c r="Q57" s="56"/>
      <c r="R57" s="143"/>
      <c r="S57" s="58"/>
      <c r="T57" s="144"/>
      <c r="U57" s="60"/>
      <c r="V57" s="61"/>
      <c r="W57" s="62"/>
      <c r="X57" s="52"/>
      <c r="Y57" s="63"/>
      <c r="Z57" s="52"/>
      <c r="AA57" s="52"/>
      <c r="AB57" s="52"/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6"/>
      <c r="AR57" s="58"/>
      <c r="AS57" s="58"/>
      <c r="AT57" s="58"/>
      <c r="AU57" s="60"/>
      <c r="AV57" s="60"/>
      <c r="AW57" s="61"/>
      <c r="AX57" s="62"/>
      <c r="AY57" s="31" t="str">
        <f t="shared" si="7"/>
        <v/>
      </c>
      <c r="AZ57" s="63"/>
      <c r="BA57" s="69"/>
      <c r="BB57" s="69"/>
      <c r="BC57" s="69"/>
      <c r="BD57" s="71"/>
      <c r="BE57" s="71"/>
      <c r="BF57" s="71"/>
      <c r="BG57" s="72"/>
      <c r="BH57" s="73"/>
      <c r="BI57" s="73"/>
      <c r="BJ57" s="74"/>
      <c r="BK57" s="74"/>
      <c r="BL57" s="77" t="str">
        <f t="shared" si="8"/>
        <v/>
      </c>
      <c r="BM57" s="80" t="str">
        <f t="shared" si="9"/>
        <v/>
      </c>
      <c r="BN57" s="139"/>
      <c r="BO57" s="82" t="str">
        <f>IF(ISBLANK(A57),"",VLOOKUP(LEFT(A57,1),Coordinate,2,FALSE))</f>
        <v/>
      </c>
      <c r="BP57" s="83">
        <f t="shared" si="10"/>
        <v>0</v>
      </c>
      <c r="BQ57" s="84">
        <f t="shared" si="11"/>
        <v>0</v>
      </c>
      <c r="BR57" s="54" t="str">
        <f>IF(ISBLANK(A57),"",vlookup(LEFT(A57,1),Coordinate,9,false))</f>
        <v/>
      </c>
      <c r="BS57" s="54" t="str">
        <f>IF(ISBLANK(A57),"",VLOOKUP(MID(A57,2,1),Coordinate,9,false))</f>
        <v/>
      </c>
      <c r="BT57" s="54" t="str">
        <f>IF(ISBLANK(A57),"",VLOOKUP(MID(A57,3,1),Coordinate,9,false))</f>
        <v/>
      </c>
      <c r="BU57" s="54" t="str">
        <f>IF(ISBLANK(A57),"",VLOOKUP(MID(A57,4,1),Coordinate,9,false))</f>
        <v/>
      </c>
      <c r="BV57" s="54" t="str">
        <f>IF(ISBLANK(A57),"",VLOOKUP(MID(A57,5,1),Coordinate,9,false))</f>
        <v/>
      </c>
      <c r="BW57" s="54" t="str">
        <f>IF(ISBLANK(A57),"",VLOOKUP(MID(A57,6,1),Coordinate,9,false))</f>
        <v/>
      </c>
      <c r="BX57" s="84" t="str">
        <f>IF(ISBLANK(A57),"",VLOOKUP(RIGHT(A57,1),Coordinate,9,false))</f>
        <v/>
      </c>
      <c r="BY57" s="84">
        <f t="array" ref="BY57">SUMPRODUCT(BR57:BX57,TRANSPOSE(Weights))</f>
        <v>0</v>
      </c>
      <c r="BZ57" s="53"/>
    </row>
    <row r="58">
      <c r="A58" s="140"/>
      <c r="B58" s="51" t="str">
        <f>IF(ISBLANK(A58),"",if(C58="","N",if(VLOOKUP(BQ58,NewPlanet,3,false)=C58,"Y","N")))</f>
        <v/>
      </c>
      <c r="C58" s="141"/>
      <c r="D58" s="52"/>
      <c r="E58" s="52"/>
      <c r="F58" s="52"/>
      <c r="G58" s="52"/>
      <c r="H58" s="52"/>
      <c r="I58" s="54" t="str">
        <f t="shared" si="5"/>
        <v/>
      </c>
      <c r="J58" s="52"/>
      <c r="K58" s="52"/>
      <c r="L58" s="52"/>
      <c r="M58" s="52"/>
      <c r="N58" s="52"/>
      <c r="O58" s="54" t="str">
        <f t="shared" si="6"/>
        <v/>
      </c>
      <c r="P58" s="142"/>
      <c r="Q58" s="56"/>
      <c r="R58" s="143"/>
      <c r="S58" s="58"/>
      <c r="T58" s="144"/>
      <c r="U58" s="60"/>
      <c r="V58" s="61"/>
      <c r="W58" s="62"/>
      <c r="X58" s="52"/>
      <c r="Y58" s="63"/>
      <c r="Z58" s="52"/>
      <c r="AA58" s="52"/>
      <c r="AB58" s="52"/>
      <c r="AC58" s="65"/>
      <c r="AD58" s="52"/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58"/>
      <c r="AT58" s="58"/>
      <c r="AU58" s="60"/>
      <c r="AV58" s="60"/>
      <c r="AW58" s="61"/>
      <c r="AX58" s="62"/>
      <c r="AY58" s="31" t="str">
        <f t="shared" si="7"/>
        <v/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4"/>
      <c r="BK58" s="74"/>
      <c r="BL58" s="77" t="str">
        <f t="shared" si="8"/>
        <v/>
      </c>
      <c r="BM58" s="80" t="str">
        <f t="shared" si="9"/>
        <v/>
      </c>
      <c r="BN58" s="139"/>
      <c r="BO58" s="82" t="str">
        <f>IF(ISBLANK(A58),"",VLOOKUP(LEFT(A58,1),Coordinate,2,FALSE))</f>
        <v/>
      </c>
      <c r="BP58" s="83">
        <f t="shared" si="10"/>
        <v>0</v>
      </c>
      <c r="BQ58" s="84">
        <f t="shared" si="11"/>
        <v>0</v>
      </c>
      <c r="BR58" s="54" t="str">
        <f>IF(ISBLANK(A58),"",vlookup(LEFT(A58,1),Coordinate,9,false))</f>
        <v/>
      </c>
      <c r="BS58" s="54" t="str">
        <f>IF(ISBLANK(A58),"",VLOOKUP(MID(A58,2,1),Coordinate,9,false))</f>
        <v/>
      </c>
      <c r="BT58" s="54" t="str">
        <f>IF(ISBLANK(A58),"",VLOOKUP(MID(A58,3,1),Coordinate,9,false))</f>
        <v/>
      </c>
      <c r="BU58" s="54" t="str">
        <f>IF(ISBLANK(A58),"",VLOOKUP(MID(A58,4,1),Coordinate,9,false))</f>
        <v/>
      </c>
      <c r="BV58" s="54" t="str">
        <f>IF(ISBLANK(A58),"",VLOOKUP(MID(A58,5,1),Coordinate,9,false))</f>
        <v/>
      </c>
      <c r="BW58" s="54" t="str">
        <f>IF(ISBLANK(A58),"",VLOOKUP(MID(A58,6,1),Coordinate,9,false))</f>
        <v/>
      </c>
      <c r="BX58" s="84" t="str">
        <f>IF(ISBLANK(A58),"",VLOOKUP(RIGHT(A58,1),Coordinate,9,false))</f>
        <v/>
      </c>
      <c r="BY58" s="84">
        <f t="array" ref="BY58">SUMPRODUCT(BR58:BX58,TRANSPOSE(Weights))</f>
        <v>0</v>
      </c>
      <c r="BZ58" s="53"/>
    </row>
    <row r="59">
      <c r="A59" s="140"/>
      <c r="B59" s="51" t="str">
        <f>IF(ISBLANK(A59),"",if(C59="","N",if(VLOOKUP(BQ59,NewPlanet,3,false)=C59,"Y","N")))</f>
        <v/>
      </c>
      <c r="C59" s="141"/>
      <c r="D59" s="52"/>
      <c r="E59" s="52"/>
      <c r="F59" s="52"/>
      <c r="G59" s="52"/>
      <c r="H59" s="52"/>
      <c r="I59" s="54" t="str">
        <f t="shared" si="5"/>
        <v/>
      </c>
      <c r="J59" s="52"/>
      <c r="K59" s="52"/>
      <c r="L59" s="52"/>
      <c r="M59" s="52"/>
      <c r="N59" s="52"/>
      <c r="O59" s="54" t="str">
        <f t="shared" si="6"/>
        <v/>
      </c>
      <c r="P59" s="142"/>
      <c r="Q59" s="56"/>
      <c r="R59" s="143"/>
      <c r="S59" s="58"/>
      <c r="T59" s="144"/>
      <c r="U59" s="60"/>
      <c r="V59" s="61"/>
      <c r="W59" s="62"/>
      <c r="X59" s="52"/>
      <c r="Y59" s="63"/>
      <c r="Z59" s="52"/>
      <c r="AA59" s="52"/>
      <c r="AB59" s="52"/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58"/>
      <c r="AU59" s="60"/>
      <c r="AV59" s="60"/>
      <c r="AW59" s="61"/>
      <c r="AX59" s="62"/>
      <c r="AY59" s="31" t="str">
        <f t="shared" si="7"/>
        <v/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4"/>
      <c r="BK59" s="74"/>
      <c r="BL59" s="77" t="str">
        <f t="shared" si="8"/>
        <v/>
      </c>
      <c r="BM59" s="80" t="str">
        <f t="shared" si="9"/>
        <v/>
      </c>
      <c r="BN59" s="139"/>
      <c r="BO59" s="82" t="str">
        <f>IF(ISBLANK(A59),"",VLOOKUP(LEFT(A59,1),Coordinate,2,FALSE))</f>
        <v/>
      </c>
      <c r="BP59" s="83">
        <f t="shared" si="10"/>
        <v>0</v>
      </c>
      <c r="BQ59" s="84">
        <f t="shared" si="11"/>
        <v>0</v>
      </c>
      <c r="BR59" s="54" t="str">
        <f>IF(ISBLANK(A59),"",vlookup(LEFT(A59,1),Coordinate,9,false))</f>
        <v/>
      </c>
      <c r="BS59" s="54" t="str">
        <f>IF(ISBLANK(A59),"",VLOOKUP(MID(A59,2,1),Coordinate,9,false))</f>
        <v/>
      </c>
      <c r="BT59" s="54" t="str">
        <f>IF(ISBLANK(A59),"",VLOOKUP(MID(A59,3,1),Coordinate,9,false))</f>
        <v/>
      </c>
      <c r="BU59" s="54" t="str">
        <f>IF(ISBLANK(A59),"",VLOOKUP(MID(A59,4,1),Coordinate,9,false))</f>
        <v/>
      </c>
      <c r="BV59" s="54" t="str">
        <f>IF(ISBLANK(A59),"",VLOOKUP(MID(A59,5,1),Coordinate,9,false))</f>
        <v/>
      </c>
      <c r="BW59" s="54" t="str">
        <f>IF(ISBLANK(A59),"",VLOOKUP(MID(A59,6,1),Coordinate,9,false))</f>
        <v/>
      </c>
      <c r="BX59" s="84" t="str">
        <f>IF(ISBLANK(A59),"",VLOOKUP(RIGHT(A59,1),Coordinate,9,false))</f>
        <v/>
      </c>
      <c r="BY59" s="84">
        <f t="array" ref="BY59">SUMPRODUCT(BR59:BX59,TRANSPOSE(Weights))</f>
        <v>0</v>
      </c>
      <c r="BZ59" s="53"/>
    </row>
    <row r="60">
      <c r="A60" s="140"/>
      <c r="B60" s="51" t="str">
        <f>IF(ISBLANK(A60),"",if(C60="","N",if(VLOOKUP(BQ60,NewPlanet,3,false)=C60,"Y","N")))</f>
        <v/>
      </c>
      <c r="C60" s="141"/>
      <c r="D60" s="52"/>
      <c r="E60" s="52"/>
      <c r="F60" s="52"/>
      <c r="G60" s="52"/>
      <c r="H60" s="52"/>
      <c r="I60" s="54" t="str">
        <f t="shared" si="5"/>
        <v/>
      </c>
      <c r="J60" s="52"/>
      <c r="K60" s="52"/>
      <c r="L60" s="52"/>
      <c r="M60" s="52"/>
      <c r="N60" s="52"/>
      <c r="O60" s="54" t="str">
        <f t="shared" si="6"/>
        <v/>
      </c>
      <c r="P60" s="142"/>
      <c r="Q60" s="56"/>
      <c r="R60" s="143"/>
      <c r="S60" s="58"/>
      <c r="T60" s="144"/>
      <c r="U60" s="60"/>
      <c r="V60" s="61"/>
      <c r="W60" s="62"/>
      <c r="X60" s="52"/>
      <c r="Y60" s="63"/>
      <c r="Z60" s="52"/>
      <c r="AA60" s="52"/>
      <c r="AB60" s="52"/>
      <c r="AC60" s="65"/>
      <c r="AD60" s="52"/>
      <c r="AE60" s="52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58"/>
      <c r="AU60" s="60"/>
      <c r="AV60" s="60"/>
      <c r="AW60" s="61"/>
      <c r="AX60" s="62"/>
      <c r="AY60" s="31" t="str">
        <f t="shared" si="7"/>
        <v/>
      </c>
      <c r="AZ60" s="63"/>
      <c r="BA60" s="69"/>
      <c r="BB60" s="69"/>
      <c r="BC60" s="69"/>
      <c r="BD60" s="71"/>
      <c r="BE60" s="71"/>
      <c r="BF60" s="71"/>
      <c r="BG60" s="72"/>
      <c r="BH60" s="73"/>
      <c r="BI60" s="73"/>
      <c r="BJ60" s="74"/>
      <c r="BK60" s="74"/>
      <c r="BL60" s="77" t="str">
        <f t="shared" si="8"/>
        <v/>
      </c>
      <c r="BM60" s="80" t="str">
        <f t="shared" si="9"/>
        <v/>
      </c>
      <c r="BN60" s="139"/>
      <c r="BO60" s="82" t="str">
        <f>IF(ISBLANK(A60),"",VLOOKUP(LEFT(A60,1),Coordinate,2,FALSE))</f>
        <v/>
      </c>
      <c r="BP60" s="83">
        <f t="shared" si="10"/>
        <v>0</v>
      </c>
      <c r="BQ60" s="84">
        <f t="shared" si="11"/>
        <v>0</v>
      </c>
      <c r="BR60" s="54" t="str">
        <f>IF(ISBLANK(A60),"",vlookup(LEFT(A60,1),Coordinate,9,false))</f>
        <v/>
      </c>
      <c r="BS60" s="54" t="str">
        <f>IF(ISBLANK(A60),"",VLOOKUP(MID(A60,2,1),Coordinate,9,false))</f>
        <v/>
      </c>
      <c r="BT60" s="54" t="str">
        <f>IF(ISBLANK(A60),"",VLOOKUP(MID(A60,3,1),Coordinate,9,false))</f>
        <v/>
      </c>
      <c r="BU60" s="54" t="str">
        <f>IF(ISBLANK(A60),"",VLOOKUP(MID(A60,4,1),Coordinate,9,false))</f>
        <v/>
      </c>
      <c r="BV60" s="54" t="str">
        <f>IF(ISBLANK(A60),"",VLOOKUP(MID(A60,5,1),Coordinate,9,false))</f>
        <v/>
      </c>
      <c r="BW60" s="54" t="str">
        <f>IF(ISBLANK(A60),"",VLOOKUP(MID(A60,6,1),Coordinate,9,false))</f>
        <v/>
      </c>
      <c r="BX60" s="84" t="str">
        <f>IF(ISBLANK(A60),"",VLOOKUP(RIGHT(A60,1),Coordinate,9,false))</f>
        <v/>
      </c>
      <c r="BY60" s="84">
        <f t="array" ref="BY60">SUMPRODUCT(BR60:BX60,TRANSPOSE(Weights))</f>
        <v>0</v>
      </c>
      <c r="BZ60" s="53"/>
    </row>
    <row r="61">
      <c r="A61" s="140"/>
      <c r="B61" s="51" t="str">
        <f>IF(ISBLANK(A61),"",if(C61="","N",if(VLOOKUP(BQ61,NewPlanet,3,false)=C61,"Y","N")))</f>
        <v/>
      </c>
      <c r="C61" s="141"/>
      <c r="D61" s="52"/>
      <c r="E61" s="52"/>
      <c r="F61" s="52"/>
      <c r="G61" s="52"/>
      <c r="H61" s="52"/>
      <c r="I61" s="54" t="str">
        <f t="shared" si="5"/>
        <v/>
      </c>
      <c r="J61" s="52"/>
      <c r="K61" s="52"/>
      <c r="L61" s="52"/>
      <c r="M61" s="52"/>
      <c r="N61" s="52"/>
      <c r="O61" s="54" t="str">
        <f t="shared" si="6"/>
        <v/>
      </c>
      <c r="P61" s="142"/>
      <c r="Q61" s="56"/>
      <c r="R61" s="143"/>
      <c r="S61" s="58"/>
      <c r="T61" s="144"/>
      <c r="U61" s="60"/>
      <c r="V61" s="61"/>
      <c r="W61" s="62"/>
      <c r="X61" s="52"/>
      <c r="Y61" s="63"/>
      <c r="Z61" s="52"/>
      <c r="AA61" s="52"/>
      <c r="AB61" s="52"/>
      <c r="AC61" s="65"/>
      <c r="AD61" s="52"/>
      <c r="AE61" s="52"/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58"/>
      <c r="AU61" s="60"/>
      <c r="AV61" s="60"/>
      <c r="AW61" s="61"/>
      <c r="AX61" s="62"/>
      <c r="AY61" s="31" t="str">
        <f t="shared" si="7"/>
        <v/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4"/>
      <c r="BK61" s="74"/>
      <c r="BL61" s="77" t="str">
        <f t="shared" si="8"/>
        <v/>
      </c>
      <c r="BM61" s="80" t="str">
        <f t="shared" si="9"/>
        <v/>
      </c>
      <c r="BN61" s="139"/>
      <c r="BO61" s="82" t="str">
        <f>IF(ISBLANK(A61),"",VLOOKUP(LEFT(A61,1),Coordinate,2,FALSE))</f>
        <v/>
      </c>
      <c r="BP61" s="83">
        <f t="shared" si="10"/>
        <v>0</v>
      </c>
      <c r="BQ61" s="84">
        <f t="shared" si="11"/>
        <v>0</v>
      </c>
      <c r="BR61" s="54" t="str">
        <f>IF(ISBLANK(A61),"",vlookup(LEFT(A61,1),Coordinate,9,false))</f>
        <v/>
      </c>
      <c r="BS61" s="54" t="str">
        <f>IF(ISBLANK(A61),"",VLOOKUP(MID(A61,2,1),Coordinate,9,false))</f>
        <v/>
      </c>
      <c r="BT61" s="54" t="str">
        <f>IF(ISBLANK(A61),"",VLOOKUP(MID(A61,3,1),Coordinate,9,false))</f>
        <v/>
      </c>
      <c r="BU61" s="54" t="str">
        <f>IF(ISBLANK(A61),"",VLOOKUP(MID(A61,4,1),Coordinate,9,false))</f>
        <v/>
      </c>
      <c r="BV61" s="54" t="str">
        <f>IF(ISBLANK(A61),"",VLOOKUP(MID(A61,5,1),Coordinate,9,false))</f>
        <v/>
      </c>
      <c r="BW61" s="54" t="str">
        <f>IF(ISBLANK(A61),"",VLOOKUP(MID(A61,6,1),Coordinate,9,false))</f>
        <v/>
      </c>
      <c r="BX61" s="84" t="str">
        <f>IF(ISBLANK(A61),"",VLOOKUP(RIGHT(A61,1),Coordinate,9,false))</f>
        <v/>
      </c>
      <c r="BY61" s="84">
        <f t="array" ref="BY61">SUMPRODUCT(BR61:BX61,TRANSPOSE(Weights))</f>
        <v>0</v>
      </c>
      <c r="BZ61" s="53"/>
    </row>
    <row r="62">
      <c r="A62" s="140"/>
      <c r="B62" s="51" t="str">
        <f>IF(ISBLANK(A62),"",if(C62="","N",if(VLOOKUP(BQ62,NewPlanet,3,false)=C62,"Y","N")))</f>
        <v/>
      </c>
      <c r="C62" s="141"/>
      <c r="D62" s="52"/>
      <c r="E62" s="52"/>
      <c r="F62" s="52"/>
      <c r="G62" s="52"/>
      <c r="H62" s="52"/>
      <c r="I62" s="54" t="str">
        <f t="shared" si="5"/>
        <v/>
      </c>
      <c r="J62" s="52"/>
      <c r="K62" s="52"/>
      <c r="L62" s="52"/>
      <c r="M62" s="52"/>
      <c r="N62" s="52"/>
      <c r="O62" s="54" t="str">
        <f t="shared" si="6"/>
        <v/>
      </c>
      <c r="P62" s="142"/>
      <c r="Q62" s="56"/>
      <c r="R62" s="143"/>
      <c r="S62" s="58"/>
      <c r="T62" s="144"/>
      <c r="U62" s="60"/>
      <c r="V62" s="61"/>
      <c r="W62" s="62"/>
      <c r="X62" s="52"/>
      <c r="Y62" s="63"/>
      <c r="Z62" s="52"/>
      <c r="AA62" s="52"/>
      <c r="AB62" s="52"/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56"/>
      <c r="AR62" s="58"/>
      <c r="AS62" s="58"/>
      <c r="AT62" s="58"/>
      <c r="AU62" s="60"/>
      <c r="AV62" s="60"/>
      <c r="AW62" s="61"/>
      <c r="AX62" s="62"/>
      <c r="AY62" s="31" t="str">
        <f t="shared" si="7"/>
        <v/>
      </c>
      <c r="AZ62" s="63"/>
      <c r="BA62" s="69"/>
      <c r="BB62" s="69"/>
      <c r="BC62" s="69"/>
      <c r="BD62" s="71"/>
      <c r="BE62" s="71"/>
      <c r="BF62" s="71"/>
      <c r="BG62" s="72"/>
      <c r="BH62" s="73"/>
      <c r="BI62" s="73"/>
      <c r="BJ62" s="74"/>
      <c r="BK62" s="74"/>
      <c r="BL62" s="77" t="str">
        <f t="shared" si="8"/>
        <v/>
      </c>
      <c r="BM62" s="80" t="str">
        <f t="shared" si="9"/>
        <v/>
      </c>
      <c r="BN62" s="139"/>
      <c r="BO62" s="82" t="str">
        <f>IF(ISBLANK(A62),"",VLOOKUP(LEFT(A62,1),Coordinate,2,FALSE))</f>
        <v/>
      </c>
      <c r="BP62" s="83">
        <f t="shared" si="10"/>
        <v>0</v>
      </c>
      <c r="BQ62" s="84">
        <f t="shared" si="11"/>
        <v>0</v>
      </c>
      <c r="BR62" s="54" t="str">
        <f>IF(ISBLANK(A62),"",vlookup(LEFT(A62,1),Coordinate,9,false))</f>
        <v/>
      </c>
      <c r="BS62" s="54" t="str">
        <f>IF(ISBLANK(A62),"",VLOOKUP(MID(A62,2,1),Coordinate,9,false))</f>
        <v/>
      </c>
      <c r="BT62" s="54" t="str">
        <f>IF(ISBLANK(A62),"",VLOOKUP(MID(A62,3,1),Coordinate,9,false))</f>
        <v/>
      </c>
      <c r="BU62" s="54" t="str">
        <f>IF(ISBLANK(A62),"",VLOOKUP(MID(A62,4,1),Coordinate,9,false))</f>
        <v/>
      </c>
      <c r="BV62" s="54" t="str">
        <f>IF(ISBLANK(A62),"",VLOOKUP(MID(A62,5,1),Coordinate,9,false))</f>
        <v/>
      </c>
      <c r="BW62" s="54" t="str">
        <f>IF(ISBLANK(A62),"",VLOOKUP(MID(A62,6,1),Coordinate,9,false))</f>
        <v/>
      </c>
      <c r="BX62" s="84" t="str">
        <f>IF(ISBLANK(A62),"",VLOOKUP(RIGHT(A62,1),Coordinate,9,false))</f>
        <v/>
      </c>
      <c r="BY62" s="84">
        <f t="array" ref="BY62">SUMPRODUCT(BR62:BX62,TRANSPOSE(Weights))</f>
        <v>0</v>
      </c>
      <c r="BZ62" s="53"/>
    </row>
    <row r="63">
      <c r="A63" s="140"/>
      <c r="B63" s="51" t="str">
        <f>IF(ISBLANK(A63),"",if(C63="","N",if(VLOOKUP(BQ63,NewPlanet,3,false)=C63,"Y","N")))</f>
        <v/>
      </c>
      <c r="C63" s="141"/>
      <c r="D63" s="52"/>
      <c r="E63" s="52"/>
      <c r="F63" s="52"/>
      <c r="G63" s="52"/>
      <c r="H63" s="52"/>
      <c r="I63" s="54" t="str">
        <f t="shared" si="5"/>
        <v/>
      </c>
      <c r="J63" s="52"/>
      <c r="K63" s="52"/>
      <c r="L63" s="52"/>
      <c r="M63" s="52"/>
      <c r="N63" s="52"/>
      <c r="O63" s="54" t="str">
        <f t="shared" si="6"/>
        <v/>
      </c>
      <c r="P63" s="142"/>
      <c r="Q63" s="56"/>
      <c r="R63" s="143"/>
      <c r="S63" s="58"/>
      <c r="T63" s="144"/>
      <c r="U63" s="60"/>
      <c r="V63" s="61"/>
      <c r="W63" s="62"/>
      <c r="X63" s="52"/>
      <c r="Y63" s="63"/>
      <c r="Z63" s="52"/>
      <c r="AA63" s="52"/>
      <c r="AB63" s="52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56"/>
      <c r="AP63" s="56"/>
      <c r="AQ63" s="56"/>
      <c r="AR63" s="58"/>
      <c r="AS63" s="58"/>
      <c r="AT63" s="58"/>
      <c r="AU63" s="60"/>
      <c r="AV63" s="60"/>
      <c r="AW63" s="61"/>
      <c r="AX63" s="62"/>
      <c r="AY63" s="31" t="str">
        <f t="shared" si="7"/>
        <v/>
      </c>
      <c r="AZ63" s="63"/>
      <c r="BA63" s="69"/>
      <c r="BB63" s="69"/>
      <c r="BC63" s="69"/>
      <c r="BD63" s="71"/>
      <c r="BE63" s="71"/>
      <c r="BF63" s="71"/>
      <c r="BG63" s="72"/>
      <c r="BH63" s="73"/>
      <c r="BI63" s="73"/>
      <c r="BJ63" s="74"/>
      <c r="BK63" s="74"/>
      <c r="BL63" s="77" t="str">
        <f t="shared" si="8"/>
        <v/>
      </c>
      <c r="BM63" s="80" t="str">
        <f t="shared" si="9"/>
        <v/>
      </c>
      <c r="BN63" s="139"/>
      <c r="BO63" s="82" t="str">
        <f>IF(ISBLANK(A63),"",VLOOKUP(LEFT(A63,1),Coordinate,2,FALSE))</f>
        <v/>
      </c>
      <c r="BP63" s="83">
        <f t="shared" si="10"/>
        <v>0</v>
      </c>
      <c r="BQ63" s="84">
        <f t="shared" si="11"/>
        <v>0</v>
      </c>
      <c r="BR63" s="54" t="str">
        <f>IF(ISBLANK(A63),"",vlookup(LEFT(A63,1),Coordinate,9,false))</f>
        <v/>
      </c>
      <c r="BS63" s="54" t="str">
        <f>IF(ISBLANK(A63),"",VLOOKUP(MID(A63,2,1),Coordinate,9,false))</f>
        <v/>
      </c>
      <c r="BT63" s="54" t="str">
        <f>IF(ISBLANK(A63),"",VLOOKUP(MID(A63,3,1),Coordinate,9,false))</f>
        <v/>
      </c>
      <c r="BU63" s="54" t="str">
        <f>IF(ISBLANK(A63),"",VLOOKUP(MID(A63,4,1),Coordinate,9,false))</f>
        <v/>
      </c>
      <c r="BV63" s="54" t="str">
        <f>IF(ISBLANK(A63),"",VLOOKUP(MID(A63,5,1),Coordinate,9,false))</f>
        <v/>
      </c>
      <c r="BW63" s="54" t="str">
        <f>IF(ISBLANK(A63),"",VLOOKUP(MID(A63,6,1),Coordinate,9,false))</f>
        <v/>
      </c>
      <c r="BX63" s="84" t="str">
        <f>IF(ISBLANK(A63),"",VLOOKUP(RIGHT(A63,1),Coordinate,9,false))</f>
        <v/>
      </c>
      <c r="BY63" s="84">
        <f t="array" ref="BY63">SUMPRODUCT(BR63:BX63,TRANSPOSE(Weights))</f>
        <v>0</v>
      </c>
      <c r="BZ63" s="53"/>
    </row>
    <row r="64">
      <c r="A64" s="140"/>
      <c r="B64" s="51" t="str">
        <f>IF(ISBLANK(A64),"",if(C64="","N",if(VLOOKUP(BQ64,NewPlanet,3,false)=C64,"Y","N")))</f>
        <v/>
      </c>
      <c r="C64" s="141"/>
      <c r="D64" s="52"/>
      <c r="E64" s="52"/>
      <c r="F64" s="52"/>
      <c r="G64" s="52"/>
      <c r="H64" s="52"/>
      <c r="I64" s="54" t="str">
        <f t="shared" si="5"/>
        <v/>
      </c>
      <c r="J64" s="52"/>
      <c r="K64" s="52"/>
      <c r="L64" s="52"/>
      <c r="M64" s="52"/>
      <c r="N64" s="52"/>
      <c r="O64" s="54" t="str">
        <f t="shared" si="6"/>
        <v/>
      </c>
      <c r="P64" s="142"/>
      <c r="Q64" s="56"/>
      <c r="R64" s="143"/>
      <c r="S64" s="58"/>
      <c r="T64" s="144"/>
      <c r="U64" s="60"/>
      <c r="V64" s="61"/>
      <c r="W64" s="62"/>
      <c r="X64" s="52"/>
      <c r="Y64" s="63"/>
      <c r="Z64" s="52"/>
      <c r="AA64" s="52"/>
      <c r="AB64" s="52"/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2"/>
      <c r="AN64" s="52"/>
      <c r="AO64" s="56"/>
      <c r="AP64" s="56"/>
      <c r="AQ64" s="56"/>
      <c r="AR64" s="58"/>
      <c r="AS64" s="58"/>
      <c r="AT64" s="58"/>
      <c r="AU64" s="60"/>
      <c r="AV64" s="60"/>
      <c r="AW64" s="61"/>
      <c r="AX64" s="62"/>
      <c r="AY64" s="31" t="str">
        <f t="shared" si="7"/>
        <v/>
      </c>
      <c r="AZ64" s="63"/>
      <c r="BA64" s="69"/>
      <c r="BB64" s="69"/>
      <c r="BC64" s="69"/>
      <c r="BD64" s="71"/>
      <c r="BE64" s="71"/>
      <c r="BF64" s="71"/>
      <c r="BG64" s="72"/>
      <c r="BH64" s="73"/>
      <c r="BI64" s="73"/>
      <c r="BJ64" s="74"/>
      <c r="BK64" s="74"/>
      <c r="BL64" s="77" t="str">
        <f t="shared" si="8"/>
        <v/>
      </c>
      <c r="BM64" s="80" t="str">
        <f t="shared" si="9"/>
        <v/>
      </c>
      <c r="BN64" s="139"/>
      <c r="BO64" s="82" t="str">
        <f>IF(ISBLANK(A64),"",VLOOKUP(LEFT(A64,1),Coordinate,2,FALSE))</f>
        <v/>
      </c>
      <c r="BP64" s="83">
        <f t="shared" si="10"/>
        <v>0</v>
      </c>
      <c r="BQ64" s="84">
        <f t="shared" si="11"/>
        <v>0</v>
      </c>
      <c r="BR64" s="54" t="str">
        <f>IF(ISBLANK(A64),"",vlookup(LEFT(A64,1),Coordinate,9,false))</f>
        <v/>
      </c>
      <c r="BS64" s="54" t="str">
        <f>IF(ISBLANK(A64),"",VLOOKUP(MID(A64,2,1),Coordinate,9,false))</f>
        <v/>
      </c>
      <c r="BT64" s="54" t="str">
        <f>IF(ISBLANK(A64),"",VLOOKUP(MID(A64,3,1),Coordinate,9,false))</f>
        <v/>
      </c>
      <c r="BU64" s="54" t="str">
        <f>IF(ISBLANK(A64),"",VLOOKUP(MID(A64,4,1),Coordinate,9,false))</f>
        <v/>
      </c>
      <c r="BV64" s="54" t="str">
        <f>IF(ISBLANK(A64),"",VLOOKUP(MID(A64,5,1),Coordinate,9,false))</f>
        <v/>
      </c>
      <c r="BW64" s="54" t="str">
        <f>IF(ISBLANK(A64),"",VLOOKUP(MID(A64,6,1),Coordinate,9,false))</f>
        <v/>
      </c>
      <c r="BX64" s="84" t="str">
        <f>IF(ISBLANK(A64),"",VLOOKUP(RIGHT(A64,1),Coordinate,9,false))</f>
        <v/>
      </c>
      <c r="BY64" s="84">
        <f t="array" ref="BY64">SUMPRODUCT(BR64:BX64,TRANSPOSE(Weights))</f>
        <v>0</v>
      </c>
      <c r="BZ64" s="53"/>
    </row>
    <row r="65">
      <c r="A65" s="140"/>
      <c r="B65" s="51" t="str">
        <f>IF(ISBLANK(A65),"",if(C65="","N",if(VLOOKUP(BQ65,NewPlanet,3,false)=C65,"Y","N")))</f>
        <v/>
      </c>
      <c r="C65" s="141"/>
      <c r="D65" s="52"/>
      <c r="E65" s="52"/>
      <c r="F65" s="52"/>
      <c r="G65" s="52"/>
      <c r="H65" s="52"/>
      <c r="I65" s="54" t="str">
        <f t="shared" si="5"/>
        <v/>
      </c>
      <c r="J65" s="52"/>
      <c r="K65" s="52"/>
      <c r="L65" s="52"/>
      <c r="M65" s="52"/>
      <c r="N65" s="52"/>
      <c r="O65" s="54" t="str">
        <f t="shared" si="6"/>
        <v/>
      </c>
      <c r="P65" s="142"/>
      <c r="Q65" s="56"/>
      <c r="R65" s="143"/>
      <c r="S65" s="58"/>
      <c r="T65" s="144"/>
      <c r="U65" s="60"/>
      <c r="V65" s="61"/>
      <c r="W65" s="62"/>
      <c r="X65" s="52"/>
      <c r="Y65" s="63"/>
      <c r="Z65" s="52"/>
      <c r="AA65" s="52"/>
      <c r="AB65" s="52"/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58"/>
      <c r="AU65" s="60"/>
      <c r="AV65" s="60"/>
      <c r="AW65" s="61"/>
      <c r="AX65" s="62"/>
      <c r="AY65" s="31" t="str">
        <f t="shared" si="7"/>
        <v/>
      </c>
      <c r="AZ65" s="63"/>
      <c r="BA65" s="69"/>
      <c r="BB65" s="69"/>
      <c r="BC65" s="69"/>
      <c r="BD65" s="71"/>
      <c r="BE65" s="71"/>
      <c r="BF65" s="71"/>
      <c r="BG65" s="72"/>
      <c r="BH65" s="73"/>
      <c r="BI65" s="73"/>
      <c r="BJ65" s="74"/>
      <c r="BK65" s="74"/>
      <c r="BL65" s="77" t="str">
        <f t="shared" si="8"/>
        <v/>
      </c>
      <c r="BM65" s="80" t="str">
        <f t="shared" si="9"/>
        <v/>
      </c>
      <c r="BN65" s="139"/>
      <c r="BO65" s="82" t="str">
        <f>IF(ISBLANK(A65),"",VLOOKUP(LEFT(A65,1),Coordinate,2,FALSE))</f>
        <v/>
      </c>
      <c r="BP65" s="83">
        <f t="shared" si="10"/>
        <v>0</v>
      </c>
      <c r="BQ65" s="84">
        <f t="shared" si="11"/>
        <v>0</v>
      </c>
      <c r="BR65" s="54" t="str">
        <f>IF(ISBLANK(A65),"",vlookup(LEFT(A65,1),Coordinate,9,false))</f>
        <v/>
      </c>
      <c r="BS65" s="54" t="str">
        <f>IF(ISBLANK(A65),"",VLOOKUP(MID(A65,2,1),Coordinate,9,false))</f>
        <v/>
      </c>
      <c r="BT65" s="54" t="str">
        <f>IF(ISBLANK(A65),"",VLOOKUP(MID(A65,3,1),Coordinate,9,false))</f>
        <v/>
      </c>
      <c r="BU65" s="54" t="str">
        <f>IF(ISBLANK(A65),"",VLOOKUP(MID(A65,4,1),Coordinate,9,false))</f>
        <v/>
      </c>
      <c r="BV65" s="54" t="str">
        <f>IF(ISBLANK(A65),"",VLOOKUP(MID(A65,5,1),Coordinate,9,false))</f>
        <v/>
      </c>
      <c r="BW65" s="54" t="str">
        <f>IF(ISBLANK(A65),"",VLOOKUP(MID(A65,6,1),Coordinate,9,false))</f>
        <v/>
      </c>
      <c r="BX65" s="84" t="str">
        <f>IF(ISBLANK(A65),"",VLOOKUP(RIGHT(A65,1),Coordinate,9,false))</f>
        <v/>
      </c>
      <c r="BY65" s="84">
        <f t="array" ref="BY65">SUMPRODUCT(BR65:BX65,TRANSPOSE(Weights))</f>
        <v>0</v>
      </c>
      <c r="BZ65" s="53"/>
    </row>
    <row r="66">
      <c r="A66" s="140"/>
      <c r="B66" s="51" t="str">
        <f>IF(ISBLANK(A66),"",if(C66="","N",if(VLOOKUP(BQ66,NewPlanet,3,false)=C66,"Y","N")))</f>
        <v/>
      </c>
      <c r="C66" s="141"/>
      <c r="D66" s="52"/>
      <c r="E66" s="52"/>
      <c r="F66" s="52"/>
      <c r="G66" s="52"/>
      <c r="H66" s="52"/>
      <c r="I66" s="54" t="str">
        <f t="shared" si="5"/>
        <v/>
      </c>
      <c r="J66" s="52"/>
      <c r="K66" s="52"/>
      <c r="L66" s="52"/>
      <c r="M66" s="52"/>
      <c r="N66" s="52"/>
      <c r="O66" s="54" t="str">
        <f t="shared" si="6"/>
        <v/>
      </c>
      <c r="P66" s="142"/>
      <c r="Q66" s="56"/>
      <c r="R66" s="143"/>
      <c r="S66" s="58"/>
      <c r="T66" s="144"/>
      <c r="U66" s="60"/>
      <c r="V66" s="61"/>
      <c r="W66" s="62"/>
      <c r="X66" s="52"/>
      <c r="Y66" s="63"/>
      <c r="Z66" s="52"/>
      <c r="AA66" s="52"/>
      <c r="AB66" s="52"/>
      <c r="AC66" s="65"/>
      <c r="AD66" s="52"/>
      <c r="AE66" s="52"/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58"/>
      <c r="AU66" s="60"/>
      <c r="AV66" s="60"/>
      <c r="AW66" s="61"/>
      <c r="AX66" s="62"/>
      <c r="AY66" s="31" t="str">
        <f t="shared" si="7"/>
        <v/>
      </c>
      <c r="AZ66" s="63"/>
      <c r="BA66" s="69"/>
      <c r="BB66" s="69"/>
      <c r="BC66" s="69"/>
      <c r="BD66" s="71"/>
      <c r="BE66" s="71"/>
      <c r="BF66" s="71"/>
      <c r="BG66" s="72"/>
      <c r="BH66" s="73"/>
      <c r="BI66" s="73"/>
      <c r="BJ66" s="74"/>
      <c r="BK66" s="74"/>
      <c r="BL66" s="77" t="str">
        <f t="shared" si="8"/>
        <v/>
      </c>
      <c r="BM66" s="80" t="str">
        <f t="shared" si="9"/>
        <v/>
      </c>
      <c r="BN66" s="139"/>
      <c r="BO66" s="82" t="str">
        <f>IF(ISBLANK(A66),"",VLOOKUP(LEFT(A66,1),Coordinate,2,FALSE))</f>
        <v/>
      </c>
      <c r="BP66" s="83">
        <f t="shared" si="10"/>
        <v>0</v>
      </c>
      <c r="BQ66" s="84">
        <f t="shared" si="11"/>
        <v>0</v>
      </c>
      <c r="BR66" s="54" t="str">
        <f>IF(ISBLANK(A66),"",vlookup(LEFT(A66,1),Coordinate,9,false))</f>
        <v/>
      </c>
      <c r="BS66" s="54" t="str">
        <f>IF(ISBLANK(A66),"",VLOOKUP(MID(A66,2,1),Coordinate,9,false))</f>
        <v/>
      </c>
      <c r="BT66" s="54" t="str">
        <f>IF(ISBLANK(A66),"",VLOOKUP(MID(A66,3,1),Coordinate,9,false))</f>
        <v/>
      </c>
      <c r="BU66" s="54" t="str">
        <f>IF(ISBLANK(A66),"",VLOOKUP(MID(A66,4,1),Coordinate,9,false))</f>
        <v/>
      </c>
      <c r="BV66" s="54" t="str">
        <f>IF(ISBLANK(A66),"",VLOOKUP(MID(A66,5,1),Coordinate,9,false))</f>
        <v/>
      </c>
      <c r="BW66" s="54" t="str">
        <f>IF(ISBLANK(A66),"",VLOOKUP(MID(A66,6,1),Coordinate,9,false))</f>
        <v/>
      </c>
      <c r="BX66" s="84" t="str">
        <f>IF(ISBLANK(A66),"",VLOOKUP(RIGHT(A66,1),Coordinate,9,false))</f>
        <v/>
      </c>
      <c r="BY66" s="84">
        <f t="array" ref="BY66">SUMPRODUCT(BR66:BX66,TRANSPOSE(Weights))</f>
        <v>0</v>
      </c>
      <c r="BZ66" s="53"/>
    </row>
    <row r="67">
      <c r="A67" s="140"/>
      <c r="B67" s="51" t="str">
        <f>IF(ISBLANK(A67),"",if(C67="","N",if(VLOOKUP(BQ67,NewPlanet,3,false)=C67,"Y","N")))</f>
        <v/>
      </c>
      <c r="C67" s="141"/>
      <c r="D67" s="52"/>
      <c r="E67" s="52"/>
      <c r="F67" s="52"/>
      <c r="G67" s="52"/>
      <c r="H67" s="52"/>
      <c r="I67" s="54" t="str">
        <f t="shared" si="5"/>
        <v/>
      </c>
      <c r="J67" s="52"/>
      <c r="K67" s="52"/>
      <c r="L67" s="52"/>
      <c r="M67" s="52"/>
      <c r="N67" s="52"/>
      <c r="O67" s="54" t="str">
        <f t="shared" si="6"/>
        <v/>
      </c>
      <c r="P67" s="142"/>
      <c r="Q67" s="56"/>
      <c r="R67" s="143"/>
      <c r="S67" s="58"/>
      <c r="T67" s="144"/>
      <c r="U67" s="60"/>
      <c r="V67" s="61"/>
      <c r="W67" s="62"/>
      <c r="X67" s="52"/>
      <c r="Y67" s="63"/>
      <c r="Z67" s="52"/>
      <c r="AA67" s="52"/>
      <c r="AB67" s="52"/>
      <c r="AC67" s="65"/>
      <c r="AD67" s="52"/>
      <c r="AE67" s="52"/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58"/>
      <c r="AU67" s="60"/>
      <c r="AV67" s="60"/>
      <c r="AW67" s="61"/>
      <c r="AX67" s="62"/>
      <c r="AY67" s="31" t="str">
        <f t="shared" si="7"/>
        <v/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 t="str">
        <f t="shared" si="8"/>
        <v/>
      </c>
      <c r="BM67" s="80" t="str">
        <f t="shared" si="9"/>
        <v/>
      </c>
      <c r="BN67" s="139"/>
      <c r="BO67" s="82" t="str">
        <f>IF(ISBLANK(A67),"",VLOOKUP(LEFT(A67,1),Coordinate,2,FALSE))</f>
        <v/>
      </c>
      <c r="BP67" s="83">
        <f t="shared" si="10"/>
        <v>0</v>
      </c>
      <c r="BQ67" s="84">
        <f t="shared" si="11"/>
        <v>0</v>
      </c>
      <c r="BR67" s="54" t="str">
        <f>IF(ISBLANK(A67),"",vlookup(LEFT(A67,1),Coordinate,9,false))</f>
        <v/>
      </c>
      <c r="BS67" s="54" t="str">
        <f>IF(ISBLANK(A67),"",VLOOKUP(MID(A67,2,1),Coordinate,9,false))</f>
        <v/>
      </c>
      <c r="BT67" s="54" t="str">
        <f>IF(ISBLANK(A67),"",VLOOKUP(MID(A67,3,1),Coordinate,9,false))</f>
        <v/>
      </c>
      <c r="BU67" s="54" t="str">
        <f>IF(ISBLANK(A67),"",VLOOKUP(MID(A67,4,1),Coordinate,9,false))</f>
        <v/>
      </c>
      <c r="BV67" s="54" t="str">
        <f>IF(ISBLANK(A67),"",VLOOKUP(MID(A67,5,1),Coordinate,9,false))</f>
        <v/>
      </c>
      <c r="BW67" s="54" t="str">
        <f>IF(ISBLANK(A67),"",VLOOKUP(MID(A67,6,1),Coordinate,9,false))</f>
        <v/>
      </c>
      <c r="BX67" s="84" t="str">
        <f>IF(ISBLANK(A67),"",VLOOKUP(RIGHT(A67,1),Coordinate,9,false))</f>
        <v/>
      </c>
      <c r="BY67" s="84">
        <f t="array" ref="BY67">SUMPRODUCT(BR67:BX67,TRANSPOSE(Weights))</f>
        <v>0</v>
      </c>
      <c r="BZ67" s="53"/>
    </row>
    <row r="68">
      <c r="A68" s="140"/>
      <c r="B68" s="51" t="str">
        <f>IF(ISBLANK(A68),"",if(C68="","N",if(VLOOKUP(BQ68,NewPlanet,3,false)=C68,"Y","N")))</f>
        <v/>
      </c>
      <c r="C68" s="141"/>
      <c r="D68" s="52"/>
      <c r="E68" s="52"/>
      <c r="F68" s="52"/>
      <c r="G68" s="52"/>
      <c r="H68" s="52"/>
      <c r="I68" s="54" t="str">
        <f t="shared" si="5"/>
        <v/>
      </c>
      <c r="J68" s="52"/>
      <c r="K68" s="52"/>
      <c r="L68" s="52"/>
      <c r="M68" s="52"/>
      <c r="N68" s="52"/>
      <c r="O68" s="54" t="str">
        <f t="shared" si="6"/>
        <v/>
      </c>
      <c r="P68" s="142"/>
      <c r="Q68" s="56"/>
      <c r="R68" s="143"/>
      <c r="S68" s="58"/>
      <c r="T68" s="144"/>
      <c r="U68" s="60"/>
      <c r="V68" s="61"/>
      <c r="W68" s="62"/>
      <c r="X68" s="52"/>
      <c r="Y68" s="63"/>
      <c r="Z68" s="52"/>
      <c r="AA68" s="52"/>
      <c r="AB68" s="52"/>
      <c r="AC68" s="65"/>
      <c r="AD68" s="52"/>
      <c r="AE68" s="52"/>
      <c r="AF68" s="52"/>
      <c r="AG68" s="65"/>
      <c r="AH68" s="52"/>
      <c r="AI68" s="52"/>
      <c r="AJ68" s="52"/>
      <c r="AK68" s="65"/>
      <c r="AL68" s="52"/>
      <c r="AM68" s="52"/>
      <c r="AN68" s="52"/>
      <c r="AO68" s="56"/>
      <c r="AP68" s="56"/>
      <c r="AQ68" s="56"/>
      <c r="AR68" s="58"/>
      <c r="AS68" s="58"/>
      <c r="AT68" s="58"/>
      <c r="AU68" s="60"/>
      <c r="AV68" s="60"/>
      <c r="AW68" s="61"/>
      <c r="AX68" s="62"/>
      <c r="AY68" s="31" t="str">
        <f t="shared" si="7"/>
        <v/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4"/>
      <c r="BK68" s="74"/>
      <c r="BL68" s="77" t="str">
        <f t="shared" si="8"/>
        <v/>
      </c>
      <c r="BM68" s="80" t="str">
        <f t="shared" si="9"/>
        <v/>
      </c>
      <c r="BN68" s="139"/>
      <c r="BO68" s="82" t="str">
        <f>IF(ISBLANK(A68),"",VLOOKUP(LEFT(A68,1),Coordinate,2,FALSE))</f>
        <v/>
      </c>
      <c r="BP68" s="83">
        <f t="shared" si="10"/>
        <v>0</v>
      </c>
      <c r="BQ68" s="84">
        <f t="shared" si="11"/>
        <v>0</v>
      </c>
      <c r="BR68" s="54" t="str">
        <f>IF(ISBLANK(A68),"",vlookup(LEFT(A68,1),Coordinate,9,false))</f>
        <v/>
      </c>
      <c r="BS68" s="54" t="str">
        <f>IF(ISBLANK(A68),"",VLOOKUP(MID(A68,2,1),Coordinate,9,false))</f>
        <v/>
      </c>
      <c r="BT68" s="54" t="str">
        <f>IF(ISBLANK(A68),"",VLOOKUP(MID(A68,3,1),Coordinate,9,false))</f>
        <v/>
      </c>
      <c r="BU68" s="54" t="str">
        <f>IF(ISBLANK(A68),"",VLOOKUP(MID(A68,4,1),Coordinate,9,false))</f>
        <v/>
      </c>
      <c r="BV68" s="54" t="str">
        <f>IF(ISBLANK(A68),"",VLOOKUP(MID(A68,5,1),Coordinate,9,false))</f>
        <v/>
      </c>
      <c r="BW68" s="54" t="str">
        <f>IF(ISBLANK(A68),"",VLOOKUP(MID(A68,6,1),Coordinate,9,false))</f>
        <v/>
      </c>
      <c r="BX68" s="84" t="str">
        <f>IF(ISBLANK(A68),"",VLOOKUP(RIGHT(A68,1),Coordinate,9,false))</f>
        <v/>
      </c>
      <c r="BY68" s="84">
        <f t="array" ref="BY68">SUMPRODUCT(BR68:BX68,TRANSPOSE(Weights))</f>
        <v>0</v>
      </c>
      <c r="BZ68" s="53"/>
    </row>
    <row r="69">
      <c r="A69" s="140"/>
      <c r="B69" s="51" t="str">
        <f>IF(ISBLANK(A69),"",if(C69="","N",if(VLOOKUP(BQ69,NewPlanet,3,false)=C69,"Y","N")))</f>
        <v/>
      </c>
      <c r="C69" s="141"/>
      <c r="D69" s="52"/>
      <c r="E69" s="52"/>
      <c r="F69" s="52"/>
      <c r="G69" s="52"/>
      <c r="H69" s="52"/>
      <c r="I69" s="54" t="str">
        <f t="shared" si="5"/>
        <v/>
      </c>
      <c r="J69" s="52"/>
      <c r="K69" s="52"/>
      <c r="L69" s="52"/>
      <c r="M69" s="52"/>
      <c r="N69" s="52"/>
      <c r="O69" s="54" t="str">
        <f t="shared" si="6"/>
        <v/>
      </c>
      <c r="P69" s="142"/>
      <c r="Q69" s="56"/>
      <c r="R69" s="143"/>
      <c r="S69" s="58"/>
      <c r="T69" s="144"/>
      <c r="U69" s="60"/>
      <c r="V69" s="61"/>
      <c r="W69" s="62"/>
      <c r="X69" s="52"/>
      <c r="Y69" s="63"/>
      <c r="Z69" s="52"/>
      <c r="AA69" s="52"/>
      <c r="AB69" s="52"/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/>
      <c r="AP69" s="56"/>
      <c r="AQ69" s="56"/>
      <c r="AR69" s="58"/>
      <c r="AS69" s="58"/>
      <c r="AT69" s="58"/>
      <c r="AU69" s="60"/>
      <c r="AV69" s="60"/>
      <c r="AW69" s="61"/>
      <c r="AX69" s="62"/>
      <c r="AY69" s="31" t="str">
        <f t="shared" si="7"/>
        <v/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/>
      <c r="BK69" s="74"/>
      <c r="BL69" s="77" t="str">
        <f t="shared" si="8"/>
        <v/>
      </c>
      <c r="BM69" s="80" t="str">
        <f t="shared" si="9"/>
        <v/>
      </c>
      <c r="BN69" s="139"/>
      <c r="BO69" s="82" t="str">
        <f>IF(ISBLANK(A69),"",VLOOKUP(LEFT(A69,1),Coordinate,2,FALSE))</f>
        <v/>
      </c>
      <c r="BP69" s="83">
        <f t="shared" si="10"/>
        <v>0</v>
      </c>
      <c r="BQ69" s="84">
        <f t="shared" si="11"/>
        <v>0</v>
      </c>
      <c r="BR69" s="54" t="str">
        <f>IF(ISBLANK(A69),"",vlookup(LEFT(A69,1),Coordinate,9,false))</f>
        <v/>
      </c>
      <c r="BS69" s="54" t="str">
        <f>IF(ISBLANK(A69),"",VLOOKUP(MID(A69,2,1),Coordinate,9,false))</f>
        <v/>
      </c>
      <c r="BT69" s="54" t="str">
        <f>IF(ISBLANK(A69),"",VLOOKUP(MID(A69,3,1),Coordinate,9,false))</f>
        <v/>
      </c>
      <c r="BU69" s="54" t="str">
        <f>IF(ISBLANK(A69),"",VLOOKUP(MID(A69,4,1),Coordinate,9,false))</f>
        <v/>
      </c>
      <c r="BV69" s="54" t="str">
        <f>IF(ISBLANK(A69),"",VLOOKUP(MID(A69,5,1),Coordinate,9,false))</f>
        <v/>
      </c>
      <c r="BW69" s="54" t="str">
        <f>IF(ISBLANK(A69),"",VLOOKUP(MID(A69,6,1),Coordinate,9,false))</f>
        <v/>
      </c>
      <c r="BX69" s="84" t="str">
        <f>IF(ISBLANK(A69),"",VLOOKUP(RIGHT(A69,1),Coordinate,9,false))</f>
        <v/>
      </c>
      <c r="BY69" s="84">
        <f t="array" ref="BY69">SUMPRODUCT(BR69:BX69,TRANSPOSE(Weights))</f>
        <v>0</v>
      </c>
      <c r="BZ69" s="53"/>
    </row>
    <row r="70">
      <c r="A70" s="140"/>
      <c r="B70" s="51" t="str">
        <f>IF(ISBLANK(A70),"",if(C70="","N",if(VLOOKUP(BQ70,NewPlanet,3,false)=C70,"Y","N")))</f>
        <v/>
      </c>
      <c r="C70" s="141"/>
      <c r="D70" s="52"/>
      <c r="E70" s="52"/>
      <c r="F70" s="52"/>
      <c r="G70" s="52"/>
      <c r="H70" s="52"/>
      <c r="I70" s="54" t="str">
        <f t="shared" si="5"/>
        <v/>
      </c>
      <c r="J70" s="52"/>
      <c r="K70" s="52"/>
      <c r="L70" s="52"/>
      <c r="M70" s="52"/>
      <c r="N70" s="52"/>
      <c r="O70" s="54" t="str">
        <f t="shared" si="6"/>
        <v/>
      </c>
      <c r="P70" s="142"/>
      <c r="Q70" s="56"/>
      <c r="R70" s="143"/>
      <c r="S70" s="58"/>
      <c r="T70" s="144"/>
      <c r="U70" s="60"/>
      <c r="V70" s="61"/>
      <c r="W70" s="62"/>
      <c r="X70" s="52"/>
      <c r="Y70" s="63"/>
      <c r="Z70" s="52"/>
      <c r="AA70" s="52"/>
      <c r="AB70" s="52"/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58"/>
      <c r="AU70" s="60"/>
      <c r="AV70" s="60"/>
      <c r="AW70" s="61"/>
      <c r="AX70" s="62"/>
      <c r="AY70" s="31" t="str">
        <f t="shared" si="7"/>
        <v/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/>
      <c r="BK70" s="74"/>
      <c r="BL70" s="77" t="str">
        <f t="shared" si="8"/>
        <v/>
      </c>
      <c r="BM70" s="80" t="str">
        <f t="shared" si="9"/>
        <v/>
      </c>
      <c r="BN70" s="139"/>
      <c r="BO70" s="82" t="str">
        <f>IF(ISBLANK(A70),"",VLOOKUP(LEFT(A70,1),Coordinate,2,FALSE))</f>
        <v/>
      </c>
      <c r="BP70" s="83">
        <f t="shared" si="10"/>
        <v>0</v>
      </c>
      <c r="BQ70" s="84">
        <f t="shared" si="11"/>
        <v>0</v>
      </c>
      <c r="BR70" s="54" t="str">
        <f>IF(ISBLANK(A70),"",vlookup(LEFT(A70,1),Coordinate,9,false))</f>
        <v/>
      </c>
      <c r="BS70" s="54" t="str">
        <f>IF(ISBLANK(A70),"",VLOOKUP(MID(A70,2,1),Coordinate,9,false))</f>
        <v/>
      </c>
      <c r="BT70" s="54" t="str">
        <f>IF(ISBLANK(A70),"",VLOOKUP(MID(A70,3,1),Coordinate,9,false))</f>
        <v/>
      </c>
      <c r="BU70" s="54" t="str">
        <f>IF(ISBLANK(A70),"",VLOOKUP(MID(A70,4,1),Coordinate,9,false))</f>
        <v/>
      </c>
      <c r="BV70" s="54" t="str">
        <f>IF(ISBLANK(A70),"",VLOOKUP(MID(A70,5,1),Coordinate,9,false))</f>
        <v/>
      </c>
      <c r="BW70" s="54" t="str">
        <f>IF(ISBLANK(A70),"",VLOOKUP(MID(A70,6,1),Coordinate,9,false))</f>
        <v/>
      </c>
      <c r="BX70" s="84" t="str">
        <f>IF(ISBLANK(A70),"",VLOOKUP(RIGHT(A70,1),Coordinate,9,false))</f>
        <v/>
      </c>
      <c r="BY70" s="84">
        <f t="array" ref="BY70">SUMPRODUCT(BR70:BX70,TRANSPOSE(Weights))</f>
        <v>0</v>
      </c>
      <c r="BZ70" s="53"/>
    </row>
    <row r="71">
      <c r="A71" s="140"/>
      <c r="B71" s="51" t="str">
        <f>IF(ISBLANK(A71),"",if(C71="","N",if(VLOOKUP(BQ71,NewPlanet,3,false)=C71,"Y","N")))</f>
        <v/>
      </c>
      <c r="C71" s="141"/>
      <c r="D71" s="52"/>
      <c r="E71" s="52"/>
      <c r="F71" s="52"/>
      <c r="G71" s="52"/>
      <c r="H71" s="52"/>
      <c r="I71" s="54" t="str">
        <f t="shared" si="5"/>
        <v/>
      </c>
      <c r="J71" s="52"/>
      <c r="K71" s="52"/>
      <c r="L71" s="52"/>
      <c r="M71" s="52"/>
      <c r="N71" s="52"/>
      <c r="O71" s="54" t="str">
        <f t="shared" si="6"/>
        <v/>
      </c>
      <c r="P71" s="142"/>
      <c r="Q71" s="56"/>
      <c r="R71" s="143"/>
      <c r="S71" s="58"/>
      <c r="T71" s="144"/>
      <c r="U71" s="60"/>
      <c r="V71" s="61"/>
      <c r="W71" s="62"/>
      <c r="X71" s="52"/>
      <c r="Y71" s="63"/>
      <c r="Z71" s="52"/>
      <c r="AA71" s="52"/>
      <c r="AB71" s="52"/>
      <c r="AC71" s="65"/>
      <c r="AD71" s="52"/>
      <c r="AE71" s="52"/>
      <c r="AF71" s="52"/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58"/>
      <c r="AU71" s="60"/>
      <c r="AV71" s="60"/>
      <c r="AW71" s="61"/>
      <c r="AX71" s="62"/>
      <c r="AY71" s="31" t="str">
        <f t="shared" si="7"/>
        <v/>
      </c>
      <c r="AZ71" s="63"/>
      <c r="BA71" s="69"/>
      <c r="BB71" s="69"/>
      <c r="BC71" s="69"/>
      <c r="BD71" s="71"/>
      <c r="BE71" s="71"/>
      <c r="BF71" s="71"/>
      <c r="BG71" s="72"/>
      <c r="BH71" s="73"/>
      <c r="BI71" s="73"/>
      <c r="BJ71" s="74"/>
      <c r="BK71" s="74"/>
      <c r="BL71" s="77" t="str">
        <f t="shared" si="8"/>
        <v/>
      </c>
      <c r="BM71" s="80" t="str">
        <f t="shared" si="9"/>
        <v/>
      </c>
      <c r="BN71" s="139"/>
      <c r="BO71" s="82" t="str">
        <f>IF(ISBLANK(A71),"",VLOOKUP(LEFT(A71,1),Coordinate,2,FALSE))</f>
        <v/>
      </c>
      <c r="BP71" s="83">
        <f t="shared" si="10"/>
        <v>0</v>
      </c>
      <c r="BQ71" s="84">
        <f t="shared" si="11"/>
        <v>0</v>
      </c>
      <c r="BR71" s="54" t="str">
        <f>IF(ISBLANK(A71),"",vlookup(LEFT(A71,1),Coordinate,9,false))</f>
        <v/>
      </c>
      <c r="BS71" s="54" t="str">
        <f>IF(ISBLANK(A71),"",VLOOKUP(MID(A71,2,1),Coordinate,9,false))</f>
        <v/>
      </c>
      <c r="BT71" s="54" t="str">
        <f>IF(ISBLANK(A71),"",VLOOKUP(MID(A71,3,1),Coordinate,9,false))</f>
        <v/>
      </c>
      <c r="BU71" s="54" t="str">
        <f>IF(ISBLANK(A71),"",VLOOKUP(MID(A71,4,1),Coordinate,9,false))</f>
        <v/>
      </c>
      <c r="BV71" s="54" t="str">
        <f>IF(ISBLANK(A71),"",VLOOKUP(MID(A71,5,1),Coordinate,9,false))</f>
        <v/>
      </c>
      <c r="BW71" s="54" t="str">
        <f>IF(ISBLANK(A71),"",VLOOKUP(MID(A71,6,1),Coordinate,9,false))</f>
        <v/>
      </c>
      <c r="BX71" s="84" t="str">
        <f>IF(ISBLANK(A71),"",VLOOKUP(RIGHT(A71,1),Coordinate,9,false))</f>
        <v/>
      </c>
      <c r="BY71" s="84">
        <f t="array" ref="BY71">SUMPRODUCT(BR71:BX71,TRANSPOSE(Weights))</f>
        <v>0</v>
      </c>
      <c r="BZ71" s="53"/>
    </row>
    <row r="72">
      <c r="A72" s="140"/>
      <c r="B72" s="51" t="str">
        <f>IF(ISBLANK(A72),"",if(C72="","N",if(VLOOKUP(BQ72,NewPlanet,3,false)=C72,"Y","N")))</f>
        <v/>
      </c>
      <c r="C72" s="141"/>
      <c r="D72" s="52"/>
      <c r="E72" s="52"/>
      <c r="F72" s="52"/>
      <c r="G72" s="52"/>
      <c r="H72" s="52"/>
      <c r="I72" s="54" t="str">
        <f t="shared" si="5"/>
        <v/>
      </c>
      <c r="J72" s="52"/>
      <c r="K72" s="52"/>
      <c r="L72" s="52"/>
      <c r="M72" s="52"/>
      <c r="N72" s="52"/>
      <c r="O72" s="54" t="str">
        <f t="shared" si="6"/>
        <v/>
      </c>
      <c r="P72" s="142"/>
      <c r="Q72" s="56"/>
      <c r="R72" s="143"/>
      <c r="S72" s="58"/>
      <c r="T72" s="144"/>
      <c r="U72" s="60"/>
      <c r="V72" s="61"/>
      <c r="W72" s="62"/>
      <c r="X72" s="52"/>
      <c r="Y72" s="63"/>
      <c r="Z72" s="52"/>
      <c r="AA72" s="52"/>
      <c r="AB72" s="52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58"/>
      <c r="AU72" s="60"/>
      <c r="AV72" s="60"/>
      <c r="AW72" s="61"/>
      <c r="AX72" s="62"/>
      <c r="AY72" s="31" t="str">
        <f t="shared" si="7"/>
        <v/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 t="str">
        <f t="shared" si="8"/>
        <v/>
      </c>
      <c r="BM72" s="80" t="str">
        <f t="shared" si="9"/>
        <v/>
      </c>
      <c r="BN72" s="139"/>
      <c r="BO72" s="82" t="str">
        <f>IF(ISBLANK(A72),"",VLOOKUP(LEFT(A72,1),Coordinate,2,FALSE))</f>
        <v/>
      </c>
      <c r="BP72" s="83">
        <f t="shared" si="10"/>
        <v>0</v>
      </c>
      <c r="BQ72" s="84">
        <f t="shared" si="11"/>
        <v>0</v>
      </c>
      <c r="BR72" s="54" t="str">
        <f>IF(ISBLANK(A72),"",vlookup(LEFT(A72,1),Coordinate,9,false))</f>
        <v/>
      </c>
      <c r="BS72" s="54" t="str">
        <f>IF(ISBLANK(A72),"",VLOOKUP(MID(A72,2,1),Coordinate,9,false))</f>
        <v/>
      </c>
      <c r="BT72" s="54" t="str">
        <f>IF(ISBLANK(A72),"",VLOOKUP(MID(A72,3,1),Coordinate,9,false))</f>
        <v/>
      </c>
      <c r="BU72" s="54" t="str">
        <f>IF(ISBLANK(A72),"",VLOOKUP(MID(A72,4,1),Coordinate,9,false))</f>
        <v/>
      </c>
      <c r="BV72" s="54" t="str">
        <f>IF(ISBLANK(A72),"",VLOOKUP(MID(A72,5,1),Coordinate,9,false))</f>
        <v/>
      </c>
      <c r="BW72" s="54" t="str">
        <f>IF(ISBLANK(A72),"",VLOOKUP(MID(A72,6,1),Coordinate,9,false))</f>
        <v/>
      </c>
      <c r="BX72" s="84" t="str">
        <f>IF(ISBLANK(A72),"",VLOOKUP(RIGHT(A72,1),Coordinate,9,false))</f>
        <v/>
      </c>
      <c r="BY72" s="84">
        <f t="array" ref="BY72">SUMPRODUCT(BR72:BX72,TRANSPOSE(Weights))</f>
        <v>0</v>
      </c>
      <c r="BZ72" s="53"/>
    </row>
    <row r="73">
      <c r="A73" s="140"/>
      <c r="B73" s="51" t="str">
        <f>IF(ISBLANK(A73),"",if(C73="","N",if(VLOOKUP(BQ73,NewPlanet,3,false)=C73,"Y","N")))</f>
        <v/>
      </c>
      <c r="C73" s="141"/>
      <c r="D73" s="52"/>
      <c r="E73" s="52"/>
      <c r="F73" s="52"/>
      <c r="G73" s="52"/>
      <c r="H73" s="52"/>
      <c r="I73" s="54" t="str">
        <f t="shared" si="5"/>
        <v/>
      </c>
      <c r="J73" s="52"/>
      <c r="K73" s="52"/>
      <c r="L73" s="52"/>
      <c r="M73" s="52"/>
      <c r="N73" s="52"/>
      <c r="O73" s="54" t="str">
        <f t="shared" si="6"/>
        <v/>
      </c>
      <c r="P73" s="142"/>
      <c r="Q73" s="56"/>
      <c r="R73" s="143"/>
      <c r="S73" s="58"/>
      <c r="T73" s="144"/>
      <c r="U73" s="60"/>
      <c r="V73" s="61"/>
      <c r="W73" s="62"/>
      <c r="X73" s="52"/>
      <c r="Y73" s="63"/>
      <c r="Z73" s="52"/>
      <c r="AA73" s="52"/>
      <c r="AB73" s="52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56"/>
      <c r="AP73" s="56"/>
      <c r="AQ73" s="56"/>
      <c r="AR73" s="58"/>
      <c r="AS73" s="58"/>
      <c r="AT73" s="58"/>
      <c r="AU73" s="60"/>
      <c r="AV73" s="60"/>
      <c r="AW73" s="61"/>
      <c r="AX73" s="62"/>
      <c r="AY73" s="31" t="str">
        <f t="shared" si="7"/>
        <v/>
      </c>
      <c r="AZ73" s="63"/>
      <c r="BA73" s="69"/>
      <c r="BB73" s="69"/>
      <c r="BC73" s="69"/>
      <c r="BD73" s="71"/>
      <c r="BE73" s="71"/>
      <c r="BF73" s="71"/>
      <c r="BG73" s="72"/>
      <c r="BH73" s="73"/>
      <c r="BI73" s="73"/>
      <c r="BJ73" s="74"/>
      <c r="BK73" s="74"/>
      <c r="BL73" s="77" t="str">
        <f t="shared" si="8"/>
        <v/>
      </c>
      <c r="BM73" s="80" t="str">
        <f t="shared" si="9"/>
        <v/>
      </c>
      <c r="BN73" s="139"/>
      <c r="BO73" s="82" t="str">
        <f>IF(ISBLANK(A73),"",VLOOKUP(LEFT(A73,1),Coordinate,2,FALSE))</f>
        <v/>
      </c>
      <c r="BP73" s="83">
        <f t="shared" si="10"/>
        <v>0</v>
      </c>
      <c r="BQ73" s="84">
        <f t="shared" si="11"/>
        <v>0</v>
      </c>
      <c r="BR73" s="54" t="str">
        <f>IF(ISBLANK(A73),"",vlookup(LEFT(A73,1),Coordinate,9,false))</f>
        <v/>
      </c>
      <c r="BS73" s="54" t="str">
        <f>IF(ISBLANK(A73),"",VLOOKUP(MID(A73,2,1),Coordinate,9,false))</f>
        <v/>
      </c>
      <c r="BT73" s="54" t="str">
        <f>IF(ISBLANK(A73),"",VLOOKUP(MID(A73,3,1),Coordinate,9,false))</f>
        <v/>
      </c>
      <c r="BU73" s="54" t="str">
        <f>IF(ISBLANK(A73),"",VLOOKUP(MID(A73,4,1),Coordinate,9,false))</f>
        <v/>
      </c>
      <c r="BV73" s="54" t="str">
        <f>IF(ISBLANK(A73),"",VLOOKUP(MID(A73,5,1),Coordinate,9,false))</f>
        <v/>
      </c>
      <c r="BW73" s="54" t="str">
        <f>IF(ISBLANK(A73),"",VLOOKUP(MID(A73,6,1),Coordinate,9,false))</f>
        <v/>
      </c>
      <c r="BX73" s="84" t="str">
        <f>IF(ISBLANK(A73),"",VLOOKUP(RIGHT(A73,1),Coordinate,9,false))</f>
        <v/>
      </c>
      <c r="BY73" s="84">
        <f t="array" ref="BY73">SUMPRODUCT(BR73:BX73,TRANSPOSE(Weights))</f>
        <v>0</v>
      </c>
      <c r="BZ73" s="53"/>
    </row>
    <row r="74">
      <c r="A74" s="140"/>
      <c r="B74" s="51" t="str">
        <f>IF(ISBLANK(A74),"",if(C74="","N",if(VLOOKUP(BQ74,NewPlanet,3,false)=C74,"Y","N")))</f>
        <v/>
      </c>
      <c r="C74" s="141"/>
      <c r="D74" s="52"/>
      <c r="E74" s="52"/>
      <c r="F74" s="52"/>
      <c r="G74" s="52"/>
      <c r="H74" s="52"/>
      <c r="I74" s="54" t="str">
        <f t="shared" si="5"/>
        <v/>
      </c>
      <c r="J74" s="52"/>
      <c r="K74" s="52"/>
      <c r="L74" s="52"/>
      <c r="M74" s="52"/>
      <c r="N74" s="52"/>
      <c r="O74" s="54" t="str">
        <f t="shared" si="6"/>
        <v/>
      </c>
      <c r="P74" s="142"/>
      <c r="Q74" s="56"/>
      <c r="R74" s="143"/>
      <c r="S74" s="58"/>
      <c r="T74" s="144"/>
      <c r="U74" s="60"/>
      <c r="V74" s="61"/>
      <c r="W74" s="62"/>
      <c r="X74" s="52"/>
      <c r="Y74" s="63"/>
      <c r="Z74" s="52"/>
      <c r="AA74" s="52"/>
      <c r="AB74" s="52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58"/>
      <c r="AU74" s="60"/>
      <c r="AV74" s="60"/>
      <c r="AW74" s="61"/>
      <c r="AX74" s="62"/>
      <c r="AY74" s="31" t="str">
        <f t="shared" si="7"/>
        <v/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 t="str">
        <f t="shared" si="8"/>
        <v/>
      </c>
      <c r="BM74" s="80" t="str">
        <f t="shared" si="9"/>
        <v/>
      </c>
      <c r="BN74" s="139"/>
      <c r="BO74" s="82" t="str">
        <f>IF(ISBLANK(A74),"",VLOOKUP(LEFT(A74,1),Coordinate,2,FALSE))</f>
        <v/>
      </c>
      <c r="BP74" s="83">
        <f t="shared" si="10"/>
        <v>0</v>
      </c>
      <c r="BQ74" s="84">
        <f t="shared" si="11"/>
        <v>0</v>
      </c>
      <c r="BR74" s="54" t="str">
        <f>IF(ISBLANK(A74),"",vlookup(LEFT(A74,1),Coordinate,9,false))</f>
        <v/>
      </c>
      <c r="BS74" s="54" t="str">
        <f>IF(ISBLANK(A74),"",VLOOKUP(MID(A74,2,1),Coordinate,9,false))</f>
        <v/>
      </c>
      <c r="BT74" s="54" t="str">
        <f>IF(ISBLANK(A74),"",VLOOKUP(MID(A74,3,1),Coordinate,9,false))</f>
        <v/>
      </c>
      <c r="BU74" s="54" t="str">
        <f>IF(ISBLANK(A74),"",VLOOKUP(MID(A74,4,1),Coordinate,9,false))</f>
        <v/>
      </c>
      <c r="BV74" s="54" t="str">
        <f>IF(ISBLANK(A74),"",VLOOKUP(MID(A74,5,1),Coordinate,9,false))</f>
        <v/>
      </c>
      <c r="BW74" s="54" t="str">
        <f>IF(ISBLANK(A74),"",VLOOKUP(MID(A74,6,1),Coordinate,9,false))</f>
        <v/>
      </c>
      <c r="BX74" s="84" t="str">
        <f>IF(ISBLANK(A74),"",VLOOKUP(RIGHT(A74,1),Coordinate,9,false))</f>
        <v/>
      </c>
      <c r="BY74" s="84">
        <f t="array" ref="BY74">SUMPRODUCT(BR74:BX74,TRANSPOSE(Weights))</f>
        <v>0</v>
      </c>
      <c r="BZ74" s="53"/>
    </row>
    <row r="75">
      <c r="A75" s="140"/>
      <c r="B75" s="51" t="str">
        <f>IF(ISBLANK(A75),"",if(C75="","N",if(VLOOKUP(BQ75,NewPlanet,3,false)=C75,"Y","N")))</f>
        <v/>
      </c>
      <c r="C75" s="141"/>
      <c r="D75" s="52"/>
      <c r="E75" s="52"/>
      <c r="F75" s="52"/>
      <c r="G75" s="52"/>
      <c r="H75" s="52"/>
      <c r="I75" s="54" t="str">
        <f t="shared" si="5"/>
        <v/>
      </c>
      <c r="J75" s="52"/>
      <c r="K75" s="52"/>
      <c r="L75" s="52"/>
      <c r="M75" s="52"/>
      <c r="N75" s="52"/>
      <c r="O75" s="54" t="str">
        <f t="shared" si="6"/>
        <v/>
      </c>
      <c r="P75" s="142"/>
      <c r="Q75" s="56"/>
      <c r="R75" s="143"/>
      <c r="S75" s="58"/>
      <c r="T75" s="144"/>
      <c r="U75" s="60"/>
      <c r="V75" s="61"/>
      <c r="W75" s="62"/>
      <c r="X75" s="52"/>
      <c r="Y75" s="63"/>
      <c r="Z75" s="52"/>
      <c r="AA75" s="52"/>
      <c r="AB75" s="52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58"/>
      <c r="AU75" s="60"/>
      <c r="AV75" s="60"/>
      <c r="AW75" s="61"/>
      <c r="AX75" s="62"/>
      <c r="AY75" s="31" t="str">
        <f t="shared" si="7"/>
        <v/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 t="str">
        <f t="shared" si="8"/>
        <v/>
      </c>
      <c r="BM75" s="80" t="str">
        <f t="shared" si="9"/>
        <v/>
      </c>
      <c r="BN75" s="139"/>
      <c r="BO75" s="82" t="str">
        <f>IF(ISBLANK(A75),"",VLOOKUP(LEFT(A75,1),Coordinate,2,FALSE))</f>
        <v/>
      </c>
      <c r="BP75" s="83">
        <f t="shared" si="10"/>
        <v>0</v>
      </c>
      <c r="BQ75" s="84">
        <f t="shared" si="11"/>
        <v>0</v>
      </c>
      <c r="BR75" s="54" t="str">
        <f>IF(ISBLANK(A75),"",vlookup(LEFT(A75,1),Coordinate,9,false))</f>
        <v/>
      </c>
      <c r="BS75" s="54" t="str">
        <f>IF(ISBLANK(A75),"",VLOOKUP(MID(A75,2,1),Coordinate,9,false))</f>
        <v/>
      </c>
      <c r="BT75" s="54" t="str">
        <f>IF(ISBLANK(A75),"",VLOOKUP(MID(A75,3,1),Coordinate,9,false))</f>
        <v/>
      </c>
      <c r="BU75" s="54" t="str">
        <f>IF(ISBLANK(A75),"",VLOOKUP(MID(A75,4,1),Coordinate,9,false))</f>
        <v/>
      </c>
      <c r="BV75" s="54" t="str">
        <f>IF(ISBLANK(A75),"",VLOOKUP(MID(A75,5,1),Coordinate,9,false))</f>
        <v/>
      </c>
      <c r="BW75" s="54" t="str">
        <f>IF(ISBLANK(A75),"",VLOOKUP(MID(A75,6,1),Coordinate,9,false))</f>
        <v/>
      </c>
      <c r="BX75" s="84" t="str">
        <f>IF(ISBLANK(A75),"",VLOOKUP(RIGHT(A75,1),Coordinate,9,false))</f>
        <v/>
      </c>
      <c r="BY75" s="84">
        <f t="array" ref="BY75">SUMPRODUCT(BR75:BX75,TRANSPOSE(Weights))</f>
        <v>0</v>
      </c>
      <c r="BZ75" s="53"/>
    </row>
    <row r="76">
      <c r="A76" s="140"/>
      <c r="B76" s="51" t="str">
        <f>IF(ISBLANK(A76),"",if(C76="","N",if(VLOOKUP(BQ76,NewPlanet,3,false)=C76,"Y","N")))</f>
        <v/>
      </c>
      <c r="C76" s="141"/>
      <c r="D76" s="52"/>
      <c r="E76" s="52"/>
      <c r="F76" s="52"/>
      <c r="G76" s="52"/>
      <c r="H76" s="52"/>
      <c r="I76" s="54" t="str">
        <f t="shared" si="5"/>
        <v/>
      </c>
      <c r="J76" s="52"/>
      <c r="K76" s="52"/>
      <c r="L76" s="52"/>
      <c r="M76" s="52"/>
      <c r="N76" s="52"/>
      <c r="O76" s="54" t="str">
        <f t="shared" si="6"/>
        <v/>
      </c>
      <c r="P76" s="142"/>
      <c r="Q76" s="56"/>
      <c r="R76" s="143"/>
      <c r="S76" s="58"/>
      <c r="T76" s="144"/>
      <c r="U76" s="60"/>
      <c r="V76" s="61"/>
      <c r="W76" s="62"/>
      <c r="X76" s="52"/>
      <c r="Y76" s="63"/>
      <c r="Z76" s="52"/>
      <c r="AA76" s="52"/>
      <c r="AB76" s="52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58"/>
      <c r="AU76" s="60"/>
      <c r="AV76" s="60"/>
      <c r="AW76" s="61"/>
      <c r="AX76" s="62"/>
      <c r="AY76" s="31" t="str">
        <f t="shared" si="7"/>
        <v/>
      </c>
      <c r="AZ76" s="63"/>
      <c r="BA76" s="69"/>
      <c r="BB76" s="69"/>
      <c r="BC76" s="69"/>
      <c r="BD76" s="71"/>
      <c r="BE76" s="71"/>
      <c r="BF76" s="71"/>
      <c r="BG76" s="72"/>
      <c r="BH76" s="73"/>
      <c r="BI76" s="73"/>
      <c r="BJ76" s="74"/>
      <c r="BK76" s="74"/>
      <c r="BL76" s="77" t="str">
        <f t="shared" si="8"/>
        <v/>
      </c>
      <c r="BM76" s="80" t="str">
        <f t="shared" si="9"/>
        <v/>
      </c>
      <c r="BN76" s="139"/>
      <c r="BO76" s="82" t="str">
        <f>IF(ISBLANK(A76),"",VLOOKUP(LEFT(A76,1),Coordinate,2,FALSE))</f>
        <v/>
      </c>
      <c r="BP76" s="83">
        <f t="shared" si="10"/>
        <v>0</v>
      </c>
      <c r="BQ76" s="84">
        <f t="shared" si="11"/>
        <v>0</v>
      </c>
      <c r="BR76" s="54" t="str">
        <f>IF(ISBLANK(A76),"",vlookup(LEFT(A76,1),Coordinate,9,false))</f>
        <v/>
      </c>
      <c r="BS76" s="54" t="str">
        <f>IF(ISBLANK(A76),"",VLOOKUP(MID(A76,2,1),Coordinate,9,false))</f>
        <v/>
      </c>
      <c r="BT76" s="54" t="str">
        <f>IF(ISBLANK(A76),"",VLOOKUP(MID(A76,3,1),Coordinate,9,false))</f>
        <v/>
      </c>
      <c r="BU76" s="54" t="str">
        <f>IF(ISBLANK(A76),"",VLOOKUP(MID(A76,4,1),Coordinate,9,false))</f>
        <v/>
      </c>
      <c r="BV76" s="54" t="str">
        <f>IF(ISBLANK(A76),"",VLOOKUP(MID(A76,5,1),Coordinate,9,false))</f>
        <v/>
      </c>
      <c r="BW76" s="54" t="str">
        <f>IF(ISBLANK(A76),"",VLOOKUP(MID(A76,6,1),Coordinate,9,false))</f>
        <v/>
      </c>
      <c r="BX76" s="84" t="str">
        <f>IF(ISBLANK(A76),"",VLOOKUP(RIGHT(A76,1),Coordinate,9,false))</f>
        <v/>
      </c>
      <c r="BY76" s="84">
        <f t="array" ref="BY76">SUMPRODUCT(BR76:BX76,TRANSPOSE(Weights))</f>
        <v>0</v>
      </c>
      <c r="BZ76" s="53"/>
    </row>
    <row r="77">
      <c r="A77" s="140"/>
      <c r="B77" s="51" t="str">
        <f>IF(ISBLANK(A77),"",if(C77="","N",if(VLOOKUP(BQ77,NewPlanet,3,false)=C77,"Y","N")))</f>
        <v/>
      </c>
      <c r="C77" s="141"/>
      <c r="D77" s="52"/>
      <c r="E77" s="52"/>
      <c r="F77" s="52"/>
      <c r="G77" s="52"/>
      <c r="H77" s="52"/>
      <c r="I77" s="54" t="str">
        <f t="shared" si="5"/>
        <v/>
      </c>
      <c r="J77" s="52"/>
      <c r="K77" s="52"/>
      <c r="L77" s="52"/>
      <c r="M77" s="52"/>
      <c r="N77" s="52"/>
      <c r="O77" s="54" t="str">
        <f t="shared" si="6"/>
        <v/>
      </c>
      <c r="P77" s="142"/>
      <c r="Q77" s="56"/>
      <c r="R77" s="143"/>
      <c r="S77" s="58"/>
      <c r="T77" s="144"/>
      <c r="U77" s="60"/>
      <c r="V77" s="61"/>
      <c r="W77" s="62"/>
      <c r="X77" s="52"/>
      <c r="Y77" s="63"/>
      <c r="Z77" s="52"/>
      <c r="AA77" s="52"/>
      <c r="AB77" s="52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58"/>
      <c r="AU77" s="60"/>
      <c r="AV77" s="60"/>
      <c r="AW77" s="61"/>
      <c r="AX77" s="62"/>
      <c r="AY77" s="31" t="str">
        <f t="shared" si="7"/>
        <v/>
      </c>
      <c r="AZ77" s="63"/>
      <c r="BA77" s="69"/>
      <c r="BB77" s="69"/>
      <c r="BC77" s="69"/>
      <c r="BD77" s="71"/>
      <c r="BE77" s="71"/>
      <c r="BF77" s="71"/>
      <c r="BG77" s="72"/>
      <c r="BH77" s="73"/>
      <c r="BI77" s="73"/>
      <c r="BJ77" s="74"/>
      <c r="BK77" s="74"/>
      <c r="BL77" s="77" t="str">
        <f t="shared" si="8"/>
        <v/>
      </c>
      <c r="BM77" s="80" t="str">
        <f t="shared" si="9"/>
        <v/>
      </c>
      <c r="BN77" s="139"/>
      <c r="BO77" s="82" t="str">
        <f>IF(ISBLANK(A77),"",VLOOKUP(LEFT(A77,1),Coordinate,2,FALSE))</f>
        <v/>
      </c>
      <c r="BP77" s="83">
        <f t="shared" si="10"/>
        <v>0</v>
      </c>
      <c r="BQ77" s="84">
        <f t="shared" si="11"/>
        <v>0</v>
      </c>
      <c r="BR77" s="54" t="str">
        <f>IF(ISBLANK(A77),"",vlookup(LEFT(A77,1),Coordinate,9,false))</f>
        <v/>
      </c>
      <c r="BS77" s="54" t="str">
        <f>IF(ISBLANK(A77),"",VLOOKUP(MID(A77,2,1),Coordinate,9,false))</f>
        <v/>
      </c>
      <c r="BT77" s="54" t="str">
        <f>IF(ISBLANK(A77),"",VLOOKUP(MID(A77,3,1),Coordinate,9,false))</f>
        <v/>
      </c>
      <c r="BU77" s="54" t="str">
        <f>IF(ISBLANK(A77),"",VLOOKUP(MID(A77,4,1),Coordinate,9,false))</f>
        <v/>
      </c>
      <c r="BV77" s="54" t="str">
        <f>IF(ISBLANK(A77),"",VLOOKUP(MID(A77,5,1),Coordinate,9,false))</f>
        <v/>
      </c>
      <c r="BW77" s="54" t="str">
        <f>IF(ISBLANK(A77),"",VLOOKUP(MID(A77,6,1),Coordinate,9,false))</f>
        <v/>
      </c>
      <c r="BX77" s="84" t="str">
        <f>IF(ISBLANK(A77),"",VLOOKUP(RIGHT(A77,1),Coordinate,9,false))</f>
        <v/>
      </c>
      <c r="BY77" s="84">
        <f t="array" ref="BY77">SUMPRODUCT(BR77:BX77,TRANSPOSE(Weights))</f>
        <v>0</v>
      </c>
      <c r="BZ77" s="53"/>
    </row>
    <row r="78">
      <c r="A78" s="140"/>
      <c r="B78" s="51" t="str">
        <f>IF(ISBLANK(A78),"",if(C78="","N",if(VLOOKUP(BQ78,NewPlanet,3,false)=C78,"Y","N")))</f>
        <v/>
      </c>
      <c r="C78" s="141"/>
      <c r="D78" s="52"/>
      <c r="E78" s="52"/>
      <c r="F78" s="52"/>
      <c r="G78" s="52"/>
      <c r="H78" s="52"/>
      <c r="I78" s="54" t="str">
        <f t="shared" si="5"/>
        <v/>
      </c>
      <c r="J78" s="52"/>
      <c r="K78" s="52"/>
      <c r="L78" s="52"/>
      <c r="M78" s="52"/>
      <c r="N78" s="52"/>
      <c r="O78" s="54" t="str">
        <f t="shared" si="6"/>
        <v/>
      </c>
      <c r="P78" s="142"/>
      <c r="Q78" s="56"/>
      <c r="R78" s="143"/>
      <c r="S78" s="58"/>
      <c r="T78" s="144"/>
      <c r="U78" s="60"/>
      <c r="V78" s="61"/>
      <c r="W78" s="62"/>
      <c r="X78" s="52"/>
      <c r="Y78" s="63"/>
      <c r="Z78" s="52"/>
      <c r="AA78" s="52"/>
      <c r="AB78" s="52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58"/>
      <c r="AU78" s="60"/>
      <c r="AV78" s="60"/>
      <c r="AW78" s="61"/>
      <c r="AX78" s="62"/>
      <c r="AY78" s="31" t="str">
        <f t="shared" si="7"/>
        <v/>
      </c>
      <c r="AZ78" s="63"/>
      <c r="BA78" s="69"/>
      <c r="BB78" s="69"/>
      <c r="BC78" s="69"/>
      <c r="BD78" s="71"/>
      <c r="BE78" s="71"/>
      <c r="BF78" s="71"/>
      <c r="BG78" s="72"/>
      <c r="BH78" s="73"/>
      <c r="BI78" s="73"/>
      <c r="BJ78" s="74"/>
      <c r="BK78" s="74"/>
      <c r="BL78" s="77" t="str">
        <f t="shared" si="8"/>
        <v/>
      </c>
      <c r="BM78" s="80" t="str">
        <f t="shared" si="9"/>
        <v/>
      </c>
      <c r="BN78" s="139"/>
      <c r="BO78" s="82" t="str">
        <f>IF(ISBLANK(A78),"",VLOOKUP(LEFT(A78,1),Coordinate,2,FALSE))</f>
        <v/>
      </c>
      <c r="BP78" s="83">
        <f t="shared" si="10"/>
        <v>0</v>
      </c>
      <c r="BQ78" s="84">
        <f t="shared" si="11"/>
        <v>0</v>
      </c>
      <c r="BR78" s="54" t="str">
        <f>IF(ISBLANK(A78),"",vlookup(LEFT(A78,1),Coordinate,9,false))</f>
        <v/>
      </c>
      <c r="BS78" s="54" t="str">
        <f>IF(ISBLANK(A78),"",VLOOKUP(MID(A78,2,1),Coordinate,9,false))</f>
        <v/>
      </c>
      <c r="BT78" s="54" t="str">
        <f>IF(ISBLANK(A78),"",VLOOKUP(MID(A78,3,1),Coordinate,9,false))</f>
        <v/>
      </c>
      <c r="BU78" s="54" t="str">
        <f>IF(ISBLANK(A78),"",VLOOKUP(MID(A78,4,1),Coordinate,9,false))</f>
        <v/>
      </c>
      <c r="BV78" s="54" t="str">
        <f>IF(ISBLANK(A78),"",VLOOKUP(MID(A78,5,1),Coordinate,9,false))</f>
        <v/>
      </c>
      <c r="BW78" s="54" t="str">
        <f>IF(ISBLANK(A78),"",VLOOKUP(MID(A78,6,1),Coordinate,9,false))</f>
        <v/>
      </c>
      <c r="BX78" s="84" t="str">
        <f>IF(ISBLANK(A78),"",VLOOKUP(RIGHT(A78,1),Coordinate,9,false))</f>
        <v/>
      </c>
      <c r="BY78" s="84">
        <f t="array" ref="BY78">SUMPRODUCT(BR78:BX78,TRANSPOSE(Weights))</f>
        <v>0</v>
      </c>
      <c r="BZ78" s="53"/>
    </row>
    <row r="79">
      <c r="A79" s="140"/>
      <c r="B79" s="51" t="str">
        <f>IF(ISBLANK(A79),"",if(C79="","N",if(VLOOKUP(BQ79,NewPlanet,3,false)=C79,"Y","N")))</f>
        <v/>
      </c>
      <c r="C79" s="141"/>
      <c r="D79" s="52"/>
      <c r="E79" s="52"/>
      <c r="F79" s="52"/>
      <c r="G79" s="52"/>
      <c r="H79" s="52"/>
      <c r="I79" s="54" t="str">
        <f t="shared" si="5"/>
        <v/>
      </c>
      <c r="J79" s="52"/>
      <c r="K79" s="52"/>
      <c r="L79" s="52"/>
      <c r="M79" s="52"/>
      <c r="N79" s="52"/>
      <c r="O79" s="54" t="str">
        <f t="shared" si="6"/>
        <v/>
      </c>
      <c r="P79" s="142"/>
      <c r="Q79" s="56"/>
      <c r="R79" s="143"/>
      <c r="S79" s="58"/>
      <c r="T79" s="144"/>
      <c r="U79" s="60"/>
      <c r="V79" s="61"/>
      <c r="W79" s="62"/>
      <c r="X79" s="52"/>
      <c r="Y79" s="63"/>
      <c r="Z79" s="52"/>
      <c r="AA79" s="52"/>
      <c r="AB79" s="52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58"/>
      <c r="AU79" s="60"/>
      <c r="AV79" s="60"/>
      <c r="AW79" s="61"/>
      <c r="AX79" s="62"/>
      <c r="AY79" s="31" t="str">
        <f t="shared" si="7"/>
        <v/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 t="str">
        <f t="shared" si="8"/>
        <v/>
      </c>
      <c r="BM79" s="80" t="str">
        <f t="shared" si="9"/>
        <v/>
      </c>
      <c r="BN79" s="139"/>
      <c r="BO79" s="82" t="str">
        <f>IF(ISBLANK(A79),"",VLOOKUP(LEFT(A79,1),Coordinate,2,FALSE))</f>
        <v/>
      </c>
      <c r="BP79" s="83">
        <f t="shared" si="10"/>
        <v>0</v>
      </c>
      <c r="BQ79" s="84">
        <f t="shared" si="11"/>
        <v>0</v>
      </c>
      <c r="BR79" s="54" t="str">
        <f>IF(ISBLANK(A79),"",vlookup(LEFT(A79,1),Coordinate,9,false))</f>
        <v/>
      </c>
      <c r="BS79" s="54" t="str">
        <f>IF(ISBLANK(A79),"",VLOOKUP(MID(A79,2,1),Coordinate,9,false))</f>
        <v/>
      </c>
      <c r="BT79" s="54" t="str">
        <f>IF(ISBLANK(A79),"",VLOOKUP(MID(A79,3,1),Coordinate,9,false))</f>
        <v/>
      </c>
      <c r="BU79" s="54" t="str">
        <f>IF(ISBLANK(A79),"",VLOOKUP(MID(A79,4,1),Coordinate,9,false))</f>
        <v/>
      </c>
      <c r="BV79" s="54" t="str">
        <f>IF(ISBLANK(A79),"",VLOOKUP(MID(A79,5,1),Coordinate,9,false))</f>
        <v/>
      </c>
      <c r="BW79" s="54" t="str">
        <f>IF(ISBLANK(A79),"",VLOOKUP(MID(A79,6,1),Coordinate,9,false))</f>
        <v/>
      </c>
      <c r="BX79" s="84" t="str">
        <f>IF(ISBLANK(A79),"",VLOOKUP(RIGHT(A79,1),Coordinate,9,false))</f>
        <v/>
      </c>
      <c r="BY79" s="84">
        <f t="array" ref="BY79">SUMPRODUCT(BR79:BX79,TRANSPOSE(Weights))</f>
        <v>0</v>
      </c>
      <c r="BZ79" s="53"/>
    </row>
    <row r="80">
      <c r="A80" s="140"/>
      <c r="B80" s="51" t="str">
        <f>IF(ISBLANK(A80),"",if(C80="","N",if(VLOOKUP(BQ80,NewPlanet,3,false)=C80,"Y","N")))</f>
        <v/>
      </c>
      <c r="C80" s="141"/>
      <c r="D80" s="52"/>
      <c r="E80" s="52"/>
      <c r="F80" s="52"/>
      <c r="G80" s="52"/>
      <c r="H80" s="52"/>
      <c r="I80" s="54" t="str">
        <f t="shared" si="5"/>
        <v/>
      </c>
      <c r="J80" s="52"/>
      <c r="K80" s="52"/>
      <c r="L80" s="52"/>
      <c r="M80" s="52"/>
      <c r="N80" s="52"/>
      <c r="O80" s="54" t="str">
        <f t="shared" si="6"/>
        <v/>
      </c>
      <c r="P80" s="142"/>
      <c r="Q80" s="56"/>
      <c r="R80" s="143"/>
      <c r="S80" s="58"/>
      <c r="T80" s="144"/>
      <c r="U80" s="60"/>
      <c r="V80" s="61"/>
      <c r="W80" s="62"/>
      <c r="X80" s="52"/>
      <c r="Y80" s="63"/>
      <c r="Z80" s="52"/>
      <c r="AA80" s="52"/>
      <c r="AB80" s="52"/>
      <c r="AC80" s="65"/>
      <c r="AD80" s="52"/>
      <c r="AE80" s="52"/>
      <c r="AF80" s="52"/>
      <c r="AG80" s="65"/>
      <c r="AH80" s="52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58"/>
      <c r="AU80" s="60"/>
      <c r="AV80" s="60"/>
      <c r="AW80" s="61"/>
      <c r="AX80" s="62"/>
      <c r="AY80" s="31" t="str">
        <f t="shared" si="7"/>
        <v/>
      </c>
      <c r="AZ80" s="63"/>
      <c r="BA80" s="69"/>
      <c r="BB80" s="69"/>
      <c r="BC80" s="69"/>
      <c r="BD80" s="71"/>
      <c r="BE80" s="71"/>
      <c r="BF80" s="71"/>
      <c r="BG80" s="72"/>
      <c r="BH80" s="73"/>
      <c r="BI80" s="73"/>
      <c r="BJ80" s="74"/>
      <c r="BK80" s="74"/>
      <c r="BL80" s="77" t="str">
        <f t="shared" si="8"/>
        <v/>
      </c>
      <c r="BM80" s="80" t="str">
        <f t="shared" si="9"/>
        <v/>
      </c>
      <c r="BN80" s="139"/>
      <c r="BO80" s="82" t="str">
        <f>IF(ISBLANK(A80),"",VLOOKUP(LEFT(A80,1),Coordinate,2,FALSE))</f>
        <v/>
      </c>
      <c r="BP80" s="83">
        <f t="shared" si="10"/>
        <v>0</v>
      </c>
      <c r="BQ80" s="84">
        <f t="shared" si="11"/>
        <v>0</v>
      </c>
      <c r="BR80" s="54" t="str">
        <f>IF(ISBLANK(A80),"",vlookup(LEFT(A80,1),Coordinate,9,false))</f>
        <v/>
      </c>
      <c r="BS80" s="54" t="str">
        <f>IF(ISBLANK(A80),"",VLOOKUP(MID(A80,2,1),Coordinate,9,false))</f>
        <v/>
      </c>
      <c r="BT80" s="54" t="str">
        <f>IF(ISBLANK(A80),"",VLOOKUP(MID(A80,3,1),Coordinate,9,false))</f>
        <v/>
      </c>
      <c r="BU80" s="54" t="str">
        <f>IF(ISBLANK(A80),"",VLOOKUP(MID(A80,4,1),Coordinate,9,false))</f>
        <v/>
      </c>
      <c r="BV80" s="54" t="str">
        <f>IF(ISBLANK(A80),"",VLOOKUP(MID(A80,5,1),Coordinate,9,false))</f>
        <v/>
      </c>
      <c r="BW80" s="54" t="str">
        <f>IF(ISBLANK(A80),"",VLOOKUP(MID(A80,6,1),Coordinate,9,false))</f>
        <v/>
      </c>
      <c r="BX80" s="84" t="str">
        <f>IF(ISBLANK(A80),"",VLOOKUP(RIGHT(A80,1),Coordinate,9,false))</f>
        <v/>
      </c>
      <c r="BY80" s="84">
        <f t="array" ref="BY80">SUMPRODUCT(BR80:BX80,TRANSPOSE(Weights))</f>
        <v>0</v>
      </c>
      <c r="BZ80" s="53"/>
    </row>
    <row r="81">
      <c r="A81" s="140"/>
      <c r="B81" s="51" t="str">
        <f>IF(ISBLANK(A81),"",if(C81="","N",if(VLOOKUP(BQ81,NewPlanet,3,false)=C81,"Y","N")))</f>
        <v/>
      </c>
      <c r="C81" s="141"/>
      <c r="D81" s="52"/>
      <c r="E81" s="52"/>
      <c r="F81" s="52"/>
      <c r="G81" s="52"/>
      <c r="H81" s="52"/>
      <c r="I81" s="54" t="str">
        <f t="shared" si="5"/>
        <v/>
      </c>
      <c r="J81" s="52"/>
      <c r="K81" s="52"/>
      <c r="L81" s="52"/>
      <c r="M81" s="52"/>
      <c r="N81" s="52"/>
      <c r="O81" s="54" t="str">
        <f t="shared" si="6"/>
        <v/>
      </c>
      <c r="P81" s="142"/>
      <c r="Q81" s="56"/>
      <c r="R81" s="143"/>
      <c r="S81" s="58"/>
      <c r="T81" s="144"/>
      <c r="U81" s="60"/>
      <c r="V81" s="61"/>
      <c r="W81" s="62"/>
      <c r="X81" s="52"/>
      <c r="Y81" s="63"/>
      <c r="Z81" s="52"/>
      <c r="AA81" s="52"/>
      <c r="AB81" s="52"/>
      <c r="AC81" s="65"/>
      <c r="AD81" s="52"/>
      <c r="AE81" s="52"/>
      <c r="AF81" s="52"/>
      <c r="AG81" s="65"/>
      <c r="AH81" s="52"/>
      <c r="AI81" s="52"/>
      <c r="AJ81" s="52"/>
      <c r="AK81" s="65"/>
      <c r="AL81" s="52"/>
      <c r="AM81" s="52"/>
      <c r="AN81" s="52"/>
      <c r="AO81" s="56"/>
      <c r="AP81" s="56"/>
      <c r="AQ81" s="56"/>
      <c r="AR81" s="58"/>
      <c r="AS81" s="58"/>
      <c r="AT81" s="58"/>
      <c r="AU81" s="60"/>
      <c r="AV81" s="60"/>
      <c r="AW81" s="61"/>
      <c r="AX81" s="62"/>
      <c r="AY81" s="31" t="str">
        <f t="shared" si="7"/>
        <v/>
      </c>
      <c r="AZ81" s="63"/>
      <c r="BA81" s="69"/>
      <c r="BB81" s="69"/>
      <c r="BC81" s="69"/>
      <c r="BD81" s="71"/>
      <c r="BE81" s="71"/>
      <c r="BF81" s="71"/>
      <c r="BG81" s="72"/>
      <c r="BH81" s="73"/>
      <c r="BI81" s="73"/>
      <c r="BJ81" s="74"/>
      <c r="BK81" s="74"/>
      <c r="BL81" s="77" t="str">
        <f t="shared" si="8"/>
        <v/>
      </c>
      <c r="BM81" s="80" t="str">
        <f t="shared" si="9"/>
        <v/>
      </c>
      <c r="BN81" s="139"/>
      <c r="BO81" s="82" t="str">
        <f>IF(ISBLANK(A81),"",VLOOKUP(LEFT(A81,1),Coordinate,2,FALSE))</f>
        <v/>
      </c>
      <c r="BP81" s="83">
        <f t="shared" si="10"/>
        <v>0</v>
      </c>
      <c r="BQ81" s="84">
        <f t="shared" si="11"/>
        <v>0</v>
      </c>
      <c r="BR81" s="54" t="str">
        <f>IF(ISBLANK(A81),"",vlookup(LEFT(A81,1),Coordinate,9,false))</f>
        <v/>
      </c>
      <c r="BS81" s="54" t="str">
        <f>IF(ISBLANK(A81),"",VLOOKUP(MID(A81,2,1),Coordinate,9,false))</f>
        <v/>
      </c>
      <c r="BT81" s="54" t="str">
        <f>IF(ISBLANK(A81),"",VLOOKUP(MID(A81,3,1),Coordinate,9,false))</f>
        <v/>
      </c>
      <c r="BU81" s="54" t="str">
        <f>IF(ISBLANK(A81),"",VLOOKUP(MID(A81,4,1),Coordinate,9,false))</f>
        <v/>
      </c>
      <c r="BV81" s="54" t="str">
        <f>IF(ISBLANK(A81),"",VLOOKUP(MID(A81,5,1),Coordinate,9,false))</f>
        <v/>
      </c>
      <c r="BW81" s="54" t="str">
        <f>IF(ISBLANK(A81),"",VLOOKUP(MID(A81,6,1),Coordinate,9,false))</f>
        <v/>
      </c>
      <c r="BX81" s="84" t="str">
        <f>IF(ISBLANK(A81),"",VLOOKUP(RIGHT(A81,1),Coordinate,9,false))</f>
        <v/>
      </c>
      <c r="BY81" s="84">
        <f t="array" ref="BY81">SUMPRODUCT(BR81:BX81,TRANSPOSE(Weights))</f>
        <v>0</v>
      </c>
      <c r="BZ81" s="53"/>
    </row>
    <row r="82">
      <c r="A82" s="140"/>
      <c r="B82" s="51" t="str">
        <f>IF(ISBLANK(A82),"",if(C82="","N",if(VLOOKUP(BQ82,NewPlanet,3,false)=C82,"Y","N")))</f>
        <v/>
      </c>
      <c r="C82" s="141"/>
      <c r="D82" s="52"/>
      <c r="E82" s="52"/>
      <c r="F82" s="52"/>
      <c r="G82" s="52"/>
      <c r="H82" s="52"/>
      <c r="I82" s="54" t="str">
        <f t="shared" si="5"/>
        <v/>
      </c>
      <c r="J82" s="52"/>
      <c r="K82" s="52"/>
      <c r="L82" s="52"/>
      <c r="M82" s="52"/>
      <c r="N82" s="52"/>
      <c r="O82" s="54" t="str">
        <f t="shared" si="6"/>
        <v/>
      </c>
      <c r="P82" s="142"/>
      <c r="Q82" s="56"/>
      <c r="R82" s="143"/>
      <c r="S82" s="58"/>
      <c r="T82" s="144"/>
      <c r="U82" s="60"/>
      <c r="V82" s="61"/>
      <c r="W82" s="62"/>
      <c r="X82" s="52"/>
      <c r="Y82" s="63"/>
      <c r="Z82" s="52"/>
      <c r="AA82" s="52"/>
      <c r="AB82" s="52"/>
      <c r="AC82" s="65"/>
      <c r="AD82" s="52"/>
      <c r="AE82" s="52"/>
      <c r="AF82" s="52"/>
      <c r="AG82" s="65"/>
      <c r="AH82" s="52"/>
      <c r="AI82" s="52"/>
      <c r="AJ82" s="52"/>
      <c r="AK82" s="65"/>
      <c r="AL82" s="52"/>
      <c r="AM82" s="52"/>
      <c r="AN82" s="52"/>
      <c r="AO82" s="56"/>
      <c r="AP82" s="56"/>
      <c r="AQ82" s="56"/>
      <c r="AR82" s="58"/>
      <c r="AS82" s="58"/>
      <c r="AT82" s="58"/>
      <c r="AU82" s="60"/>
      <c r="AV82" s="60"/>
      <c r="AW82" s="61"/>
      <c r="AX82" s="62"/>
      <c r="AY82" s="31" t="str">
        <f t="shared" si="7"/>
        <v/>
      </c>
      <c r="AZ82" s="63"/>
      <c r="BA82" s="69"/>
      <c r="BB82" s="69"/>
      <c r="BC82" s="69"/>
      <c r="BD82" s="71"/>
      <c r="BE82" s="71"/>
      <c r="BF82" s="71"/>
      <c r="BG82" s="72"/>
      <c r="BH82" s="73"/>
      <c r="BI82" s="73"/>
      <c r="BJ82" s="74"/>
      <c r="BK82" s="74"/>
      <c r="BL82" s="77" t="str">
        <f t="shared" si="8"/>
        <v/>
      </c>
      <c r="BM82" s="80" t="str">
        <f t="shared" si="9"/>
        <v/>
      </c>
      <c r="BN82" s="139"/>
      <c r="BO82" s="82" t="str">
        <f>IF(ISBLANK(A82),"",VLOOKUP(LEFT(A82,1),Coordinate,2,FALSE))</f>
        <v/>
      </c>
      <c r="BP82" s="83">
        <f t="shared" si="10"/>
        <v>0</v>
      </c>
      <c r="BQ82" s="84">
        <f t="shared" si="11"/>
        <v>0</v>
      </c>
      <c r="BR82" s="54" t="str">
        <f>IF(ISBLANK(A82),"",vlookup(LEFT(A82,1),Coordinate,9,false))</f>
        <v/>
      </c>
      <c r="BS82" s="54" t="str">
        <f>IF(ISBLANK(A82),"",VLOOKUP(MID(A82,2,1),Coordinate,9,false))</f>
        <v/>
      </c>
      <c r="BT82" s="54" t="str">
        <f>IF(ISBLANK(A82),"",VLOOKUP(MID(A82,3,1),Coordinate,9,false))</f>
        <v/>
      </c>
      <c r="BU82" s="54" t="str">
        <f>IF(ISBLANK(A82),"",VLOOKUP(MID(A82,4,1),Coordinate,9,false))</f>
        <v/>
      </c>
      <c r="BV82" s="54" t="str">
        <f>IF(ISBLANK(A82),"",VLOOKUP(MID(A82,5,1),Coordinate,9,false))</f>
        <v/>
      </c>
      <c r="BW82" s="54" t="str">
        <f>IF(ISBLANK(A82),"",VLOOKUP(MID(A82,6,1),Coordinate,9,false))</f>
        <v/>
      </c>
      <c r="BX82" s="84" t="str">
        <f>IF(ISBLANK(A82),"",VLOOKUP(RIGHT(A82,1),Coordinate,9,false))</f>
        <v/>
      </c>
      <c r="BY82" s="84">
        <f t="array" ref="BY82">SUMPRODUCT(BR82:BX82,TRANSPOSE(Weights))</f>
        <v>0</v>
      </c>
      <c r="BZ82" s="53"/>
    </row>
    <row r="83">
      <c r="A83" s="140"/>
      <c r="B83" s="51" t="str">
        <f>IF(ISBLANK(A83),"",if(C83="","N",if(VLOOKUP(BQ83,NewPlanet,3,false)=C83,"Y","N")))</f>
        <v/>
      </c>
      <c r="C83" s="141"/>
      <c r="D83" s="52"/>
      <c r="E83" s="52"/>
      <c r="F83" s="52"/>
      <c r="G83" s="52"/>
      <c r="H83" s="52"/>
      <c r="I83" s="54" t="str">
        <f t="shared" si="5"/>
        <v/>
      </c>
      <c r="J83" s="52"/>
      <c r="K83" s="52"/>
      <c r="L83" s="52"/>
      <c r="M83" s="52"/>
      <c r="N83" s="52"/>
      <c r="O83" s="54" t="str">
        <f t="shared" si="6"/>
        <v/>
      </c>
      <c r="P83" s="142"/>
      <c r="Q83" s="56"/>
      <c r="R83" s="143"/>
      <c r="S83" s="58"/>
      <c r="T83" s="144"/>
      <c r="U83" s="60"/>
      <c r="V83" s="61"/>
      <c r="W83" s="62"/>
      <c r="X83" s="52"/>
      <c r="Y83" s="63"/>
      <c r="Z83" s="52"/>
      <c r="AA83" s="52"/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58"/>
      <c r="AU83" s="60"/>
      <c r="AV83" s="60"/>
      <c r="AW83" s="61"/>
      <c r="AX83" s="62"/>
      <c r="AY83" s="31" t="str">
        <f t="shared" si="7"/>
        <v/>
      </c>
      <c r="AZ83" s="63"/>
      <c r="BA83" s="69"/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 t="str">
        <f t="shared" si="8"/>
        <v/>
      </c>
      <c r="BM83" s="80" t="str">
        <f t="shared" si="9"/>
        <v/>
      </c>
      <c r="BN83" s="139"/>
      <c r="BO83" s="82" t="str">
        <f>IF(ISBLANK(A83),"",VLOOKUP(LEFT(A83,1),Coordinate,2,FALSE))</f>
        <v/>
      </c>
      <c r="BP83" s="83">
        <f t="shared" si="10"/>
        <v>0</v>
      </c>
      <c r="BQ83" s="84">
        <f t="shared" si="11"/>
        <v>0</v>
      </c>
      <c r="BR83" s="54" t="str">
        <f>IF(ISBLANK(A83),"",vlookup(LEFT(A83,1),Coordinate,9,false))</f>
        <v/>
      </c>
      <c r="BS83" s="54" t="str">
        <f>IF(ISBLANK(A83),"",VLOOKUP(MID(A83,2,1),Coordinate,9,false))</f>
        <v/>
      </c>
      <c r="BT83" s="54" t="str">
        <f>IF(ISBLANK(A83),"",VLOOKUP(MID(A83,3,1),Coordinate,9,false))</f>
        <v/>
      </c>
      <c r="BU83" s="54" t="str">
        <f>IF(ISBLANK(A83),"",VLOOKUP(MID(A83,4,1),Coordinate,9,false))</f>
        <v/>
      </c>
      <c r="BV83" s="54" t="str">
        <f>IF(ISBLANK(A83),"",VLOOKUP(MID(A83,5,1),Coordinate,9,false))</f>
        <v/>
      </c>
      <c r="BW83" s="54" t="str">
        <f>IF(ISBLANK(A83),"",VLOOKUP(MID(A83,6,1),Coordinate,9,false))</f>
        <v/>
      </c>
      <c r="BX83" s="84" t="str">
        <f>IF(ISBLANK(A83),"",VLOOKUP(RIGHT(A83,1),Coordinate,9,false))</f>
        <v/>
      </c>
      <c r="BY83" s="84">
        <f t="array" ref="BY83">SUMPRODUCT(BR83:BX83,TRANSPOSE(Weights))</f>
        <v>0</v>
      </c>
      <c r="BZ83" s="53"/>
    </row>
    <row r="84">
      <c r="A84" s="140"/>
      <c r="B84" s="51" t="str">
        <f>IF(ISBLANK(A84),"",if(C84="","N",if(VLOOKUP(BQ84,NewPlanet,3,false)=C84,"Y","N")))</f>
        <v/>
      </c>
      <c r="C84" s="141"/>
      <c r="D84" s="52"/>
      <c r="E84" s="52"/>
      <c r="F84" s="52"/>
      <c r="G84" s="52"/>
      <c r="H84" s="52"/>
      <c r="I84" s="54" t="str">
        <f t="shared" si="5"/>
        <v/>
      </c>
      <c r="J84" s="52"/>
      <c r="K84" s="52"/>
      <c r="L84" s="52"/>
      <c r="M84" s="52"/>
      <c r="N84" s="52"/>
      <c r="O84" s="54" t="str">
        <f t="shared" si="6"/>
        <v/>
      </c>
      <c r="P84" s="142"/>
      <c r="Q84" s="56"/>
      <c r="R84" s="143"/>
      <c r="S84" s="58"/>
      <c r="T84" s="144"/>
      <c r="U84" s="60"/>
      <c r="V84" s="61"/>
      <c r="W84" s="62"/>
      <c r="X84" s="52"/>
      <c r="Y84" s="63"/>
      <c r="Z84" s="52"/>
      <c r="AA84" s="52"/>
      <c r="AB84" s="52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58"/>
      <c r="AU84" s="60"/>
      <c r="AV84" s="60"/>
      <c r="AW84" s="61"/>
      <c r="AX84" s="62"/>
      <c r="AY84" s="31" t="str">
        <f t="shared" si="7"/>
        <v/>
      </c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 t="str">
        <f t="shared" si="8"/>
        <v/>
      </c>
      <c r="BM84" s="80" t="str">
        <f t="shared" si="9"/>
        <v/>
      </c>
      <c r="BN84" s="139"/>
      <c r="BO84" s="82" t="str">
        <f>IF(ISBLANK(A84),"",VLOOKUP(LEFT(A84,1),Coordinate,2,FALSE))</f>
        <v/>
      </c>
      <c r="BP84" s="83">
        <f t="shared" si="10"/>
        <v>0</v>
      </c>
      <c r="BQ84" s="84">
        <f t="shared" si="11"/>
        <v>0</v>
      </c>
      <c r="BR84" s="54" t="str">
        <f>IF(ISBLANK(A84),"",vlookup(LEFT(A84,1),Coordinate,9,false))</f>
        <v/>
      </c>
      <c r="BS84" s="54" t="str">
        <f>IF(ISBLANK(A84),"",VLOOKUP(MID(A84,2,1),Coordinate,9,false))</f>
        <v/>
      </c>
      <c r="BT84" s="54" t="str">
        <f>IF(ISBLANK(A84),"",VLOOKUP(MID(A84,3,1),Coordinate,9,false))</f>
        <v/>
      </c>
      <c r="BU84" s="54" t="str">
        <f>IF(ISBLANK(A84),"",VLOOKUP(MID(A84,4,1),Coordinate,9,false))</f>
        <v/>
      </c>
      <c r="BV84" s="54" t="str">
        <f>IF(ISBLANK(A84),"",VLOOKUP(MID(A84,5,1),Coordinate,9,false))</f>
        <v/>
      </c>
      <c r="BW84" s="54" t="str">
        <f>IF(ISBLANK(A84),"",VLOOKUP(MID(A84,6,1),Coordinate,9,false))</f>
        <v/>
      </c>
      <c r="BX84" s="84" t="str">
        <f>IF(ISBLANK(A84),"",VLOOKUP(RIGHT(A84,1),Coordinate,9,false))</f>
        <v/>
      </c>
      <c r="BY84" s="84">
        <f t="array" ref="BY84">SUMPRODUCT(BR84:BX84,TRANSPOSE(Weights))</f>
        <v>0</v>
      </c>
      <c r="BZ84" s="53"/>
    </row>
    <row r="85">
      <c r="A85" s="140"/>
      <c r="B85" s="51" t="str">
        <f>IF(ISBLANK(A85),"",if(C85="","N",if(VLOOKUP(BQ85,NewPlanet,3,false)=C85,"Y","N")))</f>
        <v/>
      </c>
      <c r="C85" s="141"/>
      <c r="D85" s="52"/>
      <c r="E85" s="52"/>
      <c r="F85" s="52"/>
      <c r="G85" s="52"/>
      <c r="H85" s="52"/>
      <c r="I85" s="54" t="str">
        <f t="shared" si="5"/>
        <v/>
      </c>
      <c r="J85" s="52"/>
      <c r="K85" s="52"/>
      <c r="L85" s="52"/>
      <c r="M85" s="52"/>
      <c r="N85" s="52"/>
      <c r="O85" s="54" t="str">
        <f t="shared" si="6"/>
        <v/>
      </c>
      <c r="P85" s="142"/>
      <c r="Q85" s="56"/>
      <c r="R85" s="143"/>
      <c r="S85" s="58"/>
      <c r="T85" s="144"/>
      <c r="U85" s="60"/>
      <c r="V85" s="61"/>
      <c r="W85" s="62"/>
      <c r="X85" s="52"/>
      <c r="Y85" s="63"/>
      <c r="Z85" s="52"/>
      <c r="AA85" s="52"/>
      <c r="AB85" s="52"/>
      <c r="AC85" s="65"/>
      <c r="AD85" s="52"/>
      <c r="AE85" s="52"/>
      <c r="AF85" s="52"/>
      <c r="AG85" s="65"/>
      <c r="AH85" s="52"/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58"/>
      <c r="AU85" s="60"/>
      <c r="AV85" s="60"/>
      <c r="AW85" s="61"/>
      <c r="AX85" s="62"/>
      <c r="AY85" s="31" t="str">
        <f t="shared" si="7"/>
        <v/>
      </c>
      <c r="AZ85" s="63"/>
      <c r="BA85" s="69"/>
      <c r="BB85" s="69"/>
      <c r="BC85" s="69"/>
      <c r="BD85" s="71"/>
      <c r="BE85" s="71"/>
      <c r="BF85" s="71"/>
      <c r="BG85" s="72"/>
      <c r="BH85" s="73"/>
      <c r="BI85" s="73"/>
      <c r="BJ85" s="74"/>
      <c r="BK85" s="74"/>
      <c r="BL85" s="77" t="str">
        <f t="shared" si="8"/>
        <v/>
      </c>
      <c r="BM85" s="80" t="str">
        <f t="shared" si="9"/>
        <v/>
      </c>
      <c r="BN85" s="139"/>
      <c r="BO85" s="82" t="str">
        <f>IF(ISBLANK(A85),"",VLOOKUP(LEFT(A85,1),Coordinate,2,FALSE))</f>
        <v/>
      </c>
      <c r="BP85" s="83">
        <f t="shared" si="10"/>
        <v>0</v>
      </c>
      <c r="BQ85" s="84">
        <f t="shared" si="11"/>
        <v>0</v>
      </c>
      <c r="BR85" s="54" t="str">
        <f>IF(ISBLANK(A85),"",vlookup(LEFT(A85,1),Coordinate,9,false))</f>
        <v/>
      </c>
      <c r="BS85" s="54" t="str">
        <f>IF(ISBLANK(A85),"",VLOOKUP(MID(A85,2,1),Coordinate,9,false))</f>
        <v/>
      </c>
      <c r="BT85" s="54" t="str">
        <f>IF(ISBLANK(A85),"",VLOOKUP(MID(A85,3,1),Coordinate,9,false))</f>
        <v/>
      </c>
      <c r="BU85" s="54" t="str">
        <f>IF(ISBLANK(A85),"",VLOOKUP(MID(A85,4,1),Coordinate,9,false))</f>
        <v/>
      </c>
      <c r="BV85" s="54" t="str">
        <f>IF(ISBLANK(A85),"",VLOOKUP(MID(A85,5,1),Coordinate,9,false))</f>
        <v/>
      </c>
      <c r="BW85" s="54" t="str">
        <f>IF(ISBLANK(A85),"",VLOOKUP(MID(A85,6,1),Coordinate,9,false))</f>
        <v/>
      </c>
      <c r="BX85" s="84" t="str">
        <f>IF(ISBLANK(A85),"",VLOOKUP(RIGHT(A85,1),Coordinate,9,false))</f>
        <v/>
      </c>
      <c r="BY85" s="84">
        <f t="array" ref="BY85">SUMPRODUCT(BR85:BX85,TRANSPOSE(Weights))</f>
        <v>0</v>
      </c>
      <c r="BZ85" s="53"/>
    </row>
    <row r="86">
      <c r="A86" s="140"/>
      <c r="B86" s="51" t="str">
        <f>IF(ISBLANK(A86),"",if(C86="","N",if(VLOOKUP(BQ86,NewPlanet,3,false)=C86,"Y","N")))</f>
        <v/>
      </c>
      <c r="C86" s="141"/>
      <c r="D86" s="52"/>
      <c r="E86" s="52"/>
      <c r="F86" s="52"/>
      <c r="G86" s="52"/>
      <c r="H86" s="52"/>
      <c r="I86" s="54" t="str">
        <f t="shared" si="5"/>
        <v/>
      </c>
      <c r="J86" s="52"/>
      <c r="K86" s="52"/>
      <c r="L86" s="52"/>
      <c r="M86" s="52"/>
      <c r="N86" s="52"/>
      <c r="O86" s="54" t="str">
        <f t="shared" si="6"/>
        <v/>
      </c>
      <c r="P86" s="142"/>
      <c r="Q86" s="56"/>
      <c r="R86" s="143"/>
      <c r="S86" s="58"/>
      <c r="T86" s="144"/>
      <c r="U86" s="60"/>
      <c r="V86" s="61"/>
      <c r="W86" s="62"/>
      <c r="X86" s="52"/>
      <c r="Y86" s="63"/>
      <c r="Z86" s="52"/>
      <c r="AA86" s="52"/>
      <c r="AB86" s="52"/>
      <c r="AC86" s="65"/>
      <c r="AD86" s="52"/>
      <c r="AE86" s="52"/>
      <c r="AF86" s="52"/>
      <c r="AG86" s="65"/>
      <c r="AH86" s="52"/>
      <c r="AI86" s="52"/>
      <c r="AJ86" s="52"/>
      <c r="AK86" s="65"/>
      <c r="AL86" s="52"/>
      <c r="AM86" s="52"/>
      <c r="AN86" s="52"/>
      <c r="AO86" s="56"/>
      <c r="AP86" s="56"/>
      <c r="AQ86" s="56"/>
      <c r="AR86" s="58"/>
      <c r="AS86" s="58"/>
      <c r="AT86" s="58"/>
      <c r="AU86" s="60"/>
      <c r="AV86" s="60"/>
      <c r="AW86" s="61"/>
      <c r="AX86" s="62"/>
      <c r="AY86" s="31" t="str">
        <f t="shared" si="7"/>
        <v/>
      </c>
      <c r="AZ86" s="63"/>
      <c r="BA86" s="69"/>
      <c r="BB86" s="69"/>
      <c r="BC86" s="69"/>
      <c r="BD86" s="71"/>
      <c r="BE86" s="71"/>
      <c r="BF86" s="71"/>
      <c r="BG86" s="72"/>
      <c r="BH86" s="73"/>
      <c r="BI86" s="73"/>
      <c r="BJ86" s="74"/>
      <c r="BK86" s="74"/>
      <c r="BL86" s="77" t="str">
        <f t="shared" si="8"/>
        <v/>
      </c>
      <c r="BM86" s="80" t="str">
        <f t="shared" si="9"/>
        <v/>
      </c>
      <c r="BN86" s="139"/>
      <c r="BO86" s="82" t="str">
        <f>IF(ISBLANK(A86),"",VLOOKUP(LEFT(A86,1),Coordinate,2,FALSE))</f>
        <v/>
      </c>
      <c r="BP86" s="83">
        <f t="shared" si="10"/>
        <v>0</v>
      </c>
      <c r="BQ86" s="84">
        <f t="shared" si="11"/>
        <v>0</v>
      </c>
      <c r="BR86" s="54" t="str">
        <f>IF(ISBLANK(A86),"",vlookup(LEFT(A86,1),Coordinate,9,false))</f>
        <v/>
      </c>
      <c r="BS86" s="54" t="str">
        <f>IF(ISBLANK(A86),"",VLOOKUP(MID(A86,2,1),Coordinate,9,false))</f>
        <v/>
      </c>
      <c r="BT86" s="54" t="str">
        <f>IF(ISBLANK(A86),"",VLOOKUP(MID(A86,3,1),Coordinate,9,false))</f>
        <v/>
      </c>
      <c r="BU86" s="54" t="str">
        <f>IF(ISBLANK(A86),"",VLOOKUP(MID(A86,4,1),Coordinate,9,false))</f>
        <v/>
      </c>
      <c r="BV86" s="54" t="str">
        <f>IF(ISBLANK(A86),"",VLOOKUP(MID(A86,5,1),Coordinate,9,false))</f>
        <v/>
      </c>
      <c r="BW86" s="54" t="str">
        <f>IF(ISBLANK(A86),"",VLOOKUP(MID(A86,6,1),Coordinate,9,false))</f>
        <v/>
      </c>
      <c r="BX86" s="84" t="str">
        <f>IF(ISBLANK(A86),"",VLOOKUP(RIGHT(A86,1),Coordinate,9,false))</f>
        <v/>
      </c>
      <c r="BY86" s="84">
        <f t="array" ref="BY86">SUMPRODUCT(BR86:BX86,TRANSPOSE(Weights))</f>
        <v>0</v>
      </c>
      <c r="BZ86" s="53"/>
    </row>
    <row r="87">
      <c r="A87" s="140"/>
      <c r="B87" s="51" t="str">
        <f>IF(ISBLANK(A87),"",if(C87="","N",if(VLOOKUP(BQ87,NewPlanet,3,false)=C87,"Y","N")))</f>
        <v/>
      </c>
      <c r="C87" s="141"/>
      <c r="D87" s="52"/>
      <c r="E87" s="52"/>
      <c r="F87" s="52"/>
      <c r="G87" s="52"/>
      <c r="H87" s="52"/>
      <c r="I87" s="54" t="str">
        <f t="shared" si="5"/>
        <v/>
      </c>
      <c r="J87" s="52"/>
      <c r="K87" s="52"/>
      <c r="L87" s="52"/>
      <c r="M87" s="52"/>
      <c r="N87" s="52"/>
      <c r="O87" s="54" t="str">
        <f t="shared" si="6"/>
        <v/>
      </c>
      <c r="P87" s="142"/>
      <c r="Q87" s="56"/>
      <c r="R87" s="143"/>
      <c r="S87" s="58"/>
      <c r="T87" s="144"/>
      <c r="U87" s="60"/>
      <c r="V87" s="61"/>
      <c r="W87" s="62"/>
      <c r="X87" s="52"/>
      <c r="Y87" s="63"/>
      <c r="Z87" s="52"/>
      <c r="AA87" s="52"/>
      <c r="AB87" s="52"/>
      <c r="AC87" s="65"/>
      <c r="AD87" s="52"/>
      <c r="AE87" s="52"/>
      <c r="AF87" s="52"/>
      <c r="AG87" s="65"/>
      <c r="AH87" s="52"/>
      <c r="AI87" s="52"/>
      <c r="AJ87" s="52"/>
      <c r="AK87" s="65"/>
      <c r="AL87" s="52"/>
      <c r="AM87" s="52"/>
      <c r="AN87" s="52"/>
      <c r="AO87" s="56"/>
      <c r="AP87" s="56"/>
      <c r="AQ87" s="56"/>
      <c r="AR87" s="58"/>
      <c r="AS87" s="58"/>
      <c r="AT87" s="58"/>
      <c r="AU87" s="60"/>
      <c r="AV87" s="60"/>
      <c r="AW87" s="61"/>
      <c r="AX87" s="62"/>
      <c r="AY87" s="31" t="str">
        <f t="shared" si="7"/>
        <v/>
      </c>
      <c r="AZ87" s="63"/>
      <c r="BA87" s="69"/>
      <c r="BB87" s="69"/>
      <c r="BC87" s="69"/>
      <c r="BD87" s="71"/>
      <c r="BE87" s="71"/>
      <c r="BF87" s="71"/>
      <c r="BG87" s="72"/>
      <c r="BH87" s="73"/>
      <c r="BI87" s="73"/>
      <c r="BJ87" s="74"/>
      <c r="BK87" s="74"/>
      <c r="BL87" s="77" t="str">
        <f t="shared" si="8"/>
        <v/>
      </c>
      <c r="BM87" s="80" t="str">
        <f t="shared" si="9"/>
        <v/>
      </c>
      <c r="BN87" s="139"/>
      <c r="BO87" s="82" t="str">
        <f>IF(ISBLANK(A87),"",VLOOKUP(LEFT(A87,1),Coordinate,2,FALSE))</f>
        <v/>
      </c>
      <c r="BP87" s="83">
        <f t="shared" si="10"/>
        <v>0</v>
      </c>
      <c r="BQ87" s="84">
        <f t="shared" si="11"/>
        <v>0</v>
      </c>
      <c r="BR87" s="54" t="str">
        <f>IF(ISBLANK(A87),"",vlookup(LEFT(A87,1),Coordinate,9,false))</f>
        <v/>
      </c>
      <c r="BS87" s="54" t="str">
        <f>IF(ISBLANK(A87),"",VLOOKUP(MID(A87,2,1),Coordinate,9,false))</f>
        <v/>
      </c>
      <c r="BT87" s="54" t="str">
        <f>IF(ISBLANK(A87),"",VLOOKUP(MID(A87,3,1),Coordinate,9,false))</f>
        <v/>
      </c>
      <c r="BU87" s="54" t="str">
        <f>IF(ISBLANK(A87),"",VLOOKUP(MID(A87,4,1),Coordinate,9,false))</f>
        <v/>
      </c>
      <c r="BV87" s="54" t="str">
        <f>IF(ISBLANK(A87),"",VLOOKUP(MID(A87,5,1),Coordinate,9,false))</f>
        <v/>
      </c>
      <c r="BW87" s="54" t="str">
        <f>IF(ISBLANK(A87),"",VLOOKUP(MID(A87,6,1),Coordinate,9,false))</f>
        <v/>
      </c>
      <c r="BX87" s="84" t="str">
        <f>IF(ISBLANK(A87),"",VLOOKUP(RIGHT(A87,1),Coordinate,9,false))</f>
        <v/>
      </c>
      <c r="BY87" s="84">
        <f t="array" ref="BY87">SUMPRODUCT(BR87:BX87,TRANSPOSE(Weights))</f>
        <v>0</v>
      </c>
      <c r="BZ87" s="53"/>
    </row>
    <row r="88">
      <c r="A88" s="140"/>
      <c r="B88" s="51" t="str">
        <f>IF(ISBLANK(A88),"",if(C88="","N",if(VLOOKUP(BQ88,NewPlanet,3,false)=C88,"Y","N")))</f>
        <v/>
      </c>
      <c r="C88" s="141"/>
      <c r="D88" s="52"/>
      <c r="E88" s="52"/>
      <c r="F88" s="52"/>
      <c r="G88" s="52"/>
      <c r="H88" s="52"/>
      <c r="I88" s="54" t="str">
        <f t="shared" si="5"/>
        <v/>
      </c>
      <c r="J88" s="52"/>
      <c r="K88" s="52"/>
      <c r="L88" s="52"/>
      <c r="M88" s="52"/>
      <c r="N88" s="52"/>
      <c r="O88" s="54" t="str">
        <f t="shared" si="6"/>
        <v/>
      </c>
      <c r="P88" s="142"/>
      <c r="Q88" s="56"/>
      <c r="R88" s="143"/>
      <c r="S88" s="58"/>
      <c r="T88" s="144"/>
      <c r="U88" s="60"/>
      <c r="V88" s="61"/>
      <c r="W88" s="62"/>
      <c r="X88" s="52"/>
      <c r="Y88" s="63"/>
      <c r="Z88" s="52"/>
      <c r="AA88" s="52"/>
      <c r="AB88" s="52"/>
      <c r="AC88" s="65"/>
      <c r="AD88" s="52"/>
      <c r="AE88" s="52"/>
      <c r="AF88" s="52"/>
      <c r="AG88" s="65"/>
      <c r="AH88" s="52"/>
      <c r="AI88" s="52"/>
      <c r="AJ88" s="52"/>
      <c r="AK88" s="65"/>
      <c r="AL88" s="52"/>
      <c r="AM88" s="52"/>
      <c r="AN88" s="52"/>
      <c r="AO88" s="56"/>
      <c r="AP88" s="56"/>
      <c r="AQ88" s="56"/>
      <c r="AR88" s="58"/>
      <c r="AS88" s="58"/>
      <c r="AT88" s="58"/>
      <c r="AU88" s="60"/>
      <c r="AV88" s="60"/>
      <c r="AW88" s="61"/>
      <c r="AX88" s="62"/>
      <c r="AY88" s="31" t="str">
        <f t="shared" si="7"/>
        <v/>
      </c>
      <c r="AZ88" s="63"/>
      <c r="BA88" s="69"/>
      <c r="BB88" s="69"/>
      <c r="BC88" s="69"/>
      <c r="BD88" s="71"/>
      <c r="BE88" s="71"/>
      <c r="BF88" s="71"/>
      <c r="BG88" s="72"/>
      <c r="BH88" s="73"/>
      <c r="BI88" s="73"/>
      <c r="BJ88" s="74"/>
      <c r="BK88" s="74"/>
      <c r="BL88" s="77" t="str">
        <f t="shared" si="8"/>
        <v/>
      </c>
      <c r="BM88" s="80" t="str">
        <f t="shared" si="9"/>
        <v/>
      </c>
      <c r="BN88" s="139"/>
      <c r="BO88" s="82" t="str">
        <f>IF(ISBLANK(A88),"",VLOOKUP(LEFT(A88,1),Coordinate,2,FALSE))</f>
        <v/>
      </c>
      <c r="BP88" s="83">
        <f t="shared" si="10"/>
        <v>0</v>
      </c>
      <c r="BQ88" s="84">
        <f t="shared" si="11"/>
        <v>0</v>
      </c>
      <c r="BR88" s="54" t="str">
        <f>IF(ISBLANK(A88),"",vlookup(LEFT(A88,1),Coordinate,9,false))</f>
        <v/>
      </c>
      <c r="BS88" s="54" t="str">
        <f>IF(ISBLANK(A88),"",VLOOKUP(MID(A88,2,1),Coordinate,9,false))</f>
        <v/>
      </c>
      <c r="BT88" s="54" t="str">
        <f>IF(ISBLANK(A88),"",VLOOKUP(MID(A88,3,1),Coordinate,9,false))</f>
        <v/>
      </c>
      <c r="BU88" s="54" t="str">
        <f>IF(ISBLANK(A88),"",VLOOKUP(MID(A88,4,1),Coordinate,9,false))</f>
        <v/>
      </c>
      <c r="BV88" s="54" t="str">
        <f>IF(ISBLANK(A88),"",VLOOKUP(MID(A88,5,1),Coordinate,9,false))</f>
        <v/>
      </c>
      <c r="BW88" s="54" t="str">
        <f>IF(ISBLANK(A88),"",VLOOKUP(MID(A88,6,1),Coordinate,9,false))</f>
        <v/>
      </c>
      <c r="BX88" s="84" t="str">
        <f>IF(ISBLANK(A88),"",VLOOKUP(RIGHT(A88,1),Coordinate,9,false))</f>
        <v/>
      </c>
      <c r="BY88" s="84">
        <f t="array" ref="BY88">SUMPRODUCT(BR88:BX88,TRANSPOSE(Weights))</f>
        <v>0</v>
      </c>
      <c r="BZ88" s="53"/>
    </row>
    <row r="89">
      <c r="A89" s="140"/>
      <c r="B89" s="51" t="str">
        <f>IF(ISBLANK(A89),"",if(C89="","N",if(VLOOKUP(BQ89,NewPlanet,3,false)=C89,"Y","N")))</f>
        <v/>
      </c>
      <c r="C89" s="141"/>
      <c r="D89" s="52"/>
      <c r="E89" s="52"/>
      <c r="F89" s="52"/>
      <c r="G89" s="52"/>
      <c r="H89" s="52"/>
      <c r="I89" s="54" t="str">
        <f t="shared" si="5"/>
        <v/>
      </c>
      <c r="J89" s="52"/>
      <c r="K89" s="52"/>
      <c r="L89" s="52"/>
      <c r="M89" s="52"/>
      <c r="N89" s="52"/>
      <c r="O89" s="54" t="str">
        <f t="shared" si="6"/>
        <v/>
      </c>
      <c r="P89" s="142"/>
      <c r="Q89" s="56"/>
      <c r="R89" s="143"/>
      <c r="S89" s="58"/>
      <c r="T89" s="144"/>
      <c r="U89" s="60"/>
      <c r="V89" s="61"/>
      <c r="W89" s="62"/>
      <c r="X89" s="52"/>
      <c r="Y89" s="63"/>
      <c r="Z89" s="52"/>
      <c r="AA89" s="52"/>
      <c r="AB89" s="52"/>
      <c r="AC89" s="65"/>
      <c r="AD89" s="52"/>
      <c r="AE89" s="52"/>
      <c r="AF89" s="52"/>
      <c r="AG89" s="65"/>
      <c r="AH89" s="52"/>
      <c r="AI89" s="52"/>
      <c r="AJ89" s="52"/>
      <c r="AK89" s="65"/>
      <c r="AL89" s="52"/>
      <c r="AM89" s="52"/>
      <c r="AN89" s="52"/>
      <c r="AO89" s="56"/>
      <c r="AP89" s="56"/>
      <c r="AQ89" s="56"/>
      <c r="AR89" s="58"/>
      <c r="AS89" s="58"/>
      <c r="AT89" s="58"/>
      <c r="AU89" s="60"/>
      <c r="AV89" s="60"/>
      <c r="AW89" s="61"/>
      <c r="AX89" s="62"/>
      <c r="AY89" s="31" t="str">
        <f t="shared" si="7"/>
        <v/>
      </c>
      <c r="AZ89" s="63"/>
      <c r="BA89" s="69"/>
      <c r="BB89" s="69"/>
      <c r="BC89" s="69"/>
      <c r="BD89" s="71"/>
      <c r="BE89" s="71"/>
      <c r="BF89" s="71"/>
      <c r="BG89" s="72"/>
      <c r="BH89" s="73"/>
      <c r="BI89" s="73"/>
      <c r="BJ89" s="74"/>
      <c r="BK89" s="74"/>
      <c r="BL89" s="77" t="str">
        <f t="shared" si="8"/>
        <v/>
      </c>
      <c r="BM89" s="80" t="str">
        <f t="shared" si="9"/>
        <v/>
      </c>
      <c r="BN89" s="139"/>
      <c r="BO89" s="82" t="str">
        <f>IF(ISBLANK(A89),"",VLOOKUP(LEFT(A89,1),Coordinate,2,FALSE))</f>
        <v/>
      </c>
      <c r="BP89" s="83">
        <f t="shared" si="10"/>
        <v>0</v>
      </c>
      <c r="BQ89" s="84">
        <f t="shared" si="11"/>
        <v>0</v>
      </c>
      <c r="BR89" s="54" t="str">
        <f>IF(ISBLANK(A89),"",vlookup(LEFT(A89,1),Coordinate,9,false))</f>
        <v/>
      </c>
      <c r="BS89" s="54" t="str">
        <f>IF(ISBLANK(A89),"",VLOOKUP(MID(A89,2,1),Coordinate,9,false))</f>
        <v/>
      </c>
      <c r="BT89" s="54" t="str">
        <f>IF(ISBLANK(A89),"",VLOOKUP(MID(A89,3,1),Coordinate,9,false))</f>
        <v/>
      </c>
      <c r="BU89" s="54" t="str">
        <f>IF(ISBLANK(A89),"",VLOOKUP(MID(A89,4,1),Coordinate,9,false))</f>
        <v/>
      </c>
      <c r="BV89" s="54" t="str">
        <f>IF(ISBLANK(A89),"",VLOOKUP(MID(A89,5,1),Coordinate,9,false))</f>
        <v/>
      </c>
      <c r="BW89" s="54" t="str">
        <f>IF(ISBLANK(A89),"",VLOOKUP(MID(A89,6,1),Coordinate,9,false))</f>
        <v/>
      </c>
      <c r="BX89" s="84" t="str">
        <f>IF(ISBLANK(A89),"",VLOOKUP(RIGHT(A89,1),Coordinate,9,false))</f>
        <v/>
      </c>
      <c r="BY89" s="84">
        <f t="array" ref="BY89">SUMPRODUCT(BR89:BX89,TRANSPOSE(Weights))</f>
        <v>0</v>
      </c>
      <c r="BZ89" s="53"/>
    </row>
    <row r="90">
      <c r="A90" s="140"/>
      <c r="B90" s="51" t="str">
        <f>IF(ISBLANK(A90),"",if(C90="","N",if(VLOOKUP(BQ90,NewPlanet,3,false)=C90,"Y","N")))</f>
        <v/>
      </c>
      <c r="C90" s="141"/>
      <c r="D90" s="52"/>
      <c r="E90" s="52"/>
      <c r="F90" s="52"/>
      <c r="G90" s="52"/>
      <c r="H90" s="52"/>
      <c r="I90" s="54" t="str">
        <f t="shared" si="5"/>
        <v/>
      </c>
      <c r="J90" s="52"/>
      <c r="K90" s="52"/>
      <c r="L90" s="52"/>
      <c r="M90" s="52"/>
      <c r="N90" s="52"/>
      <c r="O90" s="54" t="str">
        <f t="shared" si="6"/>
        <v/>
      </c>
      <c r="P90" s="142"/>
      <c r="Q90" s="56"/>
      <c r="R90" s="143"/>
      <c r="S90" s="58"/>
      <c r="T90" s="144"/>
      <c r="U90" s="60"/>
      <c r="V90" s="61"/>
      <c r="W90" s="62"/>
      <c r="X90" s="52"/>
      <c r="Y90" s="63"/>
      <c r="Z90" s="52"/>
      <c r="AA90" s="52"/>
      <c r="AB90" s="52"/>
      <c r="AC90" s="65"/>
      <c r="AD90" s="52"/>
      <c r="AE90" s="52"/>
      <c r="AF90" s="52"/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6"/>
      <c r="AR90" s="58"/>
      <c r="AS90" s="58"/>
      <c r="AT90" s="58"/>
      <c r="AU90" s="60"/>
      <c r="AV90" s="60"/>
      <c r="AW90" s="61"/>
      <c r="AX90" s="62"/>
      <c r="AY90" s="31" t="str">
        <f t="shared" si="7"/>
        <v/>
      </c>
      <c r="AZ90" s="63"/>
      <c r="BA90" s="69"/>
      <c r="BB90" s="69"/>
      <c r="BC90" s="69"/>
      <c r="BD90" s="71"/>
      <c r="BE90" s="71"/>
      <c r="BF90" s="71"/>
      <c r="BG90" s="72"/>
      <c r="BH90" s="73"/>
      <c r="BI90" s="73"/>
      <c r="BJ90" s="74"/>
      <c r="BK90" s="74"/>
      <c r="BL90" s="77" t="str">
        <f t="shared" si="8"/>
        <v/>
      </c>
      <c r="BM90" s="80" t="str">
        <f t="shared" si="9"/>
        <v/>
      </c>
      <c r="BN90" s="139"/>
      <c r="BO90" s="82" t="str">
        <f>IF(ISBLANK(A90),"",VLOOKUP(LEFT(A90,1),Coordinate,2,FALSE))</f>
        <v/>
      </c>
      <c r="BP90" s="83">
        <f t="shared" si="10"/>
        <v>0</v>
      </c>
      <c r="BQ90" s="84">
        <f t="shared" si="11"/>
        <v>0</v>
      </c>
      <c r="BR90" s="54" t="str">
        <f>IF(ISBLANK(A90),"",vlookup(LEFT(A90,1),Coordinate,9,false))</f>
        <v/>
      </c>
      <c r="BS90" s="54" t="str">
        <f>IF(ISBLANK(A90),"",VLOOKUP(MID(A90,2,1),Coordinate,9,false))</f>
        <v/>
      </c>
      <c r="BT90" s="54" t="str">
        <f>IF(ISBLANK(A90),"",VLOOKUP(MID(A90,3,1),Coordinate,9,false))</f>
        <v/>
      </c>
      <c r="BU90" s="54" t="str">
        <f>IF(ISBLANK(A90),"",VLOOKUP(MID(A90,4,1),Coordinate,9,false))</f>
        <v/>
      </c>
      <c r="BV90" s="54" t="str">
        <f>IF(ISBLANK(A90),"",VLOOKUP(MID(A90,5,1),Coordinate,9,false))</f>
        <v/>
      </c>
      <c r="BW90" s="54" t="str">
        <f>IF(ISBLANK(A90),"",VLOOKUP(MID(A90,6,1),Coordinate,9,false))</f>
        <v/>
      </c>
      <c r="BX90" s="84" t="str">
        <f>IF(ISBLANK(A90),"",VLOOKUP(RIGHT(A90,1),Coordinate,9,false))</f>
        <v/>
      </c>
      <c r="BY90" s="84">
        <f t="array" ref="BY90">SUMPRODUCT(BR90:BX90,TRANSPOSE(Weights))</f>
        <v>0</v>
      </c>
      <c r="BZ90" s="53"/>
    </row>
    <row r="91">
      <c r="A91" s="140"/>
      <c r="B91" s="51" t="str">
        <f>IF(ISBLANK(A91),"",if(C91="","N",if(VLOOKUP(BQ91,NewPlanet,3,false)=C91,"Y","N")))</f>
        <v/>
      </c>
      <c r="C91" s="141"/>
      <c r="D91" s="52"/>
      <c r="E91" s="52"/>
      <c r="F91" s="52"/>
      <c r="G91" s="52"/>
      <c r="H91" s="52"/>
      <c r="I91" s="54" t="str">
        <f t="shared" si="5"/>
        <v/>
      </c>
      <c r="J91" s="52"/>
      <c r="K91" s="52"/>
      <c r="L91" s="52"/>
      <c r="M91" s="52"/>
      <c r="N91" s="52"/>
      <c r="O91" s="54" t="str">
        <f t="shared" si="6"/>
        <v/>
      </c>
      <c r="P91" s="142"/>
      <c r="Q91" s="56"/>
      <c r="R91" s="143"/>
      <c r="S91" s="58"/>
      <c r="T91" s="144"/>
      <c r="U91" s="60"/>
      <c r="V91" s="61"/>
      <c r="W91" s="62"/>
      <c r="X91" s="52"/>
      <c r="Y91" s="63"/>
      <c r="Z91" s="52"/>
      <c r="AA91" s="52"/>
      <c r="AB91" s="52"/>
      <c r="AC91" s="65"/>
      <c r="AD91" s="52"/>
      <c r="AE91" s="52"/>
      <c r="AF91" s="52"/>
      <c r="AG91" s="65"/>
      <c r="AH91" s="52"/>
      <c r="AI91" s="52"/>
      <c r="AJ91" s="52"/>
      <c r="AK91" s="65"/>
      <c r="AL91" s="52"/>
      <c r="AM91" s="52"/>
      <c r="AN91" s="52"/>
      <c r="AO91" s="56"/>
      <c r="AP91" s="56"/>
      <c r="AQ91" s="56"/>
      <c r="AR91" s="58"/>
      <c r="AS91" s="58"/>
      <c r="AT91" s="58"/>
      <c r="AU91" s="60"/>
      <c r="AV91" s="60"/>
      <c r="AW91" s="61"/>
      <c r="AX91" s="62"/>
      <c r="AY91" s="31" t="str">
        <f t="shared" si="7"/>
        <v/>
      </c>
      <c r="AZ91" s="63"/>
      <c r="BA91" s="69"/>
      <c r="BB91" s="69"/>
      <c r="BC91" s="69"/>
      <c r="BD91" s="71"/>
      <c r="BE91" s="71"/>
      <c r="BF91" s="71"/>
      <c r="BG91" s="72"/>
      <c r="BH91" s="73"/>
      <c r="BI91" s="73"/>
      <c r="BJ91" s="74"/>
      <c r="BK91" s="74"/>
      <c r="BL91" s="77" t="str">
        <f t="shared" si="8"/>
        <v/>
      </c>
      <c r="BM91" s="80" t="str">
        <f t="shared" si="9"/>
        <v/>
      </c>
      <c r="BN91" s="139"/>
      <c r="BO91" s="82" t="str">
        <f>IF(ISBLANK(A91),"",VLOOKUP(LEFT(A91,1),Coordinate,2,FALSE))</f>
        <v/>
      </c>
      <c r="BP91" s="83">
        <f t="shared" si="10"/>
        <v>0</v>
      </c>
      <c r="BQ91" s="84">
        <f t="shared" si="11"/>
        <v>0</v>
      </c>
      <c r="BR91" s="54" t="str">
        <f>IF(ISBLANK(A91),"",vlookup(LEFT(A91,1),Coordinate,9,false))</f>
        <v/>
      </c>
      <c r="BS91" s="54" t="str">
        <f>IF(ISBLANK(A91),"",VLOOKUP(MID(A91,2,1),Coordinate,9,false))</f>
        <v/>
      </c>
      <c r="BT91" s="54" t="str">
        <f>IF(ISBLANK(A91),"",VLOOKUP(MID(A91,3,1),Coordinate,9,false))</f>
        <v/>
      </c>
      <c r="BU91" s="54" t="str">
        <f>IF(ISBLANK(A91),"",VLOOKUP(MID(A91,4,1),Coordinate,9,false))</f>
        <v/>
      </c>
      <c r="BV91" s="54" t="str">
        <f>IF(ISBLANK(A91),"",VLOOKUP(MID(A91,5,1),Coordinate,9,false))</f>
        <v/>
      </c>
      <c r="BW91" s="54" t="str">
        <f>IF(ISBLANK(A91),"",VLOOKUP(MID(A91,6,1),Coordinate,9,false))</f>
        <v/>
      </c>
      <c r="BX91" s="84" t="str">
        <f>IF(ISBLANK(A91),"",VLOOKUP(RIGHT(A91,1),Coordinate,9,false))</f>
        <v/>
      </c>
      <c r="BY91" s="84">
        <f t="array" ref="BY91">SUMPRODUCT(BR91:BX91,TRANSPOSE(Weights))</f>
        <v>0</v>
      </c>
      <c r="BZ91" s="53"/>
    </row>
    <row r="92">
      <c r="A92" s="140"/>
      <c r="B92" s="51" t="str">
        <f>IF(ISBLANK(A92),"",if(C92="","N",if(VLOOKUP(BQ92,NewPlanet,3,false)=C92,"Y","N")))</f>
        <v/>
      </c>
      <c r="C92" s="141"/>
      <c r="D92" s="52"/>
      <c r="E92" s="52"/>
      <c r="F92" s="52"/>
      <c r="G92" s="52"/>
      <c r="H92" s="52"/>
      <c r="I92" s="54" t="str">
        <f t="shared" si="5"/>
        <v/>
      </c>
      <c r="J92" s="52"/>
      <c r="K92" s="52"/>
      <c r="L92" s="52"/>
      <c r="M92" s="52"/>
      <c r="N92" s="52"/>
      <c r="O92" s="54" t="str">
        <f t="shared" si="6"/>
        <v/>
      </c>
      <c r="P92" s="142"/>
      <c r="Q92" s="56"/>
      <c r="R92" s="143"/>
      <c r="S92" s="58"/>
      <c r="T92" s="144"/>
      <c r="U92" s="60"/>
      <c r="V92" s="61"/>
      <c r="W92" s="62"/>
      <c r="X92" s="52"/>
      <c r="Y92" s="63"/>
      <c r="Z92" s="52"/>
      <c r="AA92" s="52"/>
      <c r="AB92" s="52"/>
      <c r="AC92" s="65"/>
      <c r="AD92" s="52"/>
      <c r="AE92" s="52"/>
      <c r="AF92" s="52"/>
      <c r="AG92" s="65"/>
      <c r="AH92" s="52"/>
      <c r="AI92" s="52"/>
      <c r="AJ92" s="52"/>
      <c r="AK92" s="65"/>
      <c r="AL92" s="52"/>
      <c r="AM92" s="52"/>
      <c r="AN92" s="52"/>
      <c r="AO92" s="56"/>
      <c r="AP92" s="56"/>
      <c r="AQ92" s="56"/>
      <c r="AR92" s="58"/>
      <c r="AS92" s="58"/>
      <c r="AT92" s="58"/>
      <c r="AU92" s="60"/>
      <c r="AV92" s="60"/>
      <c r="AW92" s="61"/>
      <c r="AX92" s="62"/>
      <c r="AY92" s="31" t="str">
        <f t="shared" si="7"/>
        <v/>
      </c>
      <c r="AZ92" s="63"/>
      <c r="BA92" s="69"/>
      <c r="BB92" s="69"/>
      <c r="BC92" s="69"/>
      <c r="BD92" s="71"/>
      <c r="BE92" s="71"/>
      <c r="BF92" s="71"/>
      <c r="BG92" s="72"/>
      <c r="BH92" s="73"/>
      <c r="BI92" s="73"/>
      <c r="BJ92" s="74"/>
      <c r="BK92" s="74"/>
      <c r="BL92" s="77" t="str">
        <f t="shared" si="8"/>
        <v/>
      </c>
      <c r="BM92" s="80" t="str">
        <f t="shared" si="9"/>
        <v/>
      </c>
      <c r="BN92" s="139"/>
      <c r="BO92" s="82" t="str">
        <f>IF(ISBLANK(A92),"",VLOOKUP(LEFT(A92,1),Coordinate,2,FALSE))</f>
        <v/>
      </c>
      <c r="BP92" s="83">
        <f t="shared" si="10"/>
        <v>0</v>
      </c>
      <c r="BQ92" s="84">
        <f t="shared" si="11"/>
        <v>0</v>
      </c>
      <c r="BR92" s="54" t="str">
        <f>IF(ISBLANK(A92),"",vlookup(LEFT(A92,1),Coordinate,9,false))</f>
        <v/>
      </c>
      <c r="BS92" s="54" t="str">
        <f>IF(ISBLANK(A92),"",VLOOKUP(MID(A92,2,1),Coordinate,9,false))</f>
        <v/>
      </c>
      <c r="BT92" s="54" t="str">
        <f>IF(ISBLANK(A92),"",VLOOKUP(MID(A92,3,1),Coordinate,9,false))</f>
        <v/>
      </c>
      <c r="BU92" s="54" t="str">
        <f>IF(ISBLANK(A92),"",VLOOKUP(MID(A92,4,1),Coordinate,9,false))</f>
        <v/>
      </c>
      <c r="BV92" s="54" t="str">
        <f>IF(ISBLANK(A92),"",VLOOKUP(MID(A92,5,1),Coordinate,9,false))</f>
        <v/>
      </c>
      <c r="BW92" s="54" t="str">
        <f>IF(ISBLANK(A92),"",VLOOKUP(MID(A92,6,1),Coordinate,9,false))</f>
        <v/>
      </c>
      <c r="BX92" s="84" t="str">
        <f>IF(ISBLANK(A92),"",VLOOKUP(RIGHT(A92,1),Coordinate,9,false))</f>
        <v/>
      </c>
      <c r="BY92" s="84">
        <f t="array" ref="BY92">SUMPRODUCT(BR92:BX92,TRANSPOSE(Weights))</f>
        <v>0</v>
      </c>
      <c r="BZ92" s="53"/>
    </row>
    <row r="93">
      <c r="A93" s="140"/>
      <c r="B93" s="51" t="str">
        <f>IF(ISBLANK(A93),"",if(C93="","N",if(VLOOKUP(BQ93,NewPlanet,3,false)=C93,"Y","N")))</f>
        <v/>
      </c>
      <c r="C93" s="141"/>
      <c r="D93" s="52"/>
      <c r="E93" s="52"/>
      <c r="F93" s="52"/>
      <c r="G93" s="52"/>
      <c r="H93" s="52"/>
      <c r="I93" s="54" t="str">
        <f t="shared" si="5"/>
        <v/>
      </c>
      <c r="J93" s="52"/>
      <c r="K93" s="52"/>
      <c r="L93" s="52"/>
      <c r="M93" s="52"/>
      <c r="N93" s="52"/>
      <c r="O93" s="54" t="str">
        <f t="shared" si="6"/>
        <v/>
      </c>
      <c r="P93" s="142"/>
      <c r="Q93" s="56"/>
      <c r="R93" s="143"/>
      <c r="S93" s="58"/>
      <c r="T93" s="144"/>
      <c r="U93" s="60"/>
      <c r="V93" s="61"/>
      <c r="W93" s="62"/>
      <c r="X93" s="52"/>
      <c r="Y93" s="63"/>
      <c r="Z93" s="52"/>
      <c r="AA93" s="52"/>
      <c r="AB93" s="52"/>
      <c r="AC93" s="65"/>
      <c r="AD93" s="52"/>
      <c r="AE93" s="52"/>
      <c r="AF93" s="52"/>
      <c r="AG93" s="65"/>
      <c r="AH93" s="52"/>
      <c r="AI93" s="52"/>
      <c r="AJ93" s="52"/>
      <c r="AK93" s="65"/>
      <c r="AL93" s="52"/>
      <c r="AM93" s="52"/>
      <c r="AN93" s="52"/>
      <c r="AO93" s="56"/>
      <c r="AP93" s="56"/>
      <c r="AQ93" s="56"/>
      <c r="AR93" s="58"/>
      <c r="AS93" s="58"/>
      <c r="AT93" s="58"/>
      <c r="AU93" s="60"/>
      <c r="AV93" s="60"/>
      <c r="AW93" s="61"/>
      <c r="AX93" s="62"/>
      <c r="AY93" s="31" t="str">
        <f t="shared" si="7"/>
        <v/>
      </c>
      <c r="AZ93" s="63"/>
      <c r="BA93" s="69"/>
      <c r="BB93" s="69"/>
      <c r="BC93" s="69"/>
      <c r="BD93" s="71"/>
      <c r="BE93" s="71"/>
      <c r="BF93" s="71"/>
      <c r="BG93" s="72"/>
      <c r="BH93" s="73"/>
      <c r="BI93" s="73"/>
      <c r="BJ93" s="74"/>
      <c r="BK93" s="74"/>
      <c r="BL93" s="77" t="str">
        <f t="shared" si="8"/>
        <v/>
      </c>
      <c r="BM93" s="80" t="str">
        <f t="shared" si="9"/>
        <v/>
      </c>
      <c r="BN93" s="139"/>
      <c r="BO93" s="82" t="str">
        <f>IF(ISBLANK(A93),"",VLOOKUP(LEFT(A93,1),Coordinate,2,FALSE))</f>
        <v/>
      </c>
      <c r="BP93" s="83">
        <f t="shared" si="10"/>
        <v>0</v>
      </c>
      <c r="BQ93" s="84">
        <f t="shared" si="11"/>
        <v>0</v>
      </c>
      <c r="BR93" s="54" t="str">
        <f>IF(ISBLANK(A93),"",vlookup(LEFT(A93,1),Coordinate,9,false))</f>
        <v/>
      </c>
      <c r="BS93" s="54" t="str">
        <f>IF(ISBLANK(A93),"",VLOOKUP(MID(A93,2,1),Coordinate,9,false))</f>
        <v/>
      </c>
      <c r="BT93" s="54" t="str">
        <f>IF(ISBLANK(A93),"",VLOOKUP(MID(A93,3,1),Coordinate,9,false))</f>
        <v/>
      </c>
      <c r="BU93" s="54" t="str">
        <f>IF(ISBLANK(A93),"",VLOOKUP(MID(A93,4,1),Coordinate,9,false))</f>
        <v/>
      </c>
      <c r="BV93" s="54" t="str">
        <f>IF(ISBLANK(A93),"",VLOOKUP(MID(A93,5,1),Coordinate,9,false))</f>
        <v/>
      </c>
      <c r="BW93" s="54" t="str">
        <f>IF(ISBLANK(A93),"",VLOOKUP(MID(A93,6,1),Coordinate,9,false))</f>
        <v/>
      </c>
      <c r="BX93" s="84" t="str">
        <f>IF(ISBLANK(A93),"",VLOOKUP(RIGHT(A93,1),Coordinate,9,false))</f>
        <v/>
      </c>
      <c r="BY93" s="84">
        <f t="array" ref="BY93">SUMPRODUCT(BR93:BX93,TRANSPOSE(Weights))</f>
        <v>0</v>
      </c>
      <c r="BZ93" s="53"/>
    </row>
    <row r="94">
      <c r="A94" s="140"/>
      <c r="B94" s="51" t="str">
        <f>IF(ISBLANK(A94),"",if(C94="","N",if(VLOOKUP(BQ94,NewPlanet,3,false)=C94,"Y","N")))</f>
        <v/>
      </c>
      <c r="C94" s="141"/>
      <c r="D94" s="52"/>
      <c r="E94" s="52"/>
      <c r="F94" s="52"/>
      <c r="G94" s="52"/>
      <c r="H94" s="52"/>
      <c r="I94" s="54" t="str">
        <f t="shared" si="5"/>
        <v/>
      </c>
      <c r="J94" s="52"/>
      <c r="K94" s="52"/>
      <c r="L94" s="52"/>
      <c r="M94" s="52"/>
      <c r="N94" s="52"/>
      <c r="O94" s="54" t="str">
        <f t="shared" si="6"/>
        <v/>
      </c>
      <c r="P94" s="142"/>
      <c r="Q94" s="56"/>
      <c r="R94" s="143"/>
      <c r="S94" s="58"/>
      <c r="T94" s="144"/>
      <c r="U94" s="60"/>
      <c r="V94" s="61"/>
      <c r="W94" s="62"/>
      <c r="X94" s="52"/>
      <c r="Y94" s="63"/>
      <c r="Z94" s="52"/>
      <c r="AA94" s="52"/>
      <c r="AB94" s="52"/>
      <c r="AC94" s="65"/>
      <c r="AD94" s="52"/>
      <c r="AE94" s="52"/>
      <c r="AF94" s="52"/>
      <c r="AG94" s="65"/>
      <c r="AH94" s="52"/>
      <c r="AI94" s="52"/>
      <c r="AJ94" s="52"/>
      <c r="AK94" s="65"/>
      <c r="AL94" s="52"/>
      <c r="AM94" s="52"/>
      <c r="AN94" s="52"/>
      <c r="AO94" s="56"/>
      <c r="AP94" s="56"/>
      <c r="AQ94" s="56"/>
      <c r="AR94" s="58"/>
      <c r="AS94" s="58"/>
      <c r="AT94" s="58"/>
      <c r="AU94" s="60"/>
      <c r="AV94" s="60"/>
      <c r="AW94" s="61"/>
      <c r="AX94" s="62"/>
      <c r="AY94" s="31" t="str">
        <f t="shared" si="7"/>
        <v/>
      </c>
      <c r="AZ94" s="63"/>
      <c r="BA94" s="69"/>
      <c r="BB94" s="69"/>
      <c r="BC94" s="69"/>
      <c r="BD94" s="71"/>
      <c r="BE94" s="71"/>
      <c r="BF94" s="71"/>
      <c r="BG94" s="72"/>
      <c r="BH94" s="73"/>
      <c r="BI94" s="73"/>
      <c r="BJ94" s="74"/>
      <c r="BK94" s="74"/>
      <c r="BL94" s="77" t="str">
        <f t="shared" si="8"/>
        <v/>
      </c>
      <c r="BM94" s="80" t="str">
        <f t="shared" si="9"/>
        <v/>
      </c>
      <c r="BN94" s="139"/>
      <c r="BO94" s="82" t="str">
        <f>IF(ISBLANK(A94),"",VLOOKUP(LEFT(A94,1),Coordinate,2,FALSE))</f>
        <v/>
      </c>
      <c r="BP94" s="83">
        <f t="shared" si="10"/>
        <v>0</v>
      </c>
      <c r="BQ94" s="84">
        <f t="shared" si="11"/>
        <v>0</v>
      </c>
      <c r="BR94" s="54" t="str">
        <f>IF(ISBLANK(A94),"",vlookup(LEFT(A94,1),Coordinate,9,false))</f>
        <v/>
      </c>
      <c r="BS94" s="54" t="str">
        <f>IF(ISBLANK(A94),"",VLOOKUP(MID(A94,2,1),Coordinate,9,false))</f>
        <v/>
      </c>
      <c r="BT94" s="54" t="str">
        <f>IF(ISBLANK(A94),"",VLOOKUP(MID(A94,3,1),Coordinate,9,false))</f>
        <v/>
      </c>
      <c r="BU94" s="54" t="str">
        <f>IF(ISBLANK(A94),"",VLOOKUP(MID(A94,4,1),Coordinate,9,false))</f>
        <v/>
      </c>
      <c r="BV94" s="54" t="str">
        <f>IF(ISBLANK(A94),"",VLOOKUP(MID(A94,5,1),Coordinate,9,false))</f>
        <v/>
      </c>
      <c r="BW94" s="54" t="str">
        <f>IF(ISBLANK(A94),"",VLOOKUP(MID(A94,6,1),Coordinate,9,false))</f>
        <v/>
      </c>
      <c r="BX94" s="84" t="str">
        <f>IF(ISBLANK(A94),"",VLOOKUP(RIGHT(A94,1),Coordinate,9,false))</f>
        <v/>
      </c>
      <c r="BY94" s="84">
        <f t="array" ref="BY94">SUMPRODUCT(BR94:BX94,TRANSPOSE(Weights))</f>
        <v>0</v>
      </c>
      <c r="BZ94" s="53"/>
    </row>
    <row r="95">
      <c r="A95" s="140"/>
      <c r="B95" s="51" t="str">
        <f>IF(ISBLANK(A95),"",if(C95="","N",if(VLOOKUP(BQ95,NewPlanet,3,false)=C95,"Y","N")))</f>
        <v/>
      </c>
      <c r="C95" s="141"/>
      <c r="D95" s="52"/>
      <c r="E95" s="52"/>
      <c r="F95" s="52"/>
      <c r="G95" s="52"/>
      <c r="H95" s="52"/>
      <c r="I95" s="54" t="str">
        <f t="shared" si="5"/>
        <v/>
      </c>
      <c r="J95" s="52"/>
      <c r="K95" s="52"/>
      <c r="L95" s="52"/>
      <c r="M95" s="52"/>
      <c r="N95" s="52"/>
      <c r="O95" s="54" t="str">
        <f t="shared" si="6"/>
        <v/>
      </c>
      <c r="P95" s="142"/>
      <c r="Q95" s="56"/>
      <c r="R95" s="143"/>
      <c r="S95" s="58"/>
      <c r="T95" s="144"/>
      <c r="U95" s="60"/>
      <c r="V95" s="61"/>
      <c r="W95" s="62"/>
      <c r="X95" s="52"/>
      <c r="Y95" s="63"/>
      <c r="Z95" s="52"/>
      <c r="AA95" s="52"/>
      <c r="AB95" s="52"/>
      <c r="AC95" s="65"/>
      <c r="AD95" s="52"/>
      <c r="AE95" s="52"/>
      <c r="AF95" s="52"/>
      <c r="AG95" s="65"/>
      <c r="AH95" s="52"/>
      <c r="AI95" s="52"/>
      <c r="AJ95" s="52"/>
      <c r="AK95" s="65"/>
      <c r="AL95" s="52"/>
      <c r="AM95" s="52"/>
      <c r="AN95" s="52"/>
      <c r="AO95" s="56"/>
      <c r="AP95" s="56"/>
      <c r="AQ95" s="56"/>
      <c r="AR95" s="58"/>
      <c r="AS95" s="58"/>
      <c r="AT95" s="58"/>
      <c r="AU95" s="60"/>
      <c r="AV95" s="60"/>
      <c r="AW95" s="61"/>
      <c r="AX95" s="62"/>
      <c r="AY95" s="31" t="str">
        <f t="shared" si="7"/>
        <v/>
      </c>
      <c r="AZ95" s="63"/>
      <c r="BA95" s="69"/>
      <c r="BB95" s="69"/>
      <c r="BC95" s="69"/>
      <c r="BD95" s="71"/>
      <c r="BE95" s="71"/>
      <c r="BF95" s="71"/>
      <c r="BG95" s="72"/>
      <c r="BH95" s="73"/>
      <c r="BI95" s="73"/>
      <c r="BJ95" s="74"/>
      <c r="BK95" s="74"/>
      <c r="BL95" s="77" t="str">
        <f t="shared" si="8"/>
        <v/>
      </c>
      <c r="BM95" s="80" t="str">
        <f t="shared" si="9"/>
        <v/>
      </c>
      <c r="BN95" s="139"/>
      <c r="BO95" s="82" t="str">
        <f>IF(ISBLANK(A95),"",VLOOKUP(LEFT(A95,1),Coordinate,2,FALSE))</f>
        <v/>
      </c>
      <c r="BP95" s="83">
        <f t="shared" si="10"/>
        <v>0</v>
      </c>
      <c r="BQ95" s="84">
        <f t="shared" si="11"/>
        <v>0</v>
      </c>
      <c r="BR95" s="54" t="str">
        <f>IF(ISBLANK(A95),"",vlookup(LEFT(A95,1),Coordinate,9,false))</f>
        <v/>
      </c>
      <c r="BS95" s="54" t="str">
        <f>IF(ISBLANK(A95),"",VLOOKUP(MID(A95,2,1),Coordinate,9,false))</f>
        <v/>
      </c>
      <c r="BT95" s="54" t="str">
        <f>IF(ISBLANK(A95),"",VLOOKUP(MID(A95,3,1),Coordinate,9,false))</f>
        <v/>
      </c>
      <c r="BU95" s="54" t="str">
        <f>IF(ISBLANK(A95),"",VLOOKUP(MID(A95,4,1),Coordinate,9,false))</f>
        <v/>
      </c>
      <c r="BV95" s="54" t="str">
        <f>IF(ISBLANK(A95),"",VLOOKUP(MID(A95,5,1),Coordinate,9,false))</f>
        <v/>
      </c>
      <c r="BW95" s="54" t="str">
        <f>IF(ISBLANK(A95),"",VLOOKUP(MID(A95,6,1),Coordinate,9,false))</f>
        <v/>
      </c>
      <c r="BX95" s="84" t="str">
        <f>IF(ISBLANK(A95),"",VLOOKUP(RIGHT(A95,1),Coordinate,9,false))</f>
        <v/>
      </c>
      <c r="BY95" s="84">
        <f t="array" ref="BY95">SUMPRODUCT(BR95:BX95,TRANSPOSE(Weights))</f>
        <v>0</v>
      </c>
      <c r="BZ95" s="53"/>
    </row>
    <row r="96">
      <c r="A96" s="140"/>
      <c r="B96" s="51" t="str">
        <f>IF(ISBLANK(A96),"",if(C96="","N",if(VLOOKUP(BQ96,NewPlanet,3,false)=C96,"Y","N")))</f>
        <v/>
      </c>
      <c r="C96" s="141"/>
      <c r="D96" s="52"/>
      <c r="E96" s="52"/>
      <c r="F96" s="52"/>
      <c r="G96" s="52"/>
      <c r="H96" s="52"/>
      <c r="I96" s="54" t="str">
        <f t="shared" si="5"/>
        <v/>
      </c>
      <c r="J96" s="52"/>
      <c r="K96" s="52"/>
      <c r="L96" s="52"/>
      <c r="M96" s="52"/>
      <c r="N96" s="52"/>
      <c r="O96" s="54" t="str">
        <f t="shared" si="6"/>
        <v/>
      </c>
      <c r="P96" s="142"/>
      <c r="Q96" s="56"/>
      <c r="R96" s="143"/>
      <c r="S96" s="58"/>
      <c r="T96" s="144"/>
      <c r="U96" s="60"/>
      <c r="V96" s="61"/>
      <c r="W96" s="62"/>
      <c r="X96" s="52"/>
      <c r="Y96" s="63"/>
      <c r="Z96" s="52"/>
      <c r="AA96" s="52"/>
      <c r="AB96" s="52"/>
      <c r="AC96" s="65"/>
      <c r="AD96" s="52"/>
      <c r="AE96" s="52"/>
      <c r="AF96" s="52"/>
      <c r="AG96" s="65"/>
      <c r="AH96" s="52"/>
      <c r="AI96" s="52"/>
      <c r="AJ96" s="52"/>
      <c r="AK96" s="65"/>
      <c r="AL96" s="52"/>
      <c r="AM96" s="52"/>
      <c r="AN96" s="52"/>
      <c r="AO96" s="56"/>
      <c r="AP96" s="56"/>
      <c r="AQ96" s="56"/>
      <c r="AR96" s="58"/>
      <c r="AS96" s="58"/>
      <c r="AT96" s="58"/>
      <c r="AU96" s="60"/>
      <c r="AV96" s="60"/>
      <c r="AW96" s="61"/>
      <c r="AX96" s="62"/>
      <c r="AY96" s="31" t="str">
        <f t="shared" si="7"/>
        <v/>
      </c>
      <c r="AZ96" s="63"/>
      <c r="BA96" s="69"/>
      <c r="BB96" s="69"/>
      <c r="BC96" s="69"/>
      <c r="BD96" s="71"/>
      <c r="BE96" s="71"/>
      <c r="BF96" s="71"/>
      <c r="BG96" s="72"/>
      <c r="BH96" s="73"/>
      <c r="BI96" s="73"/>
      <c r="BJ96" s="74"/>
      <c r="BK96" s="74"/>
      <c r="BL96" s="77" t="str">
        <f t="shared" si="8"/>
        <v/>
      </c>
      <c r="BM96" s="80" t="str">
        <f t="shared" si="9"/>
        <v/>
      </c>
      <c r="BN96" s="139"/>
      <c r="BO96" s="82" t="str">
        <f>IF(ISBLANK(A96),"",VLOOKUP(LEFT(A96,1),Coordinate,2,FALSE))</f>
        <v/>
      </c>
      <c r="BP96" s="83">
        <f t="shared" si="10"/>
        <v>0</v>
      </c>
      <c r="BQ96" s="84">
        <f t="shared" si="11"/>
        <v>0</v>
      </c>
      <c r="BR96" s="54" t="str">
        <f>IF(ISBLANK(A96),"",vlookup(LEFT(A96,1),Coordinate,9,false))</f>
        <v/>
      </c>
      <c r="BS96" s="54" t="str">
        <f>IF(ISBLANK(A96),"",VLOOKUP(MID(A96,2,1),Coordinate,9,false))</f>
        <v/>
      </c>
      <c r="BT96" s="54" t="str">
        <f>IF(ISBLANK(A96),"",VLOOKUP(MID(A96,3,1),Coordinate,9,false))</f>
        <v/>
      </c>
      <c r="BU96" s="54" t="str">
        <f>IF(ISBLANK(A96),"",VLOOKUP(MID(A96,4,1),Coordinate,9,false))</f>
        <v/>
      </c>
      <c r="BV96" s="54" t="str">
        <f>IF(ISBLANK(A96),"",VLOOKUP(MID(A96,5,1),Coordinate,9,false))</f>
        <v/>
      </c>
      <c r="BW96" s="54" t="str">
        <f>IF(ISBLANK(A96),"",VLOOKUP(MID(A96,6,1),Coordinate,9,false))</f>
        <v/>
      </c>
      <c r="BX96" s="84" t="str">
        <f>IF(ISBLANK(A96),"",VLOOKUP(RIGHT(A96,1),Coordinate,9,false))</f>
        <v/>
      </c>
      <c r="BY96" s="84">
        <f t="array" ref="BY96">SUMPRODUCT(BR96:BX96,TRANSPOSE(Weights))</f>
        <v>0</v>
      </c>
      <c r="BZ96" s="53"/>
    </row>
    <row r="97">
      <c r="A97" s="140"/>
      <c r="B97" s="51" t="str">
        <f>IF(ISBLANK(A97),"",if(C97="","N",if(VLOOKUP(BQ97,NewPlanet,3,false)=C97,"Y","N")))</f>
        <v/>
      </c>
      <c r="C97" s="141"/>
      <c r="D97" s="52"/>
      <c r="E97" s="52"/>
      <c r="F97" s="52"/>
      <c r="G97" s="52"/>
      <c r="H97" s="52"/>
      <c r="I97" s="54" t="str">
        <f t="shared" si="5"/>
        <v/>
      </c>
      <c r="J97" s="52"/>
      <c r="K97" s="52"/>
      <c r="L97" s="52"/>
      <c r="M97" s="52"/>
      <c r="N97" s="52"/>
      <c r="O97" s="54" t="str">
        <f t="shared" si="6"/>
        <v/>
      </c>
      <c r="P97" s="142"/>
      <c r="Q97" s="56"/>
      <c r="R97" s="143"/>
      <c r="S97" s="58"/>
      <c r="T97" s="144"/>
      <c r="U97" s="60"/>
      <c r="V97" s="61"/>
      <c r="W97" s="62"/>
      <c r="X97" s="52"/>
      <c r="Y97" s="63"/>
      <c r="Z97" s="52"/>
      <c r="AA97" s="52"/>
      <c r="AB97" s="52"/>
      <c r="AC97" s="65"/>
      <c r="AD97" s="52"/>
      <c r="AE97" s="52"/>
      <c r="AF97" s="52"/>
      <c r="AG97" s="65"/>
      <c r="AH97" s="52"/>
      <c r="AI97" s="52"/>
      <c r="AJ97" s="52"/>
      <c r="AK97" s="65"/>
      <c r="AL97" s="52"/>
      <c r="AM97" s="52"/>
      <c r="AN97" s="52"/>
      <c r="AO97" s="56"/>
      <c r="AP97" s="56"/>
      <c r="AQ97" s="56"/>
      <c r="AR97" s="58"/>
      <c r="AS97" s="58"/>
      <c r="AT97" s="58"/>
      <c r="AU97" s="60"/>
      <c r="AV97" s="60"/>
      <c r="AW97" s="61"/>
      <c r="AX97" s="62"/>
      <c r="AY97" s="31" t="str">
        <f t="shared" si="7"/>
        <v/>
      </c>
      <c r="AZ97" s="63"/>
      <c r="BA97" s="69"/>
      <c r="BB97" s="69"/>
      <c r="BC97" s="69"/>
      <c r="BD97" s="71"/>
      <c r="BE97" s="71"/>
      <c r="BF97" s="71"/>
      <c r="BG97" s="72"/>
      <c r="BH97" s="73"/>
      <c r="BI97" s="73"/>
      <c r="BJ97" s="74"/>
      <c r="BK97" s="74"/>
      <c r="BL97" s="77" t="str">
        <f t="shared" si="8"/>
        <v/>
      </c>
      <c r="BM97" s="80" t="str">
        <f t="shared" si="9"/>
        <v/>
      </c>
      <c r="BN97" s="139"/>
      <c r="BO97" s="82" t="str">
        <f>IF(ISBLANK(A97),"",VLOOKUP(LEFT(A97,1),Coordinate,2,FALSE))</f>
        <v/>
      </c>
      <c r="BP97" s="83">
        <f t="shared" si="10"/>
        <v>0</v>
      </c>
      <c r="BQ97" s="84">
        <f t="shared" si="11"/>
        <v>0</v>
      </c>
      <c r="BR97" s="54" t="str">
        <f>IF(ISBLANK(A97),"",vlookup(LEFT(A97,1),Coordinate,9,false))</f>
        <v/>
      </c>
      <c r="BS97" s="54" t="str">
        <f>IF(ISBLANK(A97),"",VLOOKUP(MID(A97,2,1),Coordinate,9,false))</f>
        <v/>
      </c>
      <c r="BT97" s="54" t="str">
        <f>IF(ISBLANK(A97),"",VLOOKUP(MID(A97,3,1),Coordinate,9,false))</f>
        <v/>
      </c>
      <c r="BU97" s="54" t="str">
        <f>IF(ISBLANK(A97),"",VLOOKUP(MID(A97,4,1),Coordinate,9,false))</f>
        <v/>
      </c>
      <c r="BV97" s="54" t="str">
        <f>IF(ISBLANK(A97),"",VLOOKUP(MID(A97,5,1),Coordinate,9,false))</f>
        <v/>
      </c>
      <c r="BW97" s="54" t="str">
        <f>IF(ISBLANK(A97),"",VLOOKUP(MID(A97,6,1),Coordinate,9,false))</f>
        <v/>
      </c>
      <c r="BX97" s="84" t="str">
        <f>IF(ISBLANK(A97),"",VLOOKUP(RIGHT(A97,1),Coordinate,9,false))</f>
        <v/>
      </c>
      <c r="BY97" s="84">
        <f t="array" ref="BY97">SUMPRODUCT(BR97:BX97,TRANSPOSE(Weights))</f>
        <v>0</v>
      </c>
      <c r="BZ97" s="53"/>
    </row>
    <row r="98">
      <c r="A98" s="140"/>
      <c r="B98" s="51" t="str">
        <f>IF(ISBLANK(A98),"",if(C98="","N",if(VLOOKUP(BQ98,NewPlanet,3,false)=C98,"Y","N")))</f>
        <v/>
      </c>
      <c r="C98" s="141"/>
      <c r="D98" s="52"/>
      <c r="E98" s="52"/>
      <c r="F98" s="52"/>
      <c r="G98" s="52"/>
      <c r="H98" s="52"/>
      <c r="I98" s="54" t="str">
        <f t="shared" si="5"/>
        <v/>
      </c>
      <c r="J98" s="52"/>
      <c r="K98" s="52"/>
      <c r="L98" s="52"/>
      <c r="M98" s="52"/>
      <c r="N98" s="52"/>
      <c r="O98" s="54" t="str">
        <f t="shared" si="6"/>
        <v/>
      </c>
      <c r="P98" s="142"/>
      <c r="Q98" s="56"/>
      <c r="R98" s="143"/>
      <c r="S98" s="58"/>
      <c r="T98" s="144"/>
      <c r="U98" s="60"/>
      <c r="V98" s="61"/>
      <c r="W98" s="62"/>
      <c r="X98" s="52"/>
      <c r="Y98" s="63"/>
      <c r="Z98" s="52"/>
      <c r="AA98" s="52"/>
      <c r="AB98" s="52"/>
      <c r="AC98" s="65"/>
      <c r="AD98" s="52"/>
      <c r="AE98" s="52"/>
      <c r="AF98" s="52"/>
      <c r="AG98" s="65"/>
      <c r="AH98" s="52"/>
      <c r="AI98" s="52"/>
      <c r="AJ98" s="52"/>
      <c r="AK98" s="65"/>
      <c r="AL98" s="52"/>
      <c r="AM98" s="52"/>
      <c r="AN98" s="52"/>
      <c r="AO98" s="56"/>
      <c r="AP98" s="56"/>
      <c r="AQ98" s="56"/>
      <c r="AR98" s="58"/>
      <c r="AS98" s="58"/>
      <c r="AT98" s="58"/>
      <c r="AU98" s="60"/>
      <c r="AV98" s="60"/>
      <c r="AW98" s="61"/>
      <c r="AX98" s="62"/>
      <c r="AY98" s="31" t="str">
        <f t="shared" si="7"/>
        <v/>
      </c>
      <c r="AZ98" s="63"/>
      <c r="BA98" s="69"/>
      <c r="BB98" s="69"/>
      <c r="BC98" s="69"/>
      <c r="BD98" s="71"/>
      <c r="BE98" s="71"/>
      <c r="BF98" s="71"/>
      <c r="BG98" s="72"/>
      <c r="BH98" s="73"/>
      <c r="BI98" s="73"/>
      <c r="BJ98" s="74"/>
      <c r="BK98" s="74"/>
      <c r="BL98" s="77" t="str">
        <f t="shared" si="8"/>
        <v/>
      </c>
      <c r="BM98" s="80" t="str">
        <f t="shared" si="9"/>
        <v/>
      </c>
      <c r="BN98" s="139"/>
      <c r="BO98" s="82" t="str">
        <f>IF(ISBLANK(A98),"",VLOOKUP(LEFT(A98,1),Coordinate,2,FALSE))</f>
        <v/>
      </c>
      <c r="BP98" s="83">
        <f t="shared" si="10"/>
        <v>0</v>
      </c>
      <c r="BQ98" s="84">
        <f t="shared" si="11"/>
        <v>0</v>
      </c>
      <c r="BR98" s="54" t="str">
        <f>IF(ISBLANK(A98),"",vlookup(LEFT(A98,1),Coordinate,9,false))</f>
        <v/>
      </c>
      <c r="BS98" s="54" t="str">
        <f>IF(ISBLANK(A98),"",VLOOKUP(MID(A98,2,1),Coordinate,9,false))</f>
        <v/>
      </c>
      <c r="BT98" s="54" t="str">
        <f>IF(ISBLANK(A98),"",VLOOKUP(MID(A98,3,1),Coordinate,9,false))</f>
        <v/>
      </c>
      <c r="BU98" s="54" t="str">
        <f>IF(ISBLANK(A98),"",VLOOKUP(MID(A98,4,1),Coordinate,9,false))</f>
        <v/>
      </c>
      <c r="BV98" s="54" t="str">
        <f>IF(ISBLANK(A98),"",VLOOKUP(MID(A98,5,1),Coordinate,9,false))</f>
        <v/>
      </c>
      <c r="BW98" s="54" t="str">
        <f>IF(ISBLANK(A98),"",VLOOKUP(MID(A98,6,1),Coordinate,9,false))</f>
        <v/>
      </c>
      <c r="BX98" s="84" t="str">
        <f>IF(ISBLANK(A98),"",VLOOKUP(RIGHT(A98,1),Coordinate,9,false))</f>
        <v/>
      </c>
      <c r="BY98" s="84">
        <f t="array" ref="BY98">SUMPRODUCT(BR98:BX98,TRANSPOSE(Weights))</f>
        <v>0</v>
      </c>
      <c r="BZ98" s="53"/>
    </row>
    <row r="99">
      <c r="A99" s="140"/>
      <c r="B99" s="51" t="str">
        <f>IF(ISBLANK(A99),"",if(C99="","N",if(VLOOKUP(BQ99,NewPlanet,3,false)=C99,"Y","N")))</f>
        <v/>
      </c>
      <c r="C99" s="141"/>
      <c r="D99" s="52"/>
      <c r="E99" s="52"/>
      <c r="F99" s="52"/>
      <c r="G99" s="52"/>
      <c r="H99" s="52"/>
      <c r="I99" s="54" t="str">
        <f t="shared" si="5"/>
        <v/>
      </c>
      <c r="J99" s="52"/>
      <c r="K99" s="52"/>
      <c r="L99" s="52"/>
      <c r="M99" s="52"/>
      <c r="N99" s="52"/>
      <c r="O99" s="54" t="str">
        <f t="shared" si="6"/>
        <v/>
      </c>
      <c r="P99" s="142"/>
      <c r="Q99" s="56"/>
      <c r="R99" s="143"/>
      <c r="S99" s="58"/>
      <c r="T99" s="144"/>
      <c r="U99" s="60"/>
      <c r="V99" s="61"/>
      <c r="W99" s="62"/>
      <c r="X99" s="52"/>
      <c r="Y99" s="63"/>
      <c r="Z99" s="52"/>
      <c r="AA99" s="52"/>
      <c r="AB99" s="52"/>
      <c r="AC99" s="65"/>
      <c r="AD99" s="52"/>
      <c r="AE99" s="52"/>
      <c r="AF99" s="52"/>
      <c r="AG99" s="65"/>
      <c r="AH99" s="52"/>
      <c r="AI99" s="52"/>
      <c r="AJ99" s="52"/>
      <c r="AK99" s="65"/>
      <c r="AL99" s="52"/>
      <c r="AM99" s="52"/>
      <c r="AN99" s="52"/>
      <c r="AO99" s="56"/>
      <c r="AP99" s="56"/>
      <c r="AQ99" s="56"/>
      <c r="AR99" s="58"/>
      <c r="AS99" s="58"/>
      <c r="AT99" s="58"/>
      <c r="AU99" s="60"/>
      <c r="AV99" s="60"/>
      <c r="AW99" s="61"/>
      <c r="AX99" s="62"/>
      <c r="AY99" s="31" t="str">
        <f t="shared" si="7"/>
        <v/>
      </c>
      <c r="AZ99" s="63"/>
      <c r="BA99" s="69"/>
      <c r="BB99" s="69"/>
      <c r="BC99" s="69"/>
      <c r="BD99" s="71"/>
      <c r="BE99" s="71"/>
      <c r="BF99" s="71"/>
      <c r="BG99" s="72"/>
      <c r="BH99" s="73"/>
      <c r="BI99" s="73"/>
      <c r="BJ99" s="74"/>
      <c r="BK99" s="74"/>
      <c r="BL99" s="77" t="str">
        <f t="shared" si="8"/>
        <v/>
      </c>
      <c r="BM99" s="80" t="str">
        <f t="shared" si="9"/>
        <v/>
      </c>
      <c r="BN99" s="139"/>
      <c r="BO99" s="82" t="str">
        <f>IF(ISBLANK(A99),"",VLOOKUP(LEFT(A99,1),Coordinate,2,FALSE))</f>
        <v/>
      </c>
      <c r="BP99" s="83">
        <f t="shared" si="10"/>
        <v>0</v>
      </c>
      <c r="BQ99" s="84">
        <f t="shared" si="11"/>
        <v>0</v>
      </c>
      <c r="BR99" s="54" t="str">
        <f>IF(ISBLANK(A99),"",vlookup(LEFT(A99,1),Coordinate,9,false))</f>
        <v/>
      </c>
      <c r="BS99" s="54" t="str">
        <f>IF(ISBLANK(A99),"",VLOOKUP(MID(A99,2,1),Coordinate,9,false))</f>
        <v/>
      </c>
      <c r="BT99" s="54" t="str">
        <f>IF(ISBLANK(A99),"",VLOOKUP(MID(A99,3,1),Coordinate,9,false))</f>
        <v/>
      </c>
      <c r="BU99" s="54" t="str">
        <f>IF(ISBLANK(A99),"",VLOOKUP(MID(A99,4,1),Coordinate,9,false))</f>
        <v/>
      </c>
      <c r="BV99" s="54" t="str">
        <f>IF(ISBLANK(A99),"",VLOOKUP(MID(A99,5,1),Coordinate,9,false))</f>
        <v/>
      </c>
      <c r="BW99" s="54" t="str">
        <f>IF(ISBLANK(A99),"",VLOOKUP(MID(A99,6,1),Coordinate,9,false))</f>
        <v/>
      </c>
      <c r="BX99" s="84" t="str">
        <f>IF(ISBLANK(A99),"",VLOOKUP(RIGHT(A99,1),Coordinate,9,false))</f>
        <v/>
      </c>
      <c r="BY99" s="84">
        <f t="array" ref="BY99">SUMPRODUCT(BR99:BX99,TRANSPOSE(Weights))</f>
        <v>0</v>
      </c>
      <c r="BZ99" s="53"/>
    </row>
    <row r="100">
      <c r="A100" s="140"/>
      <c r="B100" s="51" t="str">
        <f>IF(ISBLANK(A100),"",if(C100="","N",if(VLOOKUP(BQ100,NewPlanet,3,false)=C100,"Y","N")))</f>
        <v/>
      </c>
      <c r="C100" s="141"/>
      <c r="D100" s="52"/>
      <c r="E100" s="52"/>
      <c r="F100" s="52"/>
      <c r="G100" s="52"/>
      <c r="H100" s="52"/>
      <c r="I100" s="54" t="str">
        <f t="shared" si="5"/>
        <v/>
      </c>
      <c r="J100" s="52"/>
      <c r="K100" s="52"/>
      <c r="L100" s="52"/>
      <c r="M100" s="52"/>
      <c r="N100" s="52"/>
      <c r="O100" s="54" t="str">
        <f t="shared" si="6"/>
        <v/>
      </c>
      <c r="P100" s="142"/>
      <c r="Q100" s="56"/>
      <c r="R100" s="143"/>
      <c r="S100" s="58"/>
      <c r="T100" s="144"/>
      <c r="U100" s="60"/>
      <c r="V100" s="61"/>
      <c r="W100" s="62"/>
      <c r="X100" s="52"/>
      <c r="Y100" s="63"/>
      <c r="Z100" s="52"/>
      <c r="AA100" s="52"/>
      <c r="AB100" s="52"/>
      <c r="AC100" s="65"/>
      <c r="AD100" s="52"/>
      <c r="AE100" s="52"/>
      <c r="AF100" s="52"/>
      <c r="AG100" s="65"/>
      <c r="AH100" s="52"/>
      <c r="AI100" s="52"/>
      <c r="AJ100" s="52"/>
      <c r="AK100" s="65"/>
      <c r="AL100" s="52"/>
      <c r="AM100" s="52"/>
      <c r="AN100" s="52"/>
      <c r="AO100" s="56"/>
      <c r="AP100" s="56"/>
      <c r="AQ100" s="56"/>
      <c r="AR100" s="58"/>
      <c r="AS100" s="58"/>
      <c r="AT100" s="58"/>
      <c r="AU100" s="60"/>
      <c r="AV100" s="60"/>
      <c r="AW100" s="61"/>
      <c r="AX100" s="62"/>
      <c r="AY100" s="31" t="str">
        <f t="shared" si="7"/>
        <v/>
      </c>
      <c r="AZ100" s="63"/>
      <c r="BA100" s="69"/>
      <c r="BB100" s="69"/>
      <c r="BC100" s="69"/>
      <c r="BD100" s="71"/>
      <c r="BE100" s="71"/>
      <c r="BF100" s="71"/>
      <c r="BG100" s="72"/>
      <c r="BH100" s="73"/>
      <c r="BI100" s="73"/>
      <c r="BJ100" s="74"/>
      <c r="BK100" s="74"/>
      <c r="BL100" s="77" t="str">
        <f t="shared" si="8"/>
        <v/>
      </c>
      <c r="BM100" s="80" t="str">
        <f t="shared" si="9"/>
        <v/>
      </c>
      <c r="BN100" s="139"/>
      <c r="BO100" s="82" t="str">
        <f>IF(ISBLANK(A100),"",VLOOKUP(LEFT(A100,1),Coordinate,2,FALSE))</f>
        <v/>
      </c>
      <c r="BP100" s="83">
        <f t="shared" si="10"/>
        <v>0</v>
      </c>
      <c r="BQ100" s="84">
        <f t="shared" si="11"/>
        <v>0</v>
      </c>
      <c r="BR100" s="54" t="str">
        <f>IF(ISBLANK(A100),"",vlookup(LEFT(A100,1),Coordinate,9,false))</f>
        <v/>
      </c>
      <c r="BS100" s="54" t="str">
        <f>IF(ISBLANK(A100),"",VLOOKUP(MID(A100,2,1),Coordinate,9,false))</f>
        <v/>
      </c>
      <c r="BT100" s="54" t="str">
        <f>IF(ISBLANK(A100),"",VLOOKUP(MID(A100,3,1),Coordinate,9,false))</f>
        <v/>
      </c>
      <c r="BU100" s="54" t="str">
        <f>IF(ISBLANK(A100),"",VLOOKUP(MID(A100,4,1),Coordinate,9,false))</f>
        <v/>
      </c>
      <c r="BV100" s="54" t="str">
        <f>IF(ISBLANK(A100),"",VLOOKUP(MID(A100,5,1),Coordinate,9,false))</f>
        <v/>
      </c>
      <c r="BW100" s="54" t="str">
        <f>IF(ISBLANK(A100),"",VLOOKUP(MID(A100,6,1),Coordinate,9,false))</f>
        <v/>
      </c>
      <c r="BX100" s="84" t="str">
        <f>IF(ISBLANK(A100),"",VLOOKUP(RIGHT(A100,1),Coordinate,9,false))</f>
        <v/>
      </c>
      <c r="BY100" s="84">
        <f t="array" ref="BY100">SUMPRODUCT(BR100:BX100,TRANSPOSE(Weights))</f>
        <v>0</v>
      </c>
      <c r="BZ100" s="53"/>
    </row>
    <row r="101">
      <c r="A101" s="140"/>
      <c r="B101" s="51" t="str">
        <f>IF(ISBLANK(A101),"",if(C101="","N",if(VLOOKUP(BQ101,NewPlanet,3,false)=C101,"Y","N")))</f>
        <v/>
      </c>
      <c r="C101" s="141"/>
      <c r="D101" s="52"/>
      <c r="E101" s="52"/>
      <c r="F101" s="52"/>
      <c r="G101" s="52"/>
      <c r="H101" s="52"/>
      <c r="I101" s="54" t="str">
        <f t="shared" si="5"/>
        <v/>
      </c>
      <c r="J101" s="52"/>
      <c r="K101" s="52"/>
      <c r="L101" s="52"/>
      <c r="M101" s="52"/>
      <c r="N101" s="52"/>
      <c r="O101" s="54" t="str">
        <f t="shared" si="6"/>
        <v/>
      </c>
      <c r="P101" s="142"/>
      <c r="Q101" s="56"/>
      <c r="R101" s="143"/>
      <c r="S101" s="58"/>
      <c r="T101" s="144"/>
      <c r="U101" s="60"/>
      <c r="V101" s="61"/>
      <c r="W101" s="62"/>
      <c r="X101" s="52"/>
      <c r="Y101" s="63"/>
      <c r="Z101" s="52"/>
      <c r="AA101" s="52"/>
      <c r="AB101" s="52"/>
      <c r="AC101" s="65"/>
      <c r="AD101" s="52"/>
      <c r="AE101" s="52"/>
      <c r="AF101" s="52"/>
      <c r="AG101" s="65"/>
      <c r="AH101" s="52"/>
      <c r="AI101" s="52"/>
      <c r="AJ101" s="52"/>
      <c r="AK101" s="65"/>
      <c r="AL101" s="52"/>
      <c r="AM101" s="52"/>
      <c r="AN101" s="52"/>
      <c r="AO101" s="56"/>
      <c r="AP101" s="56"/>
      <c r="AQ101" s="56"/>
      <c r="AR101" s="58"/>
      <c r="AS101" s="58"/>
      <c r="AT101" s="58"/>
      <c r="AU101" s="60"/>
      <c r="AV101" s="60"/>
      <c r="AW101" s="61"/>
      <c r="AX101" s="62"/>
      <c r="AY101" s="31" t="str">
        <f t="shared" si="7"/>
        <v/>
      </c>
      <c r="AZ101" s="63"/>
      <c r="BA101" s="69"/>
      <c r="BB101" s="69"/>
      <c r="BC101" s="69"/>
      <c r="BD101" s="71"/>
      <c r="BE101" s="71"/>
      <c r="BF101" s="71"/>
      <c r="BG101" s="72"/>
      <c r="BH101" s="73"/>
      <c r="BI101" s="73"/>
      <c r="BJ101" s="74"/>
      <c r="BK101" s="74"/>
      <c r="BL101" s="77" t="str">
        <f t="shared" si="8"/>
        <v/>
      </c>
      <c r="BM101" s="80" t="str">
        <f t="shared" si="9"/>
        <v/>
      </c>
      <c r="BN101" s="139"/>
      <c r="BO101" s="82" t="str">
        <f>IF(ISBLANK(A101),"",VLOOKUP(LEFT(A101,1),Coordinate,2,FALSE))</f>
        <v/>
      </c>
      <c r="BP101" s="83">
        <f t="shared" si="10"/>
        <v>0</v>
      </c>
      <c r="BQ101" s="84">
        <f t="shared" si="11"/>
        <v>0</v>
      </c>
      <c r="BR101" s="54" t="str">
        <f>IF(ISBLANK(A101),"",vlookup(LEFT(A101,1),Coordinate,9,false))</f>
        <v/>
      </c>
      <c r="BS101" s="54" t="str">
        <f>IF(ISBLANK(A101),"",VLOOKUP(MID(A101,2,1),Coordinate,9,false))</f>
        <v/>
      </c>
      <c r="BT101" s="54" t="str">
        <f>IF(ISBLANK(A101),"",VLOOKUP(MID(A101,3,1),Coordinate,9,false))</f>
        <v/>
      </c>
      <c r="BU101" s="54" t="str">
        <f>IF(ISBLANK(A101),"",VLOOKUP(MID(A101,4,1),Coordinate,9,false))</f>
        <v/>
      </c>
      <c r="BV101" s="54" t="str">
        <f>IF(ISBLANK(A101),"",VLOOKUP(MID(A101,5,1),Coordinate,9,false))</f>
        <v/>
      </c>
      <c r="BW101" s="54" t="str">
        <f>IF(ISBLANK(A101),"",VLOOKUP(MID(A101,6,1),Coordinate,9,false))</f>
        <v/>
      </c>
      <c r="BX101" s="84" t="str">
        <f>IF(ISBLANK(A101),"",VLOOKUP(RIGHT(A101,1),Coordinate,9,false))</f>
        <v/>
      </c>
      <c r="BY101" s="84">
        <f t="array" ref="BY101">SUMPRODUCT(BR101:BX101,TRANSPOSE(Weights))</f>
        <v>0</v>
      </c>
      <c r="BZ101" s="53"/>
    </row>
    <row r="102">
      <c r="A102" s="140"/>
      <c r="B102" s="51" t="str">
        <f>IF(ISBLANK(A102),"",if(C102="","N",if(VLOOKUP(BQ102,NewPlanet,3,false)=C102,"Y","N")))</f>
        <v/>
      </c>
      <c r="C102" s="141"/>
      <c r="D102" s="52"/>
      <c r="E102" s="52"/>
      <c r="F102" s="52"/>
      <c r="G102" s="52"/>
      <c r="H102" s="52"/>
      <c r="I102" s="54" t="str">
        <f t="shared" si="5"/>
        <v/>
      </c>
      <c r="J102" s="52"/>
      <c r="K102" s="52"/>
      <c r="L102" s="52"/>
      <c r="M102" s="52"/>
      <c r="N102" s="52"/>
      <c r="O102" s="54" t="str">
        <f t="shared" si="6"/>
        <v/>
      </c>
      <c r="P102" s="142"/>
      <c r="Q102" s="56"/>
      <c r="R102" s="143"/>
      <c r="S102" s="58"/>
      <c r="T102" s="144"/>
      <c r="U102" s="60"/>
      <c r="V102" s="61"/>
      <c r="W102" s="62"/>
      <c r="X102" s="52"/>
      <c r="Y102" s="63"/>
      <c r="Z102" s="52"/>
      <c r="AA102" s="52"/>
      <c r="AB102" s="52"/>
      <c r="AC102" s="65"/>
      <c r="AD102" s="52"/>
      <c r="AE102" s="52"/>
      <c r="AF102" s="52"/>
      <c r="AG102" s="65"/>
      <c r="AH102" s="52"/>
      <c r="AI102" s="52"/>
      <c r="AJ102" s="52"/>
      <c r="AK102" s="65"/>
      <c r="AL102" s="52"/>
      <c r="AM102" s="52"/>
      <c r="AN102" s="52"/>
      <c r="AO102" s="56"/>
      <c r="AP102" s="56"/>
      <c r="AQ102" s="56"/>
      <c r="AR102" s="58"/>
      <c r="AS102" s="58"/>
      <c r="AT102" s="58"/>
      <c r="AU102" s="60"/>
      <c r="AV102" s="60"/>
      <c r="AW102" s="61"/>
      <c r="AX102" s="62"/>
      <c r="AY102" s="31" t="str">
        <f t="shared" si="7"/>
        <v/>
      </c>
      <c r="AZ102" s="63"/>
      <c r="BA102" s="69"/>
      <c r="BB102" s="69"/>
      <c r="BC102" s="69"/>
      <c r="BD102" s="71"/>
      <c r="BE102" s="71"/>
      <c r="BF102" s="71"/>
      <c r="BG102" s="72"/>
      <c r="BH102" s="73"/>
      <c r="BI102" s="73"/>
      <c r="BJ102" s="74"/>
      <c r="BK102" s="74"/>
      <c r="BL102" s="77" t="str">
        <f t="shared" si="8"/>
        <v/>
      </c>
      <c r="BM102" s="80" t="str">
        <f t="shared" si="9"/>
        <v/>
      </c>
      <c r="BN102" s="139"/>
      <c r="BO102" s="82" t="str">
        <f>IF(ISBLANK(A102),"",VLOOKUP(LEFT(A102,1),Coordinate,2,FALSE))</f>
        <v/>
      </c>
      <c r="BP102" s="83">
        <f t="shared" si="10"/>
        <v>0</v>
      </c>
      <c r="BQ102" s="84">
        <f t="shared" si="11"/>
        <v>0</v>
      </c>
      <c r="BR102" s="54" t="str">
        <f>IF(ISBLANK(A102),"",vlookup(LEFT(A102,1),Coordinate,9,false))</f>
        <v/>
      </c>
      <c r="BS102" s="54" t="str">
        <f>IF(ISBLANK(A102),"",VLOOKUP(MID(A102,2,1),Coordinate,9,false))</f>
        <v/>
      </c>
      <c r="BT102" s="54" t="str">
        <f>IF(ISBLANK(A102),"",VLOOKUP(MID(A102,3,1),Coordinate,9,false))</f>
        <v/>
      </c>
      <c r="BU102" s="54" t="str">
        <f>IF(ISBLANK(A102),"",VLOOKUP(MID(A102,4,1),Coordinate,9,false))</f>
        <v/>
      </c>
      <c r="BV102" s="54" t="str">
        <f>IF(ISBLANK(A102),"",VLOOKUP(MID(A102,5,1),Coordinate,9,false))</f>
        <v/>
      </c>
      <c r="BW102" s="54" t="str">
        <f>IF(ISBLANK(A102),"",VLOOKUP(MID(A102,6,1),Coordinate,9,false))</f>
        <v/>
      </c>
      <c r="BX102" s="84" t="str">
        <f>IF(ISBLANK(A102),"",VLOOKUP(RIGHT(A102,1),Coordinate,9,false))</f>
        <v/>
      </c>
      <c r="BY102" s="84">
        <f t="array" ref="BY102">SUMPRODUCT(BR102:BX102,TRANSPOSE(Weights))</f>
        <v>0</v>
      </c>
      <c r="BZ102" s="53"/>
    </row>
    <row r="103">
      <c r="A103" s="140"/>
      <c r="B103" s="51" t="str">
        <f>IF(ISBLANK(A103),"",if(C103="","N",if(VLOOKUP(BQ103,NewPlanet,3,false)=C103,"Y","N")))</f>
        <v/>
      </c>
      <c r="C103" s="141"/>
      <c r="D103" s="52"/>
      <c r="E103" s="52"/>
      <c r="F103" s="52"/>
      <c r="G103" s="52"/>
      <c r="H103" s="52"/>
      <c r="I103" s="54" t="str">
        <f t="shared" si="5"/>
        <v/>
      </c>
      <c r="J103" s="52"/>
      <c r="K103" s="52"/>
      <c r="L103" s="52"/>
      <c r="M103" s="52"/>
      <c r="N103" s="52"/>
      <c r="O103" s="54" t="str">
        <f t="shared" si="6"/>
        <v/>
      </c>
      <c r="P103" s="142"/>
      <c r="Q103" s="56"/>
      <c r="R103" s="143"/>
      <c r="S103" s="58"/>
      <c r="T103" s="144"/>
      <c r="U103" s="60"/>
      <c r="V103" s="61"/>
      <c r="W103" s="62"/>
      <c r="X103" s="52"/>
      <c r="Y103" s="63"/>
      <c r="Z103" s="52"/>
      <c r="AA103" s="52"/>
      <c r="AB103" s="52"/>
      <c r="AC103" s="65"/>
      <c r="AD103" s="52"/>
      <c r="AE103" s="52"/>
      <c r="AF103" s="52"/>
      <c r="AG103" s="65"/>
      <c r="AH103" s="52"/>
      <c r="AI103" s="52"/>
      <c r="AJ103" s="52"/>
      <c r="AK103" s="65"/>
      <c r="AL103" s="52"/>
      <c r="AM103" s="52"/>
      <c r="AN103" s="52"/>
      <c r="AO103" s="56"/>
      <c r="AP103" s="56"/>
      <c r="AQ103" s="56"/>
      <c r="AR103" s="58"/>
      <c r="AS103" s="58"/>
      <c r="AT103" s="58"/>
      <c r="AU103" s="60"/>
      <c r="AV103" s="60"/>
      <c r="AW103" s="61"/>
      <c r="AX103" s="62"/>
      <c r="AY103" s="31" t="str">
        <f t="shared" si="7"/>
        <v/>
      </c>
      <c r="AZ103" s="63"/>
      <c r="BA103" s="69"/>
      <c r="BB103" s="69"/>
      <c r="BC103" s="69"/>
      <c r="BD103" s="71"/>
      <c r="BE103" s="71"/>
      <c r="BF103" s="71"/>
      <c r="BG103" s="72"/>
      <c r="BH103" s="73"/>
      <c r="BI103" s="73"/>
      <c r="BJ103" s="74"/>
      <c r="BK103" s="74"/>
      <c r="BL103" s="77" t="str">
        <f t="shared" si="8"/>
        <v/>
      </c>
      <c r="BM103" s="80" t="str">
        <f t="shared" si="9"/>
        <v/>
      </c>
      <c r="BN103" s="139"/>
      <c r="BO103" s="82" t="str">
        <f>IF(ISBLANK(A103),"",VLOOKUP(LEFT(A103,1),Coordinate,2,FALSE))</f>
        <v/>
      </c>
      <c r="BP103" s="83">
        <f t="shared" si="10"/>
        <v>0</v>
      </c>
      <c r="BQ103" s="84">
        <f t="shared" si="11"/>
        <v>0</v>
      </c>
      <c r="BR103" s="54" t="str">
        <f>IF(ISBLANK(A103),"",vlookup(LEFT(A103,1),Coordinate,9,false))</f>
        <v/>
      </c>
      <c r="BS103" s="54" t="str">
        <f>IF(ISBLANK(A103),"",VLOOKUP(MID(A103,2,1),Coordinate,9,false))</f>
        <v/>
      </c>
      <c r="BT103" s="54" t="str">
        <f>IF(ISBLANK(A103),"",VLOOKUP(MID(A103,3,1),Coordinate,9,false))</f>
        <v/>
      </c>
      <c r="BU103" s="54" t="str">
        <f>IF(ISBLANK(A103),"",VLOOKUP(MID(A103,4,1),Coordinate,9,false))</f>
        <v/>
      </c>
      <c r="BV103" s="54" t="str">
        <f>IF(ISBLANK(A103),"",VLOOKUP(MID(A103,5,1),Coordinate,9,false))</f>
        <v/>
      </c>
      <c r="BW103" s="54" t="str">
        <f>IF(ISBLANK(A103),"",VLOOKUP(MID(A103,6,1),Coordinate,9,false))</f>
        <v/>
      </c>
      <c r="BX103" s="84" t="str">
        <f>IF(ISBLANK(A103),"",VLOOKUP(RIGHT(A103,1),Coordinate,9,false))</f>
        <v/>
      </c>
      <c r="BY103" s="84">
        <f t="array" ref="BY103">SUMPRODUCT(BR103:BX103,TRANSPOSE(Weights))</f>
        <v>0</v>
      </c>
      <c r="BZ103" s="53"/>
    </row>
    <row r="104">
      <c r="A104" s="140"/>
      <c r="B104" s="51" t="str">
        <f>IF(ISBLANK(A104),"",if(C104="","N",if(VLOOKUP(BQ104,NewPlanet,3,false)=C104,"Y","N")))</f>
        <v/>
      </c>
      <c r="C104" s="141"/>
      <c r="D104" s="52"/>
      <c r="E104" s="52"/>
      <c r="F104" s="52"/>
      <c r="G104" s="52"/>
      <c r="H104" s="52"/>
      <c r="I104" s="54" t="str">
        <f t="shared" si="5"/>
        <v/>
      </c>
      <c r="J104" s="52"/>
      <c r="K104" s="52"/>
      <c r="L104" s="52"/>
      <c r="M104" s="52"/>
      <c r="N104" s="52"/>
      <c r="O104" s="54" t="str">
        <f t="shared" si="6"/>
        <v/>
      </c>
      <c r="P104" s="142"/>
      <c r="Q104" s="56"/>
      <c r="R104" s="143"/>
      <c r="S104" s="58"/>
      <c r="T104" s="144"/>
      <c r="U104" s="60"/>
      <c r="V104" s="61"/>
      <c r="W104" s="62"/>
      <c r="X104" s="52"/>
      <c r="Y104" s="63"/>
      <c r="Z104" s="52"/>
      <c r="AA104" s="52"/>
      <c r="AB104" s="52"/>
      <c r="AC104" s="65"/>
      <c r="AD104" s="52"/>
      <c r="AE104" s="52"/>
      <c r="AF104" s="52"/>
      <c r="AG104" s="65"/>
      <c r="AH104" s="52"/>
      <c r="AI104" s="52"/>
      <c r="AJ104" s="52"/>
      <c r="AK104" s="65"/>
      <c r="AL104" s="52"/>
      <c r="AM104" s="52"/>
      <c r="AN104" s="52"/>
      <c r="AO104" s="56"/>
      <c r="AP104" s="56"/>
      <c r="AQ104" s="56"/>
      <c r="AR104" s="58"/>
      <c r="AS104" s="58"/>
      <c r="AT104" s="58"/>
      <c r="AU104" s="60"/>
      <c r="AV104" s="60"/>
      <c r="AW104" s="61"/>
      <c r="AX104" s="62"/>
      <c r="AY104" s="31" t="str">
        <f t="shared" si="7"/>
        <v/>
      </c>
      <c r="AZ104" s="63"/>
      <c r="BA104" s="69"/>
      <c r="BB104" s="69"/>
      <c r="BC104" s="69"/>
      <c r="BD104" s="71"/>
      <c r="BE104" s="71"/>
      <c r="BF104" s="71"/>
      <c r="BG104" s="72"/>
      <c r="BH104" s="73"/>
      <c r="BI104" s="73"/>
      <c r="BJ104" s="74"/>
      <c r="BK104" s="74"/>
      <c r="BL104" s="77" t="str">
        <f t="shared" si="8"/>
        <v/>
      </c>
      <c r="BM104" s="80" t="str">
        <f t="shared" si="9"/>
        <v/>
      </c>
      <c r="BN104" s="139"/>
      <c r="BO104" s="82" t="str">
        <f>IF(ISBLANK(A104),"",VLOOKUP(LEFT(A104,1),Coordinate,2,FALSE))</f>
        <v/>
      </c>
      <c r="BP104" s="83">
        <f t="shared" si="10"/>
        <v>0</v>
      </c>
      <c r="BQ104" s="84">
        <f t="shared" si="11"/>
        <v>0</v>
      </c>
      <c r="BR104" s="54" t="str">
        <f>IF(ISBLANK(A104),"",vlookup(LEFT(A104,1),Coordinate,9,false))</f>
        <v/>
      </c>
      <c r="BS104" s="54" t="str">
        <f>IF(ISBLANK(A104),"",VLOOKUP(MID(A104,2,1),Coordinate,9,false))</f>
        <v/>
      </c>
      <c r="BT104" s="54" t="str">
        <f>IF(ISBLANK(A104),"",VLOOKUP(MID(A104,3,1),Coordinate,9,false))</f>
        <v/>
      </c>
      <c r="BU104" s="54" t="str">
        <f>IF(ISBLANK(A104),"",VLOOKUP(MID(A104,4,1),Coordinate,9,false))</f>
        <v/>
      </c>
      <c r="BV104" s="54" t="str">
        <f>IF(ISBLANK(A104),"",VLOOKUP(MID(A104,5,1),Coordinate,9,false))</f>
        <v/>
      </c>
      <c r="BW104" s="54" t="str">
        <f>IF(ISBLANK(A104),"",VLOOKUP(MID(A104,6,1),Coordinate,9,false))</f>
        <v/>
      </c>
      <c r="BX104" s="84" t="str">
        <f>IF(ISBLANK(A104),"",VLOOKUP(RIGHT(A104,1),Coordinate,9,false))</f>
        <v/>
      </c>
      <c r="BY104" s="84">
        <f t="array" ref="BY104">SUMPRODUCT(BR104:BX104,TRANSPOSE(Weights))</f>
        <v>0</v>
      </c>
      <c r="BZ104" s="53"/>
    </row>
    <row r="105">
      <c r="A105" s="140"/>
      <c r="B105" s="51" t="str">
        <f>IF(ISBLANK(A105),"",if(C105="","N",if(VLOOKUP(BQ105,NewPlanet,3,false)=C105,"Y","N")))</f>
        <v/>
      </c>
      <c r="C105" s="141"/>
      <c r="D105" s="52"/>
      <c r="E105" s="52"/>
      <c r="F105" s="52"/>
      <c r="G105" s="52"/>
      <c r="H105" s="52"/>
      <c r="I105" s="54" t="str">
        <f t="shared" si="5"/>
        <v/>
      </c>
      <c r="J105" s="52"/>
      <c r="K105" s="52"/>
      <c r="L105" s="52"/>
      <c r="M105" s="52"/>
      <c r="N105" s="52"/>
      <c r="O105" s="54" t="str">
        <f t="shared" si="6"/>
        <v/>
      </c>
      <c r="P105" s="142"/>
      <c r="Q105" s="56"/>
      <c r="R105" s="143"/>
      <c r="S105" s="58"/>
      <c r="T105" s="144"/>
      <c r="U105" s="60"/>
      <c r="V105" s="61"/>
      <c r="W105" s="62"/>
      <c r="X105" s="52"/>
      <c r="Y105" s="63"/>
      <c r="Z105" s="52"/>
      <c r="AA105" s="52"/>
      <c r="AB105" s="52"/>
      <c r="AC105" s="65"/>
      <c r="AD105" s="52"/>
      <c r="AE105" s="52"/>
      <c r="AF105" s="52"/>
      <c r="AG105" s="65"/>
      <c r="AH105" s="52"/>
      <c r="AI105" s="52"/>
      <c r="AJ105" s="52"/>
      <c r="AK105" s="65"/>
      <c r="AL105" s="52"/>
      <c r="AM105" s="52"/>
      <c r="AN105" s="52"/>
      <c r="AO105" s="56"/>
      <c r="AP105" s="56"/>
      <c r="AQ105" s="56"/>
      <c r="AR105" s="58"/>
      <c r="AS105" s="58"/>
      <c r="AT105" s="58"/>
      <c r="AU105" s="60"/>
      <c r="AV105" s="60"/>
      <c r="AW105" s="61"/>
      <c r="AX105" s="62"/>
      <c r="AY105" s="31" t="str">
        <f t="shared" si="7"/>
        <v/>
      </c>
      <c r="AZ105" s="63"/>
      <c r="BA105" s="69"/>
      <c r="BB105" s="69"/>
      <c r="BC105" s="69"/>
      <c r="BD105" s="71"/>
      <c r="BE105" s="71"/>
      <c r="BF105" s="71"/>
      <c r="BG105" s="72"/>
      <c r="BH105" s="73"/>
      <c r="BI105" s="73"/>
      <c r="BJ105" s="74"/>
      <c r="BK105" s="74"/>
      <c r="BL105" s="77" t="str">
        <f t="shared" si="8"/>
        <v/>
      </c>
      <c r="BM105" s="80" t="str">
        <f t="shared" si="9"/>
        <v/>
      </c>
      <c r="BN105" s="139"/>
      <c r="BO105" s="82" t="str">
        <f>IF(ISBLANK(A105),"",VLOOKUP(LEFT(A105,1),Coordinate,2,FALSE))</f>
        <v/>
      </c>
      <c r="BP105" s="83">
        <f t="shared" si="10"/>
        <v>0</v>
      </c>
      <c r="BQ105" s="84">
        <f t="shared" si="11"/>
        <v>0</v>
      </c>
      <c r="BR105" s="54" t="str">
        <f>IF(ISBLANK(A105),"",vlookup(LEFT(A105,1),Coordinate,9,false))</f>
        <v/>
      </c>
      <c r="BS105" s="54" t="str">
        <f>IF(ISBLANK(A105),"",VLOOKUP(MID(A105,2,1),Coordinate,9,false))</f>
        <v/>
      </c>
      <c r="BT105" s="54" t="str">
        <f>IF(ISBLANK(A105),"",VLOOKUP(MID(A105,3,1),Coordinate,9,false))</f>
        <v/>
      </c>
      <c r="BU105" s="54" t="str">
        <f>IF(ISBLANK(A105),"",VLOOKUP(MID(A105,4,1),Coordinate,9,false))</f>
        <v/>
      </c>
      <c r="BV105" s="54" t="str">
        <f>IF(ISBLANK(A105),"",VLOOKUP(MID(A105,5,1),Coordinate,9,false))</f>
        <v/>
      </c>
      <c r="BW105" s="54" t="str">
        <f>IF(ISBLANK(A105),"",VLOOKUP(MID(A105,6,1),Coordinate,9,false))</f>
        <v/>
      </c>
      <c r="BX105" s="84" t="str">
        <f>IF(ISBLANK(A105),"",VLOOKUP(RIGHT(A105,1),Coordinate,9,false))</f>
        <v/>
      </c>
      <c r="BY105" s="84">
        <f t="array" ref="BY105">SUMPRODUCT(BR105:BX105,TRANSPOSE(Weights))</f>
        <v>0</v>
      </c>
      <c r="BZ105" s="53"/>
    </row>
    <row r="106">
      <c r="A106" s="140"/>
      <c r="B106" s="51" t="str">
        <f>IF(ISBLANK(A106),"",if(C106="","N",if(VLOOKUP(BQ106,NewPlanet,3,false)=C106,"Y","N")))</f>
        <v/>
      </c>
      <c r="C106" s="141"/>
      <c r="D106" s="52"/>
      <c r="E106" s="52"/>
      <c r="F106" s="52"/>
      <c r="G106" s="52"/>
      <c r="H106" s="52"/>
      <c r="I106" s="54" t="str">
        <f t="shared" si="5"/>
        <v/>
      </c>
      <c r="J106" s="52"/>
      <c r="K106" s="52"/>
      <c r="L106" s="52"/>
      <c r="M106" s="52"/>
      <c r="N106" s="52"/>
      <c r="O106" s="54" t="str">
        <f t="shared" si="6"/>
        <v/>
      </c>
      <c r="P106" s="142"/>
      <c r="Q106" s="56"/>
      <c r="R106" s="143"/>
      <c r="S106" s="58"/>
      <c r="T106" s="144"/>
      <c r="U106" s="60"/>
      <c r="V106" s="61"/>
      <c r="W106" s="62"/>
      <c r="X106" s="52"/>
      <c r="Y106" s="63"/>
      <c r="Z106" s="52"/>
      <c r="AA106" s="52"/>
      <c r="AB106" s="52"/>
      <c r="AC106" s="65"/>
      <c r="AD106" s="52"/>
      <c r="AE106" s="52"/>
      <c r="AF106" s="52"/>
      <c r="AG106" s="65"/>
      <c r="AH106" s="52"/>
      <c r="AI106" s="52"/>
      <c r="AJ106" s="52"/>
      <c r="AK106" s="65"/>
      <c r="AL106" s="52"/>
      <c r="AM106" s="52"/>
      <c r="AN106" s="52"/>
      <c r="AO106" s="56"/>
      <c r="AP106" s="56"/>
      <c r="AQ106" s="56"/>
      <c r="AR106" s="58"/>
      <c r="AS106" s="58"/>
      <c r="AT106" s="58"/>
      <c r="AU106" s="60"/>
      <c r="AV106" s="60"/>
      <c r="AW106" s="61"/>
      <c r="AX106" s="62"/>
      <c r="AY106" s="31" t="str">
        <f t="shared" si="7"/>
        <v/>
      </c>
      <c r="AZ106" s="63"/>
      <c r="BA106" s="69"/>
      <c r="BB106" s="69"/>
      <c r="BC106" s="69"/>
      <c r="BD106" s="71"/>
      <c r="BE106" s="71"/>
      <c r="BF106" s="71"/>
      <c r="BG106" s="72"/>
      <c r="BH106" s="73"/>
      <c r="BI106" s="73"/>
      <c r="BJ106" s="74"/>
      <c r="BK106" s="74"/>
      <c r="BL106" s="77" t="str">
        <f t="shared" si="8"/>
        <v/>
      </c>
      <c r="BM106" s="80" t="str">
        <f t="shared" si="9"/>
        <v/>
      </c>
      <c r="BN106" s="139"/>
      <c r="BO106" s="82" t="str">
        <f>IF(ISBLANK(A106),"",VLOOKUP(LEFT(A106,1),Coordinate,2,FALSE))</f>
        <v/>
      </c>
      <c r="BP106" s="83">
        <f t="shared" si="10"/>
        <v>0</v>
      </c>
      <c r="BQ106" s="84">
        <f t="shared" si="11"/>
        <v>0</v>
      </c>
      <c r="BR106" s="54" t="str">
        <f>IF(ISBLANK(A106),"",vlookup(LEFT(A106,1),Coordinate,9,false))</f>
        <v/>
      </c>
      <c r="BS106" s="54" t="str">
        <f>IF(ISBLANK(A106),"",VLOOKUP(MID(A106,2,1),Coordinate,9,false))</f>
        <v/>
      </c>
      <c r="BT106" s="54" t="str">
        <f>IF(ISBLANK(A106),"",VLOOKUP(MID(A106,3,1),Coordinate,9,false))</f>
        <v/>
      </c>
      <c r="BU106" s="54" t="str">
        <f>IF(ISBLANK(A106),"",VLOOKUP(MID(A106,4,1),Coordinate,9,false))</f>
        <v/>
      </c>
      <c r="BV106" s="54" t="str">
        <f>IF(ISBLANK(A106),"",VLOOKUP(MID(A106,5,1),Coordinate,9,false))</f>
        <v/>
      </c>
      <c r="BW106" s="54" t="str">
        <f>IF(ISBLANK(A106),"",VLOOKUP(MID(A106,6,1),Coordinate,9,false))</f>
        <v/>
      </c>
      <c r="BX106" s="84" t="str">
        <f>IF(ISBLANK(A106),"",VLOOKUP(RIGHT(A106,1),Coordinate,9,false))</f>
        <v/>
      </c>
      <c r="BY106" s="84">
        <f t="array" ref="BY106">SUMPRODUCT(BR106:BX106,TRANSPOSE(Weights))</f>
        <v>0</v>
      </c>
      <c r="BZ106" s="53"/>
    </row>
    <row r="107">
      <c r="A107" s="140"/>
      <c r="B107" s="51" t="str">
        <f>IF(ISBLANK(A107),"",if(C107="","N",if(VLOOKUP(BQ107,NewPlanet,3,false)=C107,"Y","N")))</f>
        <v/>
      </c>
      <c r="C107" s="141"/>
      <c r="D107" s="52"/>
      <c r="E107" s="52"/>
      <c r="F107" s="52"/>
      <c r="G107" s="52"/>
      <c r="H107" s="52"/>
      <c r="I107" s="54" t="str">
        <f t="shared" si="5"/>
        <v/>
      </c>
      <c r="J107" s="52"/>
      <c r="K107" s="52"/>
      <c r="L107" s="52"/>
      <c r="M107" s="52"/>
      <c r="N107" s="52"/>
      <c r="O107" s="54" t="str">
        <f t="shared" si="6"/>
        <v/>
      </c>
      <c r="P107" s="142"/>
      <c r="Q107" s="56"/>
      <c r="R107" s="143"/>
      <c r="S107" s="58"/>
      <c r="T107" s="144"/>
      <c r="U107" s="60"/>
      <c r="V107" s="61"/>
      <c r="W107" s="62"/>
      <c r="X107" s="52"/>
      <c r="Y107" s="63"/>
      <c r="Z107" s="52"/>
      <c r="AA107" s="52"/>
      <c r="AB107" s="52"/>
      <c r="AC107" s="65"/>
      <c r="AD107" s="52"/>
      <c r="AE107" s="52"/>
      <c r="AF107" s="52"/>
      <c r="AG107" s="65"/>
      <c r="AH107" s="52"/>
      <c r="AI107" s="52"/>
      <c r="AJ107" s="52"/>
      <c r="AK107" s="65"/>
      <c r="AL107" s="52"/>
      <c r="AM107" s="52"/>
      <c r="AN107" s="52"/>
      <c r="AO107" s="56"/>
      <c r="AP107" s="56"/>
      <c r="AQ107" s="56"/>
      <c r="AR107" s="58"/>
      <c r="AS107" s="58"/>
      <c r="AT107" s="58"/>
      <c r="AU107" s="60"/>
      <c r="AV107" s="60"/>
      <c r="AW107" s="61"/>
      <c r="AX107" s="62"/>
      <c r="AY107" s="31" t="str">
        <f t="shared" si="7"/>
        <v/>
      </c>
      <c r="AZ107" s="63"/>
      <c r="BA107" s="69"/>
      <c r="BB107" s="69"/>
      <c r="BC107" s="69"/>
      <c r="BD107" s="71"/>
      <c r="BE107" s="71"/>
      <c r="BF107" s="71"/>
      <c r="BG107" s="72"/>
      <c r="BH107" s="73"/>
      <c r="BI107" s="73"/>
      <c r="BJ107" s="74"/>
      <c r="BK107" s="74"/>
      <c r="BL107" s="77" t="str">
        <f t="shared" si="8"/>
        <v/>
      </c>
      <c r="BM107" s="80" t="str">
        <f t="shared" si="9"/>
        <v/>
      </c>
      <c r="BN107" s="139"/>
      <c r="BO107" s="82" t="str">
        <f>IF(ISBLANK(A107),"",VLOOKUP(LEFT(A107,1),Coordinate,2,FALSE))</f>
        <v/>
      </c>
      <c r="BP107" s="83">
        <f t="shared" si="10"/>
        <v>0</v>
      </c>
      <c r="BQ107" s="84">
        <f t="shared" si="11"/>
        <v>0</v>
      </c>
      <c r="BR107" s="54" t="str">
        <f>IF(ISBLANK(A107),"",vlookup(LEFT(A107,1),Coordinate,9,false))</f>
        <v/>
      </c>
      <c r="BS107" s="54" t="str">
        <f>IF(ISBLANK(A107),"",VLOOKUP(MID(A107,2,1),Coordinate,9,false))</f>
        <v/>
      </c>
      <c r="BT107" s="54" t="str">
        <f>IF(ISBLANK(A107),"",VLOOKUP(MID(A107,3,1),Coordinate,9,false))</f>
        <v/>
      </c>
      <c r="BU107" s="54" t="str">
        <f>IF(ISBLANK(A107),"",VLOOKUP(MID(A107,4,1),Coordinate,9,false))</f>
        <v/>
      </c>
      <c r="BV107" s="54" t="str">
        <f>IF(ISBLANK(A107),"",VLOOKUP(MID(A107,5,1),Coordinate,9,false))</f>
        <v/>
      </c>
      <c r="BW107" s="54" t="str">
        <f>IF(ISBLANK(A107),"",VLOOKUP(MID(A107,6,1),Coordinate,9,false))</f>
        <v/>
      </c>
      <c r="BX107" s="84" t="str">
        <f>IF(ISBLANK(A107),"",VLOOKUP(RIGHT(A107,1),Coordinate,9,false))</f>
        <v/>
      </c>
      <c r="BY107" s="84">
        <f t="array" ref="BY107">SUMPRODUCT(BR107:BX107,TRANSPOSE(Weights))</f>
        <v>0</v>
      </c>
      <c r="BZ107" s="53"/>
    </row>
    <row r="108">
      <c r="A108" s="140"/>
      <c r="B108" s="51" t="str">
        <f>IF(ISBLANK(A108),"",if(C108="","N",if(VLOOKUP(BQ108,NewPlanet,3,false)=C108,"Y","N")))</f>
        <v/>
      </c>
      <c r="C108" s="141"/>
      <c r="D108" s="52"/>
      <c r="E108" s="52"/>
      <c r="F108" s="52"/>
      <c r="G108" s="52"/>
      <c r="H108" s="52"/>
      <c r="I108" s="54" t="str">
        <f t="shared" si="5"/>
        <v/>
      </c>
      <c r="J108" s="52"/>
      <c r="K108" s="52"/>
      <c r="L108" s="52"/>
      <c r="M108" s="52"/>
      <c r="N108" s="52"/>
      <c r="O108" s="54" t="str">
        <f t="shared" si="6"/>
        <v/>
      </c>
      <c r="P108" s="142"/>
      <c r="Q108" s="56"/>
      <c r="R108" s="143"/>
      <c r="S108" s="58"/>
      <c r="T108" s="144"/>
      <c r="U108" s="60"/>
      <c r="V108" s="61"/>
      <c r="W108" s="62"/>
      <c r="X108" s="52"/>
      <c r="Y108" s="63"/>
      <c r="Z108" s="52"/>
      <c r="AA108" s="52"/>
      <c r="AB108" s="52"/>
      <c r="AC108" s="65"/>
      <c r="AD108" s="52"/>
      <c r="AE108" s="52"/>
      <c r="AF108" s="52"/>
      <c r="AG108" s="65"/>
      <c r="AH108" s="52"/>
      <c r="AI108" s="52"/>
      <c r="AJ108" s="52"/>
      <c r="AK108" s="65"/>
      <c r="AL108" s="52"/>
      <c r="AM108" s="52"/>
      <c r="AN108" s="52"/>
      <c r="AO108" s="56"/>
      <c r="AP108" s="56"/>
      <c r="AQ108" s="56"/>
      <c r="AR108" s="58"/>
      <c r="AS108" s="58"/>
      <c r="AT108" s="58"/>
      <c r="AU108" s="60"/>
      <c r="AV108" s="60"/>
      <c r="AW108" s="61"/>
      <c r="AX108" s="62"/>
      <c r="AY108" s="31" t="str">
        <f t="shared" si="7"/>
        <v/>
      </c>
      <c r="AZ108" s="63"/>
      <c r="BA108" s="69"/>
      <c r="BB108" s="69"/>
      <c r="BC108" s="69"/>
      <c r="BD108" s="71"/>
      <c r="BE108" s="71"/>
      <c r="BF108" s="71"/>
      <c r="BG108" s="72"/>
      <c r="BH108" s="73"/>
      <c r="BI108" s="73"/>
      <c r="BJ108" s="74"/>
      <c r="BK108" s="74"/>
      <c r="BL108" s="77" t="str">
        <f t="shared" si="8"/>
        <v/>
      </c>
      <c r="BM108" s="80" t="str">
        <f t="shared" si="9"/>
        <v/>
      </c>
      <c r="BN108" s="139"/>
      <c r="BO108" s="82" t="str">
        <f>IF(ISBLANK(A108),"",VLOOKUP(LEFT(A108,1),Coordinate,2,FALSE))</f>
        <v/>
      </c>
      <c r="BP108" s="83">
        <f t="shared" si="10"/>
        <v>0</v>
      </c>
      <c r="BQ108" s="84">
        <f t="shared" si="11"/>
        <v>0</v>
      </c>
      <c r="BR108" s="54" t="str">
        <f>IF(ISBLANK(A108),"",vlookup(LEFT(A108,1),Coordinate,9,false))</f>
        <v/>
      </c>
      <c r="BS108" s="54" t="str">
        <f>IF(ISBLANK(A108),"",VLOOKUP(MID(A108,2,1),Coordinate,9,false))</f>
        <v/>
      </c>
      <c r="BT108" s="54" t="str">
        <f>IF(ISBLANK(A108),"",VLOOKUP(MID(A108,3,1),Coordinate,9,false))</f>
        <v/>
      </c>
      <c r="BU108" s="54" t="str">
        <f>IF(ISBLANK(A108),"",VLOOKUP(MID(A108,4,1),Coordinate,9,false))</f>
        <v/>
      </c>
      <c r="BV108" s="54" t="str">
        <f>IF(ISBLANK(A108),"",VLOOKUP(MID(A108,5,1),Coordinate,9,false))</f>
        <v/>
      </c>
      <c r="BW108" s="54" t="str">
        <f>IF(ISBLANK(A108),"",VLOOKUP(MID(A108,6,1),Coordinate,9,false))</f>
        <v/>
      </c>
      <c r="BX108" s="84" t="str">
        <f>IF(ISBLANK(A108),"",VLOOKUP(RIGHT(A108,1),Coordinate,9,false))</f>
        <v/>
      </c>
      <c r="BY108" s="84">
        <f t="array" ref="BY108">SUMPRODUCT(BR108:BX108,TRANSPOSE(Weights))</f>
        <v>0</v>
      </c>
      <c r="BZ108" s="53"/>
    </row>
    <row r="109">
      <c r="A109" s="140"/>
      <c r="B109" s="51" t="str">
        <f>IF(ISBLANK(A109),"",if(C109="","N",if(VLOOKUP(BQ109,NewPlanet,3,false)=C109,"Y","N")))</f>
        <v/>
      </c>
      <c r="C109" s="141"/>
      <c r="D109" s="52"/>
      <c r="E109" s="52"/>
      <c r="F109" s="52"/>
      <c r="G109" s="52"/>
      <c r="H109" s="52"/>
      <c r="I109" s="54" t="str">
        <f t="shared" si="5"/>
        <v/>
      </c>
      <c r="J109" s="52"/>
      <c r="K109" s="52"/>
      <c r="L109" s="52"/>
      <c r="M109" s="52"/>
      <c r="N109" s="52"/>
      <c r="O109" s="54" t="str">
        <f t="shared" si="6"/>
        <v/>
      </c>
      <c r="P109" s="142"/>
      <c r="Q109" s="56"/>
      <c r="R109" s="143"/>
      <c r="S109" s="58"/>
      <c r="T109" s="144"/>
      <c r="U109" s="60"/>
      <c r="V109" s="61"/>
      <c r="W109" s="62"/>
      <c r="X109" s="52"/>
      <c r="Y109" s="63"/>
      <c r="Z109" s="52"/>
      <c r="AA109" s="52"/>
      <c r="AB109" s="52"/>
      <c r="AC109" s="65"/>
      <c r="AD109" s="52"/>
      <c r="AE109" s="52"/>
      <c r="AF109" s="52"/>
      <c r="AG109" s="65"/>
      <c r="AH109" s="52"/>
      <c r="AI109" s="52"/>
      <c r="AJ109" s="52"/>
      <c r="AK109" s="65"/>
      <c r="AL109" s="52"/>
      <c r="AM109" s="52"/>
      <c r="AN109" s="52"/>
      <c r="AO109" s="56"/>
      <c r="AP109" s="56"/>
      <c r="AQ109" s="56"/>
      <c r="AR109" s="58"/>
      <c r="AS109" s="58"/>
      <c r="AT109" s="58"/>
      <c r="AU109" s="60"/>
      <c r="AV109" s="60"/>
      <c r="AW109" s="61"/>
      <c r="AX109" s="62"/>
      <c r="AY109" s="31" t="str">
        <f t="shared" si="7"/>
        <v/>
      </c>
      <c r="AZ109" s="63"/>
      <c r="BA109" s="69"/>
      <c r="BB109" s="69"/>
      <c r="BC109" s="69"/>
      <c r="BD109" s="71"/>
      <c r="BE109" s="71"/>
      <c r="BF109" s="71"/>
      <c r="BG109" s="72"/>
      <c r="BH109" s="73"/>
      <c r="BI109" s="73"/>
      <c r="BJ109" s="74"/>
      <c r="BK109" s="74"/>
      <c r="BL109" s="77" t="str">
        <f t="shared" si="8"/>
        <v/>
      </c>
      <c r="BM109" s="80" t="str">
        <f t="shared" si="9"/>
        <v/>
      </c>
      <c r="BN109" s="139"/>
      <c r="BO109" s="82" t="str">
        <f>IF(ISBLANK(A109),"",VLOOKUP(LEFT(A109,1),Coordinate,2,FALSE))</f>
        <v/>
      </c>
      <c r="BP109" s="83">
        <f t="shared" si="10"/>
        <v>0</v>
      </c>
      <c r="BQ109" s="84">
        <f t="shared" si="11"/>
        <v>0</v>
      </c>
      <c r="BR109" s="54" t="str">
        <f>IF(ISBLANK(A109),"",vlookup(LEFT(A109,1),Coordinate,9,false))</f>
        <v/>
      </c>
      <c r="BS109" s="54" t="str">
        <f>IF(ISBLANK(A109),"",VLOOKUP(MID(A109,2,1),Coordinate,9,false))</f>
        <v/>
      </c>
      <c r="BT109" s="54" t="str">
        <f>IF(ISBLANK(A109),"",VLOOKUP(MID(A109,3,1),Coordinate,9,false))</f>
        <v/>
      </c>
      <c r="BU109" s="54" t="str">
        <f>IF(ISBLANK(A109),"",VLOOKUP(MID(A109,4,1),Coordinate,9,false))</f>
        <v/>
      </c>
      <c r="BV109" s="54" t="str">
        <f>IF(ISBLANK(A109),"",VLOOKUP(MID(A109,5,1),Coordinate,9,false))</f>
        <v/>
      </c>
      <c r="BW109" s="54" t="str">
        <f>IF(ISBLANK(A109),"",VLOOKUP(MID(A109,6,1),Coordinate,9,false))</f>
        <v/>
      </c>
      <c r="BX109" s="84" t="str">
        <f>IF(ISBLANK(A109),"",VLOOKUP(RIGHT(A109,1),Coordinate,9,false))</f>
        <v/>
      </c>
      <c r="BY109" s="84">
        <f t="array" ref="BY109">SUMPRODUCT(BR109:BX109,TRANSPOSE(Weights))</f>
        <v>0</v>
      </c>
      <c r="BZ109" s="53"/>
    </row>
    <row r="110">
      <c r="A110" s="140"/>
      <c r="B110" s="51" t="str">
        <f>IF(ISBLANK(A110),"",if(C110="","N",if(VLOOKUP(BQ110,NewPlanet,3,false)=C110,"Y","N")))</f>
        <v/>
      </c>
      <c r="C110" s="141"/>
      <c r="D110" s="52"/>
      <c r="E110" s="52"/>
      <c r="F110" s="52"/>
      <c r="G110" s="52"/>
      <c r="H110" s="52"/>
      <c r="I110" s="54" t="str">
        <f t="shared" si="5"/>
        <v/>
      </c>
      <c r="J110" s="52"/>
      <c r="K110" s="52"/>
      <c r="L110" s="52"/>
      <c r="M110" s="52"/>
      <c r="N110" s="52"/>
      <c r="O110" s="54" t="str">
        <f t="shared" si="6"/>
        <v/>
      </c>
      <c r="P110" s="142"/>
      <c r="Q110" s="56"/>
      <c r="R110" s="143"/>
      <c r="S110" s="58"/>
      <c r="T110" s="144"/>
      <c r="U110" s="60"/>
      <c r="V110" s="61"/>
      <c r="W110" s="62"/>
      <c r="X110" s="52"/>
      <c r="Y110" s="63"/>
      <c r="Z110" s="52"/>
      <c r="AA110" s="52"/>
      <c r="AB110" s="52"/>
      <c r="AC110" s="65"/>
      <c r="AD110" s="52"/>
      <c r="AE110" s="52"/>
      <c r="AF110" s="52"/>
      <c r="AG110" s="65"/>
      <c r="AH110" s="52"/>
      <c r="AI110" s="52"/>
      <c r="AJ110" s="52"/>
      <c r="AK110" s="65"/>
      <c r="AL110" s="52"/>
      <c r="AM110" s="52"/>
      <c r="AN110" s="52"/>
      <c r="AO110" s="56"/>
      <c r="AP110" s="56"/>
      <c r="AQ110" s="56"/>
      <c r="AR110" s="58"/>
      <c r="AS110" s="58"/>
      <c r="AT110" s="58"/>
      <c r="AU110" s="60"/>
      <c r="AV110" s="60"/>
      <c r="AW110" s="61"/>
      <c r="AX110" s="62"/>
      <c r="AY110" s="31" t="str">
        <f t="shared" si="7"/>
        <v/>
      </c>
      <c r="AZ110" s="63"/>
      <c r="BA110" s="69"/>
      <c r="BB110" s="69"/>
      <c r="BC110" s="69"/>
      <c r="BD110" s="71"/>
      <c r="BE110" s="71"/>
      <c r="BF110" s="71"/>
      <c r="BG110" s="72"/>
      <c r="BH110" s="73"/>
      <c r="BI110" s="73"/>
      <c r="BJ110" s="74"/>
      <c r="BK110" s="74"/>
      <c r="BL110" s="77" t="str">
        <f t="shared" si="8"/>
        <v/>
      </c>
      <c r="BM110" s="80" t="str">
        <f t="shared" si="9"/>
        <v/>
      </c>
      <c r="BN110" s="139"/>
      <c r="BO110" s="82" t="str">
        <f>IF(ISBLANK(A110),"",VLOOKUP(LEFT(A110,1),Coordinate,2,FALSE))</f>
        <v/>
      </c>
      <c r="BP110" s="83">
        <f t="shared" si="10"/>
        <v>0</v>
      </c>
      <c r="BQ110" s="84">
        <f t="shared" si="11"/>
        <v>0</v>
      </c>
      <c r="BR110" s="54" t="str">
        <f>IF(ISBLANK(A110),"",vlookup(LEFT(A110,1),Coordinate,9,false))</f>
        <v/>
      </c>
      <c r="BS110" s="54" t="str">
        <f>IF(ISBLANK(A110),"",VLOOKUP(MID(A110,2,1),Coordinate,9,false))</f>
        <v/>
      </c>
      <c r="BT110" s="54" t="str">
        <f>IF(ISBLANK(A110),"",VLOOKUP(MID(A110,3,1),Coordinate,9,false))</f>
        <v/>
      </c>
      <c r="BU110" s="54" t="str">
        <f>IF(ISBLANK(A110),"",VLOOKUP(MID(A110,4,1),Coordinate,9,false))</f>
        <v/>
      </c>
      <c r="BV110" s="54" t="str">
        <f>IF(ISBLANK(A110),"",VLOOKUP(MID(A110,5,1),Coordinate,9,false))</f>
        <v/>
      </c>
      <c r="BW110" s="54" t="str">
        <f>IF(ISBLANK(A110),"",VLOOKUP(MID(A110,6,1),Coordinate,9,false))</f>
        <v/>
      </c>
      <c r="BX110" s="84" t="str">
        <f>IF(ISBLANK(A110),"",VLOOKUP(RIGHT(A110,1),Coordinate,9,false))</f>
        <v/>
      </c>
      <c r="BY110" s="84">
        <f t="array" ref="BY110">SUMPRODUCT(BR110:BX110,TRANSPOSE(Weights))</f>
        <v>0</v>
      </c>
      <c r="BZ110" s="53"/>
    </row>
    <row r="111">
      <c r="A111" s="140"/>
      <c r="B111" s="51" t="str">
        <f>IF(ISBLANK(A111),"",if(C111="","N",if(VLOOKUP(BQ111,NewPlanet,3,false)=C111,"Y","N")))</f>
        <v/>
      </c>
      <c r="C111" s="141"/>
      <c r="D111" s="52"/>
      <c r="E111" s="52"/>
      <c r="F111" s="52"/>
      <c r="G111" s="52"/>
      <c r="H111" s="52"/>
      <c r="I111" s="54" t="str">
        <f t="shared" si="5"/>
        <v/>
      </c>
      <c r="J111" s="52"/>
      <c r="K111" s="52"/>
      <c r="L111" s="52"/>
      <c r="M111" s="52"/>
      <c r="N111" s="52"/>
      <c r="O111" s="54" t="str">
        <f t="shared" si="6"/>
        <v/>
      </c>
      <c r="P111" s="142"/>
      <c r="Q111" s="56"/>
      <c r="R111" s="143"/>
      <c r="S111" s="58"/>
      <c r="T111" s="144"/>
      <c r="U111" s="60"/>
      <c r="V111" s="61"/>
      <c r="W111" s="62"/>
      <c r="X111" s="52"/>
      <c r="Y111" s="63"/>
      <c r="Z111" s="52"/>
      <c r="AA111" s="52"/>
      <c r="AB111" s="52"/>
      <c r="AC111" s="65"/>
      <c r="AD111" s="52"/>
      <c r="AE111" s="52"/>
      <c r="AF111" s="52"/>
      <c r="AG111" s="65"/>
      <c r="AH111" s="52"/>
      <c r="AI111" s="52"/>
      <c r="AJ111" s="52"/>
      <c r="AK111" s="65"/>
      <c r="AL111" s="52"/>
      <c r="AM111" s="52"/>
      <c r="AN111" s="52"/>
      <c r="AO111" s="56"/>
      <c r="AP111" s="56"/>
      <c r="AQ111" s="56"/>
      <c r="AR111" s="58"/>
      <c r="AS111" s="58"/>
      <c r="AT111" s="58"/>
      <c r="AU111" s="60"/>
      <c r="AV111" s="60"/>
      <c r="AW111" s="61"/>
      <c r="AX111" s="62"/>
      <c r="AY111" s="31" t="str">
        <f t="shared" si="7"/>
        <v/>
      </c>
      <c r="AZ111" s="63"/>
      <c r="BA111" s="69"/>
      <c r="BB111" s="69"/>
      <c r="BC111" s="69"/>
      <c r="BD111" s="71"/>
      <c r="BE111" s="71"/>
      <c r="BF111" s="71"/>
      <c r="BG111" s="72"/>
      <c r="BH111" s="73"/>
      <c r="BI111" s="73"/>
      <c r="BJ111" s="74"/>
      <c r="BK111" s="74"/>
      <c r="BL111" s="77" t="str">
        <f t="shared" si="8"/>
        <v/>
      </c>
      <c r="BM111" s="80" t="str">
        <f t="shared" si="9"/>
        <v/>
      </c>
      <c r="BN111" s="139"/>
      <c r="BO111" s="82" t="str">
        <f>IF(ISBLANK(A111),"",VLOOKUP(LEFT(A111,1),Coordinate,2,FALSE))</f>
        <v/>
      </c>
      <c r="BP111" s="83">
        <f t="shared" si="10"/>
        <v>0</v>
      </c>
      <c r="BQ111" s="84">
        <f t="shared" si="11"/>
        <v>0</v>
      </c>
      <c r="BR111" s="54" t="str">
        <f>IF(ISBLANK(A111),"",vlookup(LEFT(A111,1),Coordinate,9,false))</f>
        <v/>
      </c>
      <c r="BS111" s="54" t="str">
        <f>IF(ISBLANK(A111),"",VLOOKUP(MID(A111,2,1),Coordinate,9,false))</f>
        <v/>
      </c>
      <c r="BT111" s="54" t="str">
        <f>IF(ISBLANK(A111),"",VLOOKUP(MID(A111,3,1),Coordinate,9,false))</f>
        <v/>
      </c>
      <c r="BU111" s="54" t="str">
        <f>IF(ISBLANK(A111),"",VLOOKUP(MID(A111,4,1),Coordinate,9,false))</f>
        <v/>
      </c>
      <c r="BV111" s="54" t="str">
        <f>IF(ISBLANK(A111),"",VLOOKUP(MID(A111,5,1),Coordinate,9,false))</f>
        <v/>
      </c>
      <c r="BW111" s="54" t="str">
        <f>IF(ISBLANK(A111),"",VLOOKUP(MID(A111,6,1),Coordinate,9,false))</f>
        <v/>
      </c>
      <c r="BX111" s="84" t="str">
        <f>IF(ISBLANK(A111),"",VLOOKUP(RIGHT(A111,1),Coordinate,9,false))</f>
        <v/>
      </c>
      <c r="BY111" s="84">
        <f t="array" ref="BY111">SUMPRODUCT(BR111:BX111,TRANSPOSE(Weights))</f>
        <v>0</v>
      </c>
      <c r="BZ111" s="53"/>
    </row>
    <row r="112">
      <c r="A112" s="140"/>
      <c r="B112" s="51" t="str">
        <f>IF(ISBLANK(A112),"",if(C112="","N",if(VLOOKUP(BQ112,NewPlanet,3,false)=C112,"Y","N")))</f>
        <v/>
      </c>
      <c r="C112" s="141"/>
      <c r="D112" s="52"/>
      <c r="E112" s="52"/>
      <c r="F112" s="52"/>
      <c r="G112" s="52"/>
      <c r="H112" s="52"/>
      <c r="I112" s="54" t="str">
        <f t="shared" si="5"/>
        <v/>
      </c>
      <c r="J112" s="52"/>
      <c r="K112" s="52"/>
      <c r="L112" s="52"/>
      <c r="M112" s="52"/>
      <c r="N112" s="52"/>
      <c r="O112" s="54" t="str">
        <f t="shared" si="6"/>
        <v/>
      </c>
      <c r="P112" s="142"/>
      <c r="Q112" s="56"/>
      <c r="R112" s="143"/>
      <c r="S112" s="58"/>
      <c r="T112" s="144"/>
      <c r="U112" s="60"/>
      <c r="V112" s="61"/>
      <c r="W112" s="62"/>
      <c r="X112" s="52"/>
      <c r="Y112" s="63"/>
      <c r="Z112" s="52"/>
      <c r="AA112" s="52"/>
      <c r="AB112" s="52"/>
      <c r="AC112" s="65"/>
      <c r="AD112" s="52"/>
      <c r="AE112" s="52"/>
      <c r="AF112" s="52"/>
      <c r="AG112" s="65"/>
      <c r="AH112" s="52"/>
      <c r="AI112" s="52"/>
      <c r="AJ112" s="52"/>
      <c r="AK112" s="65"/>
      <c r="AL112" s="52"/>
      <c r="AM112" s="52"/>
      <c r="AN112" s="52"/>
      <c r="AO112" s="56"/>
      <c r="AP112" s="56"/>
      <c r="AQ112" s="56"/>
      <c r="AR112" s="58"/>
      <c r="AS112" s="58"/>
      <c r="AT112" s="58"/>
      <c r="AU112" s="60"/>
      <c r="AV112" s="60"/>
      <c r="AW112" s="61"/>
      <c r="AX112" s="62"/>
      <c r="AY112" s="31" t="str">
        <f t="shared" si="7"/>
        <v/>
      </c>
      <c r="AZ112" s="63"/>
      <c r="BA112" s="69"/>
      <c r="BB112" s="69"/>
      <c r="BC112" s="69"/>
      <c r="BD112" s="71"/>
      <c r="BE112" s="71"/>
      <c r="BF112" s="71"/>
      <c r="BG112" s="72"/>
      <c r="BH112" s="73"/>
      <c r="BI112" s="73"/>
      <c r="BJ112" s="74"/>
      <c r="BK112" s="74"/>
      <c r="BL112" s="77" t="str">
        <f t="shared" si="8"/>
        <v/>
      </c>
      <c r="BM112" s="80" t="str">
        <f t="shared" si="9"/>
        <v/>
      </c>
      <c r="BN112" s="139"/>
      <c r="BO112" s="82" t="str">
        <f>IF(ISBLANK(A112),"",VLOOKUP(LEFT(A112,1),Coordinate,2,FALSE))</f>
        <v/>
      </c>
      <c r="BP112" s="83">
        <f t="shared" si="10"/>
        <v>0</v>
      </c>
      <c r="BQ112" s="84">
        <f t="shared" si="11"/>
        <v>0</v>
      </c>
      <c r="BR112" s="54" t="str">
        <f>IF(ISBLANK(A112),"",vlookup(LEFT(A112,1),Coordinate,9,false))</f>
        <v/>
      </c>
      <c r="BS112" s="54" t="str">
        <f>IF(ISBLANK(A112),"",VLOOKUP(MID(A112,2,1),Coordinate,9,false))</f>
        <v/>
      </c>
      <c r="BT112" s="54" t="str">
        <f>IF(ISBLANK(A112),"",VLOOKUP(MID(A112,3,1),Coordinate,9,false))</f>
        <v/>
      </c>
      <c r="BU112" s="54" t="str">
        <f>IF(ISBLANK(A112),"",VLOOKUP(MID(A112,4,1),Coordinate,9,false))</f>
        <v/>
      </c>
      <c r="BV112" s="54" t="str">
        <f>IF(ISBLANK(A112),"",VLOOKUP(MID(A112,5,1),Coordinate,9,false))</f>
        <v/>
      </c>
      <c r="BW112" s="54" t="str">
        <f>IF(ISBLANK(A112),"",VLOOKUP(MID(A112,6,1),Coordinate,9,false))</f>
        <v/>
      </c>
      <c r="BX112" s="84" t="str">
        <f>IF(ISBLANK(A112),"",VLOOKUP(RIGHT(A112,1),Coordinate,9,false))</f>
        <v/>
      </c>
      <c r="BY112" s="84">
        <f t="array" ref="BY112">SUMPRODUCT(BR112:BX112,TRANSPOSE(Weights))</f>
        <v>0</v>
      </c>
      <c r="BZ112" s="53"/>
    </row>
    <row r="113">
      <c r="A113" s="140"/>
      <c r="B113" s="51" t="str">
        <f>IF(ISBLANK(A113),"",if(C113="","N",if(VLOOKUP(BQ113,NewPlanet,3,false)=C113,"Y","N")))</f>
        <v/>
      </c>
      <c r="C113" s="141"/>
      <c r="D113" s="52"/>
      <c r="E113" s="52"/>
      <c r="F113" s="52"/>
      <c r="G113" s="52"/>
      <c r="H113" s="52"/>
      <c r="I113" s="54" t="str">
        <f t="shared" si="5"/>
        <v/>
      </c>
      <c r="J113" s="52"/>
      <c r="K113" s="52"/>
      <c r="L113" s="52"/>
      <c r="M113" s="52"/>
      <c r="N113" s="52"/>
      <c r="O113" s="54" t="str">
        <f t="shared" si="6"/>
        <v/>
      </c>
      <c r="P113" s="142"/>
      <c r="Q113" s="56"/>
      <c r="R113" s="143"/>
      <c r="S113" s="58"/>
      <c r="T113" s="144"/>
      <c r="U113" s="60"/>
      <c r="V113" s="61"/>
      <c r="W113" s="62"/>
      <c r="X113" s="52"/>
      <c r="Y113" s="63"/>
      <c r="Z113" s="52"/>
      <c r="AA113" s="52"/>
      <c r="AB113" s="52"/>
      <c r="AC113" s="65"/>
      <c r="AD113" s="52"/>
      <c r="AE113" s="52"/>
      <c r="AF113" s="52"/>
      <c r="AG113" s="65"/>
      <c r="AH113" s="52"/>
      <c r="AI113" s="52"/>
      <c r="AJ113" s="52"/>
      <c r="AK113" s="65"/>
      <c r="AL113" s="52"/>
      <c r="AM113" s="52"/>
      <c r="AN113" s="52"/>
      <c r="AO113" s="56"/>
      <c r="AP113" s="56"/>
      <c r="AQ113" s="56"/>
      <c r="AR113" s="58"/>
      <c r="AS113" s="58"/>
      <c r="AT113" s="58"/>
      <c r="AU113" s="60"/>
      <c r="AV113" s="60"/>
      <c r="AW113" s="61"/>
      <c r="AX113" s="62"/>
      <c r="AY113" s="31" t="str">
        <f t="shared" si="7"/>
        <v/>
      </c>
      <c r="AZ113" s="63"/>
      <c r="BA113" s="69"/>
      <c r="BB113" s="69"/>
      <c r="BC113" s="69"/>
      <c r="BD113" s="71"/>
      <c r="BE113" s="71"/>
      <c r="BF113" s="71"/>
      <c r="BG113" s="72"/>
      <c r="BH113" s="73"/>
      <c r="BI113" s="73"/>
      <c r="BJ113" s="74"/>
      <c r="BK113" s="74"/>
      <c r="BL113" s="77" t="str">
        <f t="shared" si="8"/>
        <v/>
      </c>
      <c r="BM113" s="80" t="str">
        <f t="shared" si="9"/>
        <v/>
      </c>
      <c r="BN113" s="139"/>
      <c r="BO113" s="82" t="str">
        <f>IF(ISBLANK(A113),"",VLOOKUP(LEFT(A113,1),Coordinate,2,FALSE))</f>
        <v/>
      </c>
      <c r="BP113" s="83">
        <f t="shared" si="10"/>
        <v>0</v>
      </c>
      <c r="BQ113" s="84">
        <f t="shared" si="11"/>
        <v>0</v>
      </c>
      <c r="BR113" s="54" t="str">
        <f>IF(ISBLANK(A113),"",vlookup(LEFT(A113,1),Coordinate,9,false))</f>
        <v/>
      </c>
      <c r="BS113" s="54" t="str">
        <f>IF(ISBLANK(A113),"",VLOOKUP(MID(A113,2,1),Coordinate,9,false))</f>
        <v/>
      </c>
      <c r="BT113" s="54" t="str">
        <f>IF(ISBLANK(A113),"",VLOOKUP(MID(A113,3,1),Coordinate,9,false))</f>
        <v/>
      </c>
      <c r="BU113" s="54" t="str">
        <f>IF(ISBLANK(A113),"",VLOOKUP(MID(A113,4,1),Coordinate,9,false))</f>
        <v/>
      </c>
      <c r="BV113" s="54" t="str">
        <f>IF(ISBLANK(A113),"",VLOOKUP(MID(A113,5,1),Coordinate,9,false))</f>
        <v/>
      </c>
      <c r="BW113" s="54" t="str">
        <f>IF(ISBLANK(A113),"",VLOOKUP(MID(A113,6,1),Coordinate,9,false))</f>
        <v/>
      </c>
      <c r="BX113" s="84" t="str">
        <f>IF(ISBLANK(A113),"",VLOOKUP(RIGHT(A113,1),Coordinate,9,false))</f>
        <v/>
      </c>
      <c r="BY113" s="84">
        <f t="array" ref="BY113">SUMPRODUCT(BR113:BX113,TRANSPOSE(Weights))</f>
        <v>0</v>
      </c>
      <c r="BZ113" s="53"/>
    </row>
    <row r="114">
      <c r="A114" s="140"/>
      <c r="B114" s="51" t="str">
        <f>IF(ISBLANK(A114),"",if(C114="","N",if(VLOOKUP(BQ114,NewPlanet,3,false)=C114,"Y","N")))</f>
        <v/>
      </c>
      <c r="C114" s="141"/>
      <c r="D114" s="52"/>
      <c r="E114" s="52"/>
      <c r="F114" s="52"/>
      <c r="G114" s="52"/>
      <c r="H114" s="52"/>
      <c r="I114" s="54" t="str">
        <f t="shared" si="5"/>
        <v/>
      </c>
      <c r="J114" s="52"/>
      <c r="K114" s="52"/>
      <c r="L114" s="52"/>
      <c r="M114" s="52"/>
      <c r="N114" s="52"/>
      <c r="O114" s="54" t="str">
        <f t="shared" si="6"/>
        <v/>
      </c>
      <c r="P114" s="142"/>
      <c r="Q114" s="56"/>
      <c r="R114" s="143"/>
      <c r="S114" s="58"/>
      <c r="T114" s="144"/>
      <c r="U114" s="60"/>
      <c r="V114" s="61"/>
      <c r="W114" s="62"/>
      <c r="X114" s="52"/>
      <c r="Y114" s="63"/>
      <c r="Z114" s="52"/>
      <c r="AA114" s="52"/>
      <c r="AB114" s="52"/>
      <c r="AC114" s="65"/>
      <c r="AD114" s="52"/>
      <c r="AE114" s="52"/>
      <c r="AF114" s="52"/>
      <c r="AG114" s="65"/>
      <c r="AH114" s="52"/>
      <c r="AI114" s="52"/>
      <c r="AJ114" s="52"/>
      <c r="AK114" s="65"/>
      <c r="AL114" s="52"/>
      <c r="AM114" s="52"/>
      <c r="AN114" s="52"/>
      <c r="AO114" s="56"/>
      <c r="AP114" s="56"/>
      <c r="AQ114" s="56"/>
      <c r="AR114" s="58"/>
      <c r="AS114" s="58"/>
      <c r="AT114" s="58"/>
      <c r="AU114" s="60"/>
      <c r="AV114" s="60"/>
      <c r="AW114" s="61"/>
      <c r="AX114" s="62"/>
      <c r="AY114" s="31" t="str">
        <f t="shared" si="7"/>
        <v/>
      </c>
      <c r="AZ114" s="63"/>
      <c r="BA114" s="69"/>
      <c r="BB114" s="69"/>
      <c r="BC114" s="69"/>
      <c r="BD114" s="71"/>
      <c r="BE114" s="71"/>
      <c r="BF114" s="71"/>
      <c r="BG114" s="72"/>
      <c r="BH114" s="73"/>
      <c r="BI114" s="73"/>
      <c r="BJ114" s="74"/>
      <c r="BK114" s="74"/>
      <c r="BL114" s="77" t="str">
        <f t="shared" si="8"/>
        <v/>
      </c>
      <c r="BM114" s="80" t="str">
        <f t="shared" si="9"/>
        <v/>
      </c>
      <c r="BN114" s="139"/>
      <c r="BO114" s="82" t="str">
        <f>IF(ISBLANK(A114),"",VLOOKUP(LEFT(A114,1),Coordinate,2,FALSE))</f>
        <v/>
      </c>
      <c r="BP114" s="83">
        <f t="shared" si="10"/>
        <v>0</v>
      </c>
      <c r="BQ114" s="84">
        <f t="shared" si="11"/>
        <v>0</v>
      </c>
      <c r="BR114" s="54" t="str">
        <f>IF(ISBLANK(A114),"",vlookup(LEFT(A114,1),Coordinate,9,false))</f>
        <v/>
      </c>
      <c r="BS114" s="54" t="str">
        <f>IF(ISBLANK(A114),"",VLOOKUP(MID(A114,2,1),Coordinate,9,false))</f>
        <v/>
      </c>
      <c r="BT114" s="54" t="str">
        <f>IF(ISBLANK(A114),"",VLOOKUP(MID(A114,3,1),Coordinate,9,false))</f>
        <v/>
      </c>
      <c r="BU114" s="54" t="str">
        <f>IF(ISBLANK(A114),"",VLOOKUP(MID(A114,4,1),Coordinate,9,false))</f>
        <v/>
      </c>
      <c r="BV114" s="54" t="str">
        <f>IF(ISBLANK(A114),"",VLOOKUP(MID(A114,5,1),Coordinate,9,false))</f>
        <v/>
      </c>
      <c r="BW114" s="54" t="str">
        <f>IF(ISBLANK(A114),"",VLOOKUP(MID(A114,6,1),Coordinate,9,false))</f>
        <v/>
      </c>
      <c r="BX114" s="84" t="str">
        <f>IF(ISBLANK(A114),"",VLOOKUP(RIGHT(A114,1),Coordinate,9,false))</f>
        <v/>
      </c>
      <c r="BY114" s="84">
        <f t="array" ref="BY114">SUMPRODUCT(BR114:BX114,TRANSPOSE(Weights))</f>
        <v>0</v>
      </c>
      <c r="BZ114" s="53"/>
    </row>
    <row r="115">
      <c r="A115" s="140"/>
      <c r="B115" s="51" t="str">
        <f>IF(ISBLANK(A115),"",if(C115="","N",if(VLOOKUP(BQ115,NewPlanet,3,false)=C115,"Y","N")))</f>
        <v/>
      </c>
      <c r="C115" s="141"/>
      <c r="D115" s="52"/>
      <c r="E115" s="52"/>
      <c r="F115" s="52"/>
      <c r="G115" s="52"/>
      <c r="H115" s="52"/>
      <c r="I115" s="54" t="str">
        <f t="shared" si="5"/>
        <v/>
      </c>
      <c r="J115" s="52"/>
      <c r="K115" s="52"/>
      <c r="L115" s="52"/>
      <c r="M115" s="52"/>
      <c r="N115" s="52"/>
      <c r="O115" s="54" t="str">
        <f t="shared" si="6"/>
        <v/>
      </c>
      <c r="P115" s="142"/>
      <c r="Q115" s="56"/>
      <c r="R115" s="143"/>
      <c r="S115" s="58"/>
      <c r="T115" s="144"/>
      <c r="U115" s="60"/>
      <c r="V115" s="61"/>
      <c r="W115" s="62"/>
      <c r="X115" s="52"/>
      <c r="Y115" s="63"/>
      <c r="Z115" s="52"/>
      <c r="AA115" s="52"/>
      <c r="AB115" s="52"/>
      <c r="AC115" s="65"/>
      <c r="AD115" s="52"/>
      <c r="AE115" s="52"/>
      <c r="AF115" s="52"/>
      <c r="AG115" s="65"/>
      <c r="AH115" s="52"/>
      <c r="AI115" s="52"/>
      <c r="AJ115" s="52"/>
      <c r="AK115" s="65"/>
      <c r="AL115" s="52"/>
      <c r="AM115" s="52"/>
      <c r="AN115" s="52"/>
      <c r="AO115" s="56"/>
      <c r="AP115" s="56"/>
      <c r="AQ115" s="56"/>
      <c r="AR115" s="58"/>
      <c r="AS115" s="58"/>
      <c r="AT115" s="58"/>
      <c r="AU115" s="60"/>
      <c r="AV115" s="60"/>
      <c r="AW115" s="61"/>
      <c r="AX115" s="62"/>
      <c r="AY115" s="31" t="str">
        <f t="shared" si="7"/>
        <v/>
      </c>
      <c r="AZ115" s="63"/>
      <c r="BA115" s="69"/>
      <c r="BB115" s="69"/>
      <c r="BC115" s="69"/>
      <c r="BD115" s="71"/>
      <c r="BE115" s="71"/>
      <c r="BF115" s="71"/>
      <c r="BG115" s="72"/>
      <c r="BH115" s="73"/>
      <c r="BI115" s="73"/>
      <c r="BJ115" s="74"/>
      <c r="BK115" s="74"/>
      <c r="BL115" s="77" t="str">
        <f t="shared" si="8"/>
        <v/>
      </c>
      <c r="BM115" s="80" t="str">
        <f t="shared" si="9"/>
        <v/>
      </c>
      <c r="BN115" s="139"/>
      <c r="BO115" s="82" t="str">
        <f>IF(ISBLANK(A115),"",VLOOKUP(LEFT(A115,1),Coordinate,2,FALSE))</f>
        <v/>
      </c>
      <c r="BP115" s="83">
        <f t="shared" si="10"/>
        <v>0</v>
      </c>
      <c r="BQ115" s="84">
        <f t="shared" si="11"/>
        <v>0</v>
      </c>
      <c r="BR115" s="54" t="str">
        <f>IF(ISBLANK(A115),"",vlookup(LEFT(A115,1),Coordinate,9,false))</f>
        <v/>
      </c>
      <c r="BS115" s="54" t="str">
        <f>IF(ISBLANK(A115),"",VLOOKUP(MID(A115,2,1),Coordinate,9,false))</f>
        <v/>
      </c>
      <c r="BT115" s="54" t="str">
        <f>IF(ISBLANK(A115),"",VLOOKUP(MID(A115,3,1),Coordinate,9,false))</f>
        <v/>
      </c>
      <c r="BU115" s="54" t="str">
        <f>IF(ISBLANK(A115),"",VLOOKUP(MID(A115,4,1),Coordinate,9,false))</f>
        <v/>
      </c>
      <c r="BV115" s="54" t="str">
        <f>IF(ISBLANK(A115),"",VLOOKUP(MID(A115,5,1),Coordinate,9,false))</f>
        <v/>
      </c>
      <c r="BW115" s="54" t="str">
        <f>IF(ISBLANK(A115),"",VLOOKUP(MID(A115,6,1),Coordinate,9,false))</f>
        <v/>
      </c>
      <c r="BX115" s="84" t="str">
        <f>IF(ISBLANK(A115),"",VLOOKUP(RIGHT(A115,1),Coordinate,9,false))</f>
        <v/>
      </c>
      <c r="BY115" s="84">
        <f t="array" ref="BY115">SUMPRODUCT(BR115:BX115,TRANSPOSE(Weights))</f>
        <v>0</v>
      </c>
      <c r="BZ115" s="53"/>
    </row>
    <row r="116">
      <c r="A116" s="140"/>
      <c r="B116" s="51" t="str">
        <f>IF(ISBLANK(A116),"",if(C116="","N",if(VLOOKUP(BQ116,NewPlanet,3,false)=C116,"Y","N")))</f>
        <v/>
      </c>
      <c r="C116" s="141"/>
      <c r="D116" s="52"/>
      <c r="E116" s="52"/>
      <c r="F116" s="52"/>
      <c r="G116" s="52"/>
      <c r="H116" s="52"/>
      <c r="I116" s="54" t="str">
        <f t="shared" si="5"/>
        <v/>
      </c>
      <c r="J116" s="52"/>
      <c r="K116" s="52"/>
      <c r="L116" s="52"/>
      <c r="M116" s="52"/>
      <c r="N116" s="52"/>
      <c r="O116" s="54" t="str">
        <f t="shared" si="6"/>
        <v/>
      </c>
      <c r="P116" s="142"/>
      <c r="Q116" s="56"/>
      <c r="R116" s="143"/>
      <c r="S116" s="58"/>
      <c r="T116" s="144"/>
      <c r="U116" s="60"/>
      <c r="V116" s="61"/>
      <c r="W116" s="62"/>
      <c r="X116" s="52"/>
      <c r="Y116" s="63"/>
      <c r="Z116" s="52"/>
      <c r="AA116" s="52"/>
      <c r="AB116" s="52"/>
      <c r="AC116" s="65"/>
      <c r="AD116" s="52"/>
      <c r="AE116" s="52"/>
      <c r="AF116" s="52"/>
      <c r="AG116" s="65"/>
      <c r="AH116" s="52"/>
      <c r="AI116" s="52"/>
      <c r="AJ116" s="52"/>
      <c r="AK116" s="65"/>
      <c r="AL116" s="52"/>
      <c r="AM116" s="52"/>
      <c r="AN116" s="52"/>
      <c r="AO116" s="56"/>
      <c r="AP116" s="56"/>
      <c r="AQ116" s="56"/>
      <c r="AR116" s="58"/>
      <c r="AS116" s="58"/>
      <c r="AT116" s="58"/>
      <c r="AU116" s="60"/>
      <c r="AV116" s="60"/>
      <c r="AW116" s="61"/>
      <c r="AX116" s="62"/>
      <c r="AY116" s="31" t="str">
        <f t="shared" si="7"/>
        <v/>
      </c>
      <c r="AZ116" s="63"/>
      <c r="BA116" s="69"/>
      <c r="BB116" s="69"/>
      <c r="BC116" s="69"/>
      <c r="BD116" s="71"/>
      <c r="BE116" s="71"/>
      <c r="BF116" s="71"/>
      <c r="BG116" s="72"/>
      <c r="BH116" s="73"/>
      <c r="BI116" s="73"/>
      <c r="BJ116" s="74"/>
      <c r="BK116" s="74"/>
      <c r="BL116" s="77" t="str">
        <f t="shared" si="8"/>
        <v/>
      </c>
      <c r="BM116" s="80" t="str">
        <f t="shared" si="9"/>
        <v/>
      </c>
      <c r="BN116" s="139"/>
      <c r="BO116" s="82" t="str">
        <f>IF(ISBLANK(A116),"",VLOOKUP(LEFT(A116,1),Coordinate,2,FALSE))</f>
        <v/>
      </c>
      <c r="BP116" s="83">
        <f t="shared" si="10"/>
        <v>0</v>
      </c>
      <c r="BQ116" s="84">
        <f t="shared" si="11"/>
        <v>0</v>
      </c>
      <c r="BR116" s="54" t="str">
        <f>IF(ISBLANK(A116),"",vlookup(LEFT(A116,1),Coordinate,9,false))</f>
        <v/>
      </c>
      <c r="BS116" s="54" t="str">
        <f>IF(ISBLANK(A116),"",VLOOKUP(MID(A116,2,1),Coordinate,9,false))</f>
        <v/>
      </c>
      <c r="BT116" s="54" t="str">
        <f>IF(ISBLANK(A116),"",VLOOKUP(MID(A116,3,1),Coordinate,9,false))</f>
        <v/>
      </c>
      <c r="BU116" s="54" t="str">
        <f>IF(ISBLANK(A116),"",VLOOKUP(MID(A116,4,1),Coordinate,9,false))</f>
        <v/>
      </c>
      <c r="BV116" s="54" t="str">
        <f>IF(ISBLANK(A116),"",VLOOKUP(MID(A116,5,1),Coordinate,9,false))</f>
        <v/>
      </c>
      <c r="BW116" s="54" t="str">
        <f>IF(ISBLANK(A116),"",VLOOKUP(MID(A116,6,1),Coordinate,9,false))</f>
        <v/>
      </c>
      <c r="BX116" s="84" t="str">
        <f>IF(ISBLANK(A116),"",VLOOKUP(RIGHT(A116,1),Coordinate,9,false))</f>
        <v/>
      </c>
      <c r="BY116" s="84">
        <f t="array" ref="BY116">SUMPRODUCT(BR116:BX116,TRANSPOSE(Weights))</f>
        <v>0</v>
      </c>
      <c r="BZ116" s="53"/>
    </row>
    <row r="117">
      <c r="A117" s="140"/>
      <c r="B117" s="51" t="str">
        <f>IF(ISBLANK(A117),"",if(C117="","N",if(VLOOKUP(BQ117,NewPlanet,3,false)=C117,"Y","N")))</f>
        <v/>
      </c>
      <c r="C117" s="141"/>
      <c r="D117" s="52"/>
      <c r="E117" s="52"/>
      <c r="F117" s="52"/>
      <c r="G117" s="52"/>
      <c r="H117" s="52"/>
      <c r="I117" s="54" t="str">
        <f t="shared" si="5"/>
        <v/>
      </c>
      <c r="J117" s="52"/>
      <c r="K117" s="52"/>
      <c r="L117" s="52"/>
      <c r="M117" s="52"/>
      <c r="N117" s="52"/>
      <c r="O117" s="54" t="str">
        <f t="shared" si="6"/>
        <v/>
      </c>
      <c r="P117" s="142"/>
      <c r="Q117" s="56"/>
      <c r="R117" s="143"/>
      <c r="S117" s="58"/>
      <c r="T117" s="144"/>
      <c r="U117" s="60"/>
      <c r="V117" s="61"/>
      <c r="W117" s="62"/>
      <c r="X117" s="52"/>
      <c r="Y117" s="63"/>
      <c r="Z117" s="52"/>
      <c r="AA117" s="52"/>
      <c r="AB117" s="52"/>
      <c r="AC117" s="65"/>
      <c r="AD117" s="52"/>
      <c r="AE117" s="52"/>
      <c r="AF117" s="52"/>
      <c r="AG117" s="65"/>
      <c r="AH117" s="52"/>
      <c r="AI117" s="52"/>
      <c r="AJ117" s="52"/>
      <c r="AK117" s="65"/>
      <c r="AL117" s="52"/>
      <c r="AM117" s="52"/>
      <c r="AN117" s="52"/>
      <c r="AO117" s="56"/>
      <c r="AP117" s="56"/>
      <c r="AQ117" s="56"/>
      <c r="AR117" s="58"/>
      <c r="AS117" s="58"/>
      <c r="AT117" s="58"/>
      <c r="AU117" s="60"/>
      <c r="AV117" s="60"/>
      <c r="AW117" s="61"/>
      <c r="AX117" s="62"/>
      <c r="AY117" s="31" t="str">
        <f t="shared" si="7"/>
        <v/>
      </c>
      <c r="AZ117" s="63"/>
      <c r="BA117" s="69"/>
      <c r="BB117" s="69"/>
      <c r="BC117" s="69"/>
      <c r="BD117" s="71"/>
      <c r="BE117" s="71"/>
      <c r="BF117" s="71"/>
      <c r="BG117" s="72"/>
      <c r="BH117" s="73"/>
      <c r="BI117" s="73"/>
      <c r="BJ117" s="74"/>
      <c r="BK117" s="74"/>
      <c r="BL117" s="77" t="str">
        <f t="shared" si="8"/>
        <v/>
      </c>
      <c r="BM117" s="80" t="str">
        <f t="shared" si="9"/>
        <v/>
      </c>
      <c r="BN117" s="139"/>
      <c r="BO117" s="82" t="str">
        <f>IF(ISBLANK(A117),"",VLOOKUP(LEFT(A117,1),Coordinate,2,FALSE))</f>
        <v/>
      </c>
      <c r="BP117" s="83">
        <f t="shared" si="10"/>
        <v>0</v>
      </c>
      <c r="BQ117" s="84">
        <f t="shared" si="11"/>
        <v>0</v>
      </c>
      <c r="BR117" s="54" t="str">
        <f>IF(ISBLANK(A117),"",vlookup(LEFT(A117,1),Coordinate,9,false))</f>
        <v/>
      </c>
      <c r="BS117" s="54" t="str">
        <f>IF(ISBLANK(A117),"",VLOOKUP(MID(A117,2,1),Coordinate,9,false))</f>
        <v/>
      </c>
      <c r="BT117" s="54" t="str">
        <f>IF(ISBLANK(A117),"",VLOOKUP(MID(A117,3,1),Coordinate,9,false))</f>
        <v/>
      </c>
      <c r="BU117" s="54" t="str">
        <f>IF(ISBLANK(A117),"",VLOOKUP(MID(A117,4,1),Coordinate,9,false))</f>
        <v/>
      </c>
      <c r="BV117" s="54" t="str">
        <f>IF(ISBLANK(A117),"",VLOOKUP(MID(A117,5,1),Coordinate,9,false))</f>
        <v/>
      </c>
      <c r="BW117" s="54" t="str">
        <f>IF(ISBLANK(A117),"",VLOOKUP(MID(A117,6,1),Coordinate,9,false))</f>
        <v/>
      </c>
      <c r="BX117" s="84" t="str">
        <f>IF(ISBLANK(A117),"",VLOOKUP(RIGHT(A117,1),Coordinate,9,false))</f>
        <v/>
      </c>
      <c r="BY117" s="84">
        <f t="array" ref="BY117">SUMPRODUCT(BR117:BX117,TRANSPOSE(Weights))</f>
        <v>0</v>
      </c>
      <c r="BZ117" s="53"/>
    </row>
    <row r="118">
      <c r="A118" s="147"/>
      <c r="B118" s="51" t="str">
        <f>IF(ISBLANK(A118),"",if(C118="","N",if(VLOOKUP(BQ118,NewPlanet,3,false)=C118,"Y","N")))</f>
        <v/>
      </c>
      <c r="C118" s="141"/>
      <c r="D118" s="52"/>
      <c r="E118" s="52"/>
      <c r="F118" s="52"/>
      <c r="G118" s="52"/>
      <c r="H118" s="52"/>
      <c r="I118" s="54" t="str">
        <f t="shared" si="5"/>
        <v/>
      </c>
      <c r="J118" s="52"/>
      <c r="K118" s="52"/>
      <c r="L118" s="52"/>
      <c r="M118" s="52"/>
      <c r="N118" s="52"/>
      <c r="O118" s="54" t="str">
        <f t="shared" si="6"/>
        <v/>
      </c>
      <c r="P118" s="142"/>
      <c r="Q118" s="56"/>
      <c r="R118" s="143"/>
      <c r="S118" s="58"/>
      <c r="T118" s="144"/>
      <c r="U118" s="60"/>
      <c r="V118" s="61"/>
      <c r="W118" s="62"/>
      <c r="X118" s="52"/>
      <c r="Y118" s="63"/>
      <c r="Z118" s="52"/>
      <c r="AA118" s="52"/>
      <c r="AB118" s="52"/>
      <c r="AC118" s="65"/>
      <c r="AD118" s="52"/>
      <c r="AE118" s="52"/>
      <c r="AF118" s="52"/>
      <c r="AG118" s="65"/>
      <c r="AH118" s="52"/>
      <c r="AI118" s="52"/>
      <c r="AJ118" s="52"/>
      <c r="AK118" s="65"/>
      <c r="AL118" s="52"/>
      <c r="AM118" s="52"/>
      <c r="AN118" s="52"/>
      <c r="AO118" s="56"/>
      <c r="AP118" s="56"/>
      <c r="AQ118" s="56"/>
      <c r="AR118" s="58"/>
      <c r="AS118" s="58"/>
      <c r="AT118" s="58"/>
      <c r="AU118" s="60"/>
      <c r="AV118" s="60"/>
      <c r="AW118" s="61"/>
      <c r="AX118" s="62"/>
      <c r="AY118" s="31" t="str">
        <f t="shared" si="7"/>
        <v/>
      </c>
      <c r="AZ118" s="63"/>
      <c r="BA118" s="69"/>
      <c r="BB118" s="69"/>
      <c r="BC118" s="69"/>
      <c r="BD118" s="71"/>
      <c r="BE118" s="71"/>
      <c r="BF118" s="71"/>
      <c r="BG118" s="72"/>
      <c r="BH118" s="73"/>
      <c r="BI118" s="73"/>
      <c r="BJ118" s="74"/>
      <c r="BK118" s="74"/>
      <c r="BL118" s="77" t="str">
        <f t="shared" si="8"/>
        <v/>
      </c>
      <c r="BM118" s="80" t="str">
        <f t="shared" si="9"/>
        <v/>
      </c>
      <c r="BN118" s="139"/>
      <c r="BO118" s="82" t="str">
        <f>IF(ISBLANK(A118),"",VLOOKUP(LEFT(A118,1),Coordinate,2,FALSE))</f>
        <v/>
      </c>
      <c r="BP118" s="83">
        <f t="shared" si="10"/>
        <v>0</v>
      </c>
      <c r="BQ118" s="84">
        <f t="shared" si="11"/>
        <v>0</v>
      </c>
      <c r="BR118" s="54" t="str">
        <f>IF(ISBLANK(A118),"",vlookup(LEFT(A118,1),Coordinate,9,false))</f>
        <v/>
      </c>
      <c r="BS118" s="54" t="str">
        <f>IF(ISBLANK(A118),"",VLOOKUP(MID(A118,2,1),Coordinate,9,false))</f>
        <v/>
      </c>
      <c r="BT118" s="54" t="str">
        <f>IF(ISBLANK(A118),"",VLOOKUP(MID(A118,3,1),Coordinate,9,false))</f>
        <v/>
      </c>
      <c r="BU118" s="54" t="str">
        <f>IF(ISBLANK(A118),"",VLOOKUP(MID(A118,4,1),Coordinate,9,false))</f>
        <v/>
      </c>
      <c r="BV118" s="54" t="str">
        <f>IF(ISBLANK(A118),"",VLOOKUP(MID(A118,5,1),Coordinate,9,false))</f>
        <v/>
      </c>
      <c r="BW118" s="54" t="str">
        <f>IF(ISBLANK(A118),"",VLOOKUP(MID(A118,6,1),Coordinate,9,false))</f>
        <v/>
      </c>
      <c r="BX118" s="84" t="str">
        <f>IF(ISBLANK(A118),"",VLOOKUP(RIGHT(A118,1),Coordinate,9,false))</f>
        <v/>
      </c>
      <c r="BY118" s="84">
        <f t="array" ref="BY118">SUMPRODUCT(BR118:BX118,TRANSPOSE(Weights))</f>
        <v>0</v>
      </c>
      <c r="BZ118" s="53"/>
    </row>
    <row r="119">
      <c r="A119" s="147"/>
      <c r="B119" s="51" t="str">
        <f>IF(ISBLANK(A119),"",if(C119="","N",if(VLOOKUP(BQ119,NewPlanet,3,false)=C119,"Y","N")))</f>
        <v/>
      </c>
      <c r="C119" s="141"/>
      <c r="D119" s="52"/>
      <c r="E119" s="52"/>
      <c r="F119" s="52"/>
      <c r="G119" s="52"/>
      <c r="H119" s="52"/>
      <c r="I119" s="54" t="str">
        <f t="shared" si="5"/>
        <v/>
      </c>
      <c r="J119" s="52"/>
      <c r="K119" s="52"/>
      <c r="L119" s="52"/>
      <c r="M119" s="52"/>
      <c r="N119" s="52"/>
      <c r="O119" s="54" t="str">
        <f t="shared" si="6"/>
        <v/>
      </c>
      <c r="P119" s="142"/>
      <c r="Q119" s="56"/>
      <c r="R119" s="143"/>
      <c r="S119" s="58"/>
      <c r="T119" s="144"/>
      <c r="U119" s="60"/>
      <c r="V119" s="61"/>
      <c r="W119" s="62"/>
      <c r="X119" s="52"/>
      <c r="Y119" s="63"/>
      <c r="Z119" s="52"/>
      <c r="AA119" s="52"/>
      <c r="AB119" s="52"/>
      <c r="AC119" s="65"/>
      <c r="AD119" s="52"/>
      <c r="AE119" s="52"/>
      <c r="AF119" s="52"/>
      <c r="AG119" s="65"/>
      <c r="AH119" s="52"/>
      <c r="AI119" s="52"/>
      <c r="AJ119" s="52"/>
      <c r="AK119" s="65"/>
      <c r="AL119" s="52"/>
      <c r="AM119" s="52"/>
      <c r="AN119" s="52"/>
      <c r="AO119" s="56"/>
      <c r="AP119" s="56"/>
      <c r="AQ119" s="56"/>
      <c r="AR119" s="58"/>
      <c r="AS119" s="58"/>
      <c r="AT119" s="58"/>
      <c r="AU119" s="60"/>
      <c r="AV119" s="60"/>
      <c r="AW119" s="61"/>
      <c r="AX119" s="62"/>
      <c r="AY119" s="31" t="str">
        <f t="shared" si="7"/>
        <v/>
      </c>
      <c r="AZ119" s="63"/>
      <c r="BA119" s="69"/>
      <c r="BB119" s="69"/>
      <c r="BC119" s="69"/>
      <c r="BD119" s="71"/>
      <c r="BE119" s="71"/>
      <c r="BF119" s="71"/>
      <c r="BG119" s="72"/>
      <c r="BH119" s="73"/>
      <c r="BI119" s="73"/>
      <c r="BJ119" s="74"/>
      <c r="BK119" s="74"/>
      <c r="BL119" s="77" t="str">
        <f t="shared" si="8"/>
        <v/>
      </c>
      <c r="BM119" s="80" t="str">
        <f t="shared" si="9"/>
        <v/>
      </c>
      <c r="BN119" s="139"/>
      <c r="BO119" s="82" t="str">
        <f>IF(ISBLANK(A119),"",VLOOKUP(LEFT(A119,1),Coordinate,2,FALSE))</f>
        <v/>
      </c>
      <c r="BP119" s="83">
        <f t="shared" si="10"/>
        <v>0</v>
      </c>
      <c r="BQ119" s="84">
        <f t="shared" si="11"/>
        <v>0</v>
      </c>
      <c r="BR119" s="54" t="str">
        <f>IF(ISBLANK(A119),"",vlookup(LEFT(A119,1),Coordinate,9,false))</f>
        <v/>
      </c>
      <c r="BS119" s="54" t="str">
        <f>IF(ISBLANK(A119),"",VLOOKUP(MID(A119,2,1),Coordinate,9,false))</f>
        <v/>
      </c>
      <c r="BT119" s="54" t="str">
        <f>IF(ISBLANK(A119),"",VLOOKUP(MID(A119,3,1),Coordinate,9,false))</f>
        <v/>
      </c>
      <c r="BU119" s="54" t="str">
        <f>IF(ISBLANK(A119),"",VLOOKUP(MID(A119,4,1),Coordinate,9,false))</f>
        <v/>
      </c>
      <c r="BV119" s="54" t="str">
        <f>IF(ISBLANK(A119),"",VLOOKUP(MID(A119,5,1),Coordinate,9,false))</f>
        <v/>
      </c>
      <c r="BW119" s="54" t="str">
        <f>IF(ISBLANK(A119),"",VLOOKUP(MID(A119,6,1),Coordinate,9,false))</f>
        <v/>
      </c>
      <c r="BX119" s="84" t="str">
        <f>IF(ISBLANK(A119),"",VLOOKUP(RIGHT(A119,1),Coordinate,9,false))</f>
        <v/>
      </c>
      <c r="BY119" s="84">
        <f t="array" ref="BY119">SUMPRODUCT(BR119:BX119,TRANSPOSE(Weights))</f>
        <v>0</v>
      </c>
      <c r="BZ119" s="53"/>
    </row>
    <row r="120">
      <c r="A120" s="147"/>
      <c r="B120" s="51" t="str">
        <f>IF(ISBLANK(A120),"",if(C120="","N",if(VLOOKUP(BQ120,NewPlanet,3,false)=C120,"Y","N")))</f>
        <v/>
      </c>
      <c r="C120" s="141"/>
      <c r="D120" s="52"/>
      <c r="E120" s="52"/>
      <c r="F120" s="52"/>
      <c r="G120" s="52"/>
      <c r="H120" s="52"/>
      <c r="I120" s="54" t="str">
        <f t="shared" si="5"/>
        <v/>
      </c>
      <c r="J120" s="52"/>
      <c r="K120" s="52"/>
      <c r="L120" s="52"/>
      <c r="M120" s="52"/>
      <c r="N120" s="52"/>
      <c r="O120" s="54" t="str">
        <f t="shared" si="6"/>
        <v/>
      </c>
      <c r="P120" s="142"/>
      <c r="Q120" s="56"/>
      <c r="R120" s="143"/>
      <c r="S120" s="58"/>
      <c r="T120" s="144"/>
      <c r="U120" s="60"/>
      <c r="V120" s="61"/>
      <c r="W120" s="62"/>
      <c r="X120" s="52"/>
      <c r="Y120" s="63"/>
      <c r="Z120" s="52"/>
      <c r="AA120" s="52"/>
      <c r="AB120" s="52"/>
      <c r="AC120" s="65"/>
      <c r="AD120" s="52"/>
      <c r="AE120" s="52"/>
      <c r="AF120" s="52"/>
      <c r="AG120" s="65"/>
      <c r="AH120" s="52"/>
      <c r="AI120" s="52"/>
      <c r="AJ120" s="52"/>
      <c r="AK120" s="65"/>
      <c r="AL120" s="52"/>
      <c r="AM120" s="52"/>
      <c r="AN120" s="52"/>
      <c r="AO120" s="56"/>
      <c r="AP120" s="56"/>
      <c r="AQ120" s="56"/>
      <c r="AR120" s="58"/>
      <c r="AS120" s="58"/>
      <c r="AT120" s="58"/>
      <c r="AU120" s="60"/>
      <c r="AV120" s="60"/>
      <c r="AW120" s="61"/>
      <c r="AX120" s="62"/>
      <c r="AY120" s="31" t="str">
        <f t="shared" si="7"/>
        <v/>
      </c>
      <c r="AZ120" s="63"/>
      <c r="BA120" s="69"/>
      <c r="BB120" s="69"/>
      <c r="BC120" s="69"/>
      <c r="BD120" s="71"/>
      <c r="BE120" s="71"/>
      <c r="BF120" s="71"/>
      <c r="BG120" s="72"/>
      <c r="BH120" s="73"/>
      <c r="BI120" s="73"/>
      <c r="BJ120" s="74"/>
      <c r="BK120" s="74"/>
      <c r="BL120" s="77" t="str">
        <f t="shared" si="8"/>
        <v/>
      </c>
      <c r="BM120" s="80" t="str">
        <f t="shared" si="9"/>
        <v/>
      </c>
      <c r="BN120" s="139"/>
      <c r="BO120" s="82" t="str">
        <f>IF(ISBLANK(A120),"",VLOOKUP(LEFT(A120,1),Coordinate,2,FALSE))</f>
        <v/>
      </c>
      <c r="BP120" s="83">
        <f t="shared" si="10"/>
        <v>0</v>
      </c>
      <c r="BQ120" s="84">
        <f t="shared" si="11"/>
        <v>0</v>
      </c>
      <c r="BR120" s="54" t="str">
        <f>IF(ISBLANK(A120),"",vlookup(LEFT(A120,1),Coordinate,9,false))</f>
        <v/>
      </c>
      <c r="BS120" s="54" t="str">
        <f>IF(ISBLANK(A120),"",VLOOKUP(MID(A120,2,1),Coordinate,9,false))</f>
        <v/>
      </c>
      <c r="BT120" s="54" t="str">
        <f>IF(ISBLANK(A120),"",VLOOKUP(MID(A120,3,1),Coordinate,9,false))</f>
        <v/>
      </c>
      <c r="BU120" s="54" t="str">
        <f>IF(ISBLANK(A120),"",VLOOKUP(MID(A120,4,1),Coordinate,9,false))</f>
        <v/>
      </c>
      <c r="BV120" s="54" t="str">
        <f>IF(ISBLANK(A120),"",VLOOKUP(MID(A120,5,1),Coordinate,9,false))</f>
        <v/>
      </c>
      <c r="BW120" s="54" t="str">
        <f>IF(ISBLANK(A120),"",VLOOKUP(MID(A120,6,1),Coordinate,9,false))</f>
        <v/>
      </c>
      <c r="BX120" s="84" t="str">
        <f>IF(ISBLANK(A120),"",VLOOKUP(RIGHT(A120,1),Coordinate,9,false))</f>
        <v/>
      </c>
      <c r="BY120" s="84">
        <f t="array" ref="BY120">SUMPRODUCT(BR120:BX120,TRANSPOSE(Weights))</f>
        <v>0</v>
      </c>
      <c r="BZ120" s="53"/>
    </row>
    <row r="121">
      <c r="A121" s="147"/>
      <c r="B121" s="51" t="str">
        <f>IF(ISBLANK(A121),"",if(C121="","N",if(VLOOKUP(BQ121,NewPlanet,3,false)=C121,"Y","N")))</f>
        <v/>
      </c>
      <c r="C121" s="141"/>
      <c r="D121" s="52"/>
      <c r="E121" s="52"/>
      <c r="F121" s="52"/>
      <c r="G121" s="52"/>
      <c r="H121" s="52"/>
      <c r="I121" s="54" t="str">
        <f t="shared" si="5"/>
        <v/>
      </c>
      <c r="J121" s="52"/>
      <c r="K121" s="52"/>
      <c r="L121" s="52"/>
      <c r="M121" s="52"/>
      <c r="N121" s="52"/>
      <c r="O121" s="54" t="str">
        <f t="shared" si="6"/>
        <v/>
      </c>
      <c r="P121" s="142"/>
      <c r="Q121" s="56"/>
      <c r="R121" s="143"/>
      <c r="S121" s="58"/>
      <c r="T121" s="144"/>
      <c r="U121" s="60"/>
      <c r="V121" s="61"/>
      <c r="W121" s="62"/>
      <c r="X121" s="52"/>
      <c r="Y121" s="63"/>
      <c r="Z121" s="52"/>
      <c r="AA121" s="52"/>
      <c r="AB121" s="52"/>
      <c r="AC121" s="65"/>
      <c r="AD121" s="52"/>
      <c r="AE121" s="52"/>
      <c r="AF121" s="52"/>
      <c r="AG121" s="65"/>
      <c r="AH121" s="52"/>
      <c r="AI121" s="52"/>
      <c r="AJ121" s="52"/>
      <c r="AK121" s="65"/>
      <c r="AL121" s="52"/>
      <c r="AM121" s="52"/>
      <c r="AN121" s="52"/>
      <c r="AO121" s="56"/>
      <c r="AP121" s="56"/>
      <c r="AQ121" s="56"/>
      <c r="AR121" s="58"/>
      <c r="AS121" s="58"/>
      <c r="AT121" s="58"/>
      <c r="AU121" s="60"/>
      <c r="AV121" s="60"/>
      <c r="AW121" s="61"/>
      <c r="AX121" s="62"/>
      <c r="AY121" s="31" t="str">
        <f t="shared" si="7"/>
        <v/>
      </c>
      <c r="AZ121" s="63"/>
      <c r="BA121" s="69"/>
      <c r="BB121" s="69"/>
      <c r="BC121" s="69"/>
      <c r="BD121" s="71"/>
      <c r="BE121" s="71"/>
      <c r="BF121" s="71"/>
      <c r="BG121" s="72"/>
      <c r="BH121" s="73"/>
      <c r="BI121" s="73"/>
      <c r="BJ121" s="74"/>
      <c r="BK121" s="74"/>
      <c r="BL121" s="77" t="str">
        <f t="shared" si="8"/>
        <v/>
      </c>
      <c r="BM121" s="80" t="str">
        <f t="shared" si="9"/>
        <v/>
      </c>
      <c r="BN121" s="139"/>
      <c r="BO121" s="82" t="str">
        <f>IF(ISBLANK(A121),"",VLOOKUP(LEFT(A121,1),Coordinate,2,FALSE))</f>
        <v/>
      </c>
      <c r="BP121" s="83">
        <f t="shared" si="10"/>
        <v>0</v>
      </c>
      <c r="BQ121" s="84">
        <f t="shared" si="11"/>
        <v>0</v>
      </c>
      <c r="BR121" s="54" t="str">
        <f>IF(ISBLANK(A121),"",vlookup(LEFT(A121,1),Coordinate,9,false))</f>
        <v/>
      </c>
      <c r="BS121" s="54" t="str">
        <f>IF(ISBLANK(A121),"",VLOOKUP(MID(A121,2,1),Coordinate,9,false))</f>
        <v/>
      </c>
      <c r="BT121" s="54" t="str">
        <f>IF(ISBLANK(A121),"",VLOOKUP(MID(A121,3,1),Coordinate,9,false))</f>
        <v/>
      </c>
      <c r="BU121" s="54" t="str">
        <f>IF(ISBLANK(A121),"",VLOOKUP(MID(A121,4,1),Coordinate,9,false))</f>
        <v/>
      </c>
      <c r="BV121" s="54" t="str">
        <f>IF(ISBLANK(A121),"",VLOOKUP(MID(A121,5,1),Coordinate,9,false))</f>
        <v/>
      </c>
      <c r="BW121" s="54" t="str">
        <f>IF(ISBLANK(A121),"",VLOOKUP(MID(A121,6,1),Coordinate,9,false))</f>
        <v/>
      </c>
      <c r="BX121" s="84" t="str">
        <f>IF(ISBLANK(A121),"",VLOOKUP(RIGHT(A121,1),Coordinate,9,false))</f>
        <v/>
      </c>
      <c r="BY121" s="84">
        <f t="array" ref="BY121">SUMPRODUCT(BR121:BX121,TRANSPOSE(Weights))</f>
        <v>0</v>
      </c>
      <c r="BZ121" s="53"/>
    </row>
    <row r="122">
      <c r="A122" s="147"/>
      <c r="B122" s="51" t="str">
        <f>IF(ISBLANK(A122),"",if(C122="","N",if(VLOOKUP(BQ122,NewPlanet,3,false)=C122,"Y","N")))</f>
        <v/>
      </c>
      <c r="C122" s="141"/>
      <c r="D122" s="52"/>
      <c r="E122" s="52"/>
      <c r="F122" s="52"/>
      <c r="G122" s="52"/>
      <c r="H122" s="52"/>
      <c r="I122" s="54" t="str">
        <f t="shared" si="5"/>
        <v/>
      </c>
      <c r="J122" s="52"/>
      <c r="K122" s="52"/>
      <c r="L122" s="52"/>
      <c r="M122" s="52"/>
      <c r="N122" s="52"/>
      <c r="O122" s="54" t="str">
        <f t="shared" si="6"/>
        <v/>
      </c>
      <c r="P122" s="142"/>
      <c r="Q122" s="56"/>
      <c r="R122" s="143"/>
      <c r="S122" s="58"/>
      <c r="T122" s="144"/>
      <c r="U122" s="60"/>
      <c r="V122" s="61"/>
      <c r="W122" s="62"/>
      <c r="X122" s="52"/>
      <c r="Y122" s="63"/>
      <c r="Z122" s="52"/>
      <c r="AA122" s="52"/>
      <c r="AB122" s="52"/>
      <c r="AC122" s="65"/>
      <c r="AD122" s="52"/>
      <c r="AE122" s="52"/>
      <c r="AF122" s="52"/>
      <c r="AG122" s="65"/>
      <c r="AH122" s="52"/>
      <c r="AI122" s="52"/>
      <c r="AJ122" s="52"/>
      <c r="AK122" s="65"/>
      <c r="AL122" s="52"/>
      <c r="AM122" s="52"/>
      <c r="AN122" s="52"/>
      <c r="AO122" s="56"/>
      <c r="AP122" s="56"/>
      <c r="AQ122" s="56"/>
      <c r="AR122" s="58"/>
      <c r="AS122" s="58"/>
      <c r="AT122" s="58"/>
      <c r="AU122" s="60"/>
      <c r="AV122" s="60"/>
      <c r="AW122" s="61"/>
      <c r="AX122" s="62"/>
      <c r="AY122" s="31" t="str">
        <f t="shared" si="7"/>
        <v/>
      </c>
      <c r="AZ122" s="63"/>
      <c r="BA122" s="69"/>
      <c r="BB122" s="69"/>
      <c r="BC122" s="69"/>
      <c r="BD122" s="71"/>
      <c r="BE122" s="71"/>
      <c r="BF122" s="71"/>
      <c r="BG122" s="72"/>
      <c r="BH122" s="73"/>
      <c r="BI122" s="73"/>
      <c r="BJ122" s="74"/>
      <c r="BK122" s="74"/>
      <c r="BL122" s="77" t="str">
        <f t="shared" si="8"/>
        <v/>
      </c>
      <c r="BM122" s="80" t="str">
        <f t="shared" si="9"/>
        <v/>
      </c>
      <c r="BN122" s="139"/>
      <c r="BO122" s="82" t="str">
        <f>IF(ISBLANK(A122),"",VLOOKUP(LEFT(A122,1),Coordinate,2,FALSE))</f>
        <v/>
      </c>
      <c r="BP122" s="83">
        <f t="shared" si="10"/>
        <v>0</v>
      </c>
      <c r="BQ122" s="84">
        <f t="shared" si="11"/>
        <v>0</v>
      </c>
      <c r="BR122" s="54" t="str">
        <f>IF(ISBLANK(A122),"",vlookup(LEFT(A122,1),Coordinate,9,false))</f>
        <v/>
      </c>
      <c r="BS122" s="54" t="str">
        <f>IF(ISBLANK(A122),"",VLOOKUP(MID(A122,2,1),Coordinate,9,false))</f>
        <v/>
      </c>
      <c r="BT122" s="54" t="str">
        <f>IF(ISBLANK(A122),"",VLOOKUP(MID(A122,3,1),Coordinate,9,false))</f>
        <v/>
      </c>
      <c r="BU122" s="54" t="str">
        <f>IF(ISBLANK(A122),"",VLOOKUP(MID(A122,4,1),Coordinate,9,false))</f>
        <v/>
      </c>
      <c r="BV122" s="54" t="str">
        <f>IF(ISBLANK(A122),"",VLOOKUP(MID(A122,5,1),Coordinate,9,false))</f>
        <v/>
      </c>
      <c r="BW122" s="54" t="str">
        <f>IF(ISBLANK(A122),"",VLOOKUP(MID(A122,6,1),Coordinate,9,false))</f>
        <v/>
      </c>
      <c r="BX122" s="84" t="str">
        <f>IF(ISBLANK(A122),"",VLOOKUP(RIGHT(A122,1),Coordinate,9,false))</f>
        <v/>
      </c>
      <c r="BY122" s="84">
        <f t="array" ref="BY122">SUMPRODUCT(BR122:BX122,TRANSPOSE(Weights))</f>
        <v>0</v>
      </c>
      <c r="BZ122" s="53"/>
    </row>
    <row r="123">
      <c r="A123" s="147"/>
      <c r="B123" s="51" t="str">
        <f>IF(ISBLANK(A123),"",if(C123="","N",if(VLOOKUP(BQ123,NewPlanet,3,false)=C123,"Y","N")))</f>
        <v/>
      </c>
      <c r="C123" s="141"/>
      <c r="D123" s="52"/>
      <c r="E123" s="52"/>
      <c r="F123" s="52"/>
      <c r="G123" s="52"/>
      <c r="H123" s="52"/>
      <c r="I123" s="54" t="str">
        <f t="shared" si="5"/>
        <v/>
      </c>
      <c r="J123" s="52"/>
      <c r="K123" s="52"/>
      <c r="L123" s="52"/>
      <c r="M123" s="52"/>
      <c r="N123" s="52"/>
      <c r="O123" s="54" t="str">
        <f t="shared" si="6"/>
        <v/>
      </c>
      <c r="P123" s="142"/>
      <c r="Q123" s="56"/>
      <c r="R123" s="143"/>
      <c r="S123" s="58"/>
      <c r="T123" s="144"/>
      <c r="U123" s="60"/>
      <c r="V123" s="61"/>
      <c r="W123" s="62"/>
      <c r="X123" s="52"/>
      <c r="Y123" s="63"/>
      <c r="Z123" s="52"/>
      <c r="AA123" s="52"/>
      <c r="AB123" s="52"/>
      <c r="AC123" s="65"/>
      <c r="AD123" s="52"/>
      <c r="AE123" s="52"/>
      <c r="AF123" s="52"/>
      <c r="AG123" s="65"/>
      <c r="AH123" s="52"/>
      <c r="AI123" s="52"/>
      <c r="AJ123" s="52"/>
      <c r="AK123" s="65"/>
      <c r="AL123" s="52"/>
      <c r="AM123" s="52"/>
      <c r="AN123" s="52"/>
      <c r="AO123" s="56"/>
      <c r="AP123" s="56"/>
      <c r="AQ123" s="56"/>
      <c r="AR123" s="58"/>
      <c r="AS123" s="58"/>
      <c r="AT123" s="58"/>
      <c r="AU123" s="60"/>
      <c r="AV123" s="60"/>
      <c r="AW123" s="61"/>
      <c r="AX123" s="62"/>
      <c r="AY123" s="31" t="str">
        <f t="shared" si="7"/>
        <v/>
      </c>
      <c r="AZ123" s="63"/>
      <c r="BA123" s="69"/>
      <c r="BB123" s="69"/>
      <c r="BC123" s="69"/>
      <c r="BD123" s="71"/>
      <c r="BE123" s="71"/>
      <c r="BF123" s="71"/>
      <c r="BG123" s="72"/>
      <c r="BH123" s="73"/>
      <c r="BI123" s="73"/>
      <c r="BJ123" s="74"/>
      <c r="BK123" s="74"/>
      <c r="BL123" s="77" t="str">
        <f t="shared" si="8"/>
        <v/>
      </c>
      <c r="BM123" s="80" t="str">
        <f t="shared" si="9"/>
        <v/>
      </c>
      <c r="BN123" s="139"/>
      <c r="BO123" s="82" t="str">
        <f>IF(ISBLANK(A123),"",VLOOKUP(LEFT(A123,1),Coordinate,2,FALSE))</f>
        <v/>
      </c>
      <c r="BP123" s="83">
        <f t="shared" si="10"/>
        <v>0</v>
      </c>
      <c r="BQ123" s="84">
        <f t="shared" si="11"/>
        <v>0</v>
      </c>
      <c r="BR123" s="54" t="str">
        <f>IF(ISBLANK(A123),"",vlookup(LEFT(A123,1),Coordinate,9,false))</f>
        <v/>
      </c>
      <c r="BS123" s="54" t="str">
        <f>IF(ISBLANK(A123),"",VLOOKUP(MID(A123,2,1),Coordinate,9,false))</f>
        <v/>
      </c>
      <c r="BT123" s="54" t="str">
        <f>IF(ISBLANK(A123),"",VLOOKUP(MID(A123,3,1),Coordinate,9,false))</f>
        <v/>
      </c>
      <c r="BU123" s="54" t="str">
        <f>IF(ISBLANK(A123),"",VLOOKUP(MID(A123,4,1),Coordinate,9,false))</f>
        <v/>
      </c>
      <c r="BV123" s="54" t="str">
        <f>IF(ISBLANK(A123),"",VLOOKUP(MID(A123,5,1),Coordinate,9,false))</f>
        <v/>
      </c>
      <c r="BW123" s="54" t="str">
        <f>IF(ISBLANK(A123),"",VLOOKUP(MID(A123,6,1),Coordinate,9,false))</f>
        <v/>
      </c>
      <c r="BX123" s="84" t="str">
        <f>IF(ISBLANK(A123),"",VLOOKUP(RIGHT(A123,1),Coordinate,9,false))</f>
        <v/>
      </c>
      <c r="BY123" s="84">
        <f t="array" ref="BY123">SUMPRODUCT(BR123:BX123,TRANSPOSE(Weights))</f>
        <v>0</v>
      </c>
      <c r="BZ123" s="53"/>
    </row>
    <row r="124">
      <c r="A124" s="147"/>
      <c r="B124" s="51" t="str">
        <f>IF(ISBLANK(A124),"",if(C124="","N",if(VLOOKUP(BQ124,NewPlanet,3,false)=C124,"Y","N")))</f>
        <v/>
      </c>
      <c r="C124" s="141"/>
      <c r="D124" s="52"/>
      <c r="E124" s="52"/>
      <c r="F124" s="52"/>
      <c r="G124" s="52"/>
      <c r="H124" s="52"/>
      <c r="I124" s="54" t="str">
        <f t="shared" si="5"/>
        <v/>
      </c>
      <c r="J124" s="52"/>
      <c r="K124" s="52"/>
      <c r="L124" s="52"/>
      <c r="M124" s="52"/>
      <c r="N124" s="52"/>
      <c r="O124" s="54" t="str">
        <f t="shared" si="6"/>
        <v/>
      </c>
      <c r="P124" s="142"/>
      <c r="Q124" s="56"/>
      <c r="R124" s="143"/>
      <c r="S124" s="58"/>
      <c r="T124" s="144"/>
      <c r="U124" s="60"/>
      <c r="V124" s="61"/>
      <c r="W124" s="62"/>
      <c r="X124" s="52"/>
      <c r="Y124" s="63"/>
      <c r="Z124" s="52"/>
      <c r="AA124" s="52"/>
      <c r="AB124" s="52"/>
      <c r="AC124" s="65"/>
      <c r="AD124" s="52"/>
      <c r="AE124" s="52"/>
      <c r="AF124" s="52"/>
      <c r="AG124" s="65"/>
      <c r="AH124" s="52"/>
      <c r="AI124" s="52"/>
      <c r="AJ124" s="52"/>
      <c r="AK124" s="65"/>
      <c r="AL124" s="52"/>
      <c r="AM124" s="52"/>
      <c r="AN124" s="52"/>
      <c r="AO124" s="56"/>
      <c r="AP124" s="56"/>
      <c r="AQ124" s="56"/>
      <c r="AR124" s="58"/>
      <c r="AS124" s="58"/>
      <c r="AT124" s="58"/>
      <c r="AU124" s="60"/>
      <c r="AV124" s="60"/>
      <c r="AW124" s="61"/>
      <c r="AX124" s="62"/>
      <c r="AY124" s="31" t="str">
        <f t="shared" si="7"/>
        <v/>
      </c>
      <c r="AZ124" s="63"/>
      <c r="BA124" s="69"/>
      <c r="BB124" s="69"/>
      <c r="BC124" s="69"/>
      <c r="BD124" s="71"/>
      <c r="BE124" s="71"/>
      <c r="BF124" s="71"/>
      <c r="BG124" s="72"/>
      <c r="BH124" s="73"/>
      <c r="BI124" s="73"/>
      <c r="BJ124" s="74"/>
      <c r="BK124" s="74"/>
      <c r="BL124" s="77" t="str">
        <f t="shared" si="8"/>
        <v/>
      </c>
      <c r="BM124" s="80" t="str">
        <f t="shared" si="9"/>
        <v/>
      </c>
      <c r="BN124" s="139"/>
      <c r="BO124" s="82" t="str">
        <f>IF(ISBLANK(A124),"",VLOOKUP(LEFT(A124,1),Coordinate,2,FALSE))</f>
        <v/>
      </c>
      <c r="BP124" s="83">
        <f t="shared" si="10"/>
        <v>0</v>
      </c>
      <c r="BQ124" s="84">
        <f t="shared" si="11"/>
        <v>0</v>
      </c>
      <c r="BR124" s="54" t="str">
        <f>IF(ISBLANK(A124),"",vlookup(LEFT(A124,1),Coordinate,9,false))</f>
        <v/>
      </c>
      <c r="BS124" s="54" t="str">
        <f>IF(ISBLANK(A124),"",VLOOKUP(MID(A124,2,1),Coordinate,9,false))</f>
        <v/>
      </c>
      <c r="BT124" s="54" t="str">
        <f>IF(ISBLANK(A124),"",VLOOKUP(MID(A124,3,1),Coordinate,9,false))</f>
        <v/>
      </c>
      <c r="BU124" s="54" t="str">
        <f>IF(ISBLANK(A124),"",VLOOKUP(MID(A124,4,1),Coordinate,9,false))</f>
        <v/>
      </c>
      <c r="BV124" s="54" t="str">
        <f>IF(ISBLANK(A124),"",VLOOKUP(MID(A124,5,1),Coordinate,9,false))</f>
        <v/>
      </c>
      <c r="BW124" s="54" t="str">
        <f>IF(ISBLANK(A124),"",VLOOKUP(MID(A124,6,1),Coordinate,9,false))</f>
        <v/>
      </c>
      <c r="BX124" s="84" t="str">
        <f>IF(ISBLANK(A124),"",VLOOKUP(RIGHT(A124,1),Coordinate,9,false))</f>
        <v/>
      </c>
      <c r="BY124" s="84">
        <f t="array" ref="BY124">SUMPRODUCT(BR124:BX124,TRANSPOSE(Weights))</f>
        <v>0</v>
      </c>
      <c r="BZ124" s="53"/>
    </row>
    <row r="125">
      <c r="A125" s="147"/>
      <c r="B125" s="51" t="str">
        <f>IF(ISBLANK(A125),"",if(C125="","N",if(VLOOKUP(BQ125,NewPlanet,3,false)=C125,"Y","N")))</f>
        <v/>
      </c>
      <c r="C125" s="141"/>
      <c r="D125" s="52"/>
      <c r="E125" s="52"/>
      <c r="F125" s="52"/>
      <c r="G125" s="52"/>
      <c r="H125" s="52"/>
      <c r="I125" s="54" t="str">
        <f t="shared" si="5"/>
        <v/>
      </c>
      <c r="J125" s="52"/>
      <c r="K125" s="52"/>
      <c r="L125" s="52"/>
      <c r="M125" s="52"/>
      <c r="N125" s="52"/>
      <c r="O125" s="54" t="str">
        <f t="shared" si="6"/>
        <v/>
      </c>
      <c r="P125" s="142"/>
      <c r="Q125" s="56"/>
      <c r="R125" s="143"/>
      <c r="S125" s="58"/>
      <c r="T125" s="144"/>
      <c r="U125" s="60"/>
      <c r="V125" s="61"/>
      <c r="W125" s="62"/>
      <c r="X125" s="52"/>
      <c r="Y125" s="63"/>
      <c r="Z125" s="52"/>
      <c r="AA125" s="52"/>
      <c r="AB125" s="52"/>
      <c r="AC125" s="65"/>
      <c r="AD125" s="52"/>
      <c r="AE125" s="52"/>
      <c r="AF125" s="52"/>
      <c r="AG125" s="65"/>
      <c r="AH125" s="52"/>
      <c r="AI125" s="52"/>
      <c r="AJ125" s="52"/>
      <c r="AK125" s="65"/>
      <c r="AL125" s="52"/>
      <c r="AM125" s="52"/>
      <c r="AN125" s="52"/>
      <c r="AO125" s="56"/>
      <c r="AP125" s="56"/>
      <c r="AQ125" s="56"/>
      <c r="AR125" s="58"/>
      <c r="AS125" s="58"/>
      <c r="AT125" s="58"/>
      <c r="AU125" s="60"/>
      <c r="AV125" s="60"/>
      <c r="AW125" s="61"/>
      <c r="AX125" s="62"/>
      <c r="AY125" s="31" t="str">
        <f t="shared" si="7"/>
        <v/>
      </c>
      <c r="AZ125" s="63"/>
      <c r="BA125" s="69"/>
      <c r="BB125" s="69"/>
      <c r="BC125" s="69"/>
      <c r="BD125" s="71"/>
      <c r="BE125" s="71"/>
      <c r="BF125" s="71"/>
      <c r="BG125" s="72"/>
      <c r="BH125" s="73"/>
      <c r="BI125" s="73"/>
      <c r="BJ125" s="74"/>
      <c r="BK125" s="74"/>
      <c r="BL125" s="77" t="str">
        <f t="shared" si="8"/>
        <v/>
      </c>
      <c r="BM125" s="80" t="str">
        <f t="shared" si="9"/>
        <v/>
      </c>
      <c r="BN125" s="139"/>
      <c r="BO125" s="82" t="str">
        <f>IF(ISBLANK(A125),"",VLOOKUP(LEFT(A125,1),Coordinate,2,FALSE))</f>
        <v/>
      </c>
      <c r="BP125" s="83">
        <f t="shared" si="10"/>
        <v>0</v>
      </c>
      <c r="BQ125" s="84">
        <f t="shared" si="11"/>
        <v>0</v>
      </c>
      <c r="BR125" s="54" t="str">
        <f>IF(ISBLANK(A125),"",vlookup(LEFT(A125,1),Coordinate,9,false))</f>
        <v/>
      </c>
      <c r="BS125" s="54" t="str">
        <f>IF(ISBLANK(A125),"",VLOOKUP(MID(A125,2,1),Coordinate,9,false))</f>
        <v/>
      </c>
      <c r="BT125" s="54" t="str">
        <f>IF(ISBLANK(A125),"",VLOOKUP(MID(A125,3,1),Coordinate,9,false))</f>
        <v/>
      </c>
      <c r="BU125" s="54" t="str">
        <f>IF(ISBLANK(A125),"",VLOOKUP(MID(A125,4,1),Coordinate,9,false))</f>
        <v/>
      </c>
      <c r="BV125" s="54" t="str">
        <f>IF(ISBLANK(A125),"",VLOOKUP(MID(A125,5,1),Coordinate,9,false))</f>
        <v/>
      </c>
      <c r="BW125" s="54" t="str">
        <f>IF(ISBLANK(A125),"",VLOOKUP(MID(A125,6,1),Coordinate,9,false))</f>
        <v/>
      </c>
      <c r="BX125" s="84" t="str">
        <f>IF(ISBLANK(A125),"",VLOOKUP(RIGHT(A125,1),Coordinate,9,false))</f>
        <v/>
      </c>
      <c r="BY125" s="84">
        <f t="array" ref="BY125">SUMPRODUCT(BR125:BX125,TRANSPOSE(Weights))</f>
        <v>0</v>
      </c>
      <c r="BZ125" s="53"/>
    </row>
    <row r="126">
      <c r="A126" s="147"/>
      <c r="B126" s="51" t="str">
        <f>IF(ISBLANK(A126),"",if(C126="","N",if(VLOOKUP(BQ126,NewPlanet,3,false)=C126,"Y","N")))</f>
        <v/>
      </c>
      <c r="C126" s="141"/>
      <c r="D126" s="52"/>
      <c r="E126" s="52"/>
      <c r="F126" s="52"/>
      <c r="G126" s="52"/>
      <c r="H126" s="52"/>
      <c r="I126" s="54" t="str">
        <f t="shared" si="5"/>
        <v/>
      </c>
      <c r="J126" s="52"/>
      <c r="K126" s="52"/>
      <c r="L126" s="52"/>
      <c r="M126" s="52"/>
      <c r="N126" s="52"/>
      <c r="O126" s="54" t="str">
        <f t="shared" si="6"/>
        <v/>
      </c>
      <c r="P126" s="142"/>
      <c r="Q126" s="56"/>
      <c r="R126" s="143"/>
      <c r="S126" s="58"/>
      <c r="T126" s="144"/>
      <c r="U126" s="60"/>
      <c r="V126" s="61"/>
      <c r="W126" s="62"/>
      <c r="X126" s="52"/>
      <c r="Y126" s="63"/>
      <c r="Z126" s="52"/>
      <c r="AA126" s="52"/>
      <c r="AB126" s="52"/>
      <c r="AC126" s="65"/>
      <c r="AD126" s="52"/>
      <c r="AE126" s="52"/>
      <c r="AF126" s="52"/>
      <c r="AG126" s="65"/>
      <c r="AH126" s="52"/>
      <c r="AI126" s="52"/>
      <c r="AJ126" s="52"/>
      <c r="AK126" s="65"/>
      <c r="AL126" s="52"/>
      <c r="AM126" s="52"/>
      <c r="AN126" s="52"/>
      <c r="AO126" s="56"/>
      <c r="AP126" s="56"/>
      <c r="AQ126" s="56"/>
      <c r="AR126" s="58"/>
      <c r="AS126" s="58"/>
      <c r="AT126" s="58"/>
      <c r="AU126" s="60"/>
      <c r="AV126" s="60"/>
      <c r="AW126" s="61"/>
      <c r="AX126" s="62"/>
      <c r="AY126" s="31" t="str">
        <f t="shared" si="7"/>
        <v/>
      </c>
      <c r="AZ126" s="63"/>
      <c r="BA126" s="69"/>
      <c r="BB126" s="69"/>
      <c r="BC126" s="69"/>
      <c r="BD126" s="71"/>
      <c r="BE126" s="71"/>
      <c r="BF126" s="71"/>
      <c r="BG126" s="72"/>
      <c r="BH126" s="73"/>
      <c r="BI126" s="73"/>
      <c r="BJ126" s="74"/>
      <c r="BK126" s="74"/>
      <c r="BL126" s="77" t="str">
        <f t="shared" si="8"/>
        <v/>
      </c>
      <c r="BM126" s="80" t="str">
        <f t="shared" si="9"/>
        <v/>
      </c>
      <c r="BN126" s="139"/>
      <c r="BO126" s="82" t="str">
        <f>IF(ISBLANK(A126),"",VLOOKUP(LEFT(A126,1),Coordinate,2,FALSE))</f>
        <v/>
      </c>
      <c r="BP126" s="83">
        <f t="shared" si="10"/>
        <v>0</v>
      </c>
      <c r="BQ126" s="84">
        <f t="shared" si="11"/>
        <v>0</v>
      </c>
      <c r="BR126" s="54" t="str">
        <f>IF(ISBLANK(A126),"",vlookup(LEFT(A126,1),Coordinate,9,false))</f>
        <v/>
      </c>
      <c r="BS126" s="54" t="str">
        <f>IF(ISBLANK(A126),"",VLOOKUP(MID(A126,2,1),Coordinate,9,false))</f>
        <v/>
      </c>
      <c r="BT126" s="54" t="str">
        <f>IF(ISBLANK(A126),"",VLOOKUP(MID(A126,3,1),Coordinate,9,false))</f>
        <v/>
      </c>
      <c r="BU126" s="54" t="str">
        <f>IF(ISBLANK(A126),"",VLOOKUP(MID(A126,4,1),Coordinate,9,false))</f>
        <v/>
      </c>
      <c r="BV126" s="54" t="str">
        <f>IF(ISBLANK(A126),"",VLOOKUP(MID(A126,5,1),Coordinate,9,false))</f>
        <v/>
      </c>
      <c r="BW126" s="54" t="str">
        <f>IF(ISBLANK(A126),"",VLOOKUP(MID(A126,6,1),Coordinate,9,false))</f>
        <v/>
      </c>
      <c r="BX126" s="84" t="str">
        <f>IF(ISBLANK(A126),"",VLOOKUP(RIGHT(A126,1),Coordinate,9,false))</f>
        <v/>
      </c>
      <c r="BY126" s="84">
        <f t="array" ref="BY126">SUMPRODUCT(BR126:BX126,TRANSPOSE(Weights))</f>
        <v>0</v>
      </c>
      <c r="BZ126" s="53"/>
    </row>
    <row r="127">
      <c r="A127" s="147"/>
      <c r="B127" s="51" t="str">
        <f>IF(ISBLANK(A127),"",if(C127="","N",if(VLOOKUP(BQ127,NewPlanet,3,false)=C127,"Y","N")))</f>
        <v/>
      </c>
      <c r="C127" s="141"/>
      <c r="D127" s="52"/>
      <c r="E127" s="52"/>
      <c r="F127" s="52"/>
      <c r="G127" s="52"/>
      <c r="H127" s="52"/>
      <c r="I127" s="54" t="str">
        <f t="shared" si="5"/>
        <v/>
      </c>
      <c r="J127" s="52"/>
      <c r="K127" s="52"/>
      <c r="L127" s="52"/>
      <c r="M127" s="52"/>
      <c r="N127" s="52"/>
      <c r="O127" s="54" t="str">
        <f t="shared" si="6"/>
        <v/>
      </c>
      <c r="P127" s="142"/>
      <c r="Q127" s="56"/>
      <c r="R127" s="143"/>
      <c r="S127" s="58"/>
      <c r="T127" s="144"/>
      <c r="U127" s="60"/>
      <c r="V127" s="61"/>
      <c r="W127" s="62"/>
      <c r="X127" s="52"/>
      <c r="Y127" s="63"/>
      <c r="Z127" s="52"/>
      <c r="AA127" s="52"/>
      <c r="AB127" s="52"/>
      <c r="AC127" s="65"/>
      <c r="AD127" s="52"/>
      <c r="AE127" s="52"/>
      <c r="AF127" s="52"/>
      <c r="AG127" s="65"/>
      <c r="AH127" s="52"/>
      <c r="AI127" s="52"/>
      <c r="AJ127" s="52"/>
      <c r="AK127" s="65"/>
      <c r="AL127" s="52"/>
      <c r="AM127" s="52"/>
      <c r="AN127" s="52"/>
      <c r="AO127" s="56"/>
      <c r="AP127" s="56"/>
      <c r="AQ127" s="56"/>
      <c r="AR127" s="58"/>
      <c r="AS127" s="58"/>
      <c r="AT127" s="58"/>
      <c r="AU127" s="60"/>
      <c r="AV127" s="60"/>
      <c r="AW127" s="61"/>
      <c r="AX127" s="62"/>
      <c r="AY127" s="31" t="str">
        <f t="shared" si="7"/>
        <v/>
      </c>
      <c r="AZ127" s="63"/>
      <c r="BA127" s="69"/>
      <c r="BB127" s="69"/>
      <c r="BC127" s="69"/>
      <c r="BD127" s="71"/>
      <c r="BE127" s="71"/>
      <c r="BF127" s="71"/>
      <c r="BG127" s="72"/>
      <c r="BH127" s="73"/>
      <c r="BI127" s="73"/>
      <c r="BJ127" s="74"/>
      <c r="BK127" s="74"/>
      <c r="BL127" s="77" t="str">
        <f t="shared" si="8"/>
        <v/>
      </c>
      <c r="BM127" s="80" t="str">
        <f t="shared" si="9"/>
        <v/>
      </c>
      <c r="BN127" s="139"/>
      <c r="BO127" s="82" t="str">
        <f>IF(ISBLANK(A127),"",VLOOKUP(LEFT(A127,1),Coordinate,2,FALSE))</f>
        <v/>
      </c>
      <c r="BP127" s="83">
        <f t="shared" si="10"/>
        <v>0</v>
      </c>
      <c r="BQ127" s="84">
        <f t="shared" si="11"/>
        <v>0</v>
      </c>
      <c r="BR127" s="54" t="str">
        <f>IF(ISBLANK(A127),"",vlookup(LEFT(A127,1),Coordinate,9,false))</f>
        <v/>
      </c>
      <c r="BS127" s="54" t="str">
        <f>IF(ISBLANK(A127),"",VLOOKUP(MID(A127,2,1),Coordinate,9,false))</f>
        <v/>
      </c>
      <c r="BT127" s="54" t="str">
        <f>IF(ISBLANK(A127),"",VLOOKUP(MID(A127,3,1),Coordinate,9,false))</f>
        <v/>
      </c>
      <c r="BU127" s="54" t="str">
        <f>IF(ISBLANK(A127),"",VLOOKUP(MID(A127,4,1),Coordinate,9,false))</f>
        <v/>
      </c>
      <c r="BV127" s="54" t="str">
        <f>IF(ISBLANK(A127),"",VLOOKUP(MID(A127,5,1),Coordinate,9,false))</f>
        <v/>
      </c>
      <c r="BW127" s="54" t="str">
        <f>IF(ISBLANK(A127),"",VLOOKUP(MID(A127,6,1),Coordinate,9,false))</f>
        <v/>
      </c>
      <c r="BX127" s="84" t="str">
        <f>IF(ISBLANK(A127),"",VLOOKUP(RIGHT(A127,1),Coordinate,9,false))</f>
        <v/>
      </c>
      <c r="BY127" s="84">
        <f t="array" ref="BY127">SUMPRODUCT(BR127:BX127,TRANSPOSE(Weights))</f>
        <v>0</v>
      </c>
      <c r="BZ127" s="53"/>
    </row>
    <row r="128">
      <c r="A128" s="147"/>
      <c r="B128" s="51" t="str">
        <f>IF(ISBLANK(A128),"",if(C128="","N",if(VLOOKUP(BQ128,NewPlanet,3,false)=C128,"Y","N")))</f>
        <v/>
      </c>
      <c r="C128" s="141"/>
      <c r="D128" s="52"/>
      <c r="E128" s="52"/>
      <c r="F128" s="52"/>
      <c r="G128" s="52"/>
      <c r="H128" s="52"/>
      <c r="I128" s="54" t="str">
        <f t="shared" si="5"/>
        <v/>
      </c>
      <c r="J128" s="52"/>
      <c r="K128" s="52"/>
      <c r="L128" s="52"/>
      <c r="M128" s="52"/>
      <c r="N128" s="52"/>
      <c r="O128" s="54" t="str">
        <f t="shared" si="6"/>
        <v/>
      </c>
      <c r="P128" s="142"/>
      <c r="Q128" s="56"/>
      <c r="R128" s="143"/>
      <c r="S128" s="58"/>
      <c r="T128" s="144"/>
      <c r="U128" s="60"/>
      <c r="V128" s="61"/>
      <c r="W128" s="62"/>
      <c r="X128" s="52"/>
      <c r="Y128" s="63"/>
      <c r="Z128" s="52"/>
      <c r="AA128" s="52"/>
      <c r="AB128" s="52"/>
      <c r="AC128" s="65"/>
      <c r="AD128" s="52"/>
      <c r="AE128" s="52"/>
      <c r="AF128" s="52"/>
      <c r="AG128" s="65"/>
      <c r="AH128" s="52"/>
      <c r="AI128" s="52"/>
      <c r="AJ128" s="52"/>
      <c r="AK128" s="65"/>
      <c r="AL128" s="52"/>
      <c r="AM128" s="52"/>
      <c r="AN128" s="52"/>
      <c r="AO128" s="56"/>
      <c r="AP128" s="56"/>
      <c r="AQ128" s="56"/>
      <c r="AR128" s="58"/>
      <c r="AS128" s="58"/>
      <c r="AT128" s="58"/>
      <c r="AU128" s="60"/>
      <c r="AV128" s="60"/>
      <c r="AW128" s="61"/>
      <c r="AX128" s="62"/>
      <c r="AY128" s="31" t="str">
        <f t="shared" si="7"/>
        <v/>
      </c>
      <c r="AZ128" s="63"/>
      <c r="BA128" s="69"/>
      <c r="BB128" s="69"/>
      <c r="BC128" s="69"/>
      <c r="BD128" s="71"/>
      <c r="BE128" s="71"/>
      <c r="BF128" s="71"/>
      <c r="BG128" s="72"/>
      <c r="BH128" s="73"/>
      <c r="BI128" s="73"/>
      <c r="BJ128" s="74"/>
      <c r="BK128" s="74"/>
      <c r="BL128" s="77" t="str">
        <f t="shared" si="8"/>
        <v/>
      </c>
      <c r="BM128" s="80" t="str">
        <f t="shared" si="9"/>
        <v/>
      </c>
      <c r="BN128" s="139"/>
      <c r="BO128" s="82" t="str">
        <f>IF(ISBLANK(A128),"",VLOOKUP(LEFT(A128,1),Coordinate,2,FALSE))</f>
        <v/>
      </c>
      <c r="BP128" s="83">
        <f t="shared" si="10"/>
        <v>0</v>
      </c>
      <c r="BQ128" s="84">
        <f t="shared" si="11"/>
        <v>0</v>
      </c>
      <c r="BR128" s="54" t="str">
        <f>IF(ISBLANK(A128),"",vlookup(LEFT(A128,1),Coordinate,9,false))</f>
        <v/>
      </c>
      <c r="BS128" s="54" t="str">
        <f>IF(ISBLANK(A128),"",VLOOKUP(MID(A128,2,1),Coordinate,9,false))</f>
        <v/>
      </c>
      <c r="BT128" s="54" t="str">
        <f>IF(ISBLANK(A128),"",VLOOKUP(MID(A128,3,1),Coordinate,9,false))</f>
        <v/>
      </c>
      <c r="BU128" s="54" t="str">
        <f>IF(ISBLANK(A128),"",VLOOKUP(MID(A128,4,1),Coordinate,9,false))</f>
        <v/>
      </c>
      <c r="BV128" s="54" t="str">
        <f>IF(ISBLANK(A128),"",VLOOKUP(MID(A128,5,1),Coordinate,9,false))</f>
        <v/>
      </c>
      <c r="BW128" s="54" t="str">
        <f>IF(ISBLANK(A128),"",VLOOKUP(MID(A128,6,1),Coordinate,9,false))</f>
        <v/>
      </c>
      <c r="BX128" s="84" t="str">
        <f>IF(ISBLANK(A128),"",VLOOKUP(RIGHT(A128,1),Coordinate,9,false))</f>
        <v/>
      </c>
      <c r="BY128" s="84">
        <f t="array" ref="BY128">SUMPRODUCT(BR128:BX128,TRANSPOSE(Weights))</f>
        <v>0</v>
      </c>
      <c r="BZ128" s="53"/>
    </row>
    <row r="129">
      <c r="A129" s="147"/>
      <c r="B129" s="51" t="str">
        <f>IF(ISBLANK(A129),"",if(C129="","N",if(VLOOKUP(BQ129,NewPlanet,3,false)=C129,"Y","N")))</f>
        <v/>
      </c>
      <c r="C129" s="141"/>
      <c r="D129" s="52"/>
      <c r="E129" s="52"/>
      <c r="F129" s="52"/>
      <c r="G129" s="52"/>
      <c r="H129" s="52"/>
      <c r="I129" s="54" t="str">
        <f t="shared" si="5"/>
        <v/>
      </c>
      <c r="J129" s="52"/>
      <c r="K129" s="52"/>
      <c r="L129" s="52"/>
      <c r="M129" s="52"/>
      <c r="N129" s="52"/>
      <c r="O129" s="54" t="str">
        <f t="shared" si="6"/>
        <v/>
      </c>
      <c r="P129" s="142"/>
      <c r="Q129" s="56"/>
      <c r="R129" s="143"/>
      <c r="S129" s="58"/>
      <c r="T129" s="144"/>
      <c r="U129" s="60"/>
      <c r="V129" s="61"/>
      <c r="W129" s="62"/>
      <c r="X129" s="52"/>
      <c r="Y129" s="63"/>
      <c r="Z129" s="52"/>
      <c r="AA129" s="52"/>
      <c r="AB129" s="52"/>
      <c r="AC129" s="65"/>
      <c r="AD129" s="52"/>
      <c r="AE129" s="52"/>
      <c r="AF129" s="52"/>
      <c r="AG129" s="65"/>
      <c r="AH129" s="52"/>
      <c r="AI129" s="52"/>
      <c r="AJ129" s="52"/>
      <c r="AK129" s="65"/>
      <c r="AL129" s="52"/>
      <c r="AM129" s="52"/>
      <c r="AN129" s="52"/>
      <c r="AO129" s="56"/>
      <c r="AP129" s="56"/>
      <c r="AQ129" s="56"/>
      <c r="AR129" s="58"/>
      <c r="AS129" s="58"/>
      <c r="AT129" s="58"/>
      <c r="AU129" s="60"/>
      <c r="AV129" s="60"/>
      <c r="AW129" s="61"/>
      <c r="AX129" s="62"/>
      <c r="AY129" s="31" t="str">
        <f t="shared" si="7"/>
        <v/>
      </c>
      <c r="AZ129" s="63"/>
      <c r="BA129" s="69"/>
      <c r="BB129" s="69"/>
      <c r="BC129" s="69"/>
      <c r="BD129" s="71"/>
      <c r="BE129" s="71"/>
      <c r="BF129" s="71"/>
      <c r="BG129" s="72"/>
      <c r="BH129" s="73"/>
      <c r="BI129" s="73"/>
      <c r="BJ129" s="74"/>
      <c r="BK129" s="74"/>
      <c r="BL129" s="77" t="str">
        <f t="shared" si="8"/>
        <v/>
      </c>
      <c r="BM129" s="80" t="str">
        <f t="shared" si="9"/>
        <v/>
      </c>
      <c r="BN129" s="139"/>
      <c r="BO129" s="82" t="str">
        <f>IF(ISBLANK(A129),"",VLOOKUP(LEFT(A129,1),Coordinate,2,FALSE))</f>
        <v/>
      </c>
      <c r="BP129" s="83">
        <f t="shared" si="10"/>
        <v>0</v>
      </c>
      <c r="BQ129" s="84">
        <f t="shared" si="11"/>
        <v>0</v>
      </c>
      <c r="BR129" s="54" t="str">
        <f>IF(ISBLANK(A129),"",vlookup(LEFT(A129,1),Coordinate,9,false))</f>
        <v/>
      </c>
      <c r="BS129" s="54" t="str">
        <f>IF(ISBLANK(A129),"",VLOOKUP(MID(A129,2,1),Coordinate,9,false))</f>
        <v/>
      </c>
      <c r="BT129" s="54" t="str">
        <f>IF(ISBLANK(A129),"",VLOOKUP(MID(A129,3,1),Coordinate,9,false))</f>
        <v/>
      </c>
      <c r="BU129" s="54" t="str">
        <f>IF(ISBLANK(A129),"",VLOOKUP(MID(A129,4,1),Coordinate,9,false))</f>
        <v/>
      </c>
      <c r="BV129" s="54" t="str">
        <f>IF(ISBLANK(A129),"",VLOOKUP(MID(A129,5,1),Coordinate,9,false))</f>
        <v/>
      </c>
      <c r="BW129" s="54" t="str">
        <f>IF(ISBLANK(A129),"",VLOOKUP(MID(A129,6,1),Coordinate,9,false))</f>
        <v/>
      </c>
      <c r="BX129" s="84" t="str">
        <f>IF(ISBLANK(A129),"",VLOOKUP(RIGHT(A129,1),Coordinate,9,false))</f>
        <v/>
      </c>
      <c r="BY129" s="84">
        <f t="array" ref="BY129">SUMPRODUCT(BR129:BX129,TRANSPOSE(Weights))</f>
        <v>0</v>
      </c>
      <c r="BZ129" s="53"/>
    </row>
    <row r="130">
      <c r="A130" s="147"/>
      <c r="B130" s="51" t="str">
        <f>IF(ISBLANK(A130),"",if(C130="","N",if(VLOOKUP(BQ130,NewPlanet,3,false)=C130,"Y","N")))</f>
        <v/>
      </c>
      <c r="C130" s="141"/>
      <c r="D130" s="52"/>
      <c r="E130" s="52"/>
      <c r="F130" s="52"/>
      <c r="G130" s="52"/>
      <c r="H130" s="52"/>
      <c r="I130" s="54" t="str">
        <f t="shared" si="5"/>
        <v/>
      </c>
      <c r="J130" s="52"/>
      <c r="K130" s="52"/>
      <c r="L130" s="52"/>
      <c r="M130" s="52"/>
      <c r="N130" s="52"/>
      <c r="O130" s="54" t="str">
        <f t="shared" si="6"/>
        <v/>
      </c>
      <c r="P130" s="142"/>
      <c r="Q130" s="56"/>
      <c r="R130" s="143"/>
      <c r="S130" s="58"/>
      <c r="T130" s="144"/>
      <c r="U130" s="60"/>
      <c r="V130" s="61"/>
      <c r="W130" s="62"/>
      <c r="X130" s="52"/>
      <c r="Y130" s="63"/>
      <c r="Z130" s="52"/>
      <c r="AA130" s="52"/>
      <c r="AB130" s="52"/>
      <c r="AC130" s="65"/>
      <c r="AD130" s="52"/>
      <c r="AE130" s="52"/>
      <c r="AF130" s="52"/>
      <c r="AG130" s="65"/>
      <c r="AH130" s="52"/>
      <c r="AI130" s="52"/>
      <c r="AJ130" s="52"/>
      <c r="AK130" s="65"/>
      <c r="AL130" s="52"/>
      <c r="AM130" s="52"/>
      <c r="AN130" s="52"/>
      <c r="AO130" s="56"/>
      <c r="AP130" s="56"/>
      <c r="AQ130" s="56"/>
      <c r="AR130" s="58"/>
      <c r="AS130" s="58"/>
      <c r="AT130" s="58"/>
      <c r="AU130" s="60"/>
      <c r="AV130" s="60"/>
      <c r="AW130" s="61"/>
      <c r="AX130" s="62"/>
      <c r="AY130" s="31" t="str">
        <f t="shared" si="7"/>
        <v/>
      </c>
      <c r="AZ130" s="63"/>
      <c r="BA130" s="69"/>
      <c r="BB130" s="69"/>
      <c r="BC130" s="69"/>
      <c r="BD130" s="71"/>
      <c r="BE130" s="71"/>
      <c r="BF130" s="71"/>
      <c r="BG130" s="72"/>
      <c r="BH130" s="73"/>
      <c r="BI130" s="73"/>
      <c r="BJ130" s="74"/>
      <c r="BK130" s="74"/>
      <c r="BL130" s="77" t="str">
        <f t="shared" si="8"/>
        <v/>
      </c>
      <c r="BM130" s="80" t="str">
        <f t="shared" si="9"/>
        <v/>
      </c>
      <c r="BN130" s="139"/>
      <c r="BO130" s="82" t="str">
        <f>IF(ISBLANK(A130),"",VLOOKUP(LEFT(A130,1),Coordinate,2,FALSE))</f>
        <v/>
      </c>
      <c r="BP130" s="83">
        <f t="shared" si="10"/>
        <v>0</v>
      </c>
      <c r="BQ130" s="84">
        <f t="shared" si="11"/>
        <v>0</v>
      </c>
      <c r="BR130" s="54" t="str">
        <f>IF(ISBLANK(A130),"",vlookup(LEFT(A130,1),Coordinate,9,false))</f>
        <v/>
      </c>
      <c r="BS130" s="54" t="str">
        <f>IF(ISBLANK(A130),"",VLOOKUP(MID(A130,2,1),Coordinate,9,false))</f>
        <v/>
      </c>
      <c r="BT130" s="54" t="str">
        <f>IF(ISBLANK(A130),"",VLOOKUP(MID(A130,3,1),Coordinate,9,false))</f>
        <v/>
      </c>
      <c r="BU130" s="54" t="str">
        <f>IF(ISBLANK(A130),"",VLOOKUP(MID(A130,4,1),Coordinate,9,false))</f>
        <v/>
      </c>
      <c r="BV130" s="54" t="str">
        <f>IF(ISBLANK(A130),"",VLOOKUP(MID(A130,5,1),Coordinate,9,false))</f>
        <v/>
      </c>
      <c r="BW130" s="54" t="str">
        <f>IF(ISBLANK(A130),"",VLOOKUP(MID(A130,6,1),Coordinate,9,false))</f>
        <v/>
      </c>
      <c r="BX130" s="84" t="str">
        <f>IF(ISBLANK(A130),"",VLOOKUP(RIGHT(A130,1),Coordinate,9,false))</f>
        <v/>
      </c>
      <c r="BY130" s="84">
        <f t="array" ref="BY130">SUMPRODUCT(BR130:BX130,TRANSPOSE(Weights))</f>
        <v>0</v>
      </c>
      <c r="BZ130" s="53"/>
    </row>
    <row r="131">
      <c r="A131" s="147"/>
      <c r="B131" s="51" t="str">
        <f>IF(ISBLANK(A131),"",if(C131="","N",if(VLOOKUP(BQ131,NewPlanet,3,false)=C131,"Y","N")))</f>
        <v/>
      </c>
      <c r="C131" s="141"/>
      <c r="D131" s="52"/>
      <c r="E131" s="52"/>
      <c r="F131" s="52"/>
      <c r="G131" s="52"/>
      <c r="H131" s="52"/>
      <c r="I131" s="54" t="str">
        <f t="shared" si="5"/>
        <v/>
      </c>
      <c r="J131" s="52"/>
      <c r="K131" s="52"/>
      <c r="L131" s="52"/>
      <c r="M131" s="52"/>
      <c r="N131" s="52"/>
      <c r="O131" s="54" t="str">
        <f t="shared" si="6"/>
        <v/>
      </c>
      <c r="P131" s="142"/>
      <c r="Q131" s="56"/>
      <c r="R131" s="143"/>
      <c r="S131" s="58"/>
      <c r="T131" s="144"/>
      <c r="U131" s="60"/>
      <c r="V131" s="61"/>
      <c r="W131" s="62"/>
      <c r="X131" s="52"/>
      <c r="Y131" s="63"/>
      <c r="Z131" s="52"/>
      <c r="AA131" s="52"/>
      <c r="AB131" s="52"/>
      <c r="AC131" s="65"/>
      <c r="AD131" s="52"/>
      <c r="AE131" s="52"/>
      <c r="AF131" s="52"/>
      <c r="AG131" s="65"/>
      <c r="AH131" s="52"/>
      <c r="AI131" s="52"/>
      <c r="AJ131" s="52"/>
      <c r="AK131" s="65"/>
      <c r="AL131" s="52"/>
      <c r="AM131" s="52"/>
      <c r="AN131" s="52"/>
      <c r="AO131" s="56"/>
      <c r="AP131" s="56"/>
      <c r="AQ131" s="56"/>
      <c r="AR131" s="58"/>
      <c r="AS131" s="58"/>
      <c r="AT131" s="58"/>
      <c r="AU131" s="60"/>
      <c r="AV131" s="60"/>
      <c r="AW131" s="61"/>
      <c r="AX131" s="62"/>
      <c r="AY131" s="31" t="str">
        <f t="shared" si="7"/>
        <v/>
      </c>
      <c r="AZ131" s="63"/>
      <c r="BA131" s="69"/>
      <c r="BB131" s="69"/>
      <c r="BC131" s="69"/>
      <c r="BD131" s="71"/>
      <c r="BE131" s="71"/>
      <c r="BF131" s="71"/>
      <c r="BG131" s="72"/>
      <c r="BH131" s="73"/>
      <c r="BI131" s="73"/>
      <c r="BJ131" s="74"/>
      <c r="BK131" s="74"/>
      <c r="BL131" s="77" t="str">
        <f t="shared" si="8"/>
        <v/>
      </c>
      <c r="BM131" s="80" t="str">
        <f t="shared" si="9"/>
        <v/>
      </c>
      <c r="BN131" s="139"/>
      <c r="BO131" s="82" t="str">
        <f>IF(ISBLANK(A131),"",VLOOKUP(LEFT(A131,1),Coordinate,2,FALSE))</f>
        <v/>
      </c>
      <c r="BP131" s="83">
        <f t="shared" si="10"/>
        <v>0</v>
      </c>
      <c r="BQ131" s="84">
        <f t="shared" si="11"/>
        <v>0</v>
      </c>
      <c r="BR131" s="54" t="str">
        <f>IF(ISBLANK(A131),"",vlookup(LEFT(A131,1),Coordinate,9,false))</f>
        <v/>
      </c>
      <c r="BS131" s="54" t="str">
        <f>IF(ISBLANK(A131),"",VLOOKUP(MID(A131,2,1),Coordinate,9,false))</f>
        <v/>
      </c>
      <c r="BT131" s="54" t="str">
        <f>IF(ISBLANK(A131),"",VLOOKUP(MID(A131,3,1),Coordinate,9,false))</f>
        <v/>
      </c>
      <c r="BU131" s="54" t="str">
        <f>IF(ISBLANK(A131),"",VLOOKUP(MID(A131,4,1),Coordinate,9,false))</f>
        <v/>
      </c>
      <c r="BV131" s="54" t="str">
        <f>IF(ISBLANK(A131),"",VLOOKUP(MID(A131,5,1),Coordinate,9,false))</f>
        <v/>
      </c>
      <c r="BW131" s="54" t="str">
        <f>IF(ISBLANK(A131),"",VLOOKUP(MID(A131,6,1),Coordinate,9,false))</f>
        <v/>
      </c>
      <c r="BX131" s="84" t="str">
        <f>IF(ISBLANK(A131),"",VLOOKUP(RIGHT(A131,1),Coordinate,9,false))</f>
        <v/>
      </c>
      <c r="BY131" s="84">
        <f t="array" ref="BY131">SUMPRODUCT(BR131:BX131,TRANSPOSE(Weights))</f>
        <v>0</v>
      </c>
      <c r="BZ131" s="53"/>
    </row>
    <row r="132">
      <c r="A132" s="147"/>
      <c r="B132" s="51" t="str">
        <f>IF(ISBLANK(A132),"",if(C132="","N",if(VLOOKUP(BQ132,NewPlanet,3,false)=C132,"Y","N")))</f>
        <v/>
      </c>
      <c r="C132" s="141"/>
      <c r="D132" s="52"/>
      <c r="E132" s="52"/>
      <c r="F132" s="52"/>
      <c r="G132" s="52"/>
      <c r="H132" s="52"/>
      <c r="I132" s="54" t="str">
        <f t="shared" si="5"/>
        <v/>
      </c>
      <c r="J132" s="52"/>
      <c r="K132" s="52"/>
      <c r="L132" s="52"/>
      <c r="M132" s="52"/>
      <c r="N132" s="52"/>
      <c r="O132" s="54" t="str">
        <f t="shared" si="6"/>
        <v/>
      </c>
      <c r="P132" s="142"/>
      <c r="Q132" s="56"/>
      <c r="R132" s="143"/>
      <c r="S132" s="58"/>
      <c r="T132" s="144"/>
      <c r="U132" s="60"/>
      <c r="V132" s="61"/>
      <c r="W132" s="62"/>
      <c r="X132" s="52"/>
      <c r="Y132" s="63"/>
      <c r="Z132" s="52"/>
      <c r="AA132" s="52"/>
      <c r="AB132" s="52"/>
      <c r="AC132" s="65"/>
      <c r="AD132" s="52"/>
      <c r="AE132" s="52"/>
      <c r="AF132" s="52"/>
      <c r="AG132" s="65"/>
      <c r="AH132" s="52"/>
      <c r="AI132" s="52"/>
      <c r="AJ132" s="52"/>
      <c r="AK132" s="65"/>
      <c r="AL132" s="52"/>
      <c r="AM132" s="52"/>
      <c r="AN132" s="52"/>
      <c r="AO132" s="56"/>
      <c r="AP132" s="56"/>
      <c r="AQ132" s="56"/>
      <c r="AR132" s="58"/>
      <c r="AS132" s="58"/>
      <c r="AT132" s="58"/>
      <c r="AU132" s="60"/>
      <c r="AV132" s="60"/>
      <c r="AW132" s="61"/>
      <c r="AX132" s="62"/>
      <c r="AY132" s="31" t="str">
        <f t="shared" si="7"/>
        <v/>
      </c>
      <c r="AZ132" s="63"/>
      <c r="BA132" s="69"/>
      <c r="BB132" s="69"/>
      <c r="BC132" s="69"/>
      <c r="BD132" s="71"/>
      <c r="BE132" s="71"/>
      <c r="BF132" s="71"/>
      <c r="BG132" s="72"/>
      <c r="BH132" s="73"/>
      <c r="BI132" s="73"/>
      <c r="BJ132" s="74"/>
      <c r="BK132" s="74"/>
      <c r="BL132" s="77" t="str">
        <f t="shared" si="8"/>
        <v/>
      </c>
      <c r="BM132" s="80" t="str">
        <f t="shared" si="9"/>
        <v/>
      </c>
      <c r="BN132" s="139"/>
      <c r="BO132" s="82" t="str">
        <f>IF(ISBLANK(A132),"",VLOOKUP(LEFT(A132,1),Coordinate,2,FALSE))</f>
        <v/>
      </c>
      <c r="BP132" s="83">
        <f t="shared" si="10"/>
        <v>0</v>
      </c>
      <c r="BQ132" s="84">
        <f t="shared" si="11"/>
        <v>0</v>
      </c>
      <c r="BR132" s="54" t="str">
        <f>IF(ISBLANK(A132),"",vlookup(LEFT(A132,1),Coordinate,9,false))</f>
        <v/>
      </c>
      <c r="BS132" s="54" t="str">
        <f>IF(ISBLANK(A132),"",VLOOKUP(MID(A132,2,1),Coordinate,9,false))</f>
        <v/>
      </c>
      <c r="BT132" s="54" t="str">
        <f>IF(ISBLANK(A132),"",VLOOKUP(MID(A132,3,1),Coordinate,9,false))</f>
        <v/>
      </c>
      <c r="BU132" s="54" t="str">
        <f>IF(ISBLANK(A132),"",VLOOKUP(MID(A132,4,1),Coordinate,9,false))</f>
        <v/>
      </c>
      <c r="BV132" s="54" t="str">
        <f>IF(ISBLANK(A132),"",VLOOKUP(MID(A132,5,1),Coordinate,9,false))</f>
        <v/>
      </c>
      <c r="BW132" s="54" t="str">
        <f>IF(ISBLANK(A132),"",VLOOKUP(MID(A132,6,1),Coordinate,9,false))</f>
        <v/>
      </c>
      <c r="BX132" s="84" t="str">
        <f>IF(ISBLANK(A132),"",VLOOKUP(RIGHT(A132,1),Coordinate,9,false))</f>
        <v/>
      </c>
      <c r="BY132" s="84">
        <f t="array" ref="BY132">SUMPRODUCT(BR132:BX132,TRANSPOSE(Weights))</f>
        <v>0</v>
      </c>
      <c r="BZ132" s="53"/>
    </row>
    <row r="133">
      <c r="A133" s="147"/>
      <c r="B133" s="51" t="str">
        <f>IF(ISBLANK(A133),"",if(C133="","N",if(VLOOKUP(BQ133,NewPlanet,3,false)=C133,"Y","N")))</f>
        <v/>
      </c>
      <c r="C133" s="141"/>
      <c r="D133" s="52"/>
      <c r="E133" s="52"/>
      <c r="F133" s="52"/>
      <c r="G133" s="52"/>
      <c r="H133" s="52"/>
      <c r="I133" s="54" t="str">
        <f t="shared" si="5"/>
        <v/>
      </c>
      <c r="J133" s="52"/>
      <c r="K133" s="52"/>
      <c r="L133" s="52"/>
      <c r="M133" s="52"/>
      <c r="N133" s="52"/>
      <c r="O133" s="54" t="str">
        <f t="shared" si="6"/>
        <v/>
      </c>
      <c r="P133" s="142"/>
      <c r="Q133" s="56"/>
      <c r="R133" s="143"/>
      <c r="S133" s="58"/>
      <c r="T133" s="144"/>
      <c r="U133" s="60"/>
      <c r="V133" s="61"/>
      <c r="W133" s="62"/>
      <c r="X133" s="52"/>
      <c r="Y133" s="63"/>
      <c r="Z133" s="52"/>
      <c r="AA133" s="52"/>
      <c r="AB133" s="52"/>
      <c r="AC133" s="65"/>
      <c r="AD133" s="52"/>
      <c r="AE133" s="52"/>
      <c r="AF133" s="52"/>
      <c r="AG133" s="65"/>
      <c r="AH133" s="52"/>
      <c r="AI133" s="52"/>
      <c r="AJ133" s="52"/>
      <c r="AK133" s="65"/>
      <c r="AL133" s="52"/>
      <c r="AM133" s="52"/>
      <c r="AN133" s="52"/>
      <c r="AO133" s="56"/>
      <c r="AP133" s="56"/>
      <c r="AQ133" s="56"/>
      <c r="AR133" s="58"/>
      <c r="AS133" s="58"/>
      <c r="AT133" s="58"/>
      <c r="AU133" s="60"/>
      <c r="AV133" s="60"/>
      <c r="AW133" s="61"/>
      <c r="AX133" s="62"/>
      <c r="AY133" s="31" t="str">
        <f t="shared" si="7"/>
        <v/>
      </c>
      <c r="AZ133" s="63"/>
      <c r="BA133" s="69"/>
      <c r="BB133" s="69"/>
      <c r="BC133" s="69"/>
      <c r="BD133" s="71"/>
      <c r="BE133" s="71"/>
      <c r="BF133" s="71"/>
      <c r="BG133" s="72"/>
      <c r="BH133" s="73"/>
      <c r="BI133" s="73"/>
      <c r="BJ133" s="74"/>
      <c r="BK133" s="74"/>
      <c r="BL133" s="77" t="str">
        <f t="shared" si="8"/>
        <v/>
      </c>
      <c r="BM133" s="80" t="str">
        <f t="shared" si="9"/>
        <v/>
      </c>
      <c r="BN133" s="139"/>
      <c r="BO133" s="82" t="str">
        <f>IF(ISBLANK(A133),"",VLOOKUP(LEFT(A133,1),Coordinate,2,FALSE))</f>
        <v/>
      </c>
      <c r="BP133" s="83">
        <f t="shared" si="10"/>
        <v>0</v>
      </c>
      <c r="BQ133" s="84">
        <f t="shared" si="11"/>
        <v>0</v>
      </c>
      <c r="BR133" s="54" t="str">
        <f>IF(ISBLANK(A133),"",vlookup(LEFT(A133,1),Coordinate,9,false))</f>
        <v/>
      </c>
      <c r="BS133" s="54" t="str">
        <f>IF(ISBLANK(A133),"",VLOOKUP(MID(A133,2,1),Coordinate,9,false))</f>
        <v/>
      </c>
      <c r="BT133" s="54" t="str">
        <f>IF(ISBLANK(A133),"",VLOOKUP(MID(A133,3,1),Coordinate,9,false))</f>
        <v/>
      </c>
      <c r="BU133" s="54" t="str">
        <f>IF(ISBLANK(A133),"",VLOOKUP(MID(A133,4,1),Coordinate,9,false))</f>
        <v/>
      </c>
      <c r="BV133" s="54" t="str">
        <f>IF(ISBLANK(A133),"",VLOOKUP(MID(A133,5,1),Coordinate,9,false))</f>
        <v/>
      </c>
      <c r="BW133" s="54" t="str">
        <f>IF(ISBLANK(A133),"",VLOOKUP(MID(A133,6,1),Coordinate,9,false))</f>
        <v/>
      </c>
      <c r="BX133" s="84" t="str">
        <f>IF(ISBLANK(A133),"",VLOOKUP(RIGHT(A133,1),Coordinate,9,false))</f>
        <v/>
      </c>
      <c r="BY133" s="84">
        <f t="array" ref="BY133">SUMPRODUCT(BR133:BX133,TRANSPOSE(Weights))</f>
        <v>0</v>
      </c>
      <c r="BZ133" s="53"/>
    </row>
    <row r="134">
      <c r="A134" s="147"/>
      <c r="B134" s="51" t="str">
        <f>IF(ISBLANK(A134),"",if(C134="","N",if(VLOOKUP(BQ134,NewPlanet,3,false)=C134,"Y","N")))</f>
        <v/>
      </c>
      <c r="C134" s="141"/>
      <c r="D134" s="52"/>
      <c r="E134" s="52"/>
      <c r="F134" s="52"/>
      <c r="G134" s="52"/>
      <c r="H134" s="52"/>
      <c r="I134" s="54" t="str">
        <f t="shared" si="5"/>
        <v/>
      </c>
      <c r="J134" s="52"/>
      <c r="K134" s="52"/>
      <c r="L134" s="52"/>
      <c r="M134" s="52"/>
      <c r="N134" s="52"/>
      <c r="O134" s="54" t="str">
        <f t="shared" si="6"/>
        <v/>
      </c>
      <c r="P134" s="142"/>
      <c r="Q134" s="56"/>
      <c r="R134" s="143"/>
      <c r="S134" s="58"/>
      <c r="T134" s="144"/>
      <c r="U134" s="60"/>
      <c r="V134" s="61"/>
      <c r="W134" s="62"/>
      <c r="X134" s="52"/>
      <c r="Y134" s="63"/>
      <c r="Z134" s="52"/>
      <c r="AA134" s="52"/>
      <c r="AB134" s="52"/>
      <c r="AC134" s="65"/>
      <c r="AD134" s="52"/>
      <c r="AE134" s="52"/>
      <c r="AF134" s="52"/>
      <c r="AG134" s="65"/>
      <c r="AH134" s="52"/>
      <c r="AI134" s="52"/>
      <c r="AJ134" s="52"/>
      <c r="AK134" s="65"/>
      <c r="AL134" s="52"/>
      <c r="AM134" s="52"/>
      <c r="AN134" s="52"/>
      <c r="AO134" s="56"/>
      <c r="AP134" s="56"/>
      <c r="AQ134" s="56"/>
      <c r="AR134" s="58"/>
      <c r="AS134" s="58"/>
      <c r="AT134" s="58"/>
      <c r="AU134" s="60"/>
      <c r="AV134" s="60"/>
      <c r="AW134" s="61"/>
      <c r="AX134" s="62"/>
      <c r="AY134" s="31" t="str">
        <f t="shared" si="7"/>
        <v/>
      </c>
      <c r="AZ134" s="63"/>
      <c r="BA134" s="69"/>
      <c r="BB134" s="69"/>
      <c r="BC134" s="69"/>
      <c r="BD134" s="71"/>
      <c r="BE134" s="71"/>
      <c r="BF134" s="71"/>
      <c r="BG134" s="72"/>
      <c r="BH134" s="73"/>
      <c r="BI134" s="73"/>
      <c r="BJ134" s="74"/>
      <c r="BK134" s="74"/>
      <c r="BL134" s="77" t="str">
        <f t="shared" si="8"/>
        <v/>
      </c>
      <c r="BM134" s="80" t="str">
        <f t="shared" si="9"/>
        <v/>
      </c>
      <c r="BN134" s="139"/>
      <c r="BO134" s="82" t="str">
        <f>IF(ISBLANK(A134),"",VLOOKUP(LEFT(A134,1),Coordinate,2,FALSE))</f>
        <v/>
      </c>
      <c r="BP134" s="83">
        <f t="shared" si="10"/>
        <v>0</v>
      </c>
      <c r="BQ134" s="84">
        <f t="shared" si="11"/>
        <v>0</v>
      </c>
      <c r="BR134" s="54" t="str">
        <f>IF(ISBLANK(A134),"",vlookup(LEFT(A134,1),Coordinate,9,false))</f>
        <v/>
      </c>
      <c r="BS134" s="54" t="str">
        <f>IF(ISBLANK(A134),"",VLOOKUP(MID(A134,2,1),Coordinate,9,false))</f>
        <v/>
      </c>
      <c r="BT134" s="54" t="str">
        <f>IF(ISBLANK(A134),"",VLOOKUP(MID(A134,3,1),Coordinate,9,false))</f>
        <v/>
      </c>
      <c r="BU134" s="54" t="str">
        <f>IF(ISBLANK(A134),"",VLOOKUP(MID(A134,4,1),Coordinate,9,false))</f>
        <v/>
      </c>
      <c r="BV134" s="54" t="str">
        <f>IF(ISBLANK(A134),"",VLOOKUP(MID(A134,5,1),Coordinate,9,false))</f>
        <v/>
      </c>
      <c r="BW134" s="54" t="str">
        <f>IF(ISBLANK(A134),"",VLOOKUP(MID(A134,6,1),Coordinate,9,false))</f>
        <v/>
      </c>
      <c r="BX134" s="84" t="str">
        <f>IF(ISBLANK(A134),"",VLOOKUP(RIGHT(A134,1),Coordinate,9,false))</f>
        <v/>
      </c>
      <c r="BY134" s="84">
        <f t="array" ref="BY134">SUMPRODUCT(BR134:BX134,TRANSPOSE(Weights))</f>
        <v>0</v>
      </c>
      <c r="BZ134" s="53"/>
    </row>
    <row r="135">
      <c r="A135" s="147"/>
      <c r="B135" s="51" t="str">
        <f>IF(ISBLANK(A135),"",if(C135="","N",if(VLOOKUP(BQ135,NewPlanet,3,false)=C135,"Y","N")))</f>
        <v/>
      </c>
      <c r="C135" s="141"/>
      <c r="D135" s="52"/>
      <c r="E135" s="52"/>
      <c r="F135" s="52"/>
      <c r="G135" s="52"/>
      <c r="H135" s="52"/>
      <c r="I135" s="54" t="str">
        <f t="shared" si="5"/>
        <v/>
      </c>
      <c r="J135" s="52"/>
      <c r="K135" s="52"/>
      <c r="L135" s="52"/>
      <c r="M135" s="52"/>
      <c r="N135" s="52"/>
      <c r="O135" s="54" t="str">
        <f t="shared" si="6"/>
        <v/>
      </c>
      <c r="P135" s="142"/>
      <c r="Q135" s="56"/>
      <c r="R135" s="143"/>
      <c r="S135" s="58"/>
      <c r="T135" s="144"/>
      <c r="U135" s="60"/>
      <c r="V135" s="61"/>
      <c r="W135" s="62"/>
      <c r="X135" s="52"/>
      <c r="Y135" s="63"/>
      <c r="Z135" s="52"/>
      <c r="AA135" s="52"/>
      <c r="AB135" s="52"/>
      <c r="AC135" s="65"/>
      <c r="AD135" s="52"/>
      <c r="AE135" s="52"/>
      <c r="AF135" s="52"/>
      <c r="AG135" s="65"/>
      <c r="AH135" s="52"/>
      <c r="AI135" s="52"/>
      <c r="AJ135" s="52"/>
      <c r="AK135" s="65"/>
      <c r="AL135" s="52"/>
      <c r="AM135" s="52"/>
      <c r="AN135" s="52"/>
      <c r="AO135" s="56"/>
      <c r="AP135" s="56"/>
      <c r="AQ135" s="56"/>
      <c r="AR135" s="58"/>
      <c r="AS135" s="58"/>
      <c r="AT135" s="58"/>
      <c r="AU135" s="60"/>
      <c r="AV135" s="60"/>
      <c r="AW135" s="61"/>
      <c r="AX135" s="62"/>
      <c r="AY135" s="31" t="str">
        <f t="shared" si="7"/>
        <v/>
      </c>
      <c r="AZ135" s="63"/>
      <c r="BA135" s="69"/>
      <c r="BB135" s="69"/>
      <c r="BC135" s="69"/>
      <c r="BD135" s="71"/>
      <c r="BE135" s="71"/>
      <c r="BF135" s="71"/>
      <c r="BG135" s="72"/>
      <c r="BH135" s="73"/>
      <c r="BI135" s="73"/>
      <c r="BJ135" s="74"/>
      <c r="BK135" s="74"/>
      <c r="BL135" s="77" t="str">
        <f t="shared" si="8"/>
        <v/>
      </c>
      <c r="BM135" s="80" t="str">
        <f t="shared" si="9"/>
        <v/>
      </c>
      <c r="BN135" s="139"/>
      <c r="BO135" s="82" t="str">
        <f>IF(ISBLANK(A135),"",VLOOKUP(LEFT(A135,1),Coordinate,2,FALSE))</f>
        <v/>
      </c>
      <c r="BP135" s="83">
        <f t="shared" si="10"/>
        <v>0</v>
      </c>
      <c r="BQ135" s="84">
        <f t="shared" si="11"/>
        <v>0</v>
      </c>
      <c r="BR135" s="54" t="str">
        <f>IF(ISBLANK(A135),"",vlookup(LEFT(A135,1),Coordinate,9,false))</f>
        <v/>
      </c>
      <c r="BS135" s="54" t="str">
        <f>IF(ISBLANK(A135),"",VLOOKUP(MID(A135,2,1),Coordinate,9,false))</f>
        <v/>
      </c>
      <c r="BT135" s="54" t="str">
        <f>IF(ISBLANK(A135),"",VLOOKUP(MID(A135,3,1),Coordinate,9,false))</f>
        <v/>
      </c>
      <c r="BU135" s="54" t="str">
        <f>IF(ISBLANK(A135),"",VLOOKUP(MID(A135,4,1),Coordinate,9,false))</f>
        <v/>
      </c>
      <c r="BV135" s="54" t="str">
        <f>IF(ISBLANK(A135),"",VLOOKUP(MID(A135,5,1),Coordinate,9,false))</f>
        <v/>
      </c>
      <c r="BW135" s="54" t="str">
        <f>IF(ISBLANK(A135),"",VLOOKUP(MID(A135,6,1),Coordinate,9,false))</f>
        <v/>
      </c>
      <c r="BX135" s="84" t="str">
        <f>IF(ISBLANK(A135),"",VLOOKUP(RIGHT(A135,1),Coordinate,9,false))</f>
        <v/>
      </c>
      <c r="BY135" s="84">
        <f t="array" ref="BY135">SUMPRODUCT(BR135:BX135,TRANSPOSE(Weights))</f>
        <v>0</v>
      </c>
      <c r="BZ135" s="53"/>
    </row>
    <row r="136">
      <c r="A136" s="147"/>
      <c r="B136" s="51" t="str">
        <f>IF(ISBLANK(A136),"",if(C136="","N",if(VLOOKUP(BQ136,NewPlanet,3,false)=C136,"Y","N")))</f>
        <v/>
      </c>
      <c r="C136" s="141"/>
      <c r="D136" s="52"/>
      <c r="E136" s="52"/>
      <c r="F136" s="52"/>
      <c r="G136" s="52"/>
      <c r="H136" s="52"/>
      <c r="I136" s="54" t="str">
        <f t="shared" si="5"/>
        <v/>
      </c>
      <c r="J136" s="52"/>
      <c r="K136" s="52"/>
      <c r="L136" s="52"/>
      <c r="M136" s="52"/>
      <c r="N136" s="52"/>
      <c r="O136" s="54" t="str">
        <f t="shared" si="6"/>
        <v/>
      </c>
      <c r="P136" s="142"/>
      <c r="Q136" s="56"/>
      <c r="R136" s="143"/>
      <c r="S136" s="58"/>
      <c r="T136" s="144"/>
      <c r="U136" s="60"/>
      <c r="V136" s="61"/>
      <c r="W136" s="62"/>
      <c r="X136" s="52"/>
      <c r="Y136" s="63"/>
      <c r="Z136" s="52"/>
      <c r="AA136" s="52"/>
      <c r="AB136" s="52"/>
      <c r="AC136" s="65"/>
      <c r="AD136" s="52"/>
      <c r="AE136" s="52"/>
      <c r="AF136" s="52"/>
      <c r="AG136" s="65"/>
      <c r="AH136" s="52"/>
      <c r="AI136" s="52"/>
      <c r="AJ136" s="52"/>
      <c r="AK136" s="65"/>
      <c r="AL136" s="52"/>
      <c r="AM136" s="52"/>
      <c r="AN136" s="52"/>
      <c r="AO136" s="56"/>
      <c r="AP136" s="56"/>
      <c r="AQ136" s="56"/>
      <c r="AR136" s="58"/>
      <c r="AS136" s="58"/>
      <c r="AT136" s="58"/>
      <c r="AU136" s="60"/>
      <c r="AV136" s="60"/>
      <c r="AW136" s="61"/>
      <c r="AX136" s="62"/>
      <c r="AY136" s="31" t="str">
        <f t="shared" si="7"/>
        <v/>
      </c>
      <c r="AZ136" s="63"/>
      <c r="BA136" s="69"/>
      <c r="BB136" s="69"/>
      <c r="BC136" s="69"/>
      <c r="BD136" s="71"/>
      <c r="BE136" s="71"/>
      <c r="BF136" s="71"/>
      <c r="BG136" s="72"/>
      <c r="BH136" s="73"/>
      <c r="BI136" s="73"/>
      <c r="BJ136" s="74"/>
      <c r="BK136" s="74"/>
      <c r="BL136" s="77" t="str">
        <f t="shared" si="8"/>
        <v/>
      </c>
      <c r="BM136" s="80" t="str">
        <f t="shared" si="9"/>
        <v/>
      </c>
      <c r="BN136" s="139"/>
      <c r="BO136" s="82" t="str">
        <f>IF(ISBLANK(A136),"",VLOOKUP(LEFT(A136,1),Coordinate,2,FALSE))</f>
        <v/>
      </c>
      <c r="BP136" s="83">
        <f t="shared" si="10"/>
        <v>0</v>
      </c>
      <c r="BQ136" s="84">
        <f t="shared" si="11"/>
        <v>0</v>
      </c>
      <c r="BR136" s="54" t="str">
        <f>IF(ISBLANK(A136),"",vlookup(LEFT(A136,1),Coordinate,9,false))</f>
        <v/>
      </c>
      <c r="BS136" s="54" t="str">
        <f>IF(ISBLANK(A136),"",VLOOKUP(MID(A136,2,1),Coordinate,9,false))</f>
        <v/>
      </c>
      <c r="BT136" s="54" t="str">
        <f>IF(ISBLANK(A136),"",VLOOKUP(MID(A136,3,1),Coordinate,9,false))</f>
        <v/>
      </c>
      <c r="BU136" s="54" t="str">
        <f>IF(ISBLANK(A136),"",VLOOKUP(MID(A136,4,1),Coordinate,9,false))</f>
        <v/>
      </c>
      <c r="BV136" s="54" t="str">
        <f>IF(ISBLANK(A136),"",VLOOKUP(MID(A136,5,1),Coordinate,9,false))</f>
        <v/>
      </c>
      <c r="BW136" s="54" t="str">
        <f>IF(ISBLANK(A136),"",VLOOKUP(MID(A136,6,1),Coordinate,9,false))</f>
        <v/>
      </c>
      <c r="BX136" s="84" t="str">
        <f>IF(ISBLANK(A136),"",VLOOKUP(RIGHT(A136,1),Coordinate,9,false))</f>
        <v/>
      </c>
      <c r="BY136" s="84">
        <f t="array" ref="BY136">SUMPRODUCT(BR136:BX136,TRANSPOSE(Weights))</f>
        <v>0</v>
      </c>
      <c r="BZ136" s="53"/>
    </row>
    <row r="137">
      <c r="A137" s="147"/>
      <c r="B137" s="51" t="str">
        <f>IF(ISBLANK(A137),"",if(C137="","N",if(VLOOKUP(BQ137,NewPlanet,3,false)=C137,"Y","N")))</f>
        <v/>
      </c>
      <c r="C137" s="141"/>
      <c r="D137" s="52"/>
      <c r="E137" s="52"/>
      <c r="F137" s="52"/>
      <c r="G137" s="52"/>
      <c r="H137" s="52"/>
      <c r="I137" s="54" t="str">
        <f t="shared" si="5"/>
        <v/>
      </c>
      <c r="J137" s="52"/>
      <c r="K137" s="52"/>
      <c r="L137" s="52"/>
      <c r="M137" s="52"/>
      <c r="N137" s="52"/>
      <c r="O137" s="54" t="str">
        <f t="shared" si="6"/>
        <v/>
      </c>
      <c r="P137" s="142"/>
      <c r="Q137" s="56"/>
      <c r="R137" s="143"/>
      <c r="S137" s="58"/>
      <c r="T137" s="144"/>
      <c r="U137" s="60"/>
      <c r="V137" s="61"/>
      <c r="W137" s="62"/>
      <c r="X137" s="52"/>
      <c r="Y137" s="63"/>
      <c r="Z137" s="52"/>
      <c r="AA137" s="52"/>
      <c r="AB137" s="52"/>
      <c r="AC137" s="65"/>
      <c r="AD137" s="52"/>
      <c r="AE137" s="52"/>
      <c r="AF137" s="52"/>
      <c r="AG137" s="65"/>
      <c r="AH137" s="52"/>
      <c r="AI137" s="52"/>
      <c r="AJ137" s="52"/>
      <c r="AK137" s="65"/>
      <c r="AL137" s="52"/>
      <c r="AM137" s="52"/>
      <c r="AN137" s="52"/>
      <c r="AO137" s="56"/>
      <c r="AP137" s="56"/>
      <c r="AQ137" s="56"/>
      <c r="AR137" s="58"/>
      <c r="AS137" s="58"/>
      <c r="AT137" s="58"/>
      <c r="AU137" s="60"/>
      <c r="AV137" s="60"/>
      <c r="AW137" s="61"/>
      <c r="AX137" s="62"/>
      <c r="AY137" s="31" t="str">
        <f t="shared" si="7"/>
        <v/>
      </c>
      <c r="AZ137" s="63"/>
      <c r="BA137" s="69"/>
      <c r="BB137" s="69"/>
      <c r="BC137" s="69"/>
      <c r="BD137" s="71"/>
      <c r="BE137" s="71"/>
      <c r="BF137" s="71"/>
      <c r="BG137" s="72"/>
      <c r="BH137" s="73"/>
      <c r="BI137" s="73"/>
      <c r="BJ137" s="74"/>
      <c r="BK137" s="74"/>
      <c r="BL137" s="77" t="str">
        <f t="shared" si="8"/>
        <v/>
      </c>
      <c r="BM137" s="80" t="str">
        <f t="shared" si="9"/>
        <v/>
      </c>
      <c r="BN137" s="139"/>
      <c r="BO137" s="82" t="str">
        <f>IF(ISBLANK(A137),"",VLOOKUP(LEFT(A137,1),Coordinate,2,FALSE))</f>
        <v/>
      </c>
      <c r="BP137" s="83">
        <f t="shared" si="10"/>
        <v>0</v>
      </c>
      <c r="BQ137" s="84">
        <f t="shared" si="11"/>
        <v>0</v>
      </c>
      <c r="BR137" s="54" t="str">
        <f>IF(ISBLANK(A137),"",vlookup(LEFT(A137,1),Coordinate,9,false))</f>
        <v/>
      </c>
      <c r="BS137" s="54" t="str">
        <f>IF(ISBLANK(A137),"",VLOOKUP(MID(A137,2,1),Coordinate,9,false))</f>
        <v/>
      </c>
      <c r="BT137" s="54" t="str">
        <f>IF(ISBLANK(A137),"",VLOOKUP(MID(A137,3,1),Coordinate,9,false))</f>
        <v/>
      </c>
      <c r="BU137" s="54" t="str">
        <f>IF(ISBLANK(A137),"",VLOOKUP(MID(A137,4,1),Coordinate,9,false))</f>
        <v/>
      </c>
      <c r="BV137" s="54" t="str">
        <f>IF(ISBLANK(A137),"",VLOOKUP(MID(A137,5,1),Coordinate,9,false))</f>
        <v/>
      </c>
      <c r="BW137" s="54" t="str">
        <f>IF(ISBLANK(A137),"",VLOOKUP(MID(A137,6,1),Coordinate,9,false))</f>
        <v/>
      </c>
      <c r="BX137" s="84" t="str">
        <f>IF(ISBLANK(A137),"",VLOOKUP(RIGHT(A137,1),Coordinate,9,false))</f>
        <v/>
      </c>
      <c r="BY137" s="84">
        <f t="array" ref="BY137">SUMPRODUCT(BR137:BX137,TRANSPOSE(Weights))</f>
        <v>0</v>
      </c>
      <c r="BZ137" s="53"/>
    </row>
    <row r="138">
      <c r="A138" s="147"/>
      <c r="B138" s="51" t="str">
        <f>IF(ISBLANK(A138),"",if(C138="","N",if(VLOOKUP(BQ138,NewPlanet,3,false)=C138,"Y","N")))</f>
        <v/>
      </c>
      <c r="C138" s="141"/>
      <c r="D138" s="52"/>
      <c r="E138" s="52"/>
      <c r="F138" s="52"/>
      <c r="G138" s="52"/>
      <c r="H138" s="52"/>
      <c r="I138" s="54" t="str">
        <f t="shared" si="5"/>
        <v/>
      </c>
      <c r="J138" s="52"/>
      <c r="K138" s="52"/>
      <c r="L138" s="52"/>
      <c r="M138" s="52"/>
      <c r="N138" s="52"/>
      <c r="O138" s="54" t="str">
        <f t="shared" si="6"/>
        <v/>
      </c>
      <c r="P138" s="55"/>
      <c r="Q138" s="56"/>
      <c r="R138" s="143"/>
      <c r="S138" s="58"/>
      <c r="T138" s="144"/>
      <c r="U138" s="60"/>
      <c r="V138" s="61"/>
      <c r="W138" s="62"/>
      <c r="X138" s="52"/>
      <c r="Y138" s="63"/>
      <c r="Z138" s="52"/>
      <c r="AA138" s="52"/>
      <c r="AB138" s="52"/>
      <c r="AC138" s="65"/>
      <c r="AD138" s="52"/>
      <c r="AE138" s="52"/>
      <c r="AF138" s="52"/>
      <c r="AG138" s="65"/>
      <c r="AH138" s="52"/>
      <c r="AI138" s="52"/>
      <c r="AJ138" s="52"/>
      <c r="AK138" s="65"/>
      <c r="AL138" s="52"/>
      <c r="AM138" s="52"/>
      <c r="AN138" s="52"/>
      <c r="AO138" s="56"/>
      <c r="AP138" s="56"/>
      <c r="AQ138" s="56"/>
      <c r="AR138" s="58"/>
      <c r="AS138" s="58"/>
      <c r="AT138" s="58"/>
      <c r="AU138" s="60"/>
      <c r="AV138" s="60"/>
      <c r="AW138" s="61"/>
      <c r="AX138" s="62"/>
      <c r="AY138" s="31" t="str">
        <f t="shared" si="7"/>
        <v/>
      </c>
      <c r="AZ138" s="63"/>
      <c r="BA138" s="69"/>
      <c r="BB138" s="69"/>
      <c r="BC138" s="69"/>
      <c r="BD138" s="71"/>
      <c r="BE138" s="71"/>
      <c r="BF138" s="71"/>
      <c r="BG138" s="72"/>
      <c r="BH138" s="73"/>
      <c r="BI138" s="73"/>
      <c r="BJ138" s="74"/>
      <c r="BK138" s="74"/>
      <c r="BL138" s="77" t="str">
        <f t="shared" si="8"/>
        <v/>
      </c>
      <c r="BM138" s="80" t="str">
        <f t="shared" si="9"/>
        <v/>
      </c>
      <c r="BN138" s="139"/>
      <c r="BO138" s="82" t="str">
        <f>IF(ISBLANK(A138),"",VLOOKUP(LEFT(A138,1),Coordinate,2,FALSE))</f>
        <v/>
      </c>
      <c r="BP138" s="83">
        <f t="shared" si="10"/>
        <v>0</v>
      </c>
      <c r="BQ138" s="84">
        <f t="shared" si="11"/>
        <v>0</v>
      </c>
      <c r="BR138" s="54" t="str">
        <f>IF(ISBLANK(A138),"",vlookup(LEFT(A138,1),Coordinate,9,false))</f>
        <v/>
      </c>
      <c r="BS138" s="54" t="str">
        <f>IF(ISBLANK(A138),"",VLOOKUP(MID(A138,2,1),Coordinate,9,false))</f>
        <v/>
      </c>
      <c r="BT138" s="54" t="str">
        <f>IF(ISBLANK(A138),"",VLOOKUP(MID(A138,3,1),Coordinate,9,false))</f>
        <v/>
      </c>
      <c r="BU138" s="54" t="str">
        <f>IF(ISBLANK(A138),"",VLOOKUP(MID(A138,4,1),Coordinate,9,false))</f>
        <v/>
      </c>
      <c r="BV138" s="54" t="str">
        <f>IF(ISBLANK(A138),"",VLOOKUP(MID(A138,5,1),Coordinate,9,false))</f>
        <v/>
      </c>
      <c r="BW138" s="54" t="str">
        <f>IF(ISBLANK(A138),"",VLOOKUP(MID(A138,6,1),Coordinate,9,false))</f>
        <v/>
      </c>
      <c r="BX138" s="84" t="str">
        <f>IF(ISBLANK(A138),"",VLOOKUP(RIGHT(A138,1),Coordinate,9,false))</f>
        <v/>
      </c>
      <c r="BY138" s="84">
        <f t="array" ref="BY138">SUMPRODUCT(BR138:BX138,TRANSPOSE(Weights))</f>
        <v>0</v>
      </c>
      <c r="BZ138" s="53"/>
    </row>
  </sheetData>
  <conditionalFormatting sqref="AE2">
    <cfRule type="notContainsBlanks" dxfId="7" priority="1">
      <formula>LEN(TRIM(AE2))&gt;0</formula>
    </cfRule>
  </conditionalFormatting>
  <conditionalFormatting sqref="A1:T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1:R138">
    <cfRule type="cellIs" dxfId="0" priority="3" operator="equal">
      <formula>"Primitive"</formula>
    </cfRule>
  </conditionalFormatting>
  <conditionalFormatting sqref="O1:U138 BO1:BO138">
    <cfRule type="cellIs" dxfId="1" priority="4" operator="equal">
      <formula>"Advanced"</formula>
    </cfRule>
  </conditionalFormatting>
  <conditionalFormatting sqref="O1:U138 BO1:BO138">
    <cfRule type="cellIs" dxfId="2" priority="5" operator="equal">
      <formula>"Advanced (Hostile)"</formula>
    </cfRule>
  </conditionalFormatting>
  <conditionalFormatting sqref="O1:U138 BO1:BO138">
    <cfRule type="containsText" dxfId="3" priority="6" operator="containsText" text="Anomalous">
      <formula>NOT(ISERROR(SEARCH(("Anomalous"),(O1))))</formula>
    </cfRule>
  </conditionalFormatting>
  <conditionalFormatting sqref="S1:U138">
    <cfRule type="cellIs" dxfId="0" priority="7" operator="equal">
      <formula>"Detected"</formula>
    </cfRule>
  </conditionalFormatting>
  <conditionalFormatting sqref="A1:A138 C1:X138 BO1:BP138">
    <cfRule type="cellIs" dxfId="4" priority="8" operator="equal">
      <formula>"Y"</formula>
    </cfRule>
  </conditionalFormatting>
  <conditionalFormatting sqref="U1:U138 BO1:BO138">
    <cfRule type="colorScale" priority="9">
      <colorScale>
        <cfvo type="min"/>
        <cfvo type="max"/>
        <color rgb="FFFFFFFF"/>
        <color rgb="FFE67C73"/>
      </colorScale>
    </cfRule>
  </conditionalFormatting>
  <conditionalFormatting sqref="BP1:BP138 A2">
    <cfRule type="notContainsBlanks" dxfId="5" priority="10">
      <formula>LEN(TRIM(BP1))&gt;0</formula>
    </cfRule>
  </conditionalFormatting>
  <conditionalFormatting sqref="AY1:AY138 BL1:BM138">
    <cfRule type="cellIs" dxfId="6" priority="11" operator="greaterThan">
      <formula>10</formula>
    </cfRule>
  </conditionalFormatting>
  <conditionalFormatting sqref="B1:B138">
    <cfRule type="cellIs" dxfId="4" priority="12" operator="equal">
      <formula>"N"</formula>
    </cfRule>
  </conditionalFormatting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70" t="s">
        <v>694</v>
      </c>
      <c r="B1" s="2"/>
      <c r="C1" s="3">
        <f>COUNTA(C3:C144)</f>
        <v>28</v>
      </c>
      <c r="D1" s="4"/>
      <c r="E1" s="4"/>
      <c r="F1" s="4"/>
      <c r="G1" s="4"/>
      <c r="H1" s="4"/>
      <c r="I1" s="5">
        <f>COUNTIF(I3:I144,"&gt;0")</f>
        <v>28</v>
      </c>
      <c r="J1" s="4"/>
      <c r="K1" s="4"/>
      <c r="L1" s="4"/>
      <c r="M1" s="4"/>
      <c r="N1" s="4"/>
      <c r="O1" s="5"/>
      <c r="P1" s="4">
        <f>COUNTA(P3:P144)</f>
        <v>28</v>
      </c>
      <c r="Q1" s="4"/>
      <c r="R1" s="4">
        <f>COUNTA(R3:R144)</f>
        <v>27</v>
      </c>
      <c r="S1" s="4"/>
      <c r="T1" s="4">
        <f>COUNTA(T3:T144)</f>
        <v>27</v>
      </c>
      <c r="U1" s="4"/>
      <c r="V1" s="4">
        <f t="shared" ref="V1:X1" si="1">COUNTA(V3:V144)</f>
        <v>9</v>
      </c>
      <c r="W1" s="4">
        <f t="shared" si="1"/>
        <v>12</v>
      </c>
      <c r="X1" s="4">
        <f t="shared" si="1"/>
        <v>12</v>
      </c>
      <c r="Y1" s="6"/>
      <c r="Z1" s="7">
        <f t="shared" ref="Z1:AB1" si="2">COUNTIF(Z3:Z144,"&gt;0")</f>
        <v>24</v>
      </c>
      <c r="AA1" s="7">
        <f t="shared" si="2"/>
        <v>23</v>
      </c>
      <c r="AB1" s="7">
        <f t="shared" si="2"/>
        <v>12</v>
      </c>
      <c r="AC1" s="8"/>
      <c r="AD1" s="7">
        <f t="shared" ref="AD1:AF1" si="3">COUNTIF(AD3:AD144,"&gt;0")</f>
        <v>2</v>
      </c>
      <c r="AE1" s="7">
        <f t="shared" si="3"/>
        <v>0</v>
      </c>
      <c r="AF1" s="7">
        <f t="shared" si="3"/>
        <v>1</v>
      </c>
      <c r="AG1" s="8"/>
      <c r="AH1" s="7">
        <f t="shared" ref="AH1:AJ1" si="4">COUNTIF(AH3:AH144,"&gt;0")</f>
        <v>1</v>
      </c>
      <c r="AI1" s="7">
        <f t="shared" si="4"/>
        <v>1</v>
      </c>
      <c r="AJ1" s="7">
        <f t="shared" si="4"/>
        <v>1</v>
      </c>
      <c r="AK1" s="8"/>
      <c r="AL1" s="7">
        <f t="shared" ref="AL1:AY1" si="5">COUNTIF(AL3:AL144,"&gt;0")</f>
        <v>2</v>
      </c>
      <c r="AM1" s="7">
        <f t="shared" si="5"/>
        <v>0</v>
      </c>
      <c r="AN1" s="7">
        <f t="shared" si="5"/>
        <v>3</v>
      </c>
      <c r="AO1" s="7">
        <f t="shared" si="5"/>
        <v>5</v>
      </c>
      <c r="AP1" s="7">
        <f t="shared" si="5"/>
        <v>4</v>
      </c>
      <c r="AQ1" s="7">
        <f t="shared" si="5"/>
        <v>2</v>
      </c>
      <c r="AR1" s="7">
        <f t="shared" si="5"/>
        <v>6</v>
      </c>
      <c r="AS1" s="7">
        <f t="shared" si="5"/>
        <v>1</v>
      </c>
      <c r="AT1" s="7">
        <f t="shared" si="5"/>
        <v>0</v>
      </c>
      <c r="AU1" s="7">
        <f t="shared" si="5"/>
        <v>2</v>
      </c>
      <c r="AV1" s="7">
        <f t="shared" si="5"/>
        <v>0</v>
      </c>
      <c r="AW1" s="7">
        <f t="shared" si="5"/>
        <v>1</v>
      </c>
      <c r="AX1" s="7">
        <f t="shared" si="5"/>
        <v>3</v>
      </c>
      <c r="AY1" s="7">
        <f t="shared" si="5"/>
        <v>23</v>
      </c>
      <c r="AZ1" s="6"/>
      <c r="BA1" s="7">
        <f t="shared" ref="BA1:BM1" si="6">COUNTIF(BA3:BA144,"&gt;0")</f>
        <v>2</v>
      </c>
      <c r="BB1" s="7">
        <f t="shared" si="6"/>
        <v>0</v>
      </c>
      <c r="BC1" s="7">
        <f t="shared" si="6"/>
        <v>2</v>
      </c>
      <c r="BD1" s="7">
        <f t="shared" si="6"/>
        <v>6</v>
      </c>
      <c r="BE1" s="7">
        <f t="shared" si="6"/>
        <v>2</v>
      </c>
      <c r="BF1" s="7">
        <f t="shared" si="6"/>
        <v>0</v>
      </c>
      <c r="BG1" s="7">
        <f t="shared" si="6"/>
        <v>7</v>
      </c>
      <c r="BH1" s="7">
        <f t="shared" si="6"/>
        <v>7</v>
      </c>
      <c r="BI1" s="7">
        <f t="shared" si="6"/>
        <v>4</v>
      </c>
      <c r="BJ1" s="7">
        <f t="shared" si="6"/>
        <v>8</v>
      </c>
      <c r="BK1" s="7">
        <f t="shared" si="6"/>
        <v>3</v>
      </c>
      <c r="BL1" s="7">
        <f t="shared" si="6"/>
        <v>18</v>
      </c>
      <c r="BM1" s="7">
        <f t="shared" si="6"/>
        <v>24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697</v>
      </c>
      <c r="AA2" s="30" t="s">
        <v>699</v>
      </c>
      <c r="AB2" s="30" t="s">
        <v>700</v>
      </c>
      <c r="AC2" s="31"/>
      <c r="AD2" s="32" t="s">
        <v>701</v>
      </c>
      <c r="AE2" s="33" t="s">
        <v>33</v>
      </c>
      <c r="AF2" s="33" t="s">
        <v>35</v>
      </c>
      <c r="AG2" s="31"/>
      <c r="AH2" s="34" t="s">
        <v>702</v>
      </c>
      <c r="AI2" s="35" t="s">
        <v>703</v>
      </c>
      <c r="AJ2" s="36" t="s">
        <v>704</v>
      </c>
      <c r="AK2" s="31"/>
      <c r="AL2" s="37" t="s">
        <v>45</v>
      </c>
      <c r="AM2" s="38" t="s">
        <v>46</v>
      </c>
      <c r="AN2" s="37" t="s">
        <v>705</v>
      </c>
      <c r="AO2" s="39" t="s">
        <v>706</v>
      </c>
      <c r="AP2" s="39" t="s">
        <v>707</v>
      </c>
      <c r="AQ2" s="40" t="s">
        <v>54</v>
      </c>
      <c r="AR2" s="41" t="s">
        <v>708</v>
      </c>
      <c r="AS2" s="41" t="s">
        <v>709</v>
      </c>
      <c r="AT2" s="41" t="s">
        <v>710</v>
      </c>
      <c r="AU2" s="42" t="s">
        <v>711</v>
      </c>
      <c r="AV2" s="42" t="s">
        <v>712</v>
      </c>
      <c r="AW2" s="43" t="s">
        <v>713</v>
      </c>
      <c r="AX2" s="44" t="s">
        <v>714</v>
      </c>
      <c r="AY2" s="45" t="s">
        <v>77</v>
      </c>
      <c r="AZ2" s="29"/>
      <c r="BA2" s="39" t="s">
        <v>715</v>
      </c>
      <c r="BB2" s="39" t="s">
        <v>716</v>
      </c>
      <c r="BC2" s="39" t="s">
        <v>84</v>
      </c>
      <c r="BD2" s="41" t="s">
        <v>717</v>
      </c>
      <c r="BE2" s="41" t="s">
        <v>718</v>
      </c>
      <c r="BF2" s="41" t="s">
        <v>89</v>
      </c>
      <c r="BG2" s="42" t="s">
        <v>719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>
      <c r="A3" s="50" t="s">
        <v>720</v>
      </c>
      <c r="B3" s="51" t="str">
        <f>IF(ISBLANK(A3),"",if(C3="","N",if(VLOOKUP(BQ3,NewPlanet,3,false)=C3,"Y","N")))</f>
        <v>N</v>
      </c>
      <c r="C3" s="3" t="s">
        <v>721</v>
      </c>
      <c r="D3" s="52"/>
      <c r="E3" s="52"/>
      <c r="F3" s="52"/>
      <c r="G3" s="53" t="s">
        <v>119</v>
      </c>
      <c r="H3" s="52" t="s">
        <v>119</v>
      </c>
      <c r="I3" s="54">
        <f t="shared" ref="I3:I20" si="7">IF(ISBLANK(A3),"",COUNTA(D3:H3))</f>
        <v>2</v>
      </c>
      <c r="J3" s="52" t="s">
        <v>119</v>
      </c>
      <c r="K3" s="52"/>
      <c r="L3" s="52"/>
      <c r="M3" s="52"/>
      <c r="N3" s="52" t="s">
        <v>119</v>
      </c>
      <c r="O3" s="54">
        <f t="shared" ref="O3:O20" si="8">IF(ISBLANK(A3),"",COUNTA(J3:N3))</f>
        <v>2</v>
      </c>
      <c r="P3" s="55" t="s">
        <v>123</v>
      </c>
      <c r="Q3" s="56"/>
      <c r="R3" s="57" t="s">
        <v>124</v>
      </c>
      <c r="S3" s="58"/>
      <c r="T3" s="59" t="s">
        <v>125</v>
      </c>
      <c r="U3" s="60" t="s">
        <v>119</v>
      </c>
      <c r="V3" s="61"/>
      <c r="W3" s="62" t="s">
        <v>119</v>
      </c>
      <c r="X3" s="52" t="s">
        <v>119</v>
      </c>
      <c r="Y3" s="63"/>
      <c r="Z3" s="53">
        <v>2.0</v>
      </c>
      <c r="AA3" s="53">
        <v>3.0</v>
      </c>
      <c r="AB3" s="53"/>
      <c r="AC3" s="65"/>
      <c r="AD3" s="52"/>
      <c r="AE3" s="52"/>
      <c r="AF3" s="52"/>
      <c r="AG3" s="65"/>
      <c r="AH3" s="52"/>
      <c r="AI3" s="52"/>
      <c r="AJ3" s="52"/>
      <c r="AK3" s="65"/>
      <c r="AL3" s="52"/>
      <c r="AM3" s="52"/>
      <c r="AN3" s="52">
        <v>1.0</v>
      </c>
      <c r="AO3" s="56">
        <v>4.0</v>
      </c>
      <c r="AP3" s="56"/>
      <c r="AQ3" s="56"/>
      <c r="AR3" s="58"/>
      <c r="AS3" s="58"/>
      <c r="AT3" s="66"/>
      <c r="AU3" s="60"/>
      <c r="AV3" s="60"/>
      <c r="AW3" s="61"/>
      <c r="AX3" s="62"/>
      <c r="AY3" s="31">
        <f t="shared" ref="AY3:AY20" si="9">IF(ISBLANK(R3),"",SUM(Z3:AU3,AW3:AX3))</f>
        <v>10</v>
      </c>
      <c r="AZ3" s="63"/>
      <c r="BA3" s="69"/>
      <c r="BB3" s="69"/>
      <c r="BC3" s="69"/>
      <c r="BD3" s="71"/>
      <c r="BE3" s="71"/>
      <c r="BF3" s="71"/>
      <c r="BG3" s="72">
        <v>4.0</v>
      </c>
      <c r="BH3" s="73"/>
      <c r="BI3" s="73"/>
      <c r="BJ3" s="74">
        <v>6.0</v>
      </c>
      <c r="BK3" s="74"/>
      <c r="BL3" s="77">
        <f t="shared" ref="BL3:BL20" si="10">IF(ISBLANK(A3),"",SUM(BA3:BK3))</f>
        <v>10</v>
      </c>
      <c r="BM3" s="80">
        <f t="shared" ref="BM3:BM20" si="11">IF(ISBLANK(A3),"",AY3+BL3)</f>
        <v>20</v>
      </c>
      <c r="BN3" s="81" t="s">
        <v>142</v>
      </c>
      <c r="BO3" s="82">
        <f>IF(ISBLANK(A3),"",VLOOKUP(LEFT(A3,1),Coordinate,2,FALSE))</f>
        <v>4</v>
      </c>
      <c r="BP3" s="83">
        <f t="shared" ref="BP3:BP20" si="12">I3+O3</f>
        <v>4</v>
      </c>
      <c r="BQ3" s="84">
        <f t="shared" ref="BQ3:BQ20" si="13">SUM(BR3:BX3)</f>
        <v>79</v>
      </c>
      <c r="BR3" s="54">
        <f>IF(ISBLANK(A3),"",vlookup(LEFT(A3,1),Coordinate,9,false))</f>
        <v>15</v>
      </c>
      <c r="BS3" s="54">
        <f>IF(ISBLANK(A3),"",VLOOKUP(MID(A3,2,1),Coordinate,9,false))</f>
        <v>4</v>
      </c>
      <c r="BT3" s="54">
        <f>IF(ISBLANK(A3),"",VLOOKUP(MID(A3,3,1),Coordinate,9,false))</f>
        <v>13</v>
      </c>
      <c r="BU3" s="54">
        <f>IF(ISBLANK(A3),"",VLOOKUP(MID(A3,4,1),Coordinate,9,false))</f>
        <v>6</v>
      </c>
      <c r="BV3" s="54">
        <f>IF(ISBLANK(A3),"",VLOOKUP(MID(A3,5,1),Coordinate,9,false))</f>
        <v>20</v>
      </c>
      <c r="BW3" s="54">
        <f>IF(ISBLANK(A3),"",VLOOKUP(MID(A3,6,1),Coordinate,9,false))</f>
        <v>8</v>
      </c>
      <c r="BX3" s="84">
        <f>IF(ISBLANK(A3),"",VLOOKUP(RIGHT(A3,1),Coordinate,9,false))</f>
        <v>13</v>
      </c>
      <c r="BY3" s="84">
        <f t="array" ref="BY3">SUMPRODUCT(BR3:BX3,TRANSPOSE(Weights))</f>
        <v>325</v>
      </c>
      <c r="BZ3" s="53"/>
    </row>
    <row r="4">
      <c r="A4" s="50" t="s">
        <v>726</v>
      </c>
      <c r="B4" s="51" t="str">
        <f>IF(ISBLANK(A4),"",if(C4="","N",if(VLOOKUP(BQ4,NewPlanet,3,false)=C4,"Y","N")))</f>
        <v>N</v>
      </c>
      <c r="C4" s="87" t="s">
        <v>727</v>
      </c>
      <c r="D4" s="53" t="s">
        <v>121</v>
      </c>
      <c r="E4" s="52"/>
      <c r="F4" s="52"/>
      <c r="G4" s="53" t="s">
        <v>121</v>
      </c>
      <c r="H4" s="52"/>
      <c r="I4" s="54">
        <f t="shared" si="7"/>
        <v>2</v>
      </c>
      <c r="J4" s="53" t="s">
        <v>121</v>
      </c>
      <c r="K4" s="52"/>
      <c r="L4" s="53" t="s">
        <v>121</v>
      </c>
      <c r="M4" s="52"/>
      <c r="N4" s="52"/>
      <c r="O4" s="54">
        <f t="shared" si="8"/>
        <v>2</v>
      </c>
      <c r="P4" s="55" t="s">
        <v>131</v>
      </c>
      <c r="Q4" s="56"/>
      <c r="R4" s="57" t="s">
        <v>124</v>
      </c>
      <c r="S4" s="58"/>
      <c r="T4" s="59" t="s">
        <v>124</v>
      </c>
      <c r="U4" s="60"/>
      <c r="V4" s="61"/>
      <c r="W4" s="62"/>
      <c r="X4" s="52"/>
      <c r="Y4" s="63"/>
      <c r="Z4" s="53">
        <v>3.0</v>
      </c>
      <c r="AA4" s="53">
        <v>8.0</v>
      </c>
      <c r="AB4" s="53">
        <v>6.0</v>
      </c>
      <c r="AC4" s="65"/>
      <c r="AD4" s="52"/>
      <c r="AE4" s="52"/>
      <c r="AF4" s="52"/>
      <c r="AG4" s="65"/>
      <c r="AH4" s="52"/>
      <c r="AI4" s="52"/>
      <c r="AJ4" s="52"/>
      <c r="AK4" s="65"/>
      <c r="AL4" s="52"/>
      <c r="AM4" s="52"/>
      <c r="AN4" s="52"/>
      <c r="AO4" s="64"/>
      <c r="AP4" s="64">
        <v>3.0</v>
      </c>
      <c r="AQ4" s="56"/>
      <c r="AR4" s="58"/>
      <c r="AS4" s="58"/>
      <c r="AT4" s="66"/>
      <c r="AU4" s="60"/>
      <c r="AV4" s="60"/>
      <c r="AW4" s="61"/>
      <c r="AX4" s="62"/>
      <c r="AY4" s="31">
        <f t="shared" si="9"/>
        <v>20</v>
      </c>
      <c r="AZ4" s="63"/>
      <c r="BA4" s="69"/>
      <c r="BB4" s="69"/>
      <c r="BC4" s="69"/>
      <c r="BD4" s="71"/>
      <c r="BE4" s="71"/>
      <c r="BF4" s="71"/>
      <c r="BG4" s="72"/>
      <c r="BH4" s="73"/>
      <c r="BI4" s="73"/>
      <c r="BJ4" s="74"/>
      <c r="BK4" s="74"/>
      <c r="BL4" s="77">
        <f t="shared" si="10"/>
        <v>0</v>
      </c>
      <c r="BM4" s="80">
        <f t="shared" si="11"/>
        <v>20</v>
      </c>
      <c r="BN4" s="81" t="s">
        <v>728</v>
      </c>
      <c r="BO4" s="82">
        <f>IF(ISBLANK(A4),"",VLOOKUP(LEFT(A4,1),Coordinate,2,FALSE))</f>
        <v>4</v>
      </c>
      <c r="BP4" s="83">
        <f t="shared" si="12"/>
        <v>4</v>
      </c>
      <c r="BQ4" s="84">
        <f t="shared" si="13"/>
        <v>81</v>
      </c>
      <c r="BR4" s="54">
        <f>IF(ISBLANK(A4),"",vlookup(LEFT(A4,1),Coordinate,9,false))</f>
        <v>15</v>
      </c>
      <c r="BS4" s="54">
        <f>IF(ISBLANK(A4),"",VLOOKUP(MID(A4,2,1),Coordinate,9,false))</f>
        <v>8</v>
      </c>
      <c r="BT4" s="54">
        <f>IF(ISBLANK(A4),"",VLOOKUP(MID(A4,3,1),Coordinate,9,false))</f>
        <v>17</v>
      </c>
      <c r="BU4" s="54">
        <f>IF(ISBLANK(A4),"",VLOOKUP(MID(A4,4,1),Coordinate,9,false))</f>
        <v>0</v>
      </c>
      <c r="BV4" s="54">
        <f>IF(ISBLANK(A4),"",VLOOKUP(MID(A4,5,1),Coordinate,9,false))</f>
        <v>19</v>
      </c>
      <c r="BW4" s="54">
        <f>IF(ISBLANK(A4),"",VLOOKUP(MID(A4,6,1),Coordinate,9,false))</f>
        <v>4</v>
      </c>
      <c r="BX4" s="84">
        <f>IF(ISBLANK(A4),"",VLOOKUP(RIGHT(A4,1),Coordinate,9,false))</f>
        <v>18</v>
      </c>
      <c r="BY4" s="84">
        <f t="array" ref="BY4">SUMPRODUCT(BR4:BX4,TRANSPOSE(Weights))</f>
        <v>327</v>
      </c>
      <c r="BZ4" s="53"/>
    </row>
    <row r="5">
      <c r="A5" s="50" t="s">
        <v>731</v>
      </c>
      <c r="B5" s="51" t="str">
        <f>IF(ISBLANK(A5),"",if(C5="","N",if(VLOOKUP(BQ5,NewPlanet,3,false)=C5,"Y","N")))</f>
        <v>N</v>
      </c>
      <c r="C5" s="86" t="s">
        <v>733</v>
      </c>
      <c r="D5" s="52"/>
      <c r="E5" s="53" t="s">
        <v>119</v>
      </c>
      <c r="F5" s="52"/>
      <c r="G5" s="53" t="s">
        <v>119</v>
      </c>
      <c r="H5" s="52"/>
      <c r="I5" s="54">
        <f t="shared" si="7"/>
        <v>2</v>
      </c>
      <c r="J5" s="52"/>
      <c r="K5" s="52"/>
      <c r="L5" s="53" t="s">
        <v>119</v>
      </c>
      <c r="M5" s="52"/>
      <c r="N5" s="53" t="s">
        <v>119</v>
      </c>
      <c r="O5" s="54">
        <f t="shared" si="8"/>
        <v>2</v>
      </c>
      <c r="P5" s="55" t="s">
        <v>122</v>
      </c>
      <c r="Q5" s="64" t="s">
        <v>119</v>
      </c>
      <c r="R5" s="57" t="s">
        <v>123</v>
      </c>
      <c r="S5" s="66" t="s">
        <v>119</v>
      </c>
      <c r="T5" s="59" t="s">
        <v>124</v>
      </c>
      <c r="U5" s="60"/>
      <c r="V5" s="61"/>
      <c r="W5" s="70" t="s">
        <v>119</v>
      </c>
      <c r="X5" s="53" t="s">
        <v>119</v>
      </c>
      <c r="Y5" s="63"/>
      <c r="Z5" s="53">
        <v>4.0</v>
      </c>
      <c r="AA5" s="53">
        <v>3.0</v>
      </c>
      <c r="AB5" s="53"/>
      <c r="AC5" s="65"/>
      <c r="AD5" s="52"/>
      <c r="AE5" s="52"/>
      <c r="AF5" s="52"/>
      <c r="AG5" s="65"/>
      <c r="AH5" s="52"/>
      <c r="AI5" s="53">
        <v>1.0</v>
      </c>
      <c r="AJ5" s="52"/>
      <c r="AK5" s="65"/>
      <c r="AL5" s="52"/>
      <c r="AM5" s="52"/>
      <c r="AN5" s="52"/>
      <c r="AO5" s="56"/>
      <c r="AP5" s="56"/>
      <c r="AQ5" s="56"/>
      <c r="AR5" s="58"/>
      <c r="AS5" s="58"/>
      <c r="AT5" s="66"/>
      <c r="AU5" s="60"/>
      <c r="AV5" s="60"/>
      <c r="AW5" s="61"/>
      <c r="AX5" s="62"/>
      <c r="AY5" s="31">
        <f t="shared" si="9"/>
        <v>8</v>
      </c>
      <c r="AZ5" s="63"/>
      <c r="BA5" s="69"/>
      <c r="BB5" s="69"/>
      <c r="BC5" s="75">
        <v>3.0</v>
      </c>
      <c r="BD5" s="89">
        <v>3.0</v>
      </c>
      <c r="BE5" s="71"/>
      <c r="BF5" s="71"/>
      <c r="BG5" s="72"/>
      <c r="BH5" s="73"/>
      <c r="BI5" s="73"/>
      <c r="BJ5" s="79">
        <v>6.0</v>
      </c>
      <c r="BK5" s="74"/>
      <c r="BL5" s="77">
        <f t="shared" si="10"/>
        <v>12</v>
      </c>
      <c r="BM5" s="80">
        <f t="shared" si="11"/>
        <v>20</v>
      </c>
      <c r="BN5" s="81"/>
      <c r="BO5" s="82">
        <f>IF(ISBLANK(A5),"",VLOOKUP(LEFT(A5,1),Coordinate,2,FALSE))</f>
        <v>4</v>
      </c>
      <c r="BP5" s="83">
        <f t="shared" si="12"/>
        <v>4</v>
      </c>
      <c r="BQ5" s="84">
        <f t="shared" si="13"/>
        <v>103</v>
      </c>
      <c r="BR5" s="54">
        <f>IF(ISBLANK(A5),"",vlookup(LEFT(A5,1),Coordinate,9,false))</f>
        <v>15</v>
      </c>
      <c r="BS5" s="54">
        <f>IF(ISBLANK(A5),"",VLOOKUP(MID(A5,2,1),Coordinate,9,false))</f>
        <v>8</v>
      </c>
      <c r="BT5" s="54">
        <f>IF(ISBLANK(A5),"",VLOOKUP(MID(A5,3,1),Coordinate,9,false))</f>
        <v>18</v>
      </c>
      <c r="BU5" s="54">
        <f>IF(ISBLANK(A5),"",VLOOKUP(MID(A5,4,1),Coordinate,9,false))</f>
        <v>19</v>
      </c>
      <c r="BV5" s="54">
        <f>IF(ISBLANK(A5),"",VLOOKUP(MID(A5,5,1),Coordinate,9,false))</f>
        <v>14</v>
      </c>
      <c r="BW5" s="54">
        <f>IF(ISBLANK(A5),"",VLOOKUP(MID(A5,6,1),Coordinate,9,false))</f>
        <v>11</v>
      </c>
      <c r="BX5" s="84">
        <f>IF(ISBLANK(A5),"",VLOOKUP(RIGHT(A5,1),Coordinate,9,false))</f>
        <v>18</v>
      </c>
      <c r="BY5" s="84">
        <f t="array" ref="BY5">SUMPRODUCT(BR5:BX5,TRANSPOSE(Weights))</f>
        <v>423</v>
      </c>
      <c r="BZ5" s="53"/>
    </row>
    <row r="6">
      <c r="A6" s="50" t="s">
        <v>736</v>
      </c>
      <c r="B6" s="51" t="str">
        <f>IF(ISBLANK(A6),"",if(C6="","N",if(VLOOKUP(BQ6,NewPlanet,3,false)=C6,"Y","N")))</f>
        <v>N</v>
      </c>
      <c r="C6" s="3" t="s">
        <v>737</v>
      </c>
      <c r="D6" s="52"/>
      <c r="E6" s="52" t="s">
        <v>119</v>
      </c>
      <c r="F6" s="52"/>
      <c r="G6" s="53" t="s">
        <v>119</v>
      </c>
      <c r="H6" s="52"/>
      <c r="I6" s="54">
        <f t="shared" si="7"/>
        <v>2</v>
      </c>
      <c r="J6" s="52"/>
      <c r="K6" s="52" t="s">
        <v>119</v>
      </c>
      <c r="L6" s="52"/>
      <c r="M6" s="52" t="s">
        <v>119</v>
      </c>
      <c r="N6" s="52"/>
      <c r="O6" s="54">
        <f t="shared" si="8"/>
        <v>2</v>
      </c>
      <c r="P6" s="55" t="s">
        <v>124</v>
      </c>
      <c r="Q6" s="56"/>
      <c r="R6" s="57" t="s">
        <v>123</v>
      </c>
      <c r="S6" s="58" t="s">
        <v>121</v>
      </c>
      <c r="T6" s="59" t="s">
        <v>124</v>
      </c>
      <c r="U6" s="60"/>
      <c r="V6" s="61" t="s">
        <v>119</v>
      </c>
      <c r="W6" s="61" t="s">
        <v>119</v>
      </c>
      <c r="X6" s="52"/>
      <c r="Y6" s="63"/>
      <c r="Z6" s="53">
        <v>5.0</v>
      </c>
      <c r="AA6" s="53">
        <v>3.0</v>
      </c>
      <c r="AB6" s="53"/>
      <c r="AC6" s="65"/>
      <c r="AD6" s="52"/>
      <c r="AE6" s="52"/>
      <c r="AF6" s="52"/>
      <c r="AG6" s="65"/>
      <c r="AH6" s="52"/>
      <c r="AI6" s="52"/>
      <c r="AJ6" s="52"/>
      <c r="AK6" s="65"/>
      <c r="AL6" s="53">
        <v>1.0</v>
      </c>
      <c r="AM6" s="52"/>
      <c r="AN6" s="52"/>
      <c r="AO6" s="56"/>
      <c r="AP6" s="56"/>
      <c r="AQ6" s="56"/>
      <c r="AR6" s="58"/>
      <c r="AS6" s="58"/>
      <c r="AT6" s="66"/>
      <c r="AU6" s="60"/>
      <c r="AV6" s="60"/>
      <c r="AW6" s="61"/>
      <c r="AX6" s="70">
        <v>2.0</v>
      </c>
      <c r="AY6" s="31">
        <f t="shared" si="9"/>
        <v>11</v>
      </c>
      <c r="AZ6" s="63"/>
      <c r="BA6" s="69"/>
      <c r="BB6" s="69"/>
      <c r="BC6" s="69"/>
      <c r="BD6" s="89">
        <v>2.0</v>
      </c>
      <c r="BE6" s="71"/>
      <c r="BF6" s="71"/>
      <c r="BG6" s="72"/>
      <c r="BH6" s="78">
        <v>5.0</v>
      </c>
      <c r="BI6" s="78">
        <v>2.0</v>
      </c>
      <c r="BJ6" s="74"/>
      <c r="BK6" s="74"/>
      <c r="BL6" s="77">
        <f t="shared" si="10"/>
        <v>9</v>
      </c>
      <c r="BM6" s="80">
        <f t="shared" si="11"/>
        <v>20</v>
      </c>
      <c r="BN6" s="81"/>
      <c r="BO6" s="82">
        <f>IF(ISBLANK(A6),"",VLOOKUP(LEFT(A6,1),Coordinate,2,FALSE))</f>
        <v>4</v>
      </c>
      <c r="BP6" s="83">
        <f t="shared" si="12"/>
        <v>4</v>
      </c>
      <c r="BQ6" s="84">
        <f t="shared" si="13"/>
        <v>47</v>
      </c>
      <c r="BR6" s="54">
        <f>IF(ISBLANK(A6),"",vlookup(LEFT(A6,1),Coordinate,9,false))</f>
        <v>15</v>
      </c>
      <c r="BS6" s="54">
        <f>IF(ISBLANK(A6),"",VLOOKUP(MID(A6,2,1),Coordinate,9,false))</f>
        <v>11</v>
      </c>
      <c r="BT6" s="54">
        <f>IF(ISBLANK(A6),"",VLOOKUP(MID(A6,3,1),Coordinate,9,false))</f>
        <v>0</v>
      </c>
      <c r="BU6" s="54">
        <f>IF(ISBLANK(A6),"",VLOOKUP(MID(A6,4,1),Coordinate,9,false))</f>
        <v>2</v>
      </c>
      <c r="BV6" s="54">
        <f>IF(ISBLANK(A6),"",VLOOKUP(MID(A6,5,1),Coordinate,9,false))</f>
        <v>4</v>
      </c>
      <c r="BW6" s="54">
        <f>IF(ISBLANK(A6),"",VLOOKUP(MID(A6,6,1),Coordinate,9,false))</f>
        <v>1</v>
      </c>
      <c r="BX6" s="84">
        <f>IF(ISBLANK(A6),"",VLOOKUP(RIGHT(A6,1),Coordinate,9,false))</f>
        <v>14</v>
      </c>
      <c r="BY6" s="84">
        <f t="array" ref="BY6">SUMPRODUCT(BR6:BX6,TRANSPOSE(Weights))</f>
        <v>169</v>
      </c>
      <c r="BZ6" s="53"/>
    </row>
    <row r="7">
      <c r="A7" s="50" t="s">
        <v>740</v>
      </c>
      <c r="B7" s="51" t="str">
        <f>IF(ISBLANK(A7),"",if(C7="","N",if(VLOOKUP(BQ7,NewPlanet,3,false)=C7,"Y","N")))</f>
        <v>N</v>
      </c>
      <c r="C7" s="3" t="s">
        <v>741</v>
      </c>
      <c r="D7" s="52" t="s">
        <v>119</v>
      </c>
      <c r="E7" s="52"/>
      <c r="F7" s="52" t="s">
        <v>119</v>
      </c>
      <c r="G7" s="53"/>
      <c r="H7" s="52"/>
      <c r="I7" s="54">
        <f t="shared" si="7"/>
        <v>2</v>
      </c>
      <c r="J7" s="52"/>
      <c r="K7" s="52"/>
      <c r="L7" s="52" t="s">
        <v>119</v>
      </c>
      <c r="M7" s="52"/>
      <c r="N7" s="52" t="s">
        <v>119</v>
      </c>
      <c r="O7" s="54">
        <f t="shared" si="8"/>
        <v>2</v>
      </c>
      <c r="P7" s="55" t="s">
        <v>131</v>
      </c>
      <c r="Q7" s="56"/>
      <c r="R7" s="57" t="s">
        <v>123</v>
      </c>
      <c r="S7" s="58"/>
      <c r="T7" s="59" t="s">
        <v>124</v>
      </c>
      <c r="U7" s="60"/>
      <c r="V7" s="61"/>
      <c r="W7" s="62"/>
      <c r="X7" s="52" t="s">
        <v>119</v>
      </c>
      <c r="Y7" s="63"/>
      <c r="Z7" s="53">
        <v>5.0</v>
      </c>
      <c r="AA7" s="53">
        <v>5.0</v>
      </c>
      <c r="AB7" s="53">
        <v>4.0</v>
      </c>
      <c r="AC7" s="65"/>
      <c r="AD7" s="52"/>
      <c r="AE7" s="52"/>
      <c r="AF7" s="52"/>
      <c r="AG7" s="65"/>
      <c r="AH7" s="53">
        <v>1.0</v>
      </c>
      <c r="AI7" s="52"/>
      <c r="AJ7" s="52"/>
      <c r="AK7" s="65"/>
      <c r="AL7" s="52"/>
      <c r="AM7" s="52"/>
      <c r="AN7" s="52"/>
      <c r="AO7" s="56"/>
      <c r="AP7" s="64">
        <v>3.0</v>
      </c>
      <c r="AQ7" s="56"/>
      <c r="AR7" s="66">
        <v>2.0</v>
      </c>
      <c r="AS7" s="58"/>
      <c r="AT7" s="66"/>
      <c r="AU7" s="60"/>
      <c r="AV7" s="60"/>
      <c r="AW7" s="61"/>
      <c r="AX7" s="62"/>
      <c r="AY7" s="31">
        <f t="shared" si="9"/>
        <v>20</v>
      </c>
      <c r="AZ7" s="63"/>
      <c r="BA7" s="69"/>
      <c r="BB7" s="69"/>
      <c r="BC7" s="69"/>
      <c r="BD7" s="71"/>
      <c r="BE7" s="71"/>
      <c r="BF7" s="71"/>
      <c r="BG7" s="72"/>
      <c r="BH7" s="73"/>
      <c r="BI7" s="73"/>
      <c r="BJ7" s="74"/>
      <c r="BK7" s="74"/>
      <c r="BL7" s="77">
        <f t="shared" si="10"/>
        <v>0</v>
      </c>
      <c r="BM7" s="80">
        <f t="shared" si="11"/>
        <v>20</v>
      </c>
      <c r="BN7" s="81" t="s">
        <v>742</v>
      </c>
      <c r="BO7" s="82">
        <f>IF(ISBLANK(A7),"",VLOOKUP(LEFT(A7,1),Coordinate,2,FALSE))</f>
        <v>4</v>
      </c>
      <c r="BP7" s="83">
        <f t="shared" si="12"/>
        <v>4</v>
      </c>
      <c r="BQ7" s="84">
        <f t="shared" si="13"/>
        <v>85</v>
      </c>
      <c r="BR7" s="54">
        <f>IF(ISBLANK(A7),"",vlookup(LEFT(A7,1),Coordinate,9,false))</f>
        <v>15</v>
      </c>
      <c r="BS7" s="54">
        <f>IF(ISBLANK(A7),"",VLOOKUP(MID(A7,2,1),Coordinate,9,false))</f>
        <v>11</v>
      </c>
      <c r="BT7" s="54">
        <f>IF(ISBLANK(A7),"",VLOOKUP(MID(A7,3,1),Coordinate,9,false))</f>
        <v>0</v>
      </c>
      <c r="BU7" s="54">
        <f>IF(ISBLANK(A7),"",VLOOKUP(MID(A7,4,1),Coordinate,9,false))</f>
        <v>13</v>
      </c>
      <c r="BV7" s="54">
        <f>IF(ISBLANK(A7),"",VLOOKUP(MID(A7,5,1),Coordinate,9,false))</f>
        <v>4</v>
      </c>
      <c r="BW7" s="54">
        <f>IF(ISBLANK(A7),"",VLOOKUP(MID(A7,6,1),Coordinate,9,false))</f>
        <v>19</v>
      </c>
      <c r="BX7" s="84">
        <f>IF(ISBLANK(A7),"",VLOOKUP(RIGHT(A7,1),Coordinate,9,false))</f>
        <v>23</v>
      </c>
      <c r="BY7" s="84">
        <f t="array" ref="BY7">SUMPRODUCT(BR7:BX7,TRANSPOSE(Weights))</f>
        <v>384</v>
      </c>
      <c r="BZ7" s="53"/>
    </row>
    <row r="8">
      <c r="A8" s="50" t="s">
        <v>745</v>
      </c>
      <c r="B8" s="51" t="str">
        <f>IF(ISBLANK(A8),"",if(C8="","N",if(VLOOKUP(BQ8,NewPlanet,3,false)=C8,"Y","N")))</f>
        <v>N</v>
      </c>
      <c r="C8" s="3" t="s">
        <v>746</v>
      </c>
      <c r="D8" s="52" t="s">
        <v>121</v>
      </c>
      <c r="E8" s="52"/>
      <c r="F8" s="52" t="s">
        <v>121</v>
      </c>
      <c r="G8" s="53"/>
      <c r="H8" s="52"/>
      <c r="I8" s="54">
        <f t="shared" si="7"/>
        <v>2</v>
      </c>
      <c r="J8" s="52"/>
      <c r="K8" s="52" t="s">
        <v>121</v>
      </c>
      <c r="L8" s="52" t="s">
        <v>121</v>
      </c>
      <c r="M8" s="52"/>
      <c r="N8" s="52"/>
      <c r="O8" s="54">
        <f t="shared" si="8"/>
        <v>2</v>
      </c>
      <c r="P8" s="55" t="s">
        <v>123</v>
      </c>
      <c r="Q8" s="56" t="s">
        <v>121</v>
      </c>
      <c r="R8" s="57" t="s">
        <v>123</v>
      </c>
      <c r="S8" s="58" t="s">
        <v>121</v>
      </c>
      <c r="T8" s="59" t="s">
        <v>124</v>
      </c>
      <c r="U8" s="60"/>
      <c r="V8" s="61"/>
      <c r="W8" s="62"/>
      <c r="X8" s="52" t="s">
        <v>121</v>
      </c>
      <c r="Y8" s="63"/>
      <c r="Z8" s="53"/>
      <c r="AA8" s="53"/>
      <c r="AB8" s="53"/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6"/>
      <c r="AR8" s="58"/>
      <c r="AS8" s="58"/>
      <c r="AT8" s="66"/>
      <c r="AU8" s="60"/>
      <c r="AV8" s="60"/>
      <c r="AW8" s="61"/>
      <c r="AX8" s="62"/>
      <c r="AY8" s="31">
        <f t="shared" si="9"/>
        <v>0</v>
      </c>
      <c r="AZ8" s="63"/>
      <c r="BA8" s="69"/>
      <c r="BB8" s="69"/>
      <c r="BC8" s="69"/>
      <c r="BD8" s="71"/>
      <c r="BE8" s="71"/>
      <c r="BF8" s="71"/>
      <c r="BG8" s="72"/>
      <c r="BH8" s="73"/>
      <c r="BI8" s="73"/>
      <c r="BJ8" s="74"/>
      <c r="BK8" s="74"/>
      <c r="BL8" s="77">
        <f t="shared" si="10"/>
        <v>0</v>
      </c>
      <c r="BM8" s="80">
        <f t="shared" si="11"/>
        <v>0</v>
      </c>
      <c r="BN8" s="81"/>
      <c r="BO8" s="82">
        <f>IF(ISBLANK(A8),"",VLOOKUP(LEFT(A8,1),Coordinate,2,FALSE))</f>
        <v>4</v>
      </c>
      <c r="BP8" s="83">
        <f t="shared" si="12"/>
        <v>4</v>
      </c>
      <c r="BQ8" s="84">
        <f t="shared" si="13"/>
        <v>96</v>
      </c>
      <c r="BR8" s="54">
        <f>IF(ISBLANK(A8),"",vlookup(LEFT(A8,1),Coordinate,9,false))</f>
        <v>15</v>
      </c>
      <c r="BS8" s="54">
        <f>IF(ISBLANK(A8),"",VLOOKUP(MID(A8,2,1),Coordinate,9,false))</f>
        <v>13</v>
      </c>
      <c r="BT8" s="54">
        <f>IF(ISBLANK(A8),"",VLOOKUP(MID(A8,3,1),Coordinate,9,false))</f>
        <v>18</v>
      </c>
      <c r="BU8" s="54">
        <f>IF(ISBLANK(A8),"",VLOOKUP(MID(A8,4,1),Coordinate,9,false))</f>
        <v>5</v>
      </c>
      <c r="BV8" s="54">
        <f>IF(ISBLANK(A8),"",VLOOKUP(MID(A8,5,1),Coordinate,9,false))</f>
        <v>24</v>
      </c>
      <c r="BW8" s="54">
        <f>IF(ISBLANK(A8),"",VLOOKUP(MID(A8,6,1),Coordinate,9,false))</f>
        <v>7</v>
      </c>
      <c r="BX8" s="84">
        <f>IF(ISBLANK(A8),"",VLOOKUP(RIGHT(A8,1),Coordinate,9,false))</f>
        <v>14</v>
      </c>
      <c r="BY8" s="84">
        <f t="array" ref="BY8">SUMPRODUCT(BR8:BX8,TRANSPOSE(Weights))</f>
        <v>375</v>
      </c>
      <c r="BZ8" s="53"/>
    </row>
    <row r="9">
      <c r="A9" s="50" t="s">
        <v>748</v>
      </c>
      <c r="B9" s="51" t="str">
        <f>IF(ISBLANK(A9),"",if(C9="","N",if(VLOOKUP(BQ9,NewPlanet,3,false)=C9,"Y","N")))</f>
        <v>N</v>
      </c>
      <c r="C9" s="3" t="s">
        <v>750</v>
      </c>
      <c r="D9" s="52"/>
      <c r="E9" s="52"/>
      <c r="F9" s="53" t="s">
        <v>119</v>
      </c>
      <c r="G9" s="53"/>
      <c r="H9" s="53" t="s">
        <v>119</v>
      </c>
      <c r="I9" s="54">
        <f t="shared" si="7"/>
        <v>2</v>
      </c>
      <c r="J9" s="53" t="s">
        <v>119</v>
      </c>
      <c r="K9" s="52"/>
      <c r="L9" s="53" t="s">
        <v>119</v>
      </c>
      <c r="M9" s="52"/>
      <c r="N9" s="52"/>
      <c r="O9" s="54">
        <f t="shared" si="8"/>
        <v>2</v>
      </c>
      <c r="P9" s="55" t="s">
        <v>124</v>
      </c>
      <c r="Q9" s="56"/>
      <c r="R9" s="57" t="s">
        <v>124</v>
      </c>
      <c r="S9" s="58"/>
      <c r="T9" s="59" t="s">
        <v>125</v>
      </c>
      <c r="U9" s="67" t="s">
        <v>119</v>
      </c>
      <c r="V9" s="61"/>
      <c r="W9" s="70" t="s">
        <v>119</v>
      </c>
      <c r="X9" s="52"/>
      <c r="Y9" s="63"/>
      <c r="Z9" s="53">
        <v>3.0</v>
      </c>
      <c r="AA9" s="53">
        <v>2.0</v>
      </c>
      <c r="AB9" s="53">
        <v>2.0</v>
      </c>
      <c r="AC9" s="65"/>
      <c r="AD9" s="52"/>
      <c r="AE9" s="52"/>
      <c r="AF9" s="52"/>
      <c r="AG9" s="65"/>
      <c r="AH9" s="52"/>
      <c r="AI9" s="52"/>
      <c r="AJ9" s="52"/>
      <c r="AK9" s="65"/>
      <c r="AL9" s="52"/>
      <c r="AM9" s="52"/>
      <c r="AN9" s="52"/>
      <c r="AO9" s="56"/>
      <c r="AP9" s="56"/>
      <c r="AQ9" s="56"/>
      <c r="AR9" s="58"/>
      <c r="AS9" s="58"/>
      <c r="AT9" s="66"/>
      <c r="AU9" s="60"/>
      <c r="AV9" s="60"/>
      <c r="AW9" s="61"/>
      <c r="AX9" s="62"/>
      <c r="AY9" s="31">
        <f t="shared" si="9"/>
        <v>7</v>
      </c>
      <c r="AZ9" s="63"/>
      <c r="BA9" s="69"/>
      <c r="BB9" s="69"/>
      <c r="BC9" s="69"/>
      <c r="BD9" s="71"/>
      <c r="BE9" s="71"/>
      <c r="BF9" s="71"/>
      <c r="BG9" s="76">
        <v>8.0</v>
      </c>
      <c r="BH9" s="73"/>
      <c r="BI9" s="73"/>
      <c r="BJ9" s="79">
        <v>3.0</v>
      </c>
      <c r="BK9" s="79">
        <v>2.0</v>
      </c>
      <c r="BL9" s="77">
        <f t="shared" si="10"/>
        <v>13</v>
      </c>
      <c r="BM9" s="80">
        <f t="shared" si="11"/>
        <v>20</v>
      </c>
      <c r="BN9" s="81"/>
      <c r="BO9" s="82">
        <f>IF(ISBLANK(A9),"",VLOOKUP(LEFT(A9,1),Coordinate,2,FALSE))</f>
        <v>4</v>
      </c>
      <c r="BP9" s="83">
        <f t="shared" si="12"/>
        <v>4</v>
      </c>
      <c r="BQ9" s="84">
        <f t="shared" si="13"/>
        <v>77</v>
      </c>
      <c r="BR9" s="54">
        <f>IF(ISBLANK(A9),"",vlookup(LEFT(A9,1),Coordinate,9,false))</f>
        <v>15</v>
      </c>
      <c r="BS9" s="54">
        <f>IF(ISBLANK(A9),"",VLOOKUP(MID(A9,2,1),Coordinate,9,false))</f>
        <v>14</v>
      </c>
      <c r="BT9" s="54">
        <f>IF(ISBLANK(A9),"",VLOOKUP(MID(A9,3,1),Coordinate,9,false))</f>
        <v>1</v>
      </c>
      <c r="BU9" s="54">
        <f>IF(ISBLANK(A9),"",VLOOKUP(MID(A9,4,1),Coordinate,9,false))</f>
        <v>2</v>
      </c>
      <c r="BV9" s="54">
        <f>IF(ISBLANK(A9),"",VLOOKUP(MID(A9,5,1),Coordinate,9,false))</f>
        <v>16</v>
      </c>
      <c r="BW9" s="54">
        <f>IF(ISBLANK(A9),"",VLOOKUP(MID(A9,6,1),Coordinate,9,false))</f>
        <v>23</v>
      </c>
      <c r="BX9" s="84">
        <f>IF(ISBLANK(A9),"",VLOOKUP(RIGHT(A9,1),Coordinate,9,false))</f>
        <v>6</v>
      </c>
      <c r="BY9" s="84">
        <f t="array" ref="BY9">SUMPRODUCT(BR9:BX9,TRANSPOSE(Weights))</f>
        <v>314</v>
      </c>
      <c r="BZ9" s="53"/>
    </row>
    <row r="10">
      <c r="A10" s="50" t="s">
        <v>752</v>
      </c>
      <c r="B10" s="51" t="str">
        <f>IF(ISBLANK(A10),"",if(C10="","N",if(VLOOKUP(BQ10,NewPlanet,3,false)=C10,"Y","N")))</f>
        <v>N</v>
      </c>
      <c r="C10" s="114" t="s">
        <v>753</v>
      </c>
      <c r="D10" s="52"/>
      <c r="E10" s="52"/>
      <c r="F10" s="53" t="s">
        <v>119</v>
      </c>
      <c r="G10" s="53"/>
      <c r="H10" s="53" t="s">
        <v>119</v>
      </c>
      <c r="I10" s="54">
        <f t="shared" si="7"/>
        <v>2</v>
      </c>
      <c r="J10" s="53" t="s">
        <v>119</v>
      </c>
      <c r="K10" s="53" t="s">
        <v>119</v>
      </c>
      <c r="L10" s="52"/>
      <c r="M10" s="52"/>
      <c r="N10" s="52"/>
      <c r="O10" s="54">
        <f t="shared" si="8"/>
        <v>2</v>
      </c>
      <c r="P10" s="55" t="s">
        <v>123</v>
      </c>
      <c r="Q10" s="64" t="s">
        <v>119</v>
      </c>
      <c r="R10" s="55" t="s">
        <v>123</v>
      </c>
      <c r="S10" s="58"/>
      <c r="T10" s="59" t="s">
        <v>124</v>
      </c>
      <c r="U10" s="60"/>
      <c r="V10" s="61"/>
      <c r="W10" s="70" t="s">
        <v>119</v>
      </c>
      <c r="X10" s="53" t="s">
        <v>119</v>
      </c>
      <c r="Y10" s="63"/>
      <c r="Z10" s="53">
        <v>5.0</v>
      </c>
      <c r="AA10" s="53">
        <v>2.0</v>
      </c>
      <c r="AB10" s="53"/>
      <c r="AC10" s="65"/>
      <c r="AD10" s="53">
        <v>1.0</v>
      </c>
      <c r="AE10" s="52"/>
      <c r="AF10" s="52"/>
      <c r="AG10" s="65"/>
      <c r="AH10" s="52"/>
      <c r="AI10" s="52"/>
      <c r="AJ10" s="52"/>
      <c r="AK10" s="65"/>
      <c r="AL10" s="52"/>
      <c r="AM10" s="52"/>
      <c r="AN10" s="52"/>
      <c r="AO10" s="56"/>
      <c r="AP10" s="56"/>
      <c r="AQ10" s="56"/>
      <c r="AR10" s="66">
        <v>3.0</v>
      </c>
      <c r="AS10" s="58"/>
      <c r="AT10" s="66"/>
      <c r="AU10" s="60"/>
      <c r="AV10" s="60"/>
      <c r="AW10" s="61"/>
      <c r="AX10" s="70">
        <v>5.0</v>
      </c>
      <c r="AY10" s="31">
        <f t="shared" si="9"/>
        <v>16</v>
      </c>
      <c r="AZ10" s="63"/>
      <c r="BA10" s="75">
        <v>4.0</v>
      </c>
      <c r="BB10" s="69"/>
      <c r="BC10" s="69"/>
      <c r="BD10" s="71"/>
      <c r="BE10" s="71"/>
      <c r="BF10" s="71"/>
      <c r="BG10" s="72"/>
      <c r="BH10" s="73"/>
      <c r="BI10" s="73"/>
      <c r="BJ10" s="74"/>
      <c r="BK10" s="74"/>
      <c r="BL10" s="77">
        <f t="shared" si="10"/>
        <v>4</v>
      </c>
      <c r="BM10" s="80">
        <f t="shared" si="11"/>
        <v>20</v>
      </c>
      <c r="BN10" s="81"/>
      <c r="BO10" s="82">
        <f>IF(ISBLANK(A10),"",VLOOKUP(LEFT(A10,1),Coordinate,2,FALSE))</f>
        <v>4</v>
      </c>
      <c r="BP10" s="83">
        <f t="shared" si="12"/>
        <v>4</v>
      </c>
      <c r="BQ10" s="84">
        <f t="shared" si="13"/>
        <v>87</v>
      </c>
      <c r="BR10" s="54">
        <f>IF(ISBLANK(A10),"",vlookup(LEFT(A10,1),Coordinate,9,false))</f>
        <v>15</v>
      </c>
      <c r="BS10" s="54">
        <f>IF(ISBLANK(A10),"",VLOOKUP(MID(A10,2,1),Coordinate,9,false))</f>
        <v>14</v>
      </c>
      <c r="BT10" s="54">
        <f>IF(ISBLANK(A10),"",VLOOKUP(MID(A10,3,1),Coordinate,9,false))</f>
        <v>17</v>
      </c>
      <c r="BU10" s="54">
        <f>IF(ISBLANK(A10),"",VLOOKUP(MID(A10,4,1),Coordinate,9,false))</f>
        <v>13</v>
      </c>
      <c r="BV10" s="54">
        <f>IF(ISBLANK(A10),"",VLOOKUP(MID(A10,5,1),Coordinate,9,false))</f>
        <v>7</v>
      </c>
      <c r="BW10" s="54">
        <f>IF(ISBLANK(A10),"",VLOOKUP(MID(A10,6,1),Coordinate,9,false))</f>
        <v>20</v>
      </c>
      <c r="BX10" s="84">
        <f>IF(ISBLANK(A10),"",VLOOKUP(RIGHT(A10,1),Coordinate,9,false))</f>
        <v>1</v>
      </c>
      <c r="BY10" s="84">
        <f t="array" ref="BY10">SUMPRODUCT(BR10:BX10,TRANSPOSE(Weights))</f>
        <v>308</v>
      </c>
      <c r="BZ10" s="53"/>
    </row>
    <row r="11">
      <c r="A11" s="50" t="s">
        <v>756</v>
      </c>
      <c r="B11" s="51" t="str">
        <f>IF(ISBLANK(A11),"",if(C11="","N",if(VLOOKUP(BQ11,NewPlanet,3,false)=C11,"Y","N")))</f>
        <v>N</v>
      </c>
      <c r="C11" s="3" t="s">
        <v>757</v>
      </c>
      <c r="D11" s="52" t="s">
        <v>121</v>
      </c>
      <c r="E11" s="52"/>
      <c r="F11" s="52"/>
      <c r="G11" s="53" t="s">
        <v>121</v>
      </c>
      <c r="H11" s="52"/>
      <c r="I11" s="54">
        <f t="shared" si="7"/>
        <v>2</v>
      </c>
      <c r="J11" s="52" t="s">
        <v>121</v>
      </c>
      <c r="K11" s="52"/>
      <c r="L11" s="52"/>
      <c r="M11" s="52"/>
      <c r="N11" s="52" t="s">
        <v>121</v>
      </c>
      <c r="O11" s="54">
        <f t="shared" si="8"/>
        <v>2</v>
      </c>
      <c r="P11" s="55" t="s">
        <v>124</v>
      </c>
      <c r="Q11" s="56"/>
      <c r="R11" s="57" t="s">
        <v>124</v>
      </c>
      <c r="S11" s="58"/>
      <c r="T11" s="59" t="s">
        <v>125</v>
      </c>
      <c r="U11" s="60" t="s">
        <v>121</v>
      </c>
      <c r="V11" s="61" t="s">
        <v>121</v>
      </c>
      <c r="W11" s="62"/>
      <c r="X11" s="52"/>
      <c r="Y11" s="63"/>
      <c r="Z11" s="53">
        <v>3.0</v>
      </c>
      <c r="AA11" s="53">
        <v>2.0</v>
      </c>
      <c r="AB11" s="53">
        <v>3.0</v>
      </c>
      <c r="AC11" s="65"/>
      <c r="AD11" s="52"/>
      <c r="AE11" s="52"/>
      <c r="AF11" s="52"/>
      <c r="AG11" s="65"/>
      <c r="AH11" s="52"/>
      <c r="AI11" s="52"/>
      <c r="AJ11" s="52"/>
      <c r="AK11" s="65"/>
      <c r="AL11" s="52"/>
      <c r="AM11" s="52"/>
      <c r="AN11" s="52"/>
      <c r="AO11" s="56"/>
      <c r="AP11" s="56"/>
      <c r="AQ11" s="56"/>
      <c r="AR11" s="58"/>
      <c r="AS11" s="58"/>
      <c r="AT11" s="66"/>
      <c r="AU11" s="60"/>
      <c r="AV11" s="60"/>
      <c r="AW11" s="61"/>
      <c r="AX11" s="62"/>
      <c r="AY11" s="31">
        <f t="shared" si="9"/>
        <v>8</v>
      </c>
      <c r="AZ11" s="63"/>
      <c r="BA11" s="69"/>
      <c r="BB11" s="69"/>
      <c r="BC11" s="69"/>
      <c r="BD11" s="71"/>
      <c r="BE11" s="71"/>
      <c r="BF11" s="71"/>
      <c r="BG11" s="72">
        <v>5.0</v>
      </c>
      <c r="BH11" s="73">
        <v>4.0</v>
      </c>
      <c r="BI11" s="73">
        <v>3.0</v>
      </c>
      <c r="BJ11" s="74"/>
      <c r="BK11" s="74"/>
      <c r="BL11" s="77">
        <f t="shared" si="10"/>
        <v>12</v>
      </c>
      <c r="BM11" s="80">
        <f t="shared" si="11"/>
        <v>20</v>
      </c>
      <c r="BN11" s="81" t="s">
        <v>142</v>
      </c>
      <c r="BO11" s="82">
        <f>IF(ISBLANK(A11),"",VLOOKUP(LEFT(A11,1),Coordinate,2,FALSE))</f>
        <v>4</v>
      </c>
      <c r="BP11" s="83">
        <f t="shared" si="12"/>
        <v>4</v>
      </c>
      <c r="BQ11" s="84">
        <f t="shared" si="13"/>
        <v>126</v>
      </c>
      <c r="BR11" s="54">
        <f>IF(ISBLANK(A11),"",vlookup(LEFT(A11,1),Coordinate,9,false))</f>
        <v>15</v>
      </c>
      <c r="BS11" s="54">
        <f>IF(ISBLANK(A11),"",VLOOKUP(MID(A11,2,1),Coordinate,9,false))</f>
        <v>16</v>
      </c>
      <c r="BT11" s="54">
        <f>IF(ISBLANK(A11),"",VLOOKUP(MID(A11,3,1),Coordinate,9,false))</f>
        <v>17</v>
      </c>
      <c r="BU11" s="54">
        <f>IF(ISBLANK(A11),"",VLOOKUP(MID(A11,4,1),Coordinate,9,false))</f>
        <v>19</v>
      </c>
      <c r="BV11" s="54">
        <f>IF(ISBLANK(A11),"",VLOOKUP(MID(A11,5,1),Coordinate,9,false))</f>
        <v>18</v>
      </c>
      <c r="BW11" s="54">
        <f>IF(ISBLANK(A11),"",VLOOKUP(MID(A11,6,1),Coordinate,9,false))</f>
        <v>20</v>
      </c>
      <c r="BX11" s="84">
        <f>IF(ISBLANK(A11),"",VLOOKUP(RIGHT(A11,1),Coordinate,9,false))</f>
        <v>21</v>
      </c>
      <c r="BY11" s="84">
        <f t="array" ref="BY11">SUMPRODUCT(BR11:BX11,TRANSPOSE(Weights))</f>
        <v>531</v>
      </c>
      <c r="BZ11" s="53"/>
    </row>
    <row r="12">
      <c r="A12" s="50" t="s">
        <v>758</v>
      </c>
      <c r="B12" s="51" t="str">
        <f>IF(ISBLANK(A12),"",if(C12="","N",if(VLOOKUP(BQ12,NewPlanet,3,false)=C12,"Y","N")))</f>
        <v>N</v>
      </c>
      <c r="C12" s="3" t="s">
        <v>759</v>
      </c>
      <c r="D12" s="52"/>
      <c r="E12" s="53" t="s">
        <v>119</v>
      </c>
      <c r="F12" s="53" t="s">
        <v>119</v>
      </c>
      <c r="G12" s="53"/>
      <c r="H12" s="52"/>
      <c r="I12" s="54">
        <f t="shared" si="7"/>
        <v>2</v>
      </c>
      <c r="J12" s="53" t="s">
        <v>119</v>
      </c>
      <c r="K12" s="52"/>
      <c r="L12" s="52"/>
      <c r="M12" s="53" t="s">
        <v>119</v>
      </c>
      <c r="N12" s="52"/>
      <c r="O12" s="54">
        <f t="shared" si="8"/>
        <v>2</v>
      </c>
      <c r="P12" s="55" t="s">
        <v>123</v>
      </c>
      <c r="Q12" s="56"/>
      <c r="R12" s="57" t="s">
        <v>123</v>
      </c>
      <c r="S12" s="58"/>
      <c r="T12" s="59" t="s">
        <v>124</v>
      </c>
      <c r="U12" s="60"/>
      <c r="V12" s="61"/>
      <c r="W12" s="62"/>
      <c r="X12" s="52"/>
      <c r="Y12" s="63"/>
      <c r="Z12" s="53">
        <v>4.0</v>
      </c>
      <c r="AA12" s="53">
        <v>4.0</v>
      </c>
      <c r="AB12" s="53">
        <v>5.0</v>
      </c>
      <c r="AC12" s="65"/>
      <c r="AD12" s="52"/>
      <c r="AE12" s="52"/>
      <c r="AF12" s="52"/>
      <c r="AG12" s="65"/>
      <c r="AH12" s="52"/>
      <c r="AI12" s="52"/>
      <c r="AJ12" s="52"/>
      <c r="AK12" s="65"/>
      <c r="AL12" s="52"/>
      <c r="AM12" s="52"/>
      <c r="AN12" s="52"/>
      <c r="AO12" s="64">
        <v>3.0</v>
      </c>
      <c r="AP12" s="56"/>
      <c r="AQ12" s="56"/>
      <c r="AR12" s="66">
        <v>4.0</v>
      </c>
      <c r="AS12" s="58"/>
      <c r="AT12" s="66"/>
      <c r="AU12" s="60"/>
      <c r="AV12" s="60"/>
      <c r="AW12" s="61"/>
      <c r="AX12" s="62"/>
      <c r="AY12" s="31">
        <f t="shared" si="9"/>
        <v>20</v>
      </c>
      <c r="AZ12" s="63"/>
      <c r="BA12" s="69"/>
      <c r="BB12" s="69"/>
      <c r="BC12" s="69"/>
      <c r="BD12" s="71"/>
      <c r="BE12" s="71"/>
      <c r="BF12" s="71"/>
      <c r="BG12" s="72"/>
      <c r="BH12" s="73"/>
      <c r="BI12" s="73"/>
      <c r="BJ12" s="74"/>
      <c r="BK12" s="74"/>
      <c r="BL12" s="77">
        <f t="shared" si="10"/>
        <v>0</v>
      </c>
      <c r="BM12" s="80">
        <f t="shared" si="11"/>
        <v>20</v>
      </c>
      <c r="BN12" s="81"/>
      <c r="BO12" s="82">
        <f>IF(ISBLANK(A12),"",VLOOKUP(LEFT(A12,1),Coordinate,2,FALSE))</f>
        <v>4</v>
      </c>
      <c r="BP12" s="83">
        <f t="shared" si="12"/>
        <v>4</v>
      </c>
      <c r="BQ12" s="84">
        <f t="shared" si="13"/>
        <v>74</v>
      </c>
      <c r="BR12" s="54">
        <f>IF(ISBLANK(A12),"",vlookup(LEFT(A12,1),Coordinate,9,false))</f>
        <v>15</v>
      </c>
      <c r="BS12" s="54">
        <f>IF(ISBLANK(A12),"",VLOOKUP(MID(A12,2,1),Coordinate,9,false))</f>
        <v>17</v>
      </c>
      <c r="BT12" s="54">
        <f>IF(ISBLANK(A12),"",VLOOKUP(MID(A12,3,1),Coordinate,9,false))</f>
        <v>14</v>
      </c>
      <c r="BU12" s="54">
        <f>IF(ISBLANK(A12),"",VLOOKUP(MID(A12,4,1),Coordinate,9,false))</f>
        <v>1</v>
      </c>
      <c r="BV12" s="54">
        <f>IF(ISBLANK(A12),"",VLOOKUP(MID(A12,5,1),Coordinate,9,false))</f>
        <v>11</v>
      </c>
      <c r="BW12" s="54">
        <f>IF(ISBLANK(A12),"",VLOOKUP(MID(A12,6,1),Coordinate,9,false))</f>
        <v>4</v>
      </c>
      <c r="BX12" s="84">
        <f>IF(ISBLANK(A12),"",VLOOKUP(RIGHT(A12,1),Coordinate,9,false))</f>
        <v>12</v>
      </c>
      <c r="BY12" s="84">
        <f t="array" ref="BY12">SUMPRODUCT(BR12:BX12,TRANSPOSE(Weights))</f>
        <v>258</v>
      </c>
      <c r="BZ12" s="53"/>
    </row>
    <row r="13">
      <c r="A13" s="50" t="s">
        <v>762</v>
      </c>
      <c r="B13" s="51" t="str">
        <f>IF(ISBLANK(A13),"",if(C13="","N",if(VLOOKUP(BQ13,NewPlanet,3,false)=C13,"Y","N")))</f>
        <v>N</v>
      </c>
      <c r="C13" s="3" t="s">
        <v>763</v>
      </c>
      <c r="D13" s="52"/>
      <c r="E13" s="52"/>
      <c r="F13" s="53" t="s">
        <v>121</v>
      </c>
      <c r="G13" s="53" t="s">
        <v>121</v>
      </c>
      <c r="H13" s="52"/>
      <c r="I13" s="54">
        <f t="shared" si="7"/>
        <v>2</v>
      </c>
      <c r="J13" s="52"/>
      <c r="K13" s="53" t="s">
        <v>121</v>
      </c>
      <c r="L13" s="53" t="s">
        <v>121</v>
      </c>
      <c r="M13" s="52"/>
      <c r="N13" s="52"/>
      <c r="O13" s="54">
        <f t="shared" si="8"/>
        <v>2</v>
      </c>
      <c r="P13" s="55" t="s">
        <v>123</v>
      </c>
      <c r="Q13" s="56"/>
      <c r="R13" s="57" t="s">
        <v>123</v>
      </c>
      <c r="S13" s="66" t="s">
        <v>121</v>
      </c>
      <c r="T13" s="59" t="s">
        <v>124</v>
      </c>
      <c r="U13" s="60"/>
      <c r="V13" s="61"/>
      <c r="W13" s="70" t="s">
        <v>121</v>
      </c>
      <c r="X13" s="53" t="s">
        <v>121</v>
      </c>
      <c r="Y13" s="63"/>
      <c r="Z13" s="53">
        <v>2.0</v>
      </c>
      <c r="AA13" s="53">
        <v>3.0</v>
      </c>
      <c r="AB13" s="53"/>
      <c r="AC13" s="65"/>
      <c r="AD13" s="53">
        <v>1.0</v>
      </c>
      <c r="AE13" s="52"/>
      <c r="AF13" s="52"/>
      <c r="AG13" s="65"/>
      <c r="AH13" s="52"/>
      <c r="AI13" s="52"/>
      <c r="AJ13" s="52"/>
      <c r="AK13" s="65"/>
      <c r="AL13" s="52"/>
      <c r="AM13" s="52"/>
      <c r="AN13" s="52"/>
      <c r="AO13" s="64">
        <v>3.0</v>
      </c>
      <c r="AP13" s="56"/>
      <c r="AQ13" s="56"/>
      <c r="AR13" s="58"/>
      <c r="AS13" s="58"/>
      <c r="AT13" s="66"/>
      <c r="AU13" s="60"/>
      <c r="AV13" s="60"/>
      <c r="AW13" s="61"/>
      <c r="AX13" s="62"/>
      <c r="AY13" s="31">
        <f t="shared" si="9"/>
        <v>9</v>
      </c>
      <c r="AZ13" s="63"/>
      <c r="BA13" s="69"/>
      <c r="BB13" s="69"/>
      <c r="BC13" s="69"/>
      <c r="BD13" s="89">
        <v>4.0</v>
      </c>
      <c r="BE13" s="71"/>
      <c r="BF13" s="71"/>
      <c r="BG13" s="72"/>
      <c r="BH13" s="73"/>
      <c r="BI13" s="73"/>
      <c r="BJ13" s="79">
        <v>3.0</v>
      </c>
      <c r="BK13" s="79">
        <v>4.0</v>
      </c>
      <c r="BL13" s="77">
        <f t="shared" si="10"/>
        <v>11</v>
      </c>
      <c r="BM13" s="80">
        <f t="shared" si="11"/>
        <v>20</v>
      </c>
      <c r="BN13" s="81"/>
      <c r="BO13" s="82">
        <f>IF(ISBLANK(A13),"",VLOOKUP(LEFT(A13,1),Coordinate,2,FALSE))</f>
        <v>4</v>
      </c>
      <c r="BP13" s="83">
        <f t="shared" si="12"/>
        <v>4</v>
      </c>
      <c r="BQ13" s="84">
        <f t="shared" si="13"/>
        <v>68</v>
      </c>
      <c r="BR13" s="54">
        <f>IF(ISBLANK(A13),"",vlookup(LEFT(A13,1),Coordinate,9,false))</f>
        <v>15</v>
      </c>
      <c r="BS13" s="54">
        <f>IF(ISBLANK(A13),"",VLOOKUP(MID(A13,2,1),Coordinate,9,false))</f>
        <v>22</v>
      </c>
      <c r="BT13" s="54">
        <f>IF(ISBLANK(A13),"",VLOOKUP(MID(A13,3,1),Coordinate,9,false))</f>
        <v>12</v>
      </c>
      <c r="BU13" s="54">
        <f>IF(ISBLANK(A13),"",VLOOKUP(MID(A13,4,1),Coordinate,9,false))</f>
        <v>5</v>
      </c>
      <c r="BV13" s="54">
        <f>IF(ISBLANK(A13),"",VLOOKUP(MID(A13,5,1),Coordinate,9,false))</f>
        <v>5</v>
      </c>
      <c r="BW13" s="54">
        <f>IF(ISBLANK(A13),"",VLOOKUP(MID(A13,6,1),Coordinate,9,false))</f>
        <v>9</v>
      </c>
      <c r="BX13" s="84">
        <f>IF(ISBLANK(A13),"",VLOOKUP(RIGHT(A13,1),Coordinate,9,false))</f>
        <v>0</v>
      </c>
      <c r="BY13" s="84">
        <f t="array" ref="BY13">SUMPRODUCT(BR13:BX13,TRANSPOSE(Weights))</f>
        <v>194</v>
      </c>
      <c r="BZ13" s="53"/>
    </row>
    <row r="14">
      <c r="A14" s="50" t="s">
        <v>767</v>
      </c>
      <c r="B14" s="51" t="str">
        <f>IF(ISBLANK(A14),"",if(C14="","N",if(VLOOKUP(BQ14,NewPlanet,3,false)=C14,"Y","N")))</f>
        <v>N</v>
      </c>
      <c r="C14" s="3" t="s">
        <v>768</v>
      </c>
      <c r="D14" s="52"/>
      <c r="E14" s="52" t="s">
        <v>121</v>
      </c>
      <c r="F14" s="52"/>
      <c r="G14" s="53"/>
      <c r="H14" s="52" t="s">
        <v>121</v>
      </c>
      <c r="I14" s="54">
        <f t="shared" si="7"/>
        <v>2</v>
      </c>
      <c r="J14" s="52"/>
      <c r="K14" s="52" t="s">
        <v>121</v>
      </c>
      <c r="L14" s="52"/>
      <c r="M14" s="52"/>
      <c r="N14" s="52" t="s">
        <v>121</v>
      </c>
      <c r="O14" s="54">
        <f t="shared" si="8"/>
        <v>2</v>
      </c>
      <c r="P14" s="55" t="s">
        <v>123</v>
      </c>
      <c r="Q14" s="56" t="s">
        <v>121</v>
      </c>
      <c r="R14" s="57" t="s">
        <v>131</v>
      </c>
      <c r="S14" s="58"/>
      <c r="T14" s="59" t="s">
        <v>125</v>
      </c>
      <c r="U14" s="60" t="s">
        <v>121</v>
      </c>
      <c r="V14" s="61"/>
      <c r="W14" s="62" t="s">
        <v>121</v>
      </c>
      <c r="X14" s="52" t="s">
        <v>121</v>
      </c>
      <c r="Y14" s="63"/>
      <c r="Z14" s="53">
        <v>2.0</v>
      </c>
      <c r="AA14" s="53">
        <v>4.0</v>
      </c>
      <c r="AB14" s="53"/>
      <c r="AC14" s="65"/>
      <c r="AD14" s="52"/>
      <c r="AE14" s="52"/>
      <c r="AF14" s="52"/>
      <c r="AG14" s="65"/>
      <c r="AH14" s="52"/>
      <c r="AI14" s="52"/>
      <c r="AJ14" s="52"/>
      <c r="AK14" s="65"/>
      <c r="AL14" s="52"/>
      <c r="AM14" s="52"/>
      <c r="AN14" s="52">
        <v>1.0</v>
      </c>
      <c r="AO14" s="56"/>
      <c r="AP14" s="56"/>
      <c r="AQ14" s="56"/>
      <c r="AR14" s="58"/>
      <c r="AS14" s="58">
        <v>2.0</v>
      </c>
      <c r="AT14" s="66"/>
      <c r="AU14" s="60"/>
      <c r="AV14" s="60"/>
      <c r="AW14" s="61"/>
      <c r="AX14" s="62"/>
      <c r="AY14" s="31">
        <f t="shared" si="9"/>
        <v>9</v>
      </c>
      <c r="AZ14" s="63"/>
      <c r="BA14" s="69">
        <v>2.0</v>
      </c>
      <c r="BB14" s="69"/>
      <c r="BC14" s="69"/>
      <c r="BD14" s="71"/>
      <c r="BE14" s="71"/>
      <c r="BF14" s="71"/>
      <c r="BG14" s="72">
        <v>5.0</v>
      </c>
      <c r="BH14" s="73"/>
      <c r="BI14" s="73"/>
      <c r="BJ14" s="74">
        <v>2.0</v>
      </c>
      <c r="BK14" s="74">
        <v>2.0</v>
      </c>
      <c r="BL14" s="77">
        <f t="shared" si="10"/>
        <v>11</v>
      </c>
      <c r="BM14" s="80">
        <f t="shared" si="11"/>
        <v>20</v>
      </c>
      <c r="BN14" s="81" t="s">
        <v>769</v>
      </c>
      <c r="BO14" s="82">
        <f>IF(ISBLANK(A14),"",VLOOKUP(LEFT(A14,1),Coordinate,2,FALSE))</f>
        <v>4</v>
      </c>
      <c r="BP14" s="83">
        <f t="shared" si="12"/>
        <v>4</v>
      </c>
      <c r="BQ14" s="84">
        <f t="shared" si="13"/>
        <v>57</v>
      </c>
      <c r="BR14" s="54">
        <f>IF(ISBLANK(A14),"",vlookup(LEFT(A14,1),Coordinate,9,false))</f>
        <v>16</v>
      </c>
      <c r="BS14" s="54">
        <f>IF(ISBLANK(A14),"",VLOOKUP(MID(A14,2,1),Coordinate,9,false))</f>
        <v>8</v>
      </c>
      <c r="BT14" s="54">
        <f>IF(ISBLANK(A14),"",VLOOKUP(MID(A14,3,1),Coordinate,9,false))</f>
        <v>2</v>
      </c>
      <c r="BU14" s="54">
        <f>IF(ISBLANK(A14),"",VLOOKUP(MID(A14,4,1),Coordinate,9,false))</f>
        <v>7</v>
      </c>
      <c r="BV14" s="54">
        <f>IF(ISBLANK(A14),"",VLOOKUP(MID(A14,5,1),Coordinate,9,false))</f>
        <v>4</v>
      </c>
      <c r="BW14" s="54">
        <f>IF(ISBLANK(A14),"",VLOOKUP(MID(A14,6,1),Coordinate,9,false))</f>
        <v>3</v>
      </c>
      <c r="BX14" s="84">
        <f>IF(ISBLANK(A14),"",VLOOKUP(RIGHT(A14,1),Coordinate,9,false))</f>
        <v>17</v>
      </c>
      <c r="BY14" s="84">
        <f t="array" ref="BY14">SUMPRODUCT(BR14:BX14,TRANSPOSE(Weights))</f>
        <v>223</v>
      </c>
      <c r="BZ14" s="53"/>
    </row>
    <row r="15">
      <c r="A15" s="50" t="s">
        <v>772</v>
      </c>
      <c r="B15" s="51" t="str">
        <f>IF(ISBLANK(A15),"",if(C15="","N",if(VLOOKUP(BQ15,NewPlanet,3,false)=C15,"Y","N")))</f>
        <v>N</v>
      </c>
      <c r="C15" s="3" t="s">
        <v>773</v>
      </c>
      <c r="D15" s="52"/>
      <c r="E15" s="53" t="s">
        <v>121</v>
      </c>
      <c r="F15" s="52"/>
      <c r="G15" s="53" t="s">
        <v>121</v>
      </c>
      <c r="H15" s="52"/>
      <c r="I15" s="54">
        <f t="shared" si="7"/>
        <v>2</v>
      </c>
      <c r="J15" s="53" t="s">
        <v>121</v>
      </c>
      <c r="K15" s="53" t="s">
        <v>121</v>
      </c>
      <c r="L15" s="52"/>
      <c r="M15" s="52"/>
      <c r="N15" s="52"/>
      <c r="O15" s="54">
        <f t="shared" si="8"/>
        <v>2</v>
      </c>
      <c r="P15" s="55" t="s">
        <v>124</v>
      </c>
      <c r="Q15" s="56"/>
      <c r="R15" s="57" t="s">
        <v>124</v>
      </c>
      <c r="S15" s="58"/>
      <c r="T15" s="59" t="s">
        <v>125</v>
      </c>
      <c r="U15" s="67" t="s">
        <v>121</v>
      </c>
      <c r="V15" s="61"/>
      <c r="W15" s="62"/>
      <c r="X15" s="53" t="s">
        <v>121</v>
      </c>
      <c r="Y15" s="63"/>
      <c r="Z15" s="53">
        <v>4.0</v>
      </c>
      <c r="AA15" s="53">
        <v>1.0</v>
      </c>
      <c r="AB15" s="53">
        <v>3.0</v>
      </c>
      <c r="AC15" s="65"/>
      <c r="AD15" s="52"/>
      <c r="AE15" s="52"/>
      <c r="AF15" s="53">
        <v>1.0</v>
      </c>
      <c r="AG15" s="65"/>
      <c r="AH15" s="52"/>
      <c r="AI15" s="52"/>
      <c r="AJ15" s="52"/>
      <c r="AK15" s="65"/>
      <c r="AL15" s="52"/>
      <c r="AM15" s="52"/>
      <c r="AN15" s="52"/>
      <c r="AO15" s="56"/>
      <c r="AP15" s="56"/>
      <c r="AQ15" s="56"/>
      <c r="AR15" s="58"/>
      <c r="AS15" s="58"/>
      <c r="AT15" s="66"/>
      <c r="AU15" s="60"/>
      <c r="AV15" s="60"/>
      <c r="AW15" s="61"/>
      <c r="AX15" s="62"/>
      <c r="AY15" s="31">
        <f t="shared" si="9"/>
        <v>9</v>
      </c>
      <c r="AZ15" s="63"/>
      <c r="BA15" s="69"/>
      <c r="BB15" s="69"/>
      <c r="BC15" s="69"/>
      <c r="BD15" s="71"/>
      <c r="BE15" s="71"/>
      <c r="BF15" s="71"/>
      <c r="BG15" s="76">
        <v>11.0</v>
      </c>
      <c r="BH15" s="73"/>
      <c r="BI15" s="73"/>
      <c r="BJ15" s="74"/>
      <c r="BK15" s="74"/>
      <c r="BL15" s="77">
        <f t="shared" si="10"/>
        <v>11</v>
      </c>
      <c r="BM15" s="80">
        <f t="shared" si="11"/>
        <v>20</v>
      </c>
      <c r="BN15" s="81"/>
      <c r="BO15" s="82">
        <f>IF(ISBLANK(A15),"",VLOOKUP(LEFT(A15,1),Coordinate,2,FALSE))</f>
        <v>4</v>
      </c>
      <c r="BP15" s="83">
        <f t="shared" si="12"/>
        <v>4</v>
      </c>
      <c r="BQ15" s="84">
        <f t="shared" si="13"/>
        <v>127</v>
      </c>
      <c r="BR15" s="54">
        <f>IF(ISBLANK(A15),"",vlookup(LEFT(A15,1),Coordinate,9,false))</f>
        <v>16</v>
      </c>
      <c r="BS15" s="54">
        <f>IF(ISBLANK(A15),"",VLOOKUP(MID(A15,2,1),Coordinate,9,false))</f>
        <v>9</v>
      </c>
      <c r="BT15" s="54">
        <f>IF(ISBLANK(A15),"",VLOOKUP(MID(A15,3,1),Coordinate,9,false))</f>
        <v>24</v>
      </c>
      <c r="BU15" s="54">
        <f>IF(ISBLANK(A15),"",VLOOKUP(MID(A15,4,1),Coordinate,9,false))</f>
        <v>24</v>
      </c>
      <c r="BV15" s="54">
        <f>IF(ISBLANK(A15),"",VLOOKUP(MID(A15,5,1),Coordinate,9,false))</f>
        <v>15</v>
      </c>
      <c r="BW15" s="54">
        <f>IF(ISBLANK(A15),"",VLOOKUP(MID(A15,6,1),Coordinate,9,false))</f>
        <v>23</v>
      </c>
      <c r="BX15" s="84">
        <f>IF(ISBLANK(A15),"",VLOOKUP(RIGHT(A15,1),Coordinate,9,false))</f>
        <v>16</v>
      </c>
      <c r="BY15" s="84">
        <f t="array" ref="BY15">SUMPRODUCT(BR15:BX15,TRANSPOSE(Weights))</f>
        <v>527</v>
      </c>
      <c r="BZ15" s="53"/>
    </row>
    <row r="16">
      <c r="A16" s="204" t="s">
        <v>777</v>
      </c>
      <c r="B16" s="51" t="str">
        <f>IF(ISBLANK(A16),"",if(C16="","N",if(VLOOKUP(BQ16,NewPlanet,3,false)=C16,"Y","N")))</f>
        <v>N</v>
      </c>
      <c r="C16" s="114" t="s">
        <v>779</v>
      </c>
      <c r="D16" s="53"/>
      <c r="E16" s="53" t="s">
        <v>119</v>
      </c>
      <c r="F16" s="53"/>
      <c r="G16" s="53" t="s">
        <v>119</v>
      </c>
      <c r="H16" s="52"/>
      <c r="I16" s="54">
        <f t="shared" si="7"/>
        <v>2</v>
      </c>
      <c r="J16" s="53" t="s">
        <v>119</v>
      </c>
      <c r="K16" s="53" t="s">
        <v>119</v>
      </c>
      <c r="L16" s="53"/>
      <c r="M16" s="52"/>
      <c r="N16" s="53"/>
      <c r="O16" s="54">
        <f t="shared" si="8"/>
        <v>2</v>
      </c>
      <c r="P16" s="55" t="s">
        <v>124</v>
      </c>
      <c r="Q16" s="56"/>
      <c r="R16" s="57" t="s">
        <v>124</v>
      </c>
      <c r="S16" s="58"/>
      <c r="T16" s="59" t="s">
        <v>124</v>
      </c>
      <c r="U16" s="60"/>
      <c r="V16" s="68"/>
      <c r="W16" s="70"/>
      <c r="X16" s="53"/>
      <c r="Y16" s="63"/>
      <c r="Z16" s="53">
        <v>8.0</v>
      </c>
      <c r="AA16" s="53">
        <v>6.0</v>
      </c>
      <c r="AB16" s="53">
        <v>6.0</v>
      </c>
      <c r="AC16" s="65"/>
      <c r="AD16" s="52"/>
      <c r="AE16" s="52"/>
      <c r="AF16" s="52"/>
      <c r="AG16" s="65"/>
      <c r="AH16" s="52"/>
      <c r="AI16" s="52"/>
      <c r="AJ16" s="52"/>
      <c r="AK16" s="65"/>
      <c r="AL16" s="52"/>
      <c r="AM16" s="52"/>
      <c r="AN16" s="53"/>
      <c r="AO16" s="64"/>
      <c r="AP16" s="64"/>
      <c r="AQ16" s="56"/>
      <c r="AR16" s="58"/>
      <c r="AS16" s="58"/>
      <c r="AT16" s="66"/>
      <c r="AU16" s="60"/>
      <c r="AV16" s="60"/>
      <c r="AW16" s="61"/>
      <c r="AX16" s="62"/>
      <c r="AY16" s="31">
        <f t="shared" si="9"/>
        <v>20</v>
      </c>
      <c r="AZ16" s="63"/>
      <c r="BA16" s="69"/>
      <c r="BB16" s="69"/>
      <c r="BC16" s="69"/>
      <c r="BD16" s="71"/>
      <c r="BE16" s="71"/>
      <c r="BF16" s="71"/>
      <c r="BG16" s="72"/>
      <c r="BH16" s="78"/>
      <c r="BI16" s="78"/>
      <c r="BJ16" s="79"/>
      <c r="BK16" s="74"/>
      <c r="BL16" s="77">
        <f t="shared" si="10"/>
        <v>0</v>
      </c>
      <c r="BM16" s="80">
        <f t="shared" si="11"/>
        <v>20</v>
      </c>
      <c r="BN16" s="81" t="s">
        <v>780</v>
      </c>
      <c r="BO16" s="82">
        <f>IF(ISBLANK(A16),"",VLOOKUP(LEFT(A16,1),Coordinate,2,FALSE))</f>
        <v>4</v>
      </c>
      <c r="BP16" s="83">
        <f t="shared" si="12"/>
        <v>4</v>
      </c>
      <c r="BQ16" s="84">
        <f t="shared" si="13"/>
        <v>114</v>
      </c>
      <c r="BR16" s="54">
        <f>IF(ISBLANK(A16),"",vlookup(LEFT(A16,1),Coordinate,9,false))</f>
        <v>16</v>
      </c>
      <c r="BS16" s="54">
        <f>IF(ISBLANK(A16),"",VLOOKUP(MID(A16,2,1),Coordinate,9,false))</f>
        <v>24</v>
      </c>
      <c r="BT16" s="54">
        <f>IF(ISBLANK(A16),"",VLOOKUP(MID(A16,3,1),Coordinate,9,false))</f>
        <v>24</v>
      </c>
      <c r="BU16" s="54">
        <f>IF(ISBLANK(A16),"",VLOOKUP(MID(A16,4,1),Coordinate,9,false))</f>
        <v>24</v>
      </c>
      <c r="BV16" s="54">
        <f>IF(ISBLANK(A16),"",VLOOKUP(MID(A16,5,1),Coordinate,9,false))</f>
        <v>1</v>
      </c>
      <c r="BW16" s="54">
        <f>IF(ISBLANK(A16),"",VLOOKUP(MID(A16,6,1),Coordinate,9,false))</f>
        <v>1</v>
      </c>
      <c r="BX16" s="84">
        <f>IF(ISBLANK(A16),"",VLOOKUP(RIGHT(A16,1),Coordinate,9,false))</f>
        <v>24</v>
      </c>
      <c r="BY16" s="84">
        <f t="array" ref="BY16">SUMPRODUCT(BR16:BX16,TRANSPOSE(Weights))</f>
        <v>411</v>
      </c>
      <c r="BZ16" s="53"/>
    </row>
    <row r="17">
      <c r="A17" s="50" t="s">
        <v>783</v>
      </c>
      <c r="B17" s="51" t="str">
        <f>IF(ISBLANK(A17),"",if(C17="","N",if(VLOOKUP(BQ17,NewPlanet,3,false)=C17,"Y","N")))</f>
        <v>N</v>
      </c>
      <c r="C17" s="86" t="s">
        <v>784</v>
      </c>
      <c r="D17" s="53" t="s">
        <v>119</v>
      </c>
      <c r="E17" s="53" t="s">
        <v>119</v>
      </c>
      <c r="F17" s="52"/>
      <c r="G17" s="53"/>
      <c r="H17" s="52"/>
      <c r="I17" s="54">
        <f t="shared" si="7"/>
        <v>2</v>
      </c>
      <c r="J17" s="52"/>
      <c r="K17" s="53" t="s">
        <v>119</v>
      </c>
      <c r="L17" s="53" t="s">
        <v>119</v>
      </c>
      <c r="M17" s="52"/>
      <c r="N17" s="52"/>
      <c r="O17" s="54">
        <f t="shared" si="8"/>
        <v>2</v>
      </c>
      <c r="P17" s="55" t="s">
        <v>122</v>
      </c>
      <c r="Q17" s="64" t="s">
        <v>119</v>
      </c>
      <c r="R17" s="57" t="s">
        <v>124</v>
      </c>
      <c r="S17" s="58"/>
      <c r="T17" s="59" t="s">
        <v>124</v>
      </c>
      <c r="U17" s="60"/>
      <c r="V17" s="68" t="s">
        <v>119</v>
      </c>
      <c r="W17" s="62"/>
      <c r="X17" s="52"/>
      <c r="Y17" s="63"/>
      <c r="Z17" s="53">
        <v>2.0</v>
      </c>
      <c r="AA17" s="53">
        <v>2.0</v>
      </c>
      <c r="AB17" s="53"/>
      <c r="AC17" s="65"/>
      <c r="AD17" s="52"/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56"/>
      <c r="AP17" s="56"/>
      <c r="AQ17" s="56"/>
      <c r="AR17" s="66">
        <v>5.0</v>
      </c>
      <c r="AS17" s="58"/>
      <c r="AT17" s="66"/>
      <c r="AU17" s="60"/>
      <c r="AV17" s="60"/>
      <c r="AW17" s="61"/>
      <c r="AX17" s="62"/>
      <c r="AY17" s="31">
        <f t="shared" si="9"/>
        <v>9</v>
      </c>
      <c r="AZ17" s="63"/>
      <c r="BA17" s="69"/>
      <c r="BB17" s="69"/>
      <c r="BC17" s="75">
        <v>5.0</v>
      </c>
      <c r="BD17" s="71"/>
      <c r="BE17" s="71"/>
      <c r="BF17" s="71"/>
      <c r="BG17" s="72"/>
      <c r="BH17" s="78">
        <v>3.0</v>
      </c>
      <c r="BI17" s="78">
        <v>3.0</v>
      </c>
      <c r="BJ17" s="74"/>
      <c r="BK17" s="74"/>
      <c r="BL17" s="77">
        <f t="shared" si="10"/>
        <v>11</v>
      </c>
      <c r="BM17" s="80">
        <f t="shared" si="11"/>
        <v>20</v>
      </c>
      <c r="BN17" s="81" t="s">
        <v>785</v>
      </c>
      <c r="BO17" s="82">
        <f>IF(ISBLANK(A17),"",VLOOKUP(LEFT(A17,1),Coordinate,2,FALSE))</f>
        <v>4</v>
      </c>
      <c r="BP17" s="83">
        <f t="shared" si="12"/>
        <v>4</v>
      </c>
      <c r="BQ17" s="84">
        <f t="shared" si="13"/>
        <v>74</v>
      </c>
      <c r="BR17" s="54">
        <f>IF(ISBLANK(A17),"",vlookup(LEFT(A17,1),Coordinate,9,false))</f>
        <v>17</v>
      </c>
      <c r="BS17" s="54">
        <f>IF(ISBLANK(A17),"",VLOOKUP(MID(A17,2,1),Coordinate,9,false))</f>
        <v>0</v>
      </c>
      <c r="BT17" s="54">
        <f>IF(ISBLANK(A17),"",VLOOKUP(MID(A17,3,1),Coordinate,9,false))</f>
        <v>2</v>
      </c>
      <c r="BU17" s="54">
        <f>IF(ISBLANK(A17),"",VLOOKUP(MID(A17,4,1),Coordinate,9,false))</f>
        <v>10</v>
      </c>
      <c r="BV17" s="54">
        <f>IF(ISBLANK(A17),"",VLOOKUP(MID(A17,5,1),Coordinate,9,false))</f>
        <v>8</v>
      </c>
      <c r="BW17" s="54">
        <f>IF(ISBLANK(A17),"",VLOOKUP(MID(A17,6,1),Coordinate,9,false))</f>
        <v>18</v>
      </c>
      <c r="BX17" s="84">
        <f>IF(ISBLANK(A17),"",VLOOKUP(RIGHT(A17,1),Coordinate,9,false))</f>
        <v>19</v>
      </c>
      <c r="BY17" s="84">
        <f t="array" ref="BY17">SUMPRODUCT(BR17:BX17,TRANSPOSE(Weights))</f>
        <v>344</v>
      </c>
      <c r="BZ17" s="53"/>
    </row>
    <row r="18">
      <c r="A18" s="50" t="s">
        <v>788</v>
      </c>
      <c r="B18" s="51" t="str">
        <f>IF(ISBLANK(A18),"",if(C18="","N",if(VLOOKUP(BQ18,NewPlanet,3,false)=C18,"Y","N")))</f>
        <v>N</v>
      </c>
      <c r="C18" s="3" t="s">
        <v>789</v>
      </c>
      <c r="D18" s="53" t="s">
        <v>119</v>
      </c>
      <c r="E18" s="52"/>
      <c r="F18" s="52"/>
      <c r="G18" s="53"/>
      <c r="H18" s="53" t="s">
        <v>119</v>
      </c>
      <c r="I18" s="54">
        <f t="shared" si="7"/>
        <v>2</v>
      </c>
      <c r="J18" s="52"/>
      <c r="K18" s="53" t="s">
        <v>119</v>
      </c>
      <c r="L18" s="52"/>
      <c r="M18" s="53" t="s">
        <v>119</v>
      </c>
      <c r="N18" s="52"/>
      <c r="O18" s="54">
        <f t="shared" si="8"/>
        <v>2</v>
      </c>
      <c r="P18" s="55" t="s">
        <v>122</v>
      </c>
      <c r="Q18" s="56"/>
      <c r="R18" s="57" t="s">
        <v>123</v>
      </c>
      <c r="S18" s="58"/>
      <c r="T18" s="59" t="s">
        <v>125</v>
      </c>
      <c r="U18" s="67" t="s">
        <v>119</v>
      </c>
      <c r="V18" s="61"/>
      <c r="W18" s="62"/>
      <c r="X18" s="52"/>
      <c r="Y18" s="63"/>
      <c r="Z18" s="53">
        <v>4.0</v>
      </c>
      <c r="AA18" s="53">
        <v>2.0</v>
      </c>
      <c r="AB18" s="53"/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2"/>
      <c r="AO18" s="56"/>
      <c r="AP18" s="56"/>
      <c r="AQ18" s="64">
        <v>4.0</v>
      </c>
      <c r="AR18" s="66">
        <v>5.0</v>
      </c>
      <c r="AS18" s="58"/>
      <c r="AT18" s="66"/>
      <c r="AU18" s="60"/>
      <c r="AV18" s="60"/>
      <c r="AW18" s="61"/>
      <c r="AX18" s="62"/>
      <c r="AY18" s="31">
        <f t="shared" si="9"/>
        <v>15</v>
      </c>
      <c r="AZ18" s="63"/>
      <c r="BA18" s="69"/>
      <c r="BB18" s="69"/>
      <c r="BC18" s="69"/>
      <c r="BD18" s="71"/>
      <c r="BE18" s="71"/>
      <c r="BF18" s="71"/>
      <c r="BG18" s="76">
        <v>5.0</v>
      </c>
      <c r="BH18" s="73"/>
      <c r="BI18" s="73"/>
      <c r="BJ18" s="74"/>
      <c r="BK18" s="74"/>
      <c r="BL18" s="77">
        <f t="shared" si="10"/>
        <v>5</v>
      </c>
      <c r="BM18" s="80">
        <f t="shared" si="11"/>
        <v>20</v>
      </c>
      <c r="BN18" s="81" t="s">
        <v>791</v>
      </c>
      <c r="BO18" s="82">
        <f>IF(ISBLANK(A18),"",VLOOKUP(LEFT(A18,1),Coordinate,2,FALSE))</f>
        <v>4</v>
      </c>
      <c r="BP18" s="83">
        <f t="shared" si="12"/>
        <v>4</v>
      </c>
      <c r="BQ18" s="84">
        <f t="shared" si="13"/>
        <v>72</v>
      </c>
      <c r="BR18" s="54">
        <f>IF(ISBLANK(A18),"",vlookup(LEFT(A18,1),Coordinate,9,false))</f>
        <v>17</v>
      </c>
      <c r="BS18" s="54">
        <f>IF(ISBLANK(A18),"",VLOOKUP(MID(A18,2,1),Coordinate,9,false))</f>
        <v>0</v>
      </c>
      <c r="BT18" s="54">
        <f>IF(ISBLANK(A18),"",VLOOKUP(MID(A18,3,1),Coordinate,9,false))</f>
        <v>19</v>
      </c>
      <c r="BU18" s="54">
        <f>IF(ISBLANK(A18),"",VLOOKUP(MID(A18,4,1),Coordinate,9,false))</f>
        <v>5</v>
      </c>
      <c r="BV18" s="54">
        <f>IF(ISBLANK(A18),"",VLOOKUP(MID(A18,5,1),Coordinate,9,false))</f>
        <v>8</v>
      </c>
      <c r="BW18" s="54">
        <f>IF(ISBLANK(A18),"",VLOOKUP(MID(A18,6,1),Coordinate,9,false))</f>
        <v>13</v>
      </c>
      <c r="BX18" s="84">
        <f>IF(ISBLANK(A18),"",VLOOKUP(RIGHT(A18,1),Coordinate,9,false))</f>
        <v>10</v>
      </c>
      <c r="BY18" s="84">
        <f t="array" ref="BY18">SUMPRODUCT(BR18:BX18,TRANSPOSE(Weights))</f>
        <v>282</v>
      </c>
      <c r="BZ18" s="53"/>
    </row>
    <row r="19" ht="15.0" customHeight="1">
      <c r="A19" s="50" t="s">
        <v>794</v>
      </c>
      <c r="B19" s="51" t="str">
        <f>IF(ISBLANK(A19),"",if(C19="","N",if(VLOOKUP(BQ19,NewPlanet,3,false)=C19,"Y","N")))</f>
        <v>N</v>
      </c>
      <c r="C19" s="3" t="s">
        <v>795</v>
      </c>
      <c r="D19" s="53" t="s">
        <v>119</v>
      </c>
      <c r="E19" s="52"/>
      <c r="F19" s="53" t="s">
        <v>119</v>
      </c>
      <c r="G19" s="53"/>
      <c r="H19" s="52"/>
      <c r="I19" s="54">
        <f t="shared" si="7"/>
        <v>2</v>
      </c>
      <c r="J19" s="52"/>
      <c r="K19" s="52"/>
      <c r="L19" s="53" t="s">
        <v>119</v>
      </c>
      <c r="M19" s="52"/>
      <c r="N19" s="53" t="s">
        <v>119</v>
      </c>
      <c r="O19" s="54">
        <f t="shared" si="8"/>
        <v>2</v>
      </c>
      <c r="P19" s="55" t="s">
        <v>123</v>
      </c>
      <c r="Q19" s="56"/>
      <c r="R19" s="57"/>
      <c r="S19" s="58"/>
      <c r="T19" s="59"/>
      <c r="U19" s="60"/>
      <c r="V19" s="68" t="s">
        <v>119</v>
      </c>
      <c r="W19" s="70" t="s">
        <v>119</v>
      </c>
      <c r="X19" s="53" t="s">
        <v>119</v>
      </c>
      <c r="Y19" s="63"/>
      <c r="Z19" s="53">
        <v>2.0</v>
      </c>
      <c r="AA19" s="53">
        <v>2.0</v>
      </c>
      <c r="AB19" s="53"/>
      <c r="AC19" s="65"/>
      <c r="AD19" s="52"/>
      <c r="AE19" s="52"/>
      <c r="AF19" s="52"/>
      <c r="AG19" s="65"/>
      <c r="AH19" s="52"/>
      <c r="AI19" s="52"/>
      <c r="AJ19" s="52"/>
      <c r="AK19" s="65"/>
      <c r="AL19" s="52"/>
      <c r="AM19" s="52"/>
      <c r="AN19" s="53">
        <v>1.0</v>
      </c>
      <c r="AO19" s="64">
        <v>5.0</v>
      </c>
      <c r="AP19" s="64"/>
      <c r="AQ19" s="56"/>
      <c r="AR19" s="58"/>
      <c r="AS19" s="58"/>
      <c r="AT19" s="66"/>
      <c r="AU19" s="60"/>
      <c r="AV19" s="60"/>
      <c r="AW19" s="61"/>
      <c r="AX19" s="62"/>
      <c r="AY19" s="31" t="str">
        <f t="shared" si="9"/>
        <v/>
      </c>
      <c r="AZ19" s="63"/>
      <c r="BA19" s="69"/>
      <c r="BB19" s="69"/>
      <c r="BC19" s="69"/>
      <c r="BD19" s="71"/>
      <c r="BE19" s="71"/>
      <c r="BF19" s="71"/>
      <c r="BG19" s="72"/>
      <c r="BH19" s="78">
        <v>1.0</v>
      </c>
      <c r="BI19" s="78">
        <v>4.0</v>
      </c>
      <c r="BJ19" s="79">
        <v>5.0</v>
      </c>
      <c r="BK19" s="74"/>
      <c r="BL19" s="77">
        <f t="shared" si="10"/>
        <v>10</v>
      </c>
      <c r="BM19" s="80">
        <f t="shared" si="11"/>
        <v>10</v>
      </c>
      <c r="BN19" s="81"/>
      <c r="BO19" s="82">
        <f>IF(ISBLANK(A19),"",VLOOKUP(LEFT(A19,1),Coordinate,2,FALSE))</f>
        <v>4</v>
      </c>
      <c r="BP19" s="83">
        <f t="shared" si="12"/>
        <v>4</v>
      </c>
      <c r="BQ19" s="84">
        <f t="shared" si="13"/>
        <v>73</v>
      </c>
      <c r="BR19" s="54">
        <f>IF(ISBLANK(A19),"",vlookup(LEFT(A19,1),Coordinate,9,false))</f>
        <v>17</v>
      </c>
      <c r="BS19" s="54">
        <f>IF(ISBLANK(A19),"",VLOOKUP(MID(A19,2,1),Coordinate,9,false))</f>
        <v>14</v>
      </c>
      <c r="BT19" s="54">
        <f>IF(ISBLANK(A19),"",VLOOKUP(MID(A19,3,1),Coordinate,9,false))</f>
        <v>5</v>
      </c>
      <c r="BU19" s="54">
        <f>IF(ISBLANK(A19),"",VLOOKUP(MID(A19,4,1),Coordinate,9,false))</f>
        <v>11</v>
      </c>
      <c r="BV19" s="54">
        <f>IF(ISBLANK(A19),"",VLOOKUP(MID(A19,5,1),Coordinate,9,false))</f>
        <v>12</v>
      </c>
      <c r="BW19" s="54">
        <f>IF(ISBLANK(A19),"",VLOOKUP(MID(A19,6,1),Coordinate,9,false))</f>
        <v>0</v>
      </c>
      <c r="BX19" s="84">
        <f>IF(ISBLANK(A19),"",VLOOKUP(RIGHT(A19,1),Coordinate,9,false))</f>
        <v>14</v>
      </c>
      <c r="BY19" s="84">
        <f t="array" ref="BY19">SUMPRODUCT(BR19:BX19,TRANSPOSE(Weights))</f>
        <v>262</v>
      </c>
      <c r="BZ19" s="53"/>
    </row>
    <row r="20">
      <c r="A20" s="50" t="s">
        <v>799</v>
      </c>
      <c r="B20" s="51" t="str">
        <f>IF(ISBLANK(A20),"",if(C20="","N",if(VLOOKUP(BQ20,NewPlanet,3,false)=C20,"Y","N")))</f>
        <v>N</v>
      </c>
      <c r="C20" s="3" t="s">
        <v>800</v>
      </c>
      <c r="D20" s="52" t="s">
        <v>121</v>
      </c>
      <c r="E20" s="52"/>
      <c r="F20" s="52"/>
      <c r="G20" s="53" t="s">
        <v>121</v>
      </c>
      <c r="H20" s="52"/>
      <c r="I20" s="54">
        <f t="shared" si="7"/>
        <v>2</v>
      </c>
      <c r="J20" s="52" t="s">
        <v>121</v>
      </c>
      <c r="K20" s="52" t="s">
        <v>121</v>
      </c>
      <c r="L20" s="52"/>
      <c r="M20" s="52"/>
      <c r="N20" s="52"/>
      <c r="O20" s="54">
        <f t="shared" si="8"/>
        <v>2</v>
      </c>
      <c r="P20" s="55" t="s">
        <v>131</v>
      </c>
      <c r="Q20" s="56"/>
      <c r="R20" s="57" t="s">
        <v>123</v>
      </c>
      <c r="S20" s="58"/>
      <c r="T20" s="59" t="s">
        <v>125</v>
      </c>
      <c r="U20" s="60" t="s">
        <v>121</v>
      </c>
      <c r="V20" s="61" t="s">
        <v>121</v>
      </c>
      <c r="W20" s="62" t="s">
        <v>121</v>
      </c>
      <c r="X20" s="52"/>
      <c r="Y20" s="63"/>
      <c r="Z20" s="53">
        <v>3.0</v>
      </c>
      <c r="AA20" s="53"/>
      <c r="AB20" s="53"/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>
        <v>2.0</v>
      </c>
      <c r="AQ20" s="56"/>
      <c r="AR20" s="58">
        <v>3.0</v>
      </c>
      <c r="AS20" s="58"/>
      <c r="AT20" s="66"/>
      <c r="AU20" s="60"/>
      <c r="AV20" s="60"/>
      <c r="AW20" s="61"/>
      <c r="AX20" s="62">
        <v>3.0</v>
      </c>
      <c r="AY20" s="31">
        <f t="shared" si="9"/>
        <v>11</v>
      </c>
      <c r="AZ20" s="63"/>
      <c r="BA20" s="69"/>
      <c r="BB20" s="69"/>
      <c r="BC20" s="69"/>
      <c r="BD20" s="71"/>
      <c r="BE20" s="71"/>
      <c r="BF20" s="71"/>
      <c r="BG20" s="72">
        <v>6.0</v>
      </c>
      <c r="BH20" s="73">
        <v>3.0</v>
      </c>
      <c r="BI20" s="73"/>
      <c r="BJ20" s="74"/>
      <c r="BK20" s="74"/>
      <c r="BL20" s="77">
        <f t="shared" si="10"/>
        <v>9</v>
      </c>
      <c r="BM20" s="80">
        <f t="shared" si="11"/>
        <v>20</v>
      </c>
      <c r="BN20" s="81" t="s">
        <v>802</v>
      </c>
      <c r="BO20" s="82">
        <f>IF(ISBLANK(A20),"",VLOOKUP(LEFT(A20,1),Coordinate,2,FALSE))</f>
        <v>4</v>
      </c>
      <c r="BP20" s="83">
        <f t="shared" si="12"/>
        <v>4</v>
      </c>
      <c r="BQ20" s="84">
        <f t="shared" si="13"/>
        <v>121</v>
      </c>
      <c r="BR20" s="54">
        <f>IF(ISBLANK(A20),"",vlookup(LEFT(A20,1),Coordinate,9,false))</f>
        <v>17</v>
      </c>
      <c r="BS20" s="54">
        <f>IF(ISBLANK(A20),"",VLOOKUP(MID(A20,2,1),Coordinate,9,false))</f>
        <v>18</v>
      </c>
      <c r="BT20" s="54">
        <f>IF(ISBLANK(A20),"",VLOOKUP(MID(A20,3,1),Coordinate,9,false))</f>
        <v>19</v>
      </c>
      <c r="BU20" s="54">
        <f>IF(ISBLANK(A20),"",VLOOKUP(MID(A20,4,1),Coordinate,9,false))</f>
        <v>1</v>
      </c>
      <c r="BV20" s="54">
        <f>IF(ISBLANK(A20),"",VLOOKUP(MID(A20,5,1),Coordinate,9,false))</f>
        <v>21</v>
      </c>
      <c r="BW20" s="54">
        <f>IF(ISBLANK(A20),"",VLOOKUP(MID(A20,6,1),Coordinate,9,false))</f>
        <v>22</v>
      </c>
      <c r="BX20" s="84">
        <f>IF(ISBLANK(A20),"",VLOOKUP(RIGHT(A20,1),Coordinate,9,false))</f>
        <v>23</v>
      </c>
      <c r="BY20" s="84">
        <f t="array" ref="BY20">SUMPRODUCT(BR20:BX20,TRANSPOSE(Weights))</f>
        <v>512</v>
      </c>
      <c r="BZ20" s="53"/>
    </row>
    <row r="21">
      <c r="A21" s="50" t="s">
        <v>804</v>
      </c>
      <c r="B21" s="207" t="s">
        <v>182</v>
      </c>
      <c r="C21" s="3" t="s">
        <v>805</v>
      </c>
      <c r="D21" s="52"/>
      <c r="E21" s="52"/>
      <c r="F21" s="208" t="s">
        <v>121</v>
      </c>
      <c r="G21" s="53"/>
      <c r="H21" s="208" t="s">
        <v>121</v>
      </c>
      <c r="I21" s="113">
        <v>2.0</v>
      </c>
      <c r="J21" s="208" t="s">
        <v>121</v>
      </c>
      <c r="K21" s="52"/>
      <c r="L21" s="208" t="s">
        <v>121</v>
      </c>
      <c r="M21" s="52"/>
      <c r="N21" s="52"/>
      <c r="O21" s="113">
        <v>2.0</v>
      </c>
      <c r="P21" s="55" t="s">
        <v>124</v>
      </c>
      <c r="Q21" s="56"/>
      <c r="R21" s="209" t="s">
        <v>131</v>
      </c>
      <c r="S21" s="208" t="s">
        <v>121</v>
      </c>
      <c r="T21" s="59" t="s">
        <v>124</v>
      </c>
      <c r="U21" s="60"/>
      <c r="V21" s="208" t="s">
        <v>121</v>
      </c>
      <c r="W21" s="62"/>
      <c r="X21" s="52"/>
      <c r="Y21" s="63"/>
      <c r="Z21" s="53">
        <v>3.0</v>
      </c>
      <c r="AA21" s="53">
        <v>5.0</v>
      </c>
      <c r="AB21" s="53">
        <v>2.0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v>10.0</v>
      </c>
      <c r="AZ21" s="63"/>
      <c r="BA21" s="69"/>
      <c r="BB21" s="69"/>
      <c r="BC21" s="69"/>
      <c r="BD21" s="71"/>
      <c r="BE21" s="89">
        <v>3.0</v>
      </c>
      <c r="BF21" s="71"/>
      <c r="BG21" s="72"/>
      <c r="BH21" s="78">
        <v>7.0</v>
      </c>
      <c r="BI21" s="73"/>
      <c r="BJ21" s="74"/>
      <c r="BK21" s="74"/>
      <c r="BL21" s="145">
        <v>10.0</v>
      </c>
      <c r="BM21" s="146">
        <v>20.0</v>
      </c>
      <c r="BN21" s="81" t="s">
        <v>806</v>
      </c>
      <c r="BO21" s="82"/>
      <c r="BP21" s="83"/>
      <c r="BQ21" s="84"/>
      <c r="BR21" s="54"/>
      <c r="BS21" s="54"/>
      <c r="BT21" s="54"/>
      <c r="BU21" s="54"/>
      <c r="BV21" s="54"/>
      <c r="BW21" s="54"/>
      <c r="BX21" s="84"/>
      <c r="BY21" s="84"/>
      <c r="BZ21" s="53"/>
    </row>
    <row r="22">
      <c r="A22" s="50" t="s">
        <v>807</v>
      </c>
      <c r="B22" s="51" t="str">
        <f>IF(ISBLANK(A22),"",if(C22="","N",if(VLOOKUP(BQ22,NewPlanet,3,false)=C22,"Y","N")))</f>
        <v>N</v>
      </c>
      <c r="C22" s="3" t="s">
        <v>808</v>
      </c>
      <c r="D22" s="52"/>
      <c r="E22" s="52"/>
      <c r="F22" s="52"/>
      <c r="G22" s="53" t="s">
        <v>121</v>
      </c>
      <c r="H22" s="52" t="s">
        <v>121</v>
      </c>
      <c r="I22" s="54">
        <f t="shared" ref="I22:I144" si="14">IF(ISBLANK(A22),"",COUNTA(D22:H22))</f>
        <v>2</v>
      </c>
      <c r="J22" s="52" t="s">
        <v>121</v>
      </c>
      <c r="K22" s="52" t="s">
        <v>121</v>
      </c>
      <c r="L22" s="52"/>
      <c r="M22" s="52"/>
      <c r="N22" s="52"/>
      <c r="O22" s="54">
        <f t="shared" ref="O22:O144" si="15">IF(ISBLANK(A22),"",COUNTA(J22:N22))</f>
        <v>2</v>
      </c>
      <c r="P22" s="55" t="s">
        <v>123</v>
      </c>
      <c r="Q22" s="56" t="s">
        <v>121</v>
      </c>
      <c r="R22" s="57" t="s">
        <v>124</v>
      </c>
      <c r="S22" s="58"/>
      <c r="T22" s="59" t="s">
        <v>125</v>
      </c>
      <c r="U22" s="60" t="s">
        <v>121</v>
      </c>
      <c r="V22" s="61"/>
      <c r="W22" s="62" t="s">
        <v>121</v>
      </c>
      <c r="X22" s="52"/>
      <c r="Y22" s="63"/>
      <c r="Z22" s="53"/>
      <c r="AA22" s="53"/>
      <c r="AB22" s="53"/>
      <c r="AC22" s="65"/>
      <c r="AD22" s="52"/>
      <c r="AE22" s="52"/>
      <c r="AF22" s="52"/>
      <c r="AG22" s="65"/>
      <c r="AH22" s="52"/>
      <c r="AI22" s="52"/>
      <c r="AJ22" s="52"/>
      <c r="AK22" s="65"/>
      <c r="AL22" s="52"/>
      <c r="AM22" s="52"/>
      <c r="AN22" s="52"/>
      <c r="AO22" s="56"/>
      <c r="AP22" s="56"/>
      <c r="AQ22" s="56"/>
      <c r="AR22" s="58"/>
      <c r="AS22" s="58"/>
      <c r="AT22" s="66"/>
      <c r="AU22" s="60"/>
      <c r="AV22" s="60"/>
      <c r="AW22" s="61"/>
      <c r="AX22" s="62"/>
      <c r="AY22" s="31">
        <f t="shared" ref="AY22:AY144" si="16">IF(ISBLANK(R22),"",SUM(Z22:AU22,AW22:AX22))</f>
        <v>0</v>
      </c>
      <c r="AZ22" s="63"/>
      <c r="BA22" s="69"/>
      <c r="BB22" s="69"/>
      <c r="BC22" s="69"/>
      <c r="BD22" s="71"/>
      <c r="BE22" s="71"/>
      <c r="BF22" s="71"/>
      <c r="BG22" s="72"/>
      <c r="BH22" s="73"/>
      <c r="BI22" s="73"/>
      <c r="BJ22" s="74"/>
      <c r="BK22" s="74"/>
      <c r="BL22" s="77">
        <f t="shared" ref="BL22:BL144" si="17">IF(ISBLANK(A22),"",SUM(BA22:BK22))</f>
        <v>0</v>
      </c>
      <c r="BM22" s="80">
        <f t="shared" ref="BM22:BM144" si="18">IF(ISBLANK(A22),"",AY22+BL22)</f>
        <v>0</v>
      </c>
      <c r="BN22" s="81"/>
      <c r="BO22" s="82">
        <f>IF(ISBLANK(A22),"",VLOOKUP(LEFT(A22,1),Coordinate,2,FALSE))</f>
        <v>4</v>
      </c>
      <c r="BP22" s="83">
        <f t="shared" ref="BP22:BP144" si="19">I22+O22</f>
        <v>4</v>
      </c>
      <c r="BQ22" s="84">
        <f t="shared" ref="BQ22:BQ144" si="20">SUM(BR22:BX22)</f>
        <v>82</v>
      </c>
      <c r="BR22" s="54">
        <f>IF(ISBLANK(A22),"",vlookup(LEFT(A22,1),Coordinate,9,false))</f>
        <v>18</v>
      </c>
      <c r="BS22" s="54">
        <f>IF(ISBLANK(A22),"",VLOOKUP(MID(A22,2,1),Coordinate,9,false))</f>
        <v>0</v>
      </c>
      <c r="BT22" s="54">
        <f>IF(ISBLANK(A22),"",VLOOKUP(MID(A22,3,1),Coordinate,9,false))</f>
        <v>17</v>
      </c>
      <c r="BU22" s="54">
        <f>IF(ISBLANK(A22),"",VLOOKUP(MID(A22,4,1),Coordinate,9,false))</f>
        <v>20</v>
      </c>
      <c r="BV22" s="54">
        <f>IF(ISBLANK(A22),"",VLOOKUP(MID(A22,5,1),Coordinate,9,false))</f>
        <v>10</v>
      </c>
      <c r="BW22" s="54">
        <f>IF(ISBLANK(A22),"",VLOOKUP(MID(A22,6,1),Coordinate,9,false))</f>
        <v>4</v>
      </c>
      <c r="BX22" s="84">
        <f>IF(ISBLANK(A22),"",VLOOKUP(RIGHT(A22,1),Coordinate,9,false))</f>
        <v>13</v>
      </c>
      <c r="BY22" s="84">
        <f t="array" ref="BY22">SUMPRODUCT(BR22:BX22,TRANSPOSE(Weights))</f>
        <v>314</v>
      </c>
      <c r="BZ22" s="53"/>
    </row>
    <row r="23">
      <c r="A23" s="50" t="s">
        <v>809</v>
      </c>
      <c r="B23" s="51" t="str">
        <f>IF(ISBLANK(A23),"",if(C23="","N",if(VLOOKUP(BQ23,NewPlanet,3,false)=C23,"Y","N")))</f>
        <v>N</v>
      </c>
      <c r="C23" s="3" t="s">
        <v>810</v>
      </c>
      <c r="D23" s="53" t="s">
        <v>119</v>
      </c>
      <c r="E23" s="53" t="s">
        <v>119</v>
      </c>
      <c r="F23" s="52"/>
      <c r="G23" s="53"/>
      <c r="H23" s="52"/>
      <c r="I23" s="54">
        <f t="shared" si="14"/>
        <v>2</v>
      </c>
      <c r="J23" s="52"/>
      <c r="K23" s="52"/>
      <c r="L23" s="53" t="s">
        <v>119</v>
      </c>
      <c r="M23" s="53" t="s">
        <v>119</v>
      </c>
      <c r="N23" s="52"/>
      <c r="O23" s="54">
        <f t="shared" si="15"/>
        <v>2</v>
      </c>
      <c r="P23" s="55" t="s">
        <v>122</v>
      </c>
      <c r="Q23" s="56"/>
      <c r="R23" s="57" t="s">
        <v>123</v>
      </c>
      <c r="S23" s="66" t="s">
        <v>119</v>
      </c>
      <c r="T23" s="59" t="s">
        <v>124</v>
      </c>
      <c r="U23" s="60"/>
      <c r="V23" s="68" t="s">
        <v>119</v>
      </c>
      <c r="W23" s="70" t="s">
        <v>119</v>
      </c>
      <c r="X23" s="53" t="s">
        <v>119</v>
      </c>
      <c r="Y23" s="63"/>
      <c r="Z23" s="53">
        <v>1.0</v>
      </c>
      <c r="AA23" s="53">
        <v>3.0</v>
      </c>
      <c r="AB23" s="53"/>
      <c r="AC23" s="65"/>
      <c r="AD23" s="52"/>
      <c r="AE23" s="52"/>
      <c r="AF23" s="52"/>
      <c r="AG23" s="65"/>
      <c r="AH23" s="52"/>
      <c r="AI23" s="52"/>
      <c r="AJ23" s="53">
        <v>1.0</v>
      </c>
      <c r="AK23" s="65"/>
      <c r="AL23" s="52"/>
      <c r="AM23" s="52"/>
      <c r="AN23" s="52"/>
      <c r="AO23" s="56"/>
      <c r="AP23" s="56"/>
      <c r="AQ23" s="64">
        <v>1.0</v>
      </c>
      <c r="AR23" s="58"/>
      <c r="AS23" s="58"/>
      <c r="AT23" s="66"/>
      <c r="AU23" s="60"/>
      <c r="AV23" s="60"/>
      <c r="AW23" s="61"/>
      <c r="AX23" s="62"/>
      <c r="AY23" s="31">
        <f t="shared" si="16"/>
        <v>6</v>
      </c>
      <c r="AZ23" s="63"/>
      <c r="BA23" s="69"/>
      <c r="BB23" s="69"/>
      <c r="BC23" s="69"/>
      <c r="BD23" s="89">
        <v>2.0</v>
      </c>
      <c r="BE23" s="71"/>
      <c r="BF23" s="71"/>
      <c r="BG23" s="72"/>
      <c r="BH23" s="78">
        <v>7.0</v>
      </c>
      <c r="BI23" s="73"/>
      <c r="BJ23" s="79">
        <v>5.0</v>
      </c>
      <c r="BK23" s="74"/>
      <c r="BL23" s="77">
        <f t="shared" si="17"/>
        <v>14</v>
      </c>
      <c r="BM23" s="80">
        <f t="shared" si="18"/>
        <v>20</v>
      </c>
      <c r="BN23" s="81"/>
      <c r="BO23" s="82">
        <f>IF(ISBLANK(A23),"",VLOOKUP(LEFT(A23,1),Coordinate,2,FALSE))</f>
        <v>4</v>
      </c>
      <c r="BP23" s="83">
        <f t="shared" si="19"/>
        <v>4</v>
      </c>
      <c r="BQ23" s="84">
        <f t="shared" si="20"/>
        <v>101</v>
      </c>
      <c r="BR23" s="54">
        <f>IF(ISBLANK(A23),"",vlookup(LEFT(A23,1),Coordinate,9,false))</f>
        <v>18</v>
      </c>
      <c r="BS23" s="54">
        <f>IF(ISBLANK(A23),"",VLOOKUP(MID(A23,2,1),Coordinate,9,false))</f>
        <v>0</v>
      </c>
      <c r="BT23" s="54">
        <f>IF(ISBLANK(A23),"",VLOOKUP(MID(A23,3,1),Coordinate,9,false))</f>
        <v>24</v>
      </c>
      <c r="BU23" s="54">
        <f>IF(ISBLANK(A23),"",VLOOKUP(MID(A23,4,1),Coordinate,9,false))</f>
        <v>24</v>
      </c>
      <c r="BV23" s="54">
        <f>IF(ISBLANK(A23),"",VLOOKUP(MID(A23,5,1),Coordinate,9,false))</f>
        <v>14</v>
      </c>
      <c r="BW23" s="54">
        <f>IF(ISBLANK(A23),"",VLOOKUP(MID(A23,6,1),Coordinate,9,false))</f>
        <v>7</v>
      </c>
      <c r="BX23" s="84">
        <f>IF(ISBLANK(A23),"",VLOOKUP(RIGHT(A23,1),Coordinate,9,false))</f>
        <v>14</v>
      </c>
      <c r="BY23" s="84">
        <f t="array" ref="BY23">SUMPRODUCT(BR23:BX23,TRANSPOSE(Weights))</f>
        <v>396</v>
      </c>
      <c r="BZ23" s="53"/>
    </row>
    <row r="24">
      <c r="A24" s="50" t="s">
        <v>811</v>
      </c>
      <c r="B24" s="51" t="str">
        <f>IF(ISBLANK(A24),"",if(C24="","N",if(VLOOKUP(BQ24,NewPlanet,3,false)=C24,"Y","N")))</f>
        <v>N</v>
      </c>
      <c r="C24" s="3" t="s">
        <v>812</v>
      </c>
      <c r="D24" s="52"/>
      <c r="E24" s="53" t="s">
        <v>119</v>
      </c>
      <c r="F24" s="52"/>
      <c r="G24" s="53"/>
      <c r="H24" s="53" t="s">
        <v>119</v>
      </c>
      <c r="I24" s="54">
        <f t="shared" si="14"/>
        <v>2</v>
      </c>
      <c r="J24" s="53" t="s">
        <v>119</v>
      </c>
      <c r="K24" s="52"/>
      <c r="L24" s="52"/>
      <c r="M24" s="52"/>
      <c r="N24" s="53" t="s">
        <v>119</v>
      </c>
      <c r="O24" s="54">
        <f t="shared" si="15"/>
        <v>2</v>
      </c>
      <c r="P24" s="55" t="s">
        <v>123</v>
      </c>
      <c r="Q24" s="56"/>
      <c r="R24" s="57" t="s">
        <v>131</v>
      </c>
      <c r="S24" s="66" t="s">
        <v>119</v>
      </c>
      <c r="T24" s="59" t="s">
        <v>124</v>
      </c>
      <c r="U24" s="60"/>
      <c r="V24" s="61"/>
      <c r="W24" s="70" t="s">
        <v>119</v>
      </c>
      <c r="X24" s="52"/>
      <c r="Y24" s="63"/>
      <c r="Z24" s="53">
        <v>3.0</v>
      </c>
      <c r="AA24" s="53">
        <v>4.0</v>
      </c>
      <c r="AB24" s="53"/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/>
      <c r="AN24" s="52"/>
      <c r="AO24" s="64">
        <v>2.0</v>
      </c>
      <c r="AP24" s="56"/>
      <c r="AQ24" s="56"/>
      <c r="AR24" s="58"/>
      <c r="AS24" s="58"/>
      <c r="AT24" s="66"/>
      <c r="AU24" s="60"/>
      <c r="AV24" s="60"/>
      <c r="AW24" s="61"/>
      <c r="AX24" s="62"/>
      <c r="AY24" s="31">
        <f t="shared" si="16"/>
        <v>9</v>
      </c>
      <c r="AZ24" s="63"/>
      <c r="BA24" s="69"/>
      <c r="BB24" s="69"/>
      <c r="BC24" s="69"/>
      <c r="BD24" s="71"/>
      <c r="BE24" s="89">
        <v>4.0</v>
      </c>
      <c r="BF24" s="71"/>
      <c r="BG24" s="72"/>
      <c r="BH24" s="73"/>
      <c r="BI24" s="73"/>
      <c r="BJ24" s="79">
        <v>7.0</v>
      </c>
      <c r="BK24" s="74"/>
      <c r="BL24" s="77">
        <f t="shared" si="17"/>
        <v>11</v>
      </c>
      <c r="BM24" s="80">
        <f t="shared" si="18"/>
        <v>20</v>
      </c>
      <c r="BN24" s="81"/>
      <c r="BO24" s="82">
        <f>IF(ISBLANK(A24),"",VLOOKUP(LEFT(A24,1),Coordinate,2,FALSE))</f>
        <v>4</v>
      </c>
      <c r="BP24" s="83">
        <f t="shared" si="19"/>
        <v>4</v>
      </c>
      <c r="BQ24" s="84">
        <f t="shared" si="20"/>
        <v>75</v>
      </c>
      <c r="BR24" s="54">
        <f>IF(ISBLANK(A24),"",vlookup(LEFT(A24,1),Coordinate,9,false))</f>
        <v>18</v>
      </c>
      <c r="BS24" s="54">
        <f>IF(ISBLANK(A24),"",VLOOKUP(MID(A24,2,1),Coordinate,9,false))</f>
        <v>4</v>
      </c>
      <c r="BT24" s="54">
        <f>IF(ISBLANK(A24),"",VLOOKUP(MID(A24,3,1),Coordinate,9,false))</f>
        <v>0</v>
      </c>
      <c r="BU24" s="54">
        <f>IF(ISBLANK(A24),"",VLOOKUP(MID(A24,4,1),Coordinate,9,false))</f>
        <v>19</v>
      </c>
      <c r="BV24" s="54">
        <f>IF(ISBLANK(A24),"",VLOOKUP(MID(A24,5,1),Coordinate,9,false))</f>
        <v>19</v>
      </c>
      <c r="BW24" s="54">
        <f>IF(ISBLANK(A24),"",VLOOKUP(MID(A24,6,1),Coordinate,9,false))</f>
        <v>11</v>
      </c>
      <c r="BX24" s="84">
        <f>IF(ISBLANK(A24),"",VLOOKUP(RIGHT(A24,1),Coordinate,9,false))</f>
        <v>4</v>
      </c>
      <c r="BY24" s="84">
        <f t="array" ref="BY24">SUMPRODUCT(BR24:BX24,TRANSPOSE(Weights))</f>
        <v>291</v>
      </c>
      <c r="BZ24" s="53"/>
    </row>
    <row r="25">
      <c r="A25" s="50" t="s">
        <v>813</v>
      </c>
      <c r="B25" s="51" t="str">
        <f>IF(ISBLANK(A25),"",if(C25="","N",if(VLOOKUP(BQ25,NewPlanet,3,false)=C25,"Y","N")))</f>
        <v>N</v>
      </c>
      <c r="C25" s="3" t="s">
        <v>814</v>
      </c>
      <c r="D25" s="52"/>
      <c r="E25" s="52" t="s">
        <v>121</v>
      </c>
      <c r="F25" s="52" t="s">
        <v>121</v>
      </c>
      <c r="G25" s="53"/>
      <c r="H25" s="52"/>
      <c r="I25" s="54">
        <f t="shared" si="14"/>
        <v>2</v>
      </c>
      <c r="J25" s="52" t="s">
        <v>121</v>
      </c>
      <c r="K25" s="52"/>
      <c r="L25" s="52"/>
      <c r="M25" s="52" t="s">
        <v>121</v>
      </c>
      <c r="N25" s="52"/>
      <c r="O25" s="54">
        <f t="shared" si="15"/>
        <v>2</v>
      </c>
      <c r="P25" s="55" t="s">
        <v>131</v>
      </c>
      <c r="Q25" s="56"/>
      <c r="R25" s="57" t="s">
        <v>123</v>
      </c>
      <c r="S25" s="58"/>
      <c r="T25" s="59" t="s">
        <v>125</v>
      </c>
      <c r="U25" s="60" t="s">
        <v>121</v>
      </c>
      <c r="V25" s="61" t="s">
        <v>121</v>
      </c>
      <c r="W25" s="62"/>
      <c r="X25" s="52" t="s">
        <v>121</v>
      </c>
      <c r="Y25" s="63"/>
      <c r="Z25" s="53"/>
      <c r="AA25" s="53"/>
      <c r="AB25" s="53"/>
      <c r="AC25" s="65"/>
      <c r="AD25" s="52"/>
      <c r="AE25" s="52"/>
      <c r="AF25" s="52"/>
      <c r="AG25" s="65"/>
      <c r="AH25" s="52"/>
      <c r="AI25" s="52"/>
      <c r="AJ25" s="52"/>
      <c r="AK25" s="65"/>
      <c r="AL25" s="52" t="s">
        <v>121</v>
      </c>
      <c r="AM25" s="52"/>
      <c r="AN25" s="52"/>
      <c r="AO25" s="56"/>
      <c r="AP25" s="56" t="s">
        <v>121</v>
      </c>
      <c r="AQ25" s="56"/>
      <c r="AR25" s="58" t="s">
        <v>121</v>
      </c>
      <c r="AS25" s="58"/>
      <c r="AT25" s="66"/>
      <c r="AU25" s="60"/>
      <c r="AV25" s="60"/>
      <c r="AW25" s="61"/>
      <c r="AX25" s="62"/>
      <c r="AY25" s="31">
        <f t="shared" si="16"/>
        <v>0</v>
      </c>
      <c r="AZ25" s="63"/>
      <c r="BA25" s="69"/>
      <c r="BB25" s="69"/>
      <c r="BC25" s="69"/>
      <c r="BD25" s="71"/>
      <c r="BE25" s="71"/>
      <c r="BF25" s="71"/>
      <c r="BG25" s="72" t="s">
        <v>121</v>
      </c>
      <c r="BH25" s="73" t="s">
        <v>121</v>
      </c>
      <c r="BI25" s="73"/>
      <c r="BJ25" s="74"/>
      <c r="BK25" s="74"/>
      <c r="BL25" s="77">
        <f t="shared" si="17"/>
        <v>0</v>
      </c>
      <c r="BM25" s="80">
        <f t="shared" si="18"/>
        <v>0</v>
      </c>
      <c r="BN25" s="81"/>
      <c r="BO25" s="82">
        <f>IF(ISBLANK(A25),"",VLOOKUP(LEFT(A25,1),Coordinate,2,FALSE))</f>
        <v>4</v>
      </c>
      <c r="BP25" s="83">
        <f t="shared" si="19"/>
        <v>4</v>
      </c>
      <c r="BQ25" s="84">
        <f t="shared" si="20"/>
        <v>94</v>
      </c>
      <c r="BR25" s="54">
        <f>IF(ISBLANK(A25),"",vlookup(LEFT(A25,1),Coordinate,9,false))</f>
        <v>18</v>
      </c>
      <c r="BS25" s="54">
        <f>IF(ISBLANK(A25),"",VLOOKUP(MID(A25,2,1),Coordinate,9,false))</f>
        <v>4</v>
      </c>
      <c r="BT25" s="54">
        <f>IF(ISBLANK(A25),"",VLOOKUP(MID(A25,3,1),Coordinate,9,false))</f>
        <v>23</v>
      </c>
      <c r="BU25" s="54">
        <f>IF(ISBLANK(A25),"",VLOOKUP(MID(A25,4,1),Coordinate,9,false))</f>
        <v>8</v>
      </c>
      <c r="BV25" s="54">
        <f>IF(ISBLANK(A25),"",VLOOKUP(MID(A25,5,1),Coordinate,9,false))</f>
        <v>4</v>
      </c>
      <c r="BW25" s="54">
        <f>IF(ISBLANK(A25),"",VLOOKUP(MID(A25,6,1),Coordinate,9,false))</f>
        <v>18</v>
      </c>
      <c r="BX25" s="84">
        <f>IF(ISBLANK(A25),"",VLOOKUP(RIGHT(A25,1),Coordinate,9,false))</f>
        <v>19</v>
      </c>
      <c r="BY25" s="84">
        <f t="array" ref="BY25">SUMPRODUCT(BR25:BX25,TRANSPOSE(Weights))</f>
        <v>388</v>
      </c>
      <c r="BZ25" s="53"/>
    </row>
    <row r="26">
      <c r="A26" s="50" t="s">
        <v>815</v>
      </c>
      <c r="B26" s="51" t="str">
        <f>IF(ISBLANK(A26),"",if(C26="","N",if(VLOOKUP(BQ26,NewPlanet,3,false)=C26,"Y","N")))</f>
        <v>N</v>
      </c>
      <c r="C26" s="3" t="s">
        <v>816</v>
      </c>
      <c r="D26" s="53" t="s">
        <v>121</v>
      </c>
      <c r="E26" s="53" t="s">
        <v>121</v>
      </c>
      <c r="F26" s="52"/>
      <c r="G26" s="53"/>
      <c r="H26" s="52"/>
      <c r="I26" s="54">
        <f t="shared" si="14"/>
        <v>2</v>
      </c>
      <c r="J26" s="53" t="s">
        <v>121</v>
      </c>
      <c r="K26" s="52"/>
      <c r="L26" s="53" t="s">
        <v>121</v>
      </c>
      <c r="M26" s="52"/>
      <c r="N26" s="52"/>
      <c r="O26" s="54">
        <f t="shared" si="15"/>
        <v>2</v>
      </c>
      <c r="P26" s="55" t="s">
        <v>131</v>
      </c>
      <c r="Q26" s="56"/>
      <c r="R26" s="57" t="s">
        <v>124</v>
      </c>
      <c r="S26" s="58"/>
      <c r="T26" s="59" t="s">
        <v>125</v>
      </c>
      <c r="U26" s="60"/>
      <c r="V26" s="61"/>
      <c r="W26" s="62"/>
      <c r="X26" s="52"/>
      <c r="Y26" s="63"/>
      <c r="Z26" s="53">
        <v>2.0</v>
      </c>
      <c r="AA26" s="53">
        <v>4.0</v>
      </c>
      <c r="AB26" s="53">
        <v>4.0</v>
      </c>
      <c r="AC26" s="65"/>
      <c r="AD26" s="52"/>
      <c r="AE26" s="52"/>
      <c r="AF26" s="52"/>
      <c r="AG26" s="65"/>
      <c r="AH26" s="52"/>
      <c r="AI26" s="52"/>
      <c r="AJ26" s="52"/>
      <c r="AK26" s="65"/>
      <c r="AL26" s="52"/>
      <c r="AM26" s="52"/>
      <c r="AN26" s="52"/>
      <c r="AO26" s="56"/>
      <c r="AP26" s="64">
        <v>9.0</v>
      </c>
      <c r="AQ26" s="56"/>
      <c r="AR26" s="58"/>
      <c r="AS26" s="58"/>
      <c r="AT26" s="66"/>
      <c r="AU26" s="67">
        <v>1.0</v>
      </c>
      <c r="AV26" s="67" t="s">
        <v>817</v>
      </c>
      <c r="AW26" s="61"/>
      <c r="AX26" s="62"/>
      <c r="AY26" s="31">
        <f t="shared" si="16"/>
        <v>20</v>
      </c>
      <c r="AZ26" s="63"/>
      <c r="BA26" s="69"/>
      <c r="BB26" s="69"/>
      <c r="BC26" s="69"/>
      <c r="BD26" s="71"/>
      <c r="BE26" s="71"/>
      <c r="BF26" s="71"/>
      <c r="BG26" s="72"/>
      <c r="BH26" s="73"/>
      <c r="BI26" s="73"/>
      <c r="BJ26" s="74"/>
      <c r="BK26" s="74"/>
      <c r="BL26" s="77">
        <f t="shared" si="17"/>
        <v>0</v>
      </c>
      <c r="BM26" s="80">
        <f t="shared" si="18"/>
        <v>20</v>
      </c>
      <c r="BN26" s="81"/>
      <c r="BO26" s="82">
        <f>IF(ISBLANK(A26),"",VLOOKUP(LEFT(A26,1),Coordinate,2,FALSE))</f>
        <v>4</v>
      </c>
      <c r="BP26" s="83">
        <f t="shared" si="19"/>
        <v>4</v>
      </c>
      <c r="BQ26" s="84">
        <f t="shared" si="20"/>
        <v>104</v>
      </c>
      <c r="BR26" s="54">
        <f>IF(ISBLANK(A26),"",vlookup(LEFT(A26,1),Coordinate,9,false))</f>
        <v>18</v>
      </c>
      <c r="BS26" s="54">
        <f>IF(ISBLANK(A26),"",VLOOKUP(MID(A26,2,1),Coordinate,9,false))</f>
        <v>11</v>
      </c>
      <c r="BT26" s="54">
        <f>IF(ISBLANK(A26),"",VLOOKUP(MID(A26,3,1),Coordinate,9,false))</f>
        <v>19</v>
      </c>
      <c r="BU26" s="54">
        <f>IF(ISBLANK(A26),"",VLOOKUP(MID(A26,4,1),Coordinate,9,false))</f>
        <v>4</v>
      </c>
      <c r="BV26" s="54">
        <f>IF(ISBLANK(A26),"",VLOOKUP(MID(A26,5,1),Coordinate,9,false))</f>
        <v>23</v>
      </c>
      <c r="BW26" s="54">
        <f>IF(ISBLANK(A26),"",VLOOKUP(MID(A26,6,1),Coordinate,9,false))</f>
        <v>21</v>
      </c>
      <c r="BX26" s="84">
        <f>IF(ISBLANK(A26),"",VLOOKUP(RIGHT(A26,1),Coordinate,9,false))</f>
        <v>8</v>
      </c>
      <c r="BY26" s="84">
        <f t="array" ref="BY26">SUMPRODUCT(BR26:BX26,TRANSPOSE(Weights))</f>
        <v>410</v>
      </c>
      <c r="BZ26" s="53"/>
    </row>
    <row r="27">
      <c r="A27" s="50" t="s">
        <v>818</v>
      </c>
      <c r="B27" s="51" t="str">
        <f>IF(ISBLANK(A27),"",if(C27="","N",if(VLOOKUP(BQ27,NewPlanet,3,false)=C27,"Y","N")))</f>
        <v>N</v>
      </c>
      <c r="C27" s="3" t="s">
        <v>819</v>
      </c>
      <c r="D27" s="53" t="s">
        <v>119</v>
      </c>
      <c r="E27" s="52"/>
      <c r="F27" s="52"/>
      <c r="G27" s="53"/>
      <c r="H27" s="53" t="s">
        <v>119</v>
      </c>
      <c r="I27" s="54">
        <f t="shared" si="14"/>
        <v>2</v>
      </c>
      <c r="J27" s="53" t="s">
        <v>119</v>
      </c>
      <c r="K27" s="53" t="s">
        <v>119</v>
      </c>
      <c r="L27" s="52"/>
      <c r="M27" s="52"/>
      <c r="N27" s="52"/>
      <c r="O27" s="54">
        <f t="shared" si="15"/>
        <v>2</v>
      </c>
      <c r="P27" s="55" t="s">
        <v>124</v>
      </c>
      <c r="Q27" s="56"/>
      <c r="R27" s="57" t="s">
        <v>124</v>
      </c>
      <c r="S27" s="58"/>
      <c r="T27" s="59" t="s">
        <v>124</v>
      </c>
      <c r="U27" s="60"/>
      <c r="V27" s="61"/>
      <c r="W27" s="62"/>
      <c r="X27" s="52"/>
      <c r="Y27" s="63"/>
      <c r="Z27" s="53">
        <v>7.0</v>
      </c>
      <c r="AA27" s="53">
        <v>6.0</v>
      </c>
      <c r="AB27" s="53">
        <v>7.0</v>
      </c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56"/>
      <c r="AP27" s="56"/>
      <c r="AQ27" s="56"/>
      <c r="AR27" s="58"/>
      <c r="AS27" s="58"/>
      <c r="AT27" s="66"/>
      <c r="AU27" s="60"/>
      <c r="AV27" s="60"/>
      <c r="AW27" s="61"/>
      <c r="AX27" s="62"/>
      <c r="AY27" s="31">
        <f t="shared" si="16"/>
        <v>20</v>
      </c>
      <c r="AZ27" s="63"/>
      <c r="BA27" s="69"/>
      <c r="BB27" s="69"/>
      <c r="BC27" s="69"/>
      <c r="BD27" s="71"/>
      <c r="BE27" s="71"/>
      <c r="BF27" s="71"/>
      <c r="BG27" s="72"/>
      <c r="BH27" s="73"/>
      <c r="BI27" s="73"/>
      <c r="BJ27" s="74"/>
      <c r="BK27" s="74"/>
      <c r="BL27" s="77">
        <f t="shared" si="17"/>
        <v>0</v>
      </c>
      <c r="BM27" s="80">
        <f t="shared" si="18"/>
        <v>20</v>
      </c>
      <c r="BN27" s="81" t="s">
        <v>820</v>
      </c>
      <c r="BO27" s="82">
        <f>IF(ISBLANK(A27),"",VLOOKUP(LEFT(A27,1),Coordinate,2,FALSE))</f>
        <v>4</v>
      </c>
      <c r="BP27" s="83">
        <f t="shared" si="19"/>
        <v>4</v>
      </c>
      <c r="BQ27" s="84">
        <f t="shared" si="20"/>
        <v>85</v>
      </c>
      <c r="BR27" s="54">
        <f>IF(ISBLANK(A27),"",vlookup(LEFT(A27,1),Coordinate,9,false))</f>
        <v>18</v>
      </c>
      <c r="BS27" s="54">
        <f>IF(ISBLANK(A27),"",VLOOKUP(MID(A27,2,1),Coordinate,9,false))</f>
        <v>15</v>
      </c>
      <c r="BT27" s="54">
        <f>IF(ISBLANK(A27),"",VLOOKUP(MID(A27,3,1),Coordinate,9,false))</f>
        <v>14</v>
      </c>
      <c r="BU27" s="54">
        <f>IF(ISBLANK(A27),"",VLOOKUP(MID(A27,4,1),Coordinate,9,false))</f>
        <v>14</v>
      </c>
      <c r="BV27" s="54">
        <f>IF(ISBLANK(A27),"",VLOOKUP(MID(A27,5,1),Coordinate,9,false))</f>
        <v>3</v>
      </c>
      <c r="BW27" s="54">
        <f>IF(ISBLANK(A27),"",VLOOKUP(MID(A27,6,1),Coordinate,9,false))</f>
        <v>4</v>
      </c>
      <c r="BX27" s="84">
        <f>IF(ISBLANK(A27),"",VLOOKUP(RIGHT(A27,1),Coordinate,9,false))</f>
        <v>17</v>
      </c>
      <c r="BY27" s="84">
        <f t="array" ref="BY27">SUMPRODUCT(BR27:BX27,TRANSPOSE(Weights))</f>
        <v>304</v>
      </c>
      <c r="BZ27" s="53"/>
    </row>
    <row r="28">
      <c r="A28" s="50" t="s">
        <v>821</v>
      </c>
      <c r="B28" s="51" t="str">
        <f>IF(ISBLANK(A28),"",if(C28="","N",if(VLOOKUP(BQ28,NewPlanet,3,false)=C28,"Y","N")))</f>
        <v>N</v>
      </c>
      <c r="C28" s="3" t="s">
        <v>822</v>
      </c>
      <c r="D28" s="53" t="s">
        <v>121</v>
      </c>
      <c r="E28" s="52"/>
      <c r="F28" s="53" t="s">
        <v>121</v>
      </c>
      <c r="G28" s="53"/>
      <c r="H28" s="52"/>
      <c r="I28" s="54">
        <f t="shared" si="14"/>
        <v>2</v>
      </c>
      <c r="J28" s="53" t="s">
        <v>121</v>
      </c>
      <c r="K28" s="52"/>
      <c r="L28" s="52"/>
      <c r="M28" s="53" t="s">
        <v>121</v>
      </c>
      <c r="N28" s="52"/>
      <c r="O28" s="54">
        <f t="shared" si="15"/>
        <v>2</v>
      </c>
      <c r="P28" s="55" t="s">
        <v>124</v>
      </c>
      <c r="Q28" s="56"/>
      <c r="R28" s="57" t="s">
        <v>123</v>
      </c>
      <c r="S28" s="66" t="s">
        <v>121</v>
      </c>
      <c r="T28" s="59" t="s">
        <v>124</v>
      </c>
      <c r="U28" s="60"/>
      <c r="V28" s="68" t="s">
        <v>121</v>
      </c>
      <c r="W28" s="62"/>
      <c r="X28" s="52"/>
      <c r="Y28" s="63"/>
      <c r="Z28" s="53">
        <v>3.0</v>
      </c>
      <c r="AA28" s="53">
        <v>4.0</v>
      </c>
      <c r="AB28" s="53">
        <v>3.0</v>
      </c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2"/>
      <c r="AN28" s="52"/>
      <c r="AO28" s="56"/>
      <c r="AP28" s="56"/>
      <c r="AQ28" s="56"/>
      <c r="AR28" s="58"/>
      <c r="AS28" s="58"/>
      <c r="AT28" s="66"/>
      <c r="AU28" s="60"/>
      <c r="AV28" s="60"/>
      <c r="AW28" s="68">
        <v>5.0</v>
      </c>
      <c r="AX28" s="62"/>
      <c r="AY28" s="31">
        <f t="shared" si="16"/>
        <v>15</v>
      </c>
      <c r="AZ28" s="63"/>
      <c r="BA28" s="69"/>
      <c r="BB28" s="69"/>
      <c r="BC28" s="69"/>
      <c r="BD28" s="89">
        <v>4.0</v>
      </c>
      <c r="BE28" s="71"/>
      <c r="BF28" s="71"/>
      <c r="BG28" s="72"/>
      <c r="BH28" s="73"/>
      <c r="BI28" s="73"/>
      <c r="BJ28" s="74"/>
      <c r="BK28" s="74"/>
      <c r="BL28" s="77">
        <f t="shared" si="17"/>
        <v>4</v>
      </c>
      <c r="BM28" s="80">
        <f t="shared" si="18"/>
        <v>19</v>
      </c>
      <c r="BN28" s="81" t="s">
        <v>823</v>
      </c>
      <c r="BO28" s="82">
        <f>IF(ISBLANK(A28),"",VLOOKUP(LEFT(A28,1),Coordinate,2,FALSE))</f>
        <v>4</v>
      </c>
      <c r="BP28" s="83">
        <f t="shared" si="19"/>
        <v>4</v>
      </c>
      <c r="BQ28" s="84">
        <f t="shared" si="20"/>
        <v>125</v>
      </c>
      <c r="BR28" s="54">
        <f>IF(ISBLANK(A28),"",vlookup(LEFT(A28,1),Coordinate,9,false))</f>
        <v>18</v>
      </c>
      <c r="BS28" s="54">
        <f>IF(ISBLANK(A28),"",VLOOKUP(MID(A28,2,1),Coordinate,9,false))</f>
        <v>20</v>
      </c>
      <c r="BT28" s="54">
        <f>IF(ISBLANK(A28),"",VLOOKUP(MID(A28,3,1),Coordinate,9,false))</f>
        <v>22</v>
      </c>
      <c r="BU28" s="54">
        <f>IF(ISBLANK(A28),"",VLOOKUP(MID(A28,4,1),Coordinate,9,false))</f>
        <v>14</v>
      </c>
      <c r="BV28" s="54">
        <f>IF(ISBLANK(A28),"",VLOOKUP(MID(A28,5,1),Coordinate,9,false))</f>
        <v>25</v>
      </c>
      <c r="BW28" s="54">
        <f>IF(ISBLANK(A28),"",VLOOKUP(MID(A28,6,1),Coordinate,9,false))</f>
        <v>12</v>
      </c>
      <c r="BX28" s="84">
        <f>IF(ISBLANK(A28),"",VLOOKUP(RIGHT(A28,1),Coordinate,9,false))</f>
        <v>14</v>
      </c>
      <c r="BY28" s="84">
        <f t="array" ref="BY28">SUMPRODUCT(BR28:BX28,TRANSPOSE(Weights))</f>
        <v>475</v>
      </c>
      <c r="BZ28" s="53"/>
    </row>
    <row r="29">
      <c r="A29" s="50" t="s">
        <v>824</v>
      </c>
      <c r="B29" s="51" t="str">
        <f>IF(ISBLANK(A29),"",if(C29="","N",if(VLOOKUP(BQ29,NewPlanet,3,false)=C29,"Y","N")))</f>
        <v>N</v>
      </c>
      <c r="C29" s="3" t="s">
        <v>825</v>
      </c>
      <c r="D29" s="52" t="s">
        <v>121</v>
      </c>
      <c r="E29" s="52"/>
      <c r="F29" s="52" t="s">
        <v>121</v>
      </c>
      <c r="G29" s="53"/>
      <c r="H29" s="52"/>
      <c r="I29" s="54">
        <f t="shared" si="14"/>
        <v>2</v>
      </c>
      <c r="J29" s="52" t="s">
        <v>121</v>
      </c>
      <c r="K29" s="52"/>
      <c r="L29" s="52"/>
      <c r="M29" s="52" t="s">
        <v>121</v>
      </c>
      <c r="N29" s="52"/>
      <c r="O29" s="54">
        <f t="shared" si="15"/>
        <v>2</v>
      </c>
      <c r="P29" s="55" t="s">
        <v>124</v>
      </c>
      <c r="Q29" s="56"/>
      <c r="R29" s="57" t="s">
        <v>123</v>
      </c>
      <c r="S29" s="58" t="s">
        <v>121</v>
      </c>
      <c r="T29" s="59" t="s">
        <v>125</v>
      </c>
      <c r="U29" s="60"/>
      <c r="V29" s="61"/>
      <c r="W29" s="62"/>
      <c r="X29" s="52" t="s">
        <v>119</v>
      </c>
      <c r="Y29" s="63"/>
      <c r="Z29" s="53">
        <v>4.0</v>
      </c>
      <c r="AA29" s="53">
        <v>5.0</v>
      </c>
      <c r="AB29" s="53">
        <v>3.0</v>
      </c>
      <c r="AC29" s="65"/>
      <c r="AD29" s="52"/>
      <c r="AE29" s="52"/>
      <c r="AF29" s="52"/>
      <c r="AG29" s="65"/>
      <c r="AH29" s="52"/>
      <c r="AI29" s="52"/>
      <c r="AJ29" s="52"/>
      <c r="AK29" s="65"/>
      <c r="AL29" s="53">
        <v>1.0</v>
      </c>
      <c r="AM29" s="52"/>
      <c r="AN29" s="52"/>
      <c r="AO29" s="56"/>
      <c r="AP29" s="56"/>
      <c r="AQ29" s="56"/>
      <c r="AR29" s="58"/>
      <c r="AS29" s="58"/>
      <c r="AT29" s="66"/>
      <c r="AU29" s="67">
        <v>1.0</v>
      </c>
      <c r="AV29" s="67" t="s">
        <v>826</v>
      </c>
      <c r="AW29" s="61"/>
      <c r="AX29" s="62"/>
      <c r="AY29" s="31">
        <f t="shared" si="16"/>
        <v>14</v>
      </c>
      <c r="AZ29" s="63"/>
      <c r="BA29" s="69"/>
      <c r="BB29" s="69"/>
      <c r="BC29" s="69"/>
      <c r="BD29" s="89">
        <v>6.0</v>
      </c>
      <c r="BE29" s="71"/>
      <c r="BF29" s="71"/>
      <c r="BG29" s="72"/>
      <c r="BH29" s="73"/>
      <c r="BI29" s="73"/>
      <c r="BJ29" s="74"/>
      <c r="BK29" s="74"/>
      <c r="BL29" s="77">
        <f t="shared" si="17"/>
        <v>6</v>
      </c>
      <c r="BM29" s="80">
        <f t="shared" si="18"/>
        <v>20</v>
      </c>
      <c r="BN29" s="81"/>
      <c r="BO29" s="82">
        <f>IF(ISBLANK(A29),"",VLOOKUP(LEFT(A29,1),Coordinate,2,FALSE))</f>
        <v>4</v>
      </c>
      <c r="BP29" s="83">
        <f t="shared" si="19"/>
        <v>4</v>
      </c>
      <c r="BQ29" s="84">
        <f t="shared" si="20"/>
        <v>94</v>
      </c>
      <c r="BR29" s="54">
        <f>IF(ISBLANK(A29),"",vlookup(LEFT(A29,1),Coordinate,9,false))</f>
        <v>18</v>
      </c>
      <c r="BS29" s="54">
        <f>IF(ISBLANK(A29),"",VLOOKUP(MID(A29,2,1),Coordinate,9,false))</f>
        <v>25</v>
      </c>
      <c r="BT29" s="54">
        <f>IF(ISBLANK(A29),"",VLOOKUP(MID(A29,3,1),Coordinate,9,false))</f>
        <v>2</v>
      </c>
      <c r="BU29" s="54">
        <f>IF(ISBLANK(A29),"",VLOOKUP(MID(A29,4,1),Coordinate,9,false))</f>
        <v>25</v>
      </c>
      <c r="BV29" s="54">
        <f>IF(ISBLANK(A29),"",VLOOKUP(MID(A29,5,1),Coordinate,9,false))</f>
        <v>2</v>
      </c>
      <c r="BW29" s="54">
        <f>IF(ISBLANK(A29),"",VLOOKUP(MID(A29,6,1),Coordinate,9,false))</f>
        <v>22</v>
      </c>
      <c r="BX29" s="84">
        <f>IF(ISBLANK(A29),"",VLOOKUP(RIGHT(A29,1),Coordinate,9,false))</f>
        <v>0</v>
      </c>
      <c r="BY29" s="84">
        <f t="array" ref="BY29">SUMPRODUCT(BR29:BX29,TRANSPOSE(Weights))</f>
        <v>316</v>
      </c>
      <c r="BZ29" s="53"/>
    </row>
    <row r="30">
      <c r="A30" s="50" t="s">
        <v>694</v>
      </c>
      <c r="B30" s="51" t="str">
        <f>IF(ISBLANK(A30),"",if(C30="","N",if(VLOOKUP(BQ30,NewPlanet,3,false)=C30,"Y","N")))</f>
        <v>N</v>
      </c>
      <c r="C30" s="3" t="s">
        <v>588</v>
      </c>
      <c r="D30" s="53" t="s">
        <v>121</v>
      </c>
      <c r="E30" s="52"/>
      <c r="F30" s="52"/>
      <c r="G30" s="53"/>
      <c r="H30" s="53" t="s">
        <v>121</v>
      </c>
      <c r="I30" s="54">
        <f t="shared" si="14"/>
        <v>2</v>
      </c>
      <c r="J30" s="52"/>
      <c r="K30" s="53" t="s">
        <v>121</v>
      </c>
      <c r="L30" s="53" t="s">
        <v>121</v>
      </c>
      <c r="M30" s="52"/>
      <c r="N30" s="52"/>
      <c r="O30" s="54">
        <f t="shared" si="15"/>
        <v>2</v>
      </c>
      <c r="P30" s="55" t="s">
        <v>124</v>
      </c>
      <c r="Q30" s="56"/>
      <c r="R30" s="57" t="s">
        <v>123</v>
      </c>
      <c r="S30" s="66" t="s">
        <v>121</v>
      </c>
      <c r="T30" s="59" t="s">
        <v>124</v>
      </c>
      <c r="U30" s="60"/>
      <c r="V30" s="61"/>
      <c r="W30" s="62"/>
      <c r="X30" s="52"/>
      <c r="Y30" s="63"/>
      <c r="Z30" s="53"/>
      <c r="AA30" s="53"/>
      <c r="AB30" s="53"/>
      <c r="AC30" s="65"/>
      <c r="AD30" s="52"/>
      <c r="AE30" s="52"/>
      <c r="AF30" s="52"/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58"/>
      <c r="AS30" s="58"/>
      <c r="AT30" s="66"/>
      <c r="AU30" s="60"/>
      <c r="AV30" s="60"/>
      <c r="AW30" s="61"/>
      <c r="AX30" s="62"/>
      <c r="AY30" s="31">
        <f t="shared" si="16"/>
        <v>0</v>
      </c>
      <c r="AZ30" s="63"/>
      <c r="BA30" s="69"/>
      <c r="BB30" s="69"/>
      <c r="BC30" s="69"/>
      <c r="BD30" s="71"/>
      <c r="BE30" s="71"/>
      <c r="BF30" s="71"/>
      <c r="BG30" s="72"/>
      <c r="BH30" s="73"/>
      <c r="BI30" s="73"/>
      <c r="BJ30" s="74"/>
      <c r="BK30" s="74"/>
      <c r="BL30" s="77">
        <f t="shared" si="17"/>
        <v>0</v>
      </c>
      <c r="BM30" s="80">
        <f t="shared" si="18"/>
        <v>0</v>
      </c>
      <c r="BN30" s="81"/>
      <c r="BO30" s="82">
        <f>IF(ISBLANK(A30),"",VLOOKUP(LEFT(A30,1),Coordinate,2,FALSE))</f>
        <v>4</v>
      </c>
      <c r="BP30" s="83">
        <f t="shared" si="19"/>
        <v>4</v>
      </c>
      <c r="BQ30" s="84">
        <f t="shared" si="20"/>
        <v>106</v>
      </c>
      <c r="BR30" s="54">
        <f>IF(ISBLANK(A30),"",vlookup(LEFT(A30,1),Coordinate,9,false))</f>
        <v>18</v>
      </c>
      <c r="BS30" s="54">
        <f>IF(ISBLANK(A30),"",VLOOKUP(MID(A30,2,1),Coordinate,9,false))</f>
        <v>24</v>
      </c>
      <c r="BT30" s="54">
        <f>IF(ISBLANK(A30),"",VLOOKUP(MID(A30,3,1),Coordinate,9,false))</f>
        <v>18</v>
      </c>
      <c r="BU30" s="54">
        <f>IF(ISBLANK(A30),"",VLOOKUP(MID(A30,4,1),Coordinate,9,false))</f>
        <v>24</v>
      </c>
      <c r="BV30" s="54">
        <f>IF(ISBLANK(A30),"",VLOOKUP(MID(A30,5,1),Coordinate,9,false))</f>
        <v>2</v>
      </c>
      <c r="BW30" s="54">
        <f>IF(ISBLANK(A30),"",VLOOKUP(MID(A30,6,1),Coordinate,9,false))</f>
        <v>13</v>
      </c>
      <c r="BX30" s="84">
        <f>IF(ISBLANK(A30),"",VLOOKUP(RIGHT(A30,1),Coordinate,9,false))</f>
        <v>7</v>
      </c>
      <c r="BY30" s="84">
        <f t="array" ref="BY30">SUMPRODUCT(BR30:BX30,TRANSPOSE(Weights))</f>
        <v>353</v>
      </c>
      <c r="BZ30" s="53"/>
    </row>
    <row r="31">
      <c r="A31" s="50"/>
      <c r="B31" s="51" t="str">
        <f>IF(ISBLANK(A31),"",if(C31="","N",if(VLOOKUP(BQ31,NewPlanet,3,false)=C31,"Y","N")))</f>
        <v/>
      </c>
      <c r="C31" s="3"/>
      <c r="D31" s="52"/>
      <c r="E31" s="52"/>
      <c r="F31" s="52"/>
      <c r="G31" s="53"/>
      <c r="H31" s="52"/>
      <c r="I31" s="54" t="str">
        <f t="shared" si="14"/>
        <v/>
      </c>
      <c r="J31" s="52"/>
      <c r="K31" s="52"/>
      <c r="L31" s="52"/>
      <c r="M31" s="52"/>
      <c r="N31" s="52"/>
      <c r="O31" s="54" t="str">
        <f t="shared" si="15"/>
        <v/>
      </c>
      <c r="P31" s="55"/>
      <c r="Q31" s="56"/>
      <c r="R31" s="57"/>
      <c r="S31" s="58"/>
      <c r="T31" s="59"/>
      <c r="U31" s="60"/>
      <c r="V31" s="61"/>
      <c r="W31" s="62"/>
      <c r="X31" s="52"/>
      <c r="Y31" s="63"/>
      <c r="Z31" s="53"/>
      <c r="AA31" s="53"/>
      <c r="AB31" s="53"/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56"/>
      <c r="AP31" s="56"/>
      <c r="AQ31" s="56"/>
      <c r="AR31" s="58"/>
      <c r="AS31" s="58"/>
      <c r="AT31" s="66"/>
      <c r="AU31" s="60"/>
      <c r="AV31" s="60"/>
      <c r="AW31" s="61"/>
      <c r="AX31" s="62"/>
      <c r="AY31" s="31" t="str">
        <f t="shared" si="16"/>
        <v/>
      </c>
      <c r="AZ31" s="63"/>
      <c r="BA31" s="69"/>
      <c r="BB31" s="69"/>
      <c r="BC31" s="69"/>
      <c r="BD31" s="71"/>
      <c r="BE31" s="71"/>
      <c r="BF31" s="71"/>
      <c r="BG31" s="72"/>
      <c r="BH31" s="73"/>
      <c r="BI31" s="73"/>
      <c r="BJ31" s="74"/>
      <c r="BK31" s="74"/>
      <c r="BL31" s="77" t="str">
        <f t="shared" si="17"/>
        <v/>
      </c>
      <c r="BM31" s="80" t="str">
        <f t="shared" si="18"/>
        <v/>
      </c>
      <c r="BN31" s="81"/>
      <c r="BO31" s="82" t="str">
        <f>IF(ISBLANK(A31),"",VLOOKUP(LEFT(A31,1),Coordinate,2,FALSE))</f>
        <v/>
      </c>
      <c r="BP31" s="83">
        <f t="shared" si="19"/>
        <v>0</v>
      </c>
      <c r="BQ31" s="84">
        <f t="shared" si="20"/>
        <v>0</v>
      </c>
      <c r="BR31" s="54" t="str">
        <f>IF(ISBLANK(A31),"",vlookup(LEFT(A31,1),Coordinate,9,false))</f>
        <v/>
      </c>
      <c r="BS31" s="54" t="str">
        <f>IF(ISBLANK(A31),"",VLOOKUP(MID(A31,2,1),Coordinate,9,false))</f>
        <v/>
      </c>
      <c r="BT31" s="54" t="str">
        <f>IF(ISBLANK(A31),"",VLOOKUP(MID(A31,3,1),Coordinate,9,false))</f>
        <v/>
      </c>
      <c r="BU31" s="54" t="str">
        <f>IF(ISBLANK(A31),"",VLOOKUP(MID(A31,4,1),Coordinate,9,false))</f>
        <v/>
      </c>
      <c r="BV31" s="54" t="str">
        <f>IF(ISBLANK(A31),"",VLOOKUP(MID(A31,5,1),Coordinate,9,false))</f>
        <v/>
      </c>
      <c r="BW31" s="54" t="str">
        <f>IF(ISBLANK(A31),"",VLOOKUP(MID(A31,6,1),Coordinate,9,false))</f>
        <v/>
      </c>
      <c r="BX31" s="84" t="str">
        <f>IF(ISBLANK(A31),"",VLOOKUP(RIGHT(A31,1),Coordinate,9,false))</f>
        <v/>
      </c>
      <c r="BY31" s="84">
        <f t="array" ref="BY31">SUMPRODUCT(BR31:BX31,TRANSPOSE(Weights))</f>
        <v>0</v>
      </c>
      <c r="BZ31" s="53"/>
    </row>
    <row r="32">
      <c r="A32" s="50"/>
      <c r="B32" s="51" t="str">
        <f>IF(ISBLANK(A32),"",if(C32="","N",if(VLOOKUP(BQ32,NewPlanet,3,false)=C32,"Y","N")))</f>
        <v/>
      </c>
      <c r="C32" s="3"/>
      <c r="D32" s="52"/>
      <c r="E32" s="52"/>
      <c r="F32" s="52"/>
      <c r="G32" s="53"/>
      <c r="H32" s="52"/>
      <c r="I32" s="54" t="str">
        <f t="shared" si="14"/>
        <v/>
      </c>
      <c r="J32" s="52"/>
      <c r="K32" s="52"/>
      <c r="L32" s="52"/>
      <c r="M32" s="52"/>
      <c r="N32" s="52"/>
      <c r="O32" s="54" t="str">
        <f t="shared" si="15"/>
        <v/>
      </c>
      <c r="P32" s="55"/>
      <c r="Q32" s="56"/>
      <c r="R32" s="57"/>
      <c r="S32" s="58"/>
      <c r="T32" s="59"/>
      <c r="U32" s="60"/>
      <c r="V32" s="61"/>
      <c r="W32" s="62"/>
      <c r="X32" s="52"/>
      <c r="Y32" s="63"/>
      <c r="Z32" s="53"/>
      <c r="AA32" s="53"/>
      <c r="AB32" s="53"/>
      <c r="AC32" s="65"/>
      <c r="AD32" s="52"/>
      <c r="AE32" s="52"/>
      <c r="AF32" s="52"/>
      <c r="AG32" s="65"/>
      <c r="AH32" s="52"/>
      <c r="AI32" s="52"/>
      <c r="AJ32" s="52"/>
      <c r="AK32" s="65"/>
      <c r="AL32" s="52"/>
      <c r="AM32" s="52"/>
      <c r="AN32" s="52"/>
      <c r="AO32" s="56"/>
      <c r="AP32" s="56"/>
      <c r="AQ32" s="56"/>
      <c r="AR32" s="58"/>
      <c r="AS32" s="58"/>
      <c r="AT32" s="66"/>
      <c r="AU32" s="60"/>
      <c r="AV32" s="60"/>
      <c r="AW32" s="61"/>
      <c r="AX32" s="62"/>
      <c r="AY32" s="31" t="str">
        <f t="shared" si="16"/>
        <v/>
      </c>
      <c r="AZ32" s="63"/>
      <c r="BA32" s="69"/>
      <c r="BB32" s="69"/>
      <c r="BC32" s="69"/>
      <c r="BD32" s="71"/>
      <c r="BE32" s="71"/>
      <c r="BF32" s="71"/>
      <c r="BG32" s="72"/>
      <c r="BH32" s="73"/>
      <c r="BI32" s="73"/>
      <c r="BJ32" s="74"/>
      <c r="BK32" s="74"/>
      <c r="BL32" s="77" t="str">
        <f t="shared" si="17"/>
        <v/>
      </c>
      <c r="BM32" s="80" t="str">
        <f t="shared" si="18"/>
        <v/>
      </c>
      <c r="BN32" s="81"/>
      <c r="BO32" s="82" t="str">
        <f>IF(ISBLANK(A32),"",VLOOKUP(LEFT(A32,1),Coordinate,2,FALSE))</f>
        <v/>
      </c>
      <c r="BP32" s="83">
        <f t="shared" si="19"/>
        <v>0</v>
      </c>
      <c r="BQ32" s="84">
        <f t="shared" si="20"/>
        <v>0</v>
      </c>
      <c r="BR32" s="54" t="str">
        <f>IF(ISBLANK(A32),"",vlookup(LEFT(A32,1),Coordinate,9,false))</f>
        <v/>
      </c>
      <c r="BS32" s="54" t="str">
        <f>IF(ISBLANK(A32),"",VLOOKUP(MID(A32,2,1),Coordinate,9,false))</f>
        <v/>
      </c>
      <c r="BT32" s="54" t="str">
        <f>IF(ISBLANK(A32),"",VLOOKUP(MID(A32,3,1),Coordinate,9,false))</f>
        <v/>
      </c>
      <c r="BU32" s="54" t="str">
        <f>IF(ISBLANK(A32),"",VLOOKUP(MID(A32,4,1),Coordinate,9,false))</f>
        <v/>
      </c>
      <c r="BV32" s="54" t="str">
        <f>IF(ISBLANK(A32),"",VLOOKUP(MID(A32,5,1),Coordinate,9,false))</f>
        <v/>
      </c>
      <c r="BW32" s="54" t="str">
        <f>IF(ISBLANK(A32),"",VLOOKUP(MID(A32,6,1),Coordinate,9,false))</f>
        <v/>
      </c>
      <c r="BX32" s="84" t="str">
        <f>IF(ISBLANK(A32),"",VLOOKUP(RIGHT(A32,1),Coordinate,9,false))</f>
        <v/>
      </c>
      <c r="BY32" s="84">
        <f t="array" ref="BY32">SUMPRODUCT(BR32:BX32,TRANSPOSE(Weights))</f>
        <v>0</v>
      </c>
      <c r="BZ32" s="53"/>
    </row>
    <row r="33">
      <c r="A33" s="50"/>
      <c r="B33" s="51" t="str">
        <f>IF(ISBLANK(A33),"",if(C33="","N",if(VLOOKUP(BQ33,NewPlanet,3,false)=C33,"Y","N")))</f>
        <v/>
      </c>
      <c r="C33" s="3"/>
      <c r="D33" s="52"/>
      <c r="E33" s="52"/>
      <c r="F33" s="52"/>
      <c r="G33" s="53"/>
      <c r="H33" s="52"/>
      <c r="I33" s="54" t="str">
        <f t="shared" si="14"/>
        <v/>
      </c>
      <c r="J33" s="52"/>
      <c r="K33" s="52"/>
      <c r="L33" s="52"/>
      <c r="M33" s="52"/>
      <c r="N33" s="52"/>
      <c r="O33" s="54" t="str">
        <f t="shared" si="15"/>
        <v/>
      </c>
      <c r="P33" s="55"/>
      <c r="Q33" s="56"/>
      <c r="R33" s="57"/>
      <c r="S33" s="58"/>
      <c r="T33" s="59"/>
      <c r="U33" s="60"/>
      <c r="V33" s="61"/>
      <c r="W33" s="62"/>
      <c r="X33" s="52"/>
      <c r="Y33" s="63"/>
      <c r="Z33" s="53"/>
      <c r="AA33" s="53"/>
      <c r="AB33" s="53"/>
      <c r="AC33" s="65"/>
      <c r="AD33" s="52"/>
      <c r="AE33" s="52"/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56"/>
      <c r="AQ33" s="56"/>
      <c r="AR33" s="58"/>
      <c r="AS33" s="58"/>
      <c r="AT33" s="66"/>
      <c r="AU33" s="60"/>
      <c r="AV33" s="60"/>
      <c r="AW33" s="61"/>
      <c r="AX33" s="62"/>
      <c r="AY33" s="31" t="str">
        <f t="shared" si="16"/>
        <v/>
      </c>
      <c r="AZ33" s="63"/>
      <c r="BA33" s="69"/>
      <c r="BB33" s="69"/>
      <c r="BC33" s="69"/>
      <c r="BD33" s="71"/>
      <c r="BE33" s="71"/>
      <c r="BF33" s="71"/>
      <c r="BG33" s="72"/>
      <c r="BH33" s="73"/>
      <c r="BI33" s="73"/>
      <c r="BJ33" s="74"/>
      <c r="BK33" s="74"/>
      <c r="BL33" s="77" t="str">
        <f t="shared" si="17"/>
        <v/>
      </c>
      <c r="BM33" s="80" t="str">
        <f t="shared" si="18"/>
        <v/>
      </c>
      <c r="BN33" s="81"/>
      <c r="BO33" s="82" t="str">
        <f>IF(ISBLANK(A33),"",VLOOKUP(LEFT(A33,1),Coordinate,2,FALSE))</f>
        <v/>
      </c>
      <c r="BP33" s="83">
        <f t="shared" si="19"/>
        <v>0</v>
      </c>
      <c r="BQ33" s="84">
        <f t="shared" si="20"/>
        <v>0</v>
      </c>
      <c r="BR33" s="54" t="str">
        <f>IF(ISBLANK(A33),"",vlookup(LEFT(A33,1),Coordinate,9,false))</f>
        <v/>
      </c>
      <c r="BS33" s="54" t="str">
        <f>IF(ISBLANK(A33),"",VLOOKUP(MID(A33,2,1),Coordinate,9,false))</f>
        <v/>
      </c>
      <c r="BT33" s="54" t="str">
        <f>IF(ISBLANK(A33),"",VLOOKUP(MID(A33,3,1),Coordinate,9,false))</f>
        <v/>
      </c>
      <c r="BU33" s="54" t="str">
        <f>IF(ISBLANK(A33),"",VLOOKUP(MID(A33,4,1),Coordinate,9,false))</f>
        <v/>
      </c>
      <c r="BV33" s="54" t="str">
        <f>IF(ISBLANK(A33),"",VLOOKUP(MID(A33,5,1),Coordinate,9,false))</f>
        <v/>
      </c>
      <c r="BW33" s="54" t="str">
        <f>IF(ISBLANK(A33),"",VLOOKUP(MID(A33,6,1),Coordinate,9,false))</f>
        <v/>
      </c>
      <c r="BX33" s="84" t="str">
        <f>IF(ISBLANK(A33),"",VLOOKUP(RIGHT(A33,1),Coordinate,9,false))</f>
        <v/>
      </c>
      <c r="BY33" s="84">
        <f t="array" ref="BY33">SUMPRODUCT(BR33:BX33,TRANSPOSE(Weights))</f>
        <v>0</v>
      </c>
      <c r="BZ33" s="53"/>
    </row>
    <row r="34">
      <c r="A34" s="50"/>
      <c r="B34" s="51" t="str">
        <f>IF(ISBLANK(A34),"",if(C34="","N",if(VLOOKUP(BQ34,NewPlanet,3,false)=C34,"Y","N")))</f>
        <v/>
      </c>
      <c r="C34" s="3"/>
      <c r="D34" s="52"/>
      <c r="E34" s="52"/>
      <c r="F34" s="52"/>
      <c r="G34" s="53"/>
      <c r="H34" s="52"/>
      <c r="I34" s="54" t="str">
        <f t="shared" si="14"/>
        <v/>
      </c>
      <c r="J34" s="52"/>
      <c r="K34" s="52"/>
      <c r="L34" s="52"/>
      <c r="M34" s="52"/>
      <c r="N34" s="52"/>
      <c r="O34" s="54" t="str">
        <f t="shared" si="15"/>
        <v/>
      </c>
      <c r="P34" s="55"/>
      <c r="Q34" s="56"/>
      <c r="R34" s="57"/>
      <c r="S34" s="58"/>
      <c r="T34" s="59"/>
      <c r="U34" s="60"/>
      <c r="V34" s="61"/>
      <c r="W34" s="62"/>
      <c r="X34" s="52"/>
      <c r="Y34" s="63"/>
      <c r="Z34" s="53"/>
      <c r="AA34" s="53"/>
      <c r="AB34" s="53"/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2"/>
      <c r="AO34" s="56"/>
      <c r="AP34" s="56"/>
      <c r="AQ34" s="56"/>
      <c r="AR34" s="58"/>
      <c r="AS34" s="58"/>
      <c r="AT34" s="66"/>
      <c r="AU34" s="60"/>
      <c r="AV34" s="60"/>
      <c r="AW34" s="61"/>
      <c r="AX34" s="62"/>
      <c r="AY34" s="31" t="str">
        <f t="shared" si="16"/>
        <v/>
      </c>
      <c r="AZ34" s="63"/>
      <c r="BA34" s="69"/>
      <c r="BB34" s="69"/>
      <c r="BC34" s="69"/>
      <c r="BD34" s="71"/>
      <c r="BE34" s="71"/>
      <c r="BF34" s="71"/>
      <c r="BG34" s="72"/>
      <c r="BH34" s="73"/>
      <c r="BI34" s="73"/>
      <c r="BJ34" s="74"/>
      <c r="BK34" s="74"/>
      <c r="BL34" s="77" t="str">
        <f t="shared" si="17"/>
        <v/>
      </c>
      <c r="BM34" s="80" t="str">
        <f t="shared" si="18"/>
        <v/>
      </c>
      <c r="BN34" s="81"/>
      <c r="BO34" s="82" t="str">
        <f>IF(ISBLANK(A34),"",VLOOKUP(LEFT(A34,1),Coordinate,2,FALSE))</f>
        <v/>
      </c>
      <c r="BP34" s="83">
        <f t="shared" si="19"/>
        <v>0</v>
      </c>
      <c r="BQ34" s="84">
        <f t="shared" si="20"/>
        <v>0</v>
      </c>
      <c r="BR34" s="54" t="str">
        <f>IF(ISBLANK(A34),"",vlookup(LEFT(A34,1),Coordinate,9,false))</f>
        <v/>
      </c>
      <c r="BS34" s="54" t="str">
        <f>IF(ISBLANK(A34),"",VLOOKUP(MID(A34,2,1),Coordinate,9,false))</f>
        <v/>
      </c>
      <c r="BT34" s="54" t="str">
        <f>IF(ISBLANK(A34),"",VLOOKUP(MID(A34,3,1),Coordinate,9,false))</f>
        <v/>
      </c>
      <c r="BU34" s="54" t="str">
        <f>IF(ISBLANK(A34),"",VLOOKUP(MID(A34,4,1),Coordinate,9,false))</f>
        <v/>
      </c>
      <c r="BV34" s="54" t="str">
        <f>IF(ISBLANK(A34),"",VLOOKUP(MID(A34,5,1),Coordinate,9,false))</f>
        <v/>
      </c>
      <c r="BW34" s="54" t="str">
        <f>IF(ISBLANK(A34),"",VLOOKUP(MID(A34,6,1),Coordinate,9,false))</f>
        <v/>
      </c>
      <c r="BX34" s="84" t="str">
        <f>IF(ISBLANK(A34),"",VLOOKUP(RIGHT(A34,1),Coordinate,9,false))</f>
        <v/>
      </c>
      <c r="BY34" s="84">
        <f t="array" ref="BY34">SUMPRODUCT(BR34:BX34,TRANSPOSE(Weights))</f>
        <v>0</v>
      </c>
      <c r="BZ34" s="53"/>
    </row>
    <row r="35">
      <c r="A35" s="50"/>
      <c r="B35" s="51" t="str">
        <f>IF(ISBLANK(A35),"",if(C35="","N",if(VLOOKUP(BQ35,NewPlanet,3,false)=C35,"Y","N")))</f>
        <v/>
      </c>
      <c r="C35" s="3"/>
      <c r="D35" s="52"/>
      <c r="E35" s="52"/>
      <c r="F35" s="52"/>
      <c r="G35" s="53"/>
      <c r="H35" s="52"/>
      <c r="I35" s="54" t="str">
        <f t="shared" si="14"/>
        <v/>
      </c>
      <c r="J35" s="52"/>
      <c r="K35" s="52"/>
      <c r="L35" s="52"/>
      <c r="M35" s="52"/>
      <c r="N35" s="52"/>
      <c r="O35" s="54" t="str">
        <f t="shared" si="15"/>
        <v/>
      </c>
      <c r="P35" s="55"/>
      <c r="Q35" s="56"/>
      <c r="R35" s="57"/>
      <c r="S35" s="58"/>
      <c r="T35" s="59"/>
      <c r="U35" s="60"/>
      <c r="V35" s="61"/>
      <c r="W35" s="62"/>
      <c r="X35" s="52"/>
      <c r="Y35" s="63"/>
      <c r="Z35" s="53"/>
      <c r="AA35" s="53"/>
      <c r="AB35" s="53"/>
      <c r="AC35" s="65"/>
      <c r="AD35" s="52"/>
      <c r="AE35" s="52"/>
      <c r="AF35" s="52"/>
      <c r="AG35" s="65"/>
      <c r="AH35" s="52"/>
      <c r="AI35" s="52"/>
      <c r="AJ35" s="52"/>
      <c r="AK35" s="65"/>
      <c r="AL35" s="52"/>
      <c r="AM35" s="52"/>
      <c r="AN35" s="52"/>
      <c r="AO35" s="56"/>
      <c r="AP35" s="56"/>
      <c r="AQ35" s="56"/>
      <c r="AR35" s="58"/>
      <c r="AS35" s="58"/>
      <c r="AT35" s="66"/>
      <c r="AU35" s="60"/>
      <c r="AV35" s="60"/>
      <c r="AW35" s="61"/>
      <c r="AX35" s="62"/>
      <c r="AY35" s="31" t="str">
        <f t="shared" si="16"/>
        <v/>
      </c>
      <c r="AZ35" s="63"/>
      <c r="BA35" s="69"/>
      <c r="BB35" s="69"/>
      <c r="BC35" s="69"/>
      <c r="BD35" s="71"/>
      <c r="BE35" s="71"/>
      <c r="BF35" s="71"/>
      <c r="BG35" s="72"/>
      <c r="BH35" s="73"/>
      <c r="BI35" s="73"/>
      <c r="BJ35" s="74"/>
      <c r="BK35" s="74"/>
      <c r="BL35" s="77" t="str">
        <f t="shared" si="17"/>
        <v/>
      </c>
      <c r="BM35" s="80" t="str">
        <f t="shared" si="18"/>
        <v/>
      </c>
      <c r="BN35" s="81"/>
      <c r="BO35" s="82" t="str">
        <f>IF(ISBLANK(A35),"",VLOOKUP(LEFT(A35,1),Coordinate,2,FALSE))</f>
        <v/>
      </c>
      <c r="BP35" s="83">
        <f t="shared" si="19"/>
        <v>0</v>
      </c>
      <c r="BQ35" s="84">
        <f t="shared" si="20"/>
        <v>0</v>
      </c>
      <c r="BR35" s="54" t="str">
        <f>IF(ISBLANK(A35),"",vlookup(LEFT(A35,1),Coordinate,9,false))</f>
        <v/>
      </c>
      <c r="BS35" s="54" t="str">
        <f>IF(ISBLANK(A35),"",VLOOKUP(MID(A35,2,1),Coordinate,9,false))</f>
        <v/>
      </c>
      <c r="BT35" s="54" t="str">
        <f>IF(ISBLANK(A35),"",VLOOKUP(MID(A35,3,1),Coordinate,9,false))</f>
        <v/>
      </c>
      <c r="BU35" s="54" t="str">
        <f>IF(ISBLANK(A35),"",VLOOKUP(MID(A35,4,1),Coordinate,9,false))</f>
        <v/>
      </c>
      <c r="BV35" s="54" t="str">
        <f>IF(ISBLANK(A35),"",VLOOKUP(MID(A35,5,1),Coordinate,9,false))</f>
        <v/>
      </c>
      <c r="BW35" s="54" t="str">
        <f>IF(ISBLANK(A35),"",VLOOKUP(MID(A35,6,1),Coordinate,9,false))</f>
        <v/>
      </c>
      <c r="BX35" s="84" t="str">
        <f>IF(ISBLANK(A35),"",VLOOKUP(RIGHT(A35,1),Coordinate,9,false))</f>
        <v/>
      </c>
      <c r="BY35" s="84">
        <f t="array" ref="BY35">SUMPRODUCT(BR35:BX35,TRANSPOSE(Weights))</f>
        <v>0</v>
      </c>
      <c r="BZ35" s="53"/>
    </row>
    <row r="36">
      <c r="A36" s="50"/>
      <c r="B36" s="51" t="str">
        <f>IF(ISBLANK(A36),"",if(C36="","N",if(VLOOKUP(BQ36,NewPlanet,3,false)=C36,"Y","N")))</f>
        <v/>
      </c>
      <c r="C36" s="3"/>
      <c r="D36" s="52"/>
      <c r="E36" s="52"/>
      <c r="F36" s="52"/>
      <c r="G36" s="53"/>
      <c r="H36" s="52"/>
      <c r="I36" s="54" t="str">
        <f t="shared" si="14"/>
        <v/>
      </c>
      <c r="J36" s="52"/>
      <c r="K36" s="52"/>
      <c r="L36" s="52"/>
      <c r="M36" s="52"/>
      <c r="N36" s="52"/>
      <c r="O36" s="54" t="str">
        <f t="shared" si="15"/>
        <v/>
      </c>
      <c r="P36" s="55"/>
      <c r="Q36" s="56"/>
      <c r="R36" s="57"/>
      <c r="S36" s="58"/>
      <c r="T36" s="59"/>
      <c r="U36" s="60"/>
      <c r="V36" s="61"/>
      <c r="W36" s="62"/>
      <c r="X36" s="52"/>
      <c r="Y36" s="63"/>
      <c r="Z36" s="53"/>
      <c r="AA36" s="53"/>
      <c r="AB36" s="53"/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/>
      <c r="AP36" s="56"/>
      <c r="AQ36" s="56"/>
      <c r="AR36" s="58"/>
      <c r="AS36" s="58"/>
      <c r="AT36" s="66"/>
      <c r="AU36" s="60"/>
      <c r="AV36" s="60"/>
      <c r="AW36" s="61"/>
      <c r="AX36" s="62"/>
      <c r="AY36" s="31" t="str">
        <f t="shared" si="16"/>
        <v/>
      </c>
      <c r="AZ36" s="63"/>
      <c r="BA36" s="69"/>
      <c r="BB36" s="69"/>
      <c r="BC36" s="69"/>
      <c r="BD36" s="71"/>
      <c r="BE36" s="71"/>
      <c r="BF36" s="71"/>
      <c r="BG36" s="72"/>
      <c r="BH36" s="73"/>
      <c r="BI36" s="73"/>
      <c r="BJ36" s="74"/>
      <c r="BK36" s="74"/>
      <c r="BL36" s="77" t="str">
        <f t="shared" si="17"/>
        <v/>
      </c>
      <c r="BM36" s="80" t="str">
        <f t="shared" si="18"/>
        <v/>
      </c>
      <c r="BN36" s="81"/>
      <c r="BO36" s="82" t="str">
        <f>IF(ISBLANK(A36),"",VLOOKUP(LEFT(A36,1),Coordinate,2,FALSE))</f>
        <v/>
      </c>
      <c r="BP36" s="83">
        <f t="shared" si="19"/>
        <v>0</v>
      </c>
      <c r="BQ36" s="84">
        <f t="shared" si="20"/>
        <v>0</v>
      </c>
      <c r="BR36" s="54" t="str">
        <f>IF(ISBLANK(A36),"",vlookup(LEFT(A36,1),Coordinate,9,false))</f>
        <v/>
      </c>
      <c r="BS36" s="54" t="str">
        <f>IF(ISBLANK(A36),"",VLOOKUP(MID(A36,2,1),Coordinate,9,false))</f>
        <v/>
      </c>
      <c r="BT36" s="54" t="str">
        <f>IF(ISBLANK(A36),"",VLOOKUP(MID(A36,3,1),Coordinate,9,false))</f>
        <v/>
      </c>
      <c r="BU36" s="54" t="str">
        <f>IF(ISBLANK(A36),"",VLOOKUP(MID(A36,4,1),Coordinate,9,false))</f>
        <v/>
      </c>
      <c r="BV36" s="54" t="str">
        <f>IF(ISBLANK(A36),"",VLOOKUP(MID(A36,5,1),Coordinate,9,false))</f>
        <v/>
      </c>
      <c r="BW36" s="54" t="str">
        <f>IF(ISBLANK(A36),"",VLOOKUP(MID(A36,6,1),Coordinate,9,false))</f>
        <v/>
      </c>
      <c r="BX36" s="84" t="str">
        <f>IF(ISBLANK(A36),"",VLOOKUP(RIGHT(A36,1),Coordinate,9,false))</f>
        <v/>
      </c>
      <c r="BY36" s="84">
        <f t="array" ref="BY36">SUMPRODUCT(BR36:BX36,TRANSPOSE(Weights))</f>
        <v>0</v>
      </c>
      <c r="BZ36" s="53"/>
    </row>
    <row r="37">
      <c r="A37" s="50"/>
      <c r="B37" s="51" t="str">
        <f>IF(ISBLANK(A37),"",if(C37="","N",if(VLOOKUP(BQ37,NewPlanet,3,false)=C37,"Y","N")))</f>
        <v/>
      </c>
      <c r="C37" s="3"/>
      <c r="D37" s="52"/>
      <c r="E37" s="52"/>
      <c r="F37" s="52"/>
      <c r="G37" s="53"/>
      <c r="H37" s="52"/>
      <c r="I37" s="54" t="str">
        <f t="shared" si="14"/>
        <v/>
      </c>
      <c r="J37" s="52"/>
      <c r="K37" s="52"/>
      <c r="L37" s="52"/>
      <c r="M37" s="52"/>
      <c r="N37" s="52"/>
      <c r="O37" s="54" t="str">
        <f t="shared" si="15"/>
        <v/>
      </c>
      <c r="P37" s="55"/>
      <c r="Q37" s="56"/>
      <c r="R37" s="57"/>
      <c r="S37" s="58"/>
      <c r="T37" s="59"/>
      <c r="U37" s="60"/>
      <c r="V37" s="61"/>
      <c r="W37" s="62"/>
      <c r="X37" s="52"/>
      <c r="Y37" s="63"/>
      <c r="Z37" s="53"/>
      <c r="AA37" s="53"/>
      <c r="AB37" s="53"/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56"/>
      <c r="AR37" s="58"/>
      <c r="AS37" s="58"/>
      <c r="AT37" s="66"/>
      <c r="AU37" s="60"/>
      <c r="AV37" s="60"/>
      <c r="AW37" s="61"/>
      <c r="AX37" s="62"/>
      <c r="AY37" s="31" t="str">
        <f t="shared" si="16"/>
        <v/>
      </c>
      <c r="AZ37" s="63"/>
      <c r="BA37" s="69"/>
      <c r="BB37" s="69"/>
      <c r="BC37" s="69"/>
      <c r="BD37" s="71"/>
      <c r="BE37" s="71"/>
      <c r="BF37" s="71"/>
      <c r="BG37" s="72"/>
      <c r="BH37" s="73"/>
      <c r="BI37" s="73"/>
      <c r="BJ37" s="74"/>
      <c r="BK37" s="74"/>
      <c r="BL37" s="77" t="str">
        <f t="shared" si="17"/>
        <v/>
      </c>
      <c r="BM37" s="80" t="str">
        <f t="shared" si="18"/>
        <v/>
      </c>
      <c r="BN37" s="81"/>
      <c r="BO37" s="82" t="str">
        <f>IF(ISBLANK(A37),"",VLOOKUP(LEFT(A37,1),Coordinate,2,FALSE))</f>
        <v/>
      </c>
      <c r="BP37" s="83">
        <f t="shared" si="19"/>
        <v>0</v>
      </c>
      <c r="BQ37" s="84">
        <f t="shared" si="20"/>
        <v>0</v>
      </c>
      <c r="BR37" s="54" t="str">
        <f>IF(ISBLANK(A37),"",vlookup(LEFT(A37,1),Coordinate,9,false))</f>
        <v/>
      </c>
      <c r="BS37" s="54" t="str">
        <f>IF(ISBLANK(A37),"",VLOOKUP(MID(A37,2,1),Coordinate,9,false))</f>
        <v/>
      </c>
      <c r="BT37" s="54" t="str">
        <f>IF(ISBLANK(A37),"",VLOOKUP(MID(A37,3,1),Coordinate,9,false))</f>
        <v/>
      </c>
      <c r="BU37" s="54" t="str">
        <f>IF(ISBLANK(A37),"",VLOOKUP(MID(A37,4,1),Coordinate,9,false))</f>
        <v/>
      </c>
      <c r="BV37" s="54" t="str">
        <f>IF(ISBLANK(A37),"",VLOOKUP(MID(A37,5,1),Coordinate,9,false))</f>
        <v/>
      </c>
      <c r="BW37" s="54" t="str">
        <f>IF(ISBLANK(A37),"",VLOOKUP(MID(A37,6,1),Coordinate,9,false))</f>
        <v/>
      </c>
      <c r="BX37" s="84" t="str">
        <f>IF(ISBLANK(A37),"",VLOOKUP(RIGHT(A37,1),Coordinate,9,false))</f>
        <v/>
      </c>
      <c r="BY37" s="84">
        <f t="array" ref="BY37">SUMPRODUCT(BR37:BX37,TRANSPOSE(Weights))</f>
        <v>0</v>
      </c>
      <c r="BZ37" s="53"/>
    </row>
    <row r="38">
      <c r="A38" s="50"/>
      <c r="B38" s="51" t="str">
        <f>IF(ISBLANK(A38),"",if(C38="","N",if(VLOOKUP(BQ38,NewPlanet,3,false)=C38,"Y","N")))</f>
        <v/>
      </c>
      <c r="C38" s="3"/>
      <c r="D38" s="52"/>
      <c r="E38" s="52"/>
      <c r="F38" s="52"/>
      <c r="G38" s="53"/>
      <c r="H38" s="52"/>
      <c r="I38" s="54" t="str">
        <f t="shared" si="14"/>
        <v/>
      </c>
      <c r="J38" s="52"/>
      <c r="K38" s="52"/>
      <c r="L38" s="52"/>
      <c r="M38" s="52"/>
      <c r="N38" s="52"/>
      <c r="O38" s="54" t="str">
        <f t="shared" si="15"/>
        <v/>
      </c>
      <c r="P38" s="55"/>
      <c r="Q38" s="56"/>
      <c r="R38" s="57"/>
      <c r="S38" s="58"/>
      <c r="T38" s="59"/>
      <c r="U38" s="60"/>
      <c r="V38" s="61"/>
      <c r="W38" s="62"/>
      <c r="X38" s="52"/>
      <c r="Y38" s="63"/>
      <c r="Z38" s="53"/>
      <c r="AA38" s="53"/>
      <c r="AB38" s="53"/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/>
      <c r="AN38" s="52"/>
      <c r="AO38" s="56"/>
      <c r="AP38" s="56"/>
      <c r="AQ38" s="56"/>
      <c r="AR38" s="58"/>
      <c r="AS38" s="58"/>
      <c r="AT38" s="66"/>
      <c r="AU38" s="60"/>
      <c r="AV38" s="60"/>
      <c r="AW38" s="61"/>
      <c r="AX38" s="62"/>
      <c r="AY38" s="31" t="str">
        <f t="shared" si="16"/>
        <v/>
      </c>
      <c r="AZ38" s="63"/>
      <c r="BA38" s="69"/>
      <c r="BB38" s="69"/>
      <c r="BC38" s="69"/>
      <c r="BD38" s="71"/>
      <c r="BE38" s="71"/>
      <c r="BF38" s="71"/>
      <c r="BG38" s="72"/>
      <c r="BH38" s="73"/>
      <c r="BI38" s="73"/>
      <c r="BJ38" s="74"/>
      <c r="BK38" s="74"/>
      <c r="BL38" s="77" t="str">
        <f t="shared" si="17"/>
        <v/>
      </c>
      <c r="BM38" s="80" t="str">
        <f t="shared" si="18"/>
        <v/>
      </c>
      <c r="BN38" s="81"/>
      <c r="BO38" s="82" t="str">
        <f>IF(ISBLANK(A38),"",VLOOKUP(LEFT(A38,1),Coordinate,2,FALSE))</f>
        <v/>
      </c>
      <c r="BP38" s="83">
        <f t="shared" si="19"/>
        <v>0</v>
      </c>
      <c r="BQ38" s="84">
        <f t="shared" si="20"/>
        <v>0</v>
      </c>
      <c r="BR38" s="54" t="str">
        <f>IF(ISBLANK(A38),"",vlookup(LEFT(A38,1),Coordinate,9,false))</f>
        <v/>
      </c>
      <c r="BS38" s="54" t="str">
        <f>IF(ISBLANK(A38),"",VLOOKUP(MID(A38,2,1),Coordinate,9,false))</f>
        <v/>
      </c>
      <c r="BT38" s="54" t="str">
        <f>IF(ISBLANK(A38),"",VLOOKUP(MID(A38,3,1),Coordinate,9,false))</f>
        <v/>
      </c>
      <c r="BU38" s="54" t="str">
        <f>IF(ISBLANK(A38),"",VLOOKUP(MID(A38,4,1),Coordinate,9,false))</f>
        <v/>
      </c>
      <c r="BV38" s="54" t="str">
        <f>IF(ISBLANK(A38),"",VLOOKUP(MID(A38,5,1),Coordinate,9,false))</f>
        <v/>
      </c>
      <c r="BW38" s="54" t="str">
        <f>IF(ISBLANK(A38),"",VLOOKUP(MID(A38,6,1),Coordinate,9,false))</f>
        <v/>
      </c>
      <c r="BX38" s="84" t="str">
        <f>IF(ISBLANK(A38),"",VLOOKUP(RIGHT(A38,1),Coordinate,9,false))</f>
        <v/>
      </c>
      <c r="BY38" s="84">
        <f t="array" ref="BY38">SUMPRODUCT(BR38:BX38,TRANSPOSE(Weights))</f>
        <v>0</v>
      </c>
      <c r="BZ38" s="53"/>
    </row>
    <row r="39">
      <c r="A39" s="50"/>
      <c r="B39" s="51" t="str">
        <f>IF(ISBLANK(A39),"",if(C39="","N",if(VLOOKUP(BQ39,NewPlanet,3,false)=C39,"Y","N")))</f>
        <v/>
      </c>
      <c r="C39" s="3"/>
      <c r="D39" s="52"/>
      <c r="E39" s="52"/>
      <c r="F39" s="52"/>
      <c r="G39" s="53"/>
      <c r="H39" s="52"/>
      <c r="I39" s="54" t="str">
        <f t="shared" si="14"/>
        <v/>
      </c>
      <c r="J39" s="52"/>
      <c r="K39" s="52"/>
      <c r="L39" s="52"/>
      <c r="M39" s="52"/>
      <c r="N39" s="52"/>
      <c r="O39" s="54" t="str">
        <f t="shared" si="15"/>
        <v/>
      </c>
      <c r="P39" s="55"/>
      <c r="Q39" s="56"/>
      <c r="R39" s="57"/>
      <c r="S39" s="58"/>
      <c r="T39" s="59"/>
      <c r="U39" s="60"/>
      <c r="V39" s="61"/>
      <c r="W39" s="62"/>
      <c r="X39" s="52"/>
      <c r="Y39" s="63"/>
      <c r="Z39" s="53"/>
      <c r="AA39" s="53"/>
      <c r="AB39" s="53"/>
      <c r="AC39" s="65"/>
      <c r="AD39" s="52"/>
      <c r="AE39" s="52"/>
      <c r="AF39" s="52"/>
      <c r="AG39" s="65"/>
      <c r="AH39" s="52"/>
      <c r="AI39" s="52"/>
      <c r="AJ39" s="52"/>
      <c r="AK39" s="65"/>
      <c r="AL39" s="52"/>
      <c r="AM39" s="52"/>
      <c r="AN39" s="52"/>
      <c r="AO39" s="56"/>
      <c r="AP39" s="56"/>
      <c r="AQ39" s="56"/>
      <c r="AR39" s="58"/>
      <c r="AS39" s="58"/>
      <c r="AT39" s="66"/>
      <c r="AU39" s="60"/>
      <c r="AV39" s="60"/>
      <c r="AW39" s="61"/>
      <c r="AX39" s="62"/>
      <c r="AY39" s="31" t="str">
        <f t="shared" si="16"/>
        <v/>
      </c>
      <c r="AZ39" s="63"/>
      <c r="BA39" s="69"/>
      <c r="BB39" s="69"/>
      <c r="BC39" s="69"/>
      <c r="BD39" s="71"/>
      <c r="BE39" s="71"/>
      <c r="BF39" s="71"/>
      <c r="BG39" s="72"/>
      <c r="BH39" s="73"/>
      <c r="BI39" s="73"/>
      <c r="BJ39" s="74"/>
      <c r="BK39" s="74"/>
      <c r="BL39" s="77" t="str">
        <f t="shared" si="17"/>
        <v/>
      </c>
      <c r="BM39" s="80" t="str">
        <f t="shared" si="18"/>
        <v/>
      </c>
      <c r="BN39" s="81"/>
      <c r="BO39" s="82" t="str">
        <f>IF(ISBLANK(A39),"",VLOOKUP(LEFT(A39,1),Coordinate,2,FALSE))</f>
        <v/>
      </c>
      <c r="BP39" s="83">
        <f t="shared" si="19"/>
        <v>0</v>
      </c>
      <c r="BQ39" s="84">
        <f t="shared" si="20"/>
        <v>0</v>
      </c>
      <c r="BR39" s="54" t="str">
        <f>IF(ISBLANK(A39),"",vlookup(LEFT(A39,1),Coordinate,9,false))</f>
        <v/>
      </c>
      <c r="BS39" s="54" t="str">
        <f>IF(ISBLANK(A39),"",VLOOKUP(MID(A39,2,1),Coordinate,9,false))</f>
        <v/>
      </c>
      <c r="BT39" s="54" t="str">
        <f>IF(ISBLANK(A39),"",VLOOKUP(MID(A39,3,1),Coordinate,9,false))</f>
        <v/>
      </c>
      <c r="BU39" s="54" t="str">
        <f>IF(ISBLANK(A39),"",VLOOKUP(MID(A39,4,1),Coordinate,9,false))</f>
        <v/>
      </c>
      <c r="BV39" s="54" t="str">
        <f>IF(ISBLANK(A39),"",VLOOKUP(MID(A39,5,1),Coordinate,9,false))</f>
        <v/>
      </c>
      <c r="BW39" s="54" t="str">
        <f>IF(ISBLANK(A39),"",VLOOKUP(MID(A39,6,1),Coordinate,9,false))</f>
        <v/>
      </c>
      <c r="BX39" s="84" t="str">
        <f>IF(ISBLANK(A39),"",VLOOKUP(RIGHT(A39,1),Coordinate,9,false))</f>
        <v/>
      </c>
      <c r="BY39" s="84">
        <f t="array" ref="BY39">SUMPRODUCT(BR39:BX39,TRANSPOSE(Weights))</f>
        <v>0</v>
      </c>
      <c r="BZ39" s="53"/>
    </row>
    <row r="40">
      <c r="A40" s="50"/>
      <c r="B40" s="51" t="str">
        <f>IF(ISBLANK(A40),"",if(C40="","N",if(VLOOKUP(BQ40,NewPlanet,3,false)=C40,"Y","N")))</f>
        <v/>
      </c>
      <c r="C40" s="3"/>
      <c r="D40" s="52"/>
      <c r="E40" s="52"/>
      <c r="F40" s="52"/>
      <c r="G40" s="53"/>
      <c r="H40" s="52"/>
      <c r="I40" s="54" t="str">
        <f t="shared" si="14"/>
        <v/>
      </c>
      <c r="J40" s="52"/>
      <c r="K40" s="52"/>
      <c r="L40" s="52"/>
      <c r="M40" s="52"/>
      <c r="N40" s="52"/>
      <c r="O40" s="54" t="str">
        <f t="shared" si="15"/>
        <v/>
      </c>
      <c r="P40" s="55"/>
      <c r="Q40" s="56"/>
      <c r="R40" s="57"/>
      <c r="S40" s="58"/>
      <c r="T40" s="59"/>
      <c r="U40" s="60"/>
      <c r="V40" s="61"/>
      <c r="W40" s="62"/>
      <c r="X40" s="52"/>
      <c r="Y40" s="63"/>
      <c r="Z40" s="53"/>
      <c r="AA40" s="53"/>
      <c r="AB40" s="53"/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56"/>
      <c r="AP40" s="56"/>
      <c r="AQ40" s="56"/>
      <c r="AR40" s="58"/>
      <c r="AS40" s="58"/>
      <c r="AT40" s="66"/>
      <c r="AU40" s="60"/>
      <c r="AV40" s="60"/>
      <c r="AW40" s="61"/>
      <c r="AX40" s="62"/>
      <c r="AY40" s="31" t="str">
        <f t="shared" si="16"/>
        <v/>
      </c>
      <c r="AZ40" s="63"/>
      <c r="BA40" s="69"/>
      <c r="BB40" s="69"/>
      <c r="BC40" s="69"/>
      <c r="BD40" s="71"/>
      <c r="BE40" s="71"/>
      <c r="BF40" s="71"/>
      <c r="BG40" s="72"/>
      <c r="BH40" s="73"/>
      <c r="BI40" s="73"/>
      <c r="BJ40" s="74"/>
      <c r="BK40" s="74"/>
      <c r="BL40" s="77" t="str">
        <f t="shared" si="17"/>
        <v/>
      </c>
      <c r="BM40" s="80" t="str">
        <f t="shared" si="18"/>
        <v/>
      </c>
      <c r="BN40" s="81"/>
      <c r="BO40" s="82" t="str">
        <f>IF(ISBLANK(A40),"",VLOOKUP(LEFT(A40,1),Coordinate,2,FALSE))</f>
        <v/>
      </c>
      <c r="BP40" s="83">
        <f t="shared" si="19"/>
        <v>0</v>
      </c>
      <c r="BQ40" s="84">
        <f t="shared" si="20"/>
        <v>0</v>
      </c>
      <c r="BR40" s="54" t="str">
        <f>IF(ISBLANK(A40),"",vlookup(LEFT(A40,1),Coordinate,9,false))</f>
        <v/>
      </c>
      <c r="BS40" s="54" t="str">
        <f>IF(ISBLANK(A40),"",VLOOKUP(MID(A40,2,1),Coordinate,9,false))</f>
        <v/>
      </c>
      <c r="BT40" s="54" t="str">
        <f>IF(ISBLANK(A40),"",VLOOKUP(MID(A40,3,1),Coordinate,9,false))</f>
        <v/>
      </c>
      <c r="BU40" s="54" t="str">
        <f>IF(ISBLANK(A40),"",VLOOKUP(MID(A40,4,1),Coordinate,9,false))</f>
        <v/>
      </c>
      <c r="BV40" s="54" t="str">
        <f>IF(ISBLANK(A40),"",VLOOKUP(MID(A40,5,1),Coordinate,9,false))</f>
        <v/>
      </c>
      <c r="BW40" s="54" t="str">
        <f>IF(ISBLANK(A40),"",VLOOKUP(MID(A40,6,1),Coordinate,9,false))</f>
        <v/>
      </c>
      <c r="BX40" s="84" t="str">
        <f>IF(ISBLANK(A40),"",VLOOKUP(RIGHT(A40,1),Coordinate,9,false))</f>
        <v/>
      </c>
      <c r="BY40" s="84">
        <f t="array" ref="BY40">SUMPRODUCT(BR40:BX40,TRANSPOSE(Weights))</f>
        <v>0</v>
      </c>
      <c r="BZ40" s="53"/>
    </row>
    <row r="41">
      <c r="A41" s="50"/>
      <c r="B41" s="51" t="str">
        <f>IF(ISBLANK(A41),"",if(C41="","N",if(VLOOKUP(BQ41,NewPlanet,3,false)=C41,"Y","N")))</f>
        <v/>
      </c>
      <c r="C41" s="3"/>
      <c r="D41" s="52"/>
      <c r="E41" s="52"/>
      <c r="F41" s="52"/>
      <c r="G41" s="53"/>
      <c r="H41" s="52"/>
      <c r="I41" s="54" t="str">
        <f t="shared" si="14"/>
        <v/>
      </c>
      <c r="J41" s="52"/>
      <c r="K41" s="52"/>
      <c r="L41" s="52"/>
      <c r="M41" s="52"/>
      <c r="N41" s="52"/>
      <c r="O41" s="54" t="str">
        <f t="shared" si="15"/>
        <v/>
      </c>
      <c r="P41" s="55"/>
      <c r="Q41" s="56"/>
      <c r="R41" s="57"/>
      <c r="S41" s="58"/>
      <c r="T41" s="59"/>
      <c r="U41" s="60"/>
      <c r="V41" s="61"/>
      <c r="W41" s="62"/>
      <c r="X41" s="52"/>
      <c r="Y41" s="63"/>
      <c r="Z41" s="53"/>
      <c r="AA41" s="53"/>
      <c r="AB41" s="53"/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2"/>
      <c r="AN41" s="52"/>
      <c r="AO41" s="56"/>
      <c r="AP41" s="56"/>
      <c r="AQ41" s="56"/>
      <c r="AR41" s="58"/>
      <c r="AS41" s="58"/>
      <c r="AT41" s="66"/>
      <c r="AU41" s="60"/>
      <c r="AV41" s="60"/>
      <c r="AW41" s="61"/>
      <c r="AX41" s="62"/>
      <c r="AY41" s="31" t="str">
        <f t="shared" si="16"/>
        <v/>
      </c>
      <c r="AZ41" s="63"/>
      <c r="BA41" s="69"/>
      <c r="BB41" s="69"/>
      <c r="BC41" s="69"/>
      <c r="BD41" s="71"/>
      <c r="BE41" s="71"/>
      <c r="BF41" s="71"/>
      <c r="BG41" s="72"/>
      <c r="BH41" s="73"/>
      <c r="BI41" s="73"/>
      <c r="BJ41" s="74"/>
      <c r="BK41" s="74"/>
      <c r="BL41" s="77" t="str">
        <f t="shared" si="17"/>
        <v/>
      </c>
      <c r="BM41" s="80" t="str">
        <f t="shared" si="18"/>
        <v/>
      </c>
      <c r="BN41" s="81"/>
      <c r="BO41" s="82" t="str">
        <f>IF(ISBLANK(A41),"",VLOOKUP(LEFT(A41,1),Coordinate,2,FALSE))</f>
        <v/>
      </c>
      <c r="BP41" s="83">
        <f t="shared" si="19"/>
        <v>0</v>
      </c>
      <c r="BQ41" s="84">
        <f t="shared" si="20"/>
        <v>0</v>
      </c>
      <c r="BR41" s="54" t="str">
        <f>IF(ISBLANK(A41),"",vlookup(LEFT(A41,1),Coordinate,9,false))</f>
        <v/>
      </c>
      <c r="BS41" s="54" t="str">
        <f>IF(ISBLANK(A41),"",VLOOKUP(MID(A41,2,1),Coordinate,9,false))</f>
        <v/>
      </c>
      <c r="BT41" s="54" t="str">
        <f>IF(ISBLANK(A41),"",VLOOKUP(MID(A41,3,1),Coordinate,9,false))</f>
        <v/>
      </c>
      <c r="BU41" s="54" t="str">
        <f>IF(ISBLANK(A41),"",VLOOKUP(MID(A41,4,1),Coordinate,9,false))</f>
        <v/>
      </c>
      <c r="BV41" s="54" t="str">
        <f>IF(ISBLANK(A41),"",VLOOKUP(MID(A41,5,1),Coordinate,9,false))</f>
        <v/>
      </c>
      <c r="BW41" s="54" t="str">
        <f>IF(ISBLANK(A41),"",VLOOKUP(MID(A41,6,1),Coordinate,9,false))</f>
        <v/>
      </c>
      <c r="BX41" s="84" t="str">
        <f>IF(ISBLANK(A41),"",VLOOKUP(RIGHT(A41,1),Coordinate,9,false))</f>
        <v/>
      </c>
      <c r="BY41" s="84">
        <f t="array" ref="BY41">SUMPRODUCT(BR41:BX41,TRANSPOSE(Weights))</f>
        <v>0</v>
      </c>
      <c r="BZ41" s="53"/>
    </row>
    <row r="42">
      <c r="A42" s="50"/>
      <c r="B42" s="51" t="str">
        <f>IF(ISBLANK(A42),"",if(C42="","N",if(VLOOKUP(BQ42,NewPlanet,3,false)=C42,"Y","N")))</f>
        <v/>
      </c>
      <c r="C42" s="3"/>
      <c r="D42" s="52"/>
      <c r="E42" s="52"/>
      <c r="F42" s="52"/>
      <c r="G42" s="53"/>
      <c r="H42" s="52"/>
      <c r="I42" s="54" t="str">
        <f t="shared" si="14"/>
        <v/>
      </c>
      <c r="J42" s="52"/>
      <c r="K42" s="52"/>
      <c r="L42" s="52"/>
      <c r="M42" s="52"/>
      <c r="N42" s="52"/>
      <c r="O42" s="54" t="str">
        <f t="shared" si="15"/>
        <v/>
      </c>
      <c r="P42" s="55"/>
      <c r="Q42" s="56"/>
      <c r="R42" s="57"/>
      <c r="S42" s="58"/>
      <c r="T42" s="59"/>
      <c r="U42" s="60"/>
      <c r="V42" s="61"/>
      <c r="W42" s="62"/>
      <c r="X42" s="52"/>
      <c r="Y42" s="63"/>
      <c r="Z42" s="53"/>
      <c r="AA42" s="53"/>
      <c r="AB42" s="53"/>
      <c r="AC42" s="65"/>
      <c r="AD42" s="52"/>
      <c r="AE42" s="52"/>
      <c r="AF42" s="52"/>
      <c r="AG42" s="65"/>
      <c r="AH42" s="52"/>
      <c r="AI42" s="52"/>
      <c r="AJ42" s="52"/>
      <c r="AK42" s="65"/>
      <c r="AL42" s="52"/>
      <c r="AM42" s="52"/>
      <c r="AN42" s="52"/>
      <c r="AO42" s="56"/>
      <c r="AP42" s="56"/>
      <c r="AQ42" s="56"/>
      <c r="AR42" s="58"/>
      <c r="AS42" s="58"/>
      <c r="AT42" s="66"/>
      <c r="AU42" s="60"/>
      <c r="AV42" s="60"/>
      <c r="AW42" s="61"/>
      <c r="AX42" s="62"/>
      <c r="AY42" s="31" t="str">
        <f t="shared" si="16"/>
        <v/>
      </c>
      <c r="AZ42" s="63"/>
      <c r="BA42" s="69"/>
      <c r="BB42" s="69"/>
      <c r="BC42" s="69"/>
      <c r="BD42" s="71"/>
      <c r="BE42" s="71"/>
      <c r="BF42" s="71"/>
      <c r="BG42" s="72"/>
      <c r="BH42" s="73"/>
      <c r="BI42" s="73"/>
      <c r="BJ42" s="74"/>
      <c r="BK42" s="74"/>
      <c r="BL42" s="77" t="str">
        <f t="shared" si="17"/>
        <v/>
      </c>
      <c r="BM42" s="80" t="str">
        <f t="shared" si="18"/>
        <v/>
      </c>
      <c r="BN42" s="81"/>
      <c r="BO42" s="82" t="str">
        <f>IF(ISBLANK(A42),"",VLOOKUP(LEFT(A42,1),Coordinate,2,FALSE))</f>
        <v/>
      </c>
      <c r="BP42" s="83">
        <f t="shared" si="19"/>
        <v>0</v>
      </c>
      <c r="BQ42" s="84">
        <f t="shared" si="20"/>
        <v>0</v>
      </c>
      <c r="BR42" s="54" t="str">
        <f>IF(ISBLANK(A42),"",vlookup(LEFT(A42,1),Coordinate,9,false))</f>
        <v/>
      </c>
      <c r="BS42" s="54" t="str">
        <f>IF(ISBLANK(A42),"",VLOOKUP(MID(A42,2,1),Coordinate,9,false))</f>
        <v/>
      </c>
      <c r="BT42" s="54" t="str">
        <f>IF(ISBLANK(A42),"",VLOOKUP(MID(A42,3,1),Coordinate,9,false))</f>
        <v/>
      </c>
      <c r="BU42" s="54" t="str">
        <f>IF(ISBLANK(A42),"",VLOOKUP(MID(A42,4,1),Coordinate,9,false))</f>
        <v/>
      </c>
      <c r="BV42" s="54" t="str">
        <f>IF(ISBLANK(A42),"",VLOOKUP(MID(A42,5,1),Coordinate,9,false))</f>
        <v/>
      </c>
      <c r="BW42" s="54" t="str">
        <f>IF(ISBLANK(A42),"",VLOOKUP(MID(A42,6,1),Coordinate,9,false))</f>
        <v/>
      </c>
      <c r="BX42" s="84" t="str">
        <f>IF(ISBLANK(A42),"",VLOOKUP(RIGHT(A42,1),Coordinate,9,false))</f>
        <v/>
      </c>
      <c r="BY42" s="84">
        <f t="array" ref="BY42">SUMPRODUCT(BR42:BX42,TRANSPOSE(Weights))</f>
        <v>0</v>
      </c>
      <c r="BZ42" s="53"/>
    </row>
    <row r="43">
      <c r="A43" s="50"/>
      <c r="B43" s="51" t="str">
        <f>IF(ISBLANK(A43),"",if(C43="","N",if(VLOOKUP(BQ43,NewPlanet,3,false)=C43,"Y","N")))</f>
        <v/>
      </c>
      <c r="C43" s="3"/>
      <c r="D43" s="52"/>
      <c r="E43" s="52"/>
      <c r="F43" s="52"/>
      <c r="G43" s="53"/>
      <c r="H43" s="52"/>
      <c r="I43" s="54" t="str">
        <f t="shared" si="14"/>
        <v/>
      </c>
      <c r="J43" s="52"/>
      <c r="K43" s="52"/>
      <c r="L43" s="52"/>
      <c r="M43" s="52"/>
      <c r="N43" s="52"/>
      <c r="O43" s="54" t="str">
        <f t="shared" si="15"/>
        <v/>
      </c>
      <c r="P43" s="55"/>
      <c r="Q43" s="56"/>
      <c r="R43" s="57"/>
      <c r="S43" s="58"/>
      <c r="T43" s="59"/>
      <c r="U43" s="60"/>
      <c r="V43" s="61"/>
      <c r="W43" s="62"/>
      <c r="X43" s="52"/>
      <c r="Y43" s="63"/>
      <c r="Z43" s="53"/>
      <c r="AA43" s="53"/>
      <c r="AB43" s="53"/>
      <c r="AC43" s="65"/>
      <c r="AD43" s="52"/>
      <c r="AE43" s="52"/>
      <c r="AF43" s="52"/>
      <c r="AG43" s="65"/>
      <c r="AH43" s="52"/>
      <c r="AI43" s="52"/>
      <c r="AJ43" s="52"/>
      <c r="AK43" s="65"/>
      <c r="AL43" s="52"/>
      <c r="AM43" s="52"/>
      <c r="AN43" s="52"/>
      <c r="AO43" s="56"/>
      <c r="AP43" s="56"/>
      <c r="AQ43" s="56"/>
      <c r="AR43" s="58"/>
      <c r="AS43" s="58"/>
      <c r="AT43" s="66"/>
      <c r="AU43" s="60"/>
      <c r="AV43" s="60"/>
      <c r="AW43" s="61"/>
      <c r="AX43" s="62"/>
      <c r="AY43" s="31" t="str">
        <f t="shared" si="16"/>
        <v/>
      </c>
      <c r="AZ43" s="63"/>
      <c r="BA43" s="69"/>
      <c r="BB43" s="69"/>
      <c r="BC43" s="69"/>
      <c r="BD43" s="71"/>
      <c r="BE43" s="71"/>
      <c r="BF43" s="71"/>
      <c r="BG43" s="72"/>
      <c r="BH43" s="73"/>
      <c r="BI43" s="73"/>
      <c r="BJ43" s="74"/>
      <c r="BK43" s="74"/>
      <c r="BL43" s="77" t="str">
        <f t="shared" si="17"/>
        <v/>
      </c>
      <c r="BM43" s="80" t="str">
        <f t="shared" si="18"/>
        <v/>
      </c>
      <c r="BN43" s="81"/>
      <c r="BO43" s="82" t="str">
        <f>IF(ISBLANK(A43),"",VLOOKUP(LEFT(A43,1),Coordinate,2,FALSE))</f>
        <v/>
      </c>
      <c r="BP43" s="83">
        <f t="shared" si="19"/>
        <v>0</v>
      </c>
      <c r="BQ43" s="84">
        <f t="shared" si="20"/>
        <v>0</v>
      </c>
      <c r="BR43" s="54" t="str">
        <f>IF(ISBLANK(A43),"",vlookup(LEFT(A43,1),Coordinate,9,false))</f>
        <v/>
      </c>
      <c r="BS43" s="54" t="str">
        <f>IF(ISBLANK(A43),"",VLOOKUP(MID(A43,2,1),Coordinate,9,false))</f>
        <v/>
      </c>
      <c r="BT43" s="54" t="str">
        <f>IF(ISBLANK(A43),"",VLOOKUP(MID(A43,3,1),Coordinate,9,false))</f>
        <v/>
      </c>
      <c r="BU43" s="54" t="str">
        <f>IF(ISBLANK(A43),"",VLOOKUP(MID(A43,4,1),Coordinate,9,false))</f>
        <v/>
      </c>
      <c r="BV43" s="54" t="str">
        <f>IF(ISBLANK(A43),"",VLOOKUP(MID(A43,5,1),Coordinate,9,false))</f>
        <v/>
      </c>
      <c r="BW43" s="54" t="str">
        <f>IF(ISBLANK(A43),"",VLOOKUP(MID(A43,6,1),Coordinate,9,false))</f>
        <v/>
      </c>
      <c r="BX43" s="84" t="str">
        <f>IF(ISBLANK(A43),"",VLOOKUP(RIGHT(A43,1),Coordinate,9,false))</f>
        <v/>
      </c>
      <c r="BY43" s="84">
        <f t="array" ref="BY43">SUMPRODUCT(BR43:BX43,TRANSPOSE(Weights))</f>
        <v>0</v>
      </c>
      <c r="BZ43" s="53"/>
    </row>
    <row r="44">
      <c r="A44" s="50"/>
      <c r="B44" s="51" t="str">
        <f>IF(ISBLANK(A44),"",if(C44="","N",if(VLOOKUP(BQ44,NewPlanet,3,false)=C44,"Y","N")))</f>
        <v/>
      </c>
      <c r="C44" s="3"/>
      <c r="D44" s="52"/>
      <c r="E44" s="52"/>
      <c r="F44" s="52"/>
      <c r="G44" s="53"/>
      <c r="H44" s="52"/>
      <c r="I44" s="54" t="str">
        <f t="shared" si="14"/>
        <v/>
      </c>
      <c r="J44" s="52"/>
      <c r="K44" s="52"/>
      <c r="L44" s="52"/>
      <c r="M44" s="52"/>
      <c r="N44" s="52"/>
      <c r="O44" s="54" t="str">
        <f t="shared" si="15"/>
        <v/>
      </c>
      <c r="P44" s="55"/>
      <c r="Q44" s="56"/>
      <c r="R44" s="57"/>
      <c r="S44" s="58"/>
      <c r="T44" s="59"/>
      <c r="U44" s="60"/>
      <c r="V44" s="61"/>
      <c r="W44" s="62"/>
      <c r="X44" s="52"/>
      <c r="Y44" s="63"/>
      <c r="Z44" s="53"/>
      <c r="AA44" s="53"/>
      <c r="AB44" s="53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56"/>
      <c r="AP44" s="56"/>
      <c r="AQ44" s="56"/>
      <c r="AR44" s="58"/>
      <c r="AS44" s="58"/>
      <c r="AT44" s="66"/>
      <c r="AU44" s="60"/>
      <c r="AV44" s="60"/>
      <c r="AW44" s="61"/>
      <c r="AX44" s="62"/>
      <c r="AY44" s="31" t="str">
        <f t="shared" si="16"/>
        <v/>
      </c>
      <c r="AZ44" s="63"/>
      <c r="BA44" s="69"/>
      <c r="BB44" s="69"/>
      <c r="BC44" s="69"/>
      <c r="BD44" s="71"/>
      <c r="BE44" s="71"/>
      <c r="BF44" s="71"/>
      <c r="BG44" s="72"/>
      <c r="BH44" s="73"/>
      <c r="BI44" s="73"/>
      <c r="BJ44" s="74"/>
      <c r="BK44" s="74"/>
      <c r="BL44" s="77" t="str">
        <f t="shared" si="17"/>
        <v/>
      </c>
      <c r="BM44" s="80" t="str">
        <f t="shared" si="18"/>
        <v/>
      </c>
      <c r="BN44" s="81"/>
      <c r="BO44" s="82" t="str">
        <f>IF(ISBLANK(A44),"",VLOOKUP(LEFT(A44,1),Coordinate,2,FALSE))</f>
        <v/>
      </c>
      <c r="BP44" s="83">
        <f t="shared" si="19"/>
        <v>0</v>
      </c>
      <c r="BQ44" s="84">
        <f t="shared" si="20"/>
        <v>0</v>
      </c>
      <c r="BR44" s="54" t="str">
        <f>IF(ISBLANK(A44),"",vlookup(LEFT(A44,1),Coordinate,9,false))</f>
        <v/>
      </c>
      <c r="BS44" s="54" t="str">
        <f>IF(ISBLANK(A44),"",VLOOKUP(MID(A44,2,1),Coordinate,9,false))</f>
        <v/>
      </c>
      <c r="BT44" s="54" t="str">
        <f>IF(ISBLANK(A44),"",VLOOKUP(MID(A44,3,1),Coordinate,9,false))</f>
        <v/>
      </c>
      <c r="BU44" s="54" t="str">
        <f>IF(ISBLANK(A44),"",VLOOKUP(MID(A44,4,1),Coordinate,9,false))</f>
        <v/>
      </c>
      <c r="BV44" s="54" t="str">
        <f>IF(ISBLANK(A44),"",VLOOKUP(MID(A44,5,1),Coordinate,9,false))</f>
        <v/>
      </c>
      <c r="BW44" s="54" t="str">
        <f>IF(ISBLANK(A44),"",VLOOKUP(MID(A44,6,1),Coordinate,9,false))</f>
        <v/>
      </c>
      <c r="BX44" s="84" t="str">
        <f>IF(ISBLANK(A44),"",VLOOKUP(RIGHT(A44,1),Coordinate,9,false))</f>
        <v/>
      </c>
      <c r="BY44" s="84">
        <f t="array" ref="BY44">SUMPRODUCT(BR44:BX44,TRANSPOSE(Weights))</f>
        <v>0</v>
      </c>
      <c r="BZ44" s="53"/>
    </row>
    <row r="45">
      <c r="A45" s="50"/>
      <c r="B45" s="51" t="str">
        <f>IF(ISBLANK(A45),"",if(C45="","N",if(VLOOKUP(BQ45,NewPlanet,3,false)=C45,"Y","N")))</f>
        <v/>
      </c>
      <c r="C45" s="3"/>
      <c r="D45" s="52"/>
      <c r="E45" s="52"/>
      <c r="F45" s="52"/>
      <c r="G45" s="53"/>
      <c r="H45" s="52"/>
      <c r="I45" s="54" t="str">
        <f t="shared" si="14"/>
        <v/>
      </c>
      <c r="J45" s="52"/>
      <c r="K45" s="52"/>
      <c r="L45" s="52"/>
      <c r="M45" s="52"/>
      <c r="N45" s="52"/>
      <c r="O45" s="54" t="str">
        <f t="shared" si="15"/>
        <v/>
      </c>
      <c r="P45" s="55"/>
      <c r="Q45" s="56"/>
      <c r="R45" s="57"/>
      <c r="S45" s="58"/>
      <c r="T45" s="59"/>
      <c r="U45" s="60"/>
      <c r="V45" s="61"/>
      <c r="W45" s="62"/>
      <c r="X45" s="52"/>
      <c r="Y45" s="63"/>
      <c r="Z45" s="53"/>
      <c r="AA45" s="53"/>
      <c r="AB45" s="53"/>
      <c r="AC45" s="65"/>
      <c r="AD45" s="52"/>
      <c r="AE45" s="52"/>
      <c r="AF45" s="52"/>
      <c r="AG45" s="65"/>
      <c r="AH45" s="52"/>
      <c r="AI45" s="52"/>
      <c r="AJ45" s="52"/>
      <c r="AK45" s="65"/>
      <c r="AL45" s="52"/>
      <c r="AM45" s="52"/>
      <c r="AN45" s="52"/>
      <c r="AO45" s="56"/>
      <c r="AP45" s="56"/>
      <c r="AQ45" s="56"/>
      <c r="AR45" s="58"/>
      <c r="AS45" s="58"/>
      <c r="AT45" s="66"/>
      <c r="AU45" s="60"/>
      <c r="AV45" s="60"/>
      <c r="AW45" s="61"/>
      <c r="AX45" s="62"/>
      <c r="AY45" s="31" t="str">
        <f t="shared" si="16"/>
        <v/>
      </c>
      <c r="AZ45" s="63"/>
      <c r="BA45" s="69"/>
      <c r="BB45" s="69"/>
      <c r="BC45" s="69"/>
      <c r="BD45" s="71"/>
      <c r="BE45" s="71"/>
      <c r="BF45" s="71"/>
      <c r="BG45" s="72"/>
      <c r="BH45" s="73"/>
      <c r="BI45" s="73"/>
      <c r="BJ45" s="74"/>
      <c r="BK45" s="74"/>
      <c r="BL45" s="77" t="str">
        <f t="shared" si="17"/>
        <v/>
      </c>
      <c r="BM45" s="80" t="str">
        <f t="shared" si="18"/>
        <v/>
      </c>
      <c r="BN45" s="81"/>
      <c r="BO45" s="82" t="str">
        <f>IF(ISBLANK(A45),"",VLOOKUP(LEFT(A45,1),Coordinate,2,FALSE))</f>
        <v/>
      </c>
      <c r="BP45" s="83">
        <f t="shared" si="19"/>
        <v>0</v>
      </c>
      <c r="BQ45" s="84">
        <f t="shared" si="20"/>
        <v>0</v>
      </c>
      <c r="BR45" s="54" t="str">
        <f>IF(ISBLANK(A45),"",vlookup(LEFT(A45,1),Coordinate,9,false))</f>
        <v/>
      </c>
      <c r="BS45" s="54" t="str">
        <f>IF(ISBLANK(A45),"",VLOOKUP(MID(A45,2,1),Coordinate,9,false))</f>
        <v/>
      </c>
      <c r="BT45" s="54" t="str">
        <f>IF(ISBLANK(A45),"",VLOOKUP(MID(A45,3,1),Coordinate,9,false))</f>
        <v/>
      </c>
      <c r="BU45" s="54" t="str">
        <f>IF(ISBLANK(A45),"",VLOOKUP(MID(A45,4,1),Coordinate,9,false))</f>
        <v/>
      </c>
      <c r="BV45" s="54" t="str">
        <f>IF(ISBLANK(A45),"",VLOOKUP(MID(A45,5,1),Coordinate,9,false))</f>
        <v/>
      </c>
      <c r="BW45" s="54" t="str">
        <f>IF(ISBLANK(A45),"",VLOOKUP(MID(A45,6,1),Coordinate,9,false))</f>
        <v/>
      </c>
      <c r="BX45" s="84" t="str">
        <f>IF(ISBLANK(A45),"",VLOOKUP(RIGHT(A45,1),Coordinate,9,false))</f>
        <v/>
      </c>
      <c r="BY45" s="84">
        <f t="array" ref="BY45">SUMPRODUCT(BR45:BX45,TRANSPOSE(Weights))</f>
        <v>0</v>
      </c>
      <c r="BZ45" s="53"/>
    </row>
    <row r="46">
      <c r="A46" s="50"/>
      <c r="B46" s="51" t="str">
        <f>IF(ISBLANK(A46),"",if(C46="","N",if(VLOOKUP(BQ46,NewPlanet,3,false)=C46,"Y","N")))</f>
        <v/>
      </c>
      <c r="C46" s="3"/>
      <c r="D46" s="52"/>
      <c r="E46" s="52"/>
      <c r="F46" s="52"/>
      <c r="G46" s="53"/>
      <c r="H46" s="52"/>
      <c r="I46" s="54" t="str">
        <f t="shared" si="14"/>
        <v/>
      </c>
      <c r="J46" s="52"/>
      <c r="K46" s="52"/>
      <c r="L46" s="52"/>
      <c r="M46" s="52"/>
      <c r="N46" s="52"/>
      <c r="O46" s="54" t="str">
        <f t="shared" si="15"/>
        <v/>
      </c>
      <c r="P46" s="55"/>
      <c r="Q46" s="56"/>
      <c r="R46" s="57"/>
      <c r="S46" s="58"/>
      <c r="T46" s="59"/>
      <c r="U46" s="60"/>
      <c r="V46" s="61"/>
      <c r="W46" s="62"/>
      <c r="X46" s="52"/>
      <c r="Y46" s="63"/>
      <c r="Z46" s="53"/>
      <c r="AA46" s="53"/>
      <c r="AB46" s="53"/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2"/>
      <c r="AO46" s="56"/>
      <c r="AP46" s="56"/>
      <c r="AQ46" s="56"/>
      <c r="AR46" s="58"/>
      <c r="AS46" s="58"/>
      <c r="AT46" s="66"/>
      <c r="AU46" s="60"/>
      <c r="AV46" s="60"/>
      <c r="AW46" s="61"/>
      <c r="AX46" s="62"/>
      <c r="AY46" s="31" t="str">
        <f t="shared" si="16"/>
        <v/>
      </c>
      <c r="AZ46" s="63"/>
      <c r="BA46" s="69"/>
      <c r="BB46" s="69"/>
      <c r="BC46" s="69"/>
      <c r="BD46" s="71"/>
      <c r="BE46" s="71"/>
      <c r="BF46" s="71"/>
      <c r="BG46" s="72"/>
      <c r="BH46" s="73"/>
      <c r="BI46" s="73"/>
      <c r="BJ46" s="74"/>
      <c r="BK46" s="74"/>
      <c r="BL46" s="77" t="str">
        <f t="shared" si="17"/>
        <v/>
      </c>
      <c r="BM46" s="80" t="str">
        <f t="shared" si="18"/>
        <v/>
      </c>
      <c r="BN46" s="81"/>
      <c r="BO46" s="82" t="str">
        <f>IF(ISBLANK(A46),"",VLOOKUP(LEFT(A46,1),Coordinate,2,FALSE))</f>
        <v/>
      </c>
      <c r="BP46" s="83">
        <f t="shared" si="19"/>
        <v>0</v>
      </c>
      <c r="BQ46" s="84">
        <f t="shared" si="20"/>
        <v>0</v>
      </c>
      <c r="BR46" s="54" t="str">
        <f>IF(ISBLANK(A46),"",vlookup(LEFT(A46,1),Coordinate,9,false))</f>
        <v/>
      </c>
      <c r="BS46" s="54" t="str">
        <f>IF(ISBLANK(A46),"",VLOOKUP(MID(A46,2,1),Coordinate,9,false))</f>
        <v/>
      </c>
      <c r="BT46" s="54" t="str">
        <f>IF(ISBLANK(A46),"",VLOOKUP(MID(A46,3,1),Coordinate,9,false))</f>
        <v/>
      </c>
      <c r="BU46" s="54" t="str">
        <f>IF(ISBLANK(A46),"",VLOOKUP(MID(A46,4,1),Coordinate,9,false))</f>
        <v/>
      </c>
      <c r="BV46" s="54" t="str">
        <f>IF(ISBLANK(A46),"",VLOOKUP(MID(A46,5,1),Coordinate,9,false))</f>
        <v/>
      </c>
      <c r="BW46" s="54" t="str">
        <f>IF(ISBLANK(A46),"",VLOOKUP(MID(A46,6,1),Coordinate,9,false))</f>
        <v/>
      </c>
      <c r="BX46" s="84" t="str">
        <f>IF(ISBLANK(A46),"",VLOOKUP(RIGHT(A46,1),Coordinate,9,false))</f>
        <v/>
      </c>
      <c r="BY46" s="84">
        <f t="array" ref="BY46">SUMPRODUCT(BR46:BX46,TRANSPOSE(Weights))</f>
        <v>0</v>
      </c>
      <c r="BZ46" s="53"/>
    </row>
    <row r="47">
      <c r="A47" s="50"/>
      <c r="B47" s="51" t="str">
        <f>IF(ISBLANK(A47),"",if(C47="","N",if(VLOOKUP(BQ47,NewPlanet,3,false)=C47,"Y","N")))</f>
        <v/>
      </c>
      <c r="C47" s="3"/>
      <c r="D47" s="52"/>
      <c r="E47" s="52"/>
      <c r="F47" s="52"/>
      <c r="G47" s="53"/>
      <c r="H47" s="52"/>
      <c r="I47" s="54" t="str">
        <f t="shared" si="14"/>
        <v/>
      </c>
      <c r="J47" s="52"/>
      <c r="K47" s="52"/>
      <c r="L47" s="52"/>
      <c r="M47" s="52"/>
      <c r="N47" s="52"/>
      <c r="O47" s="54" t="str">
        <f t="shared" si="15"/>
        <v/>
      </c>
      <c r="P47" s="55"/>
      <c r="Q47" s="56"/>
      <c r="R47" s="57"/>
      <c r="S47" s="58"/>
      <c r="T47" s="59"/>
      <c r="U47" s="60"/>
      <c r="V47" s="61"/>
      <c r="W47" s="62"/>
      <c r="X47" s="52"/>
      <c r="Y47" s="63"/>
      <c r="Z47" s="53"/>
      <c r="AA47" s="53"/>
      <c r="AB47" s="53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/>
      <c r="AP47" s="56"/>
      <c r="AQ47" s="56"/>
      <c r="AR47" s="58"/>
      <c r="AS47" s="58"/>
      <c r="AT47" s="66"/>
      <c r="AU47" s="60"/>
      <c r="AV47" s="60"/>
      <c r="AW47" s="61"/>
      <c r="AX47" s="62"/>
      <c r="AY47" s="31" t="str">
        <f t="shared" si="16"/>
        <v/>
      </c>
      <c r="AZ47" s="63"/>
      <c r="BA47" s="69"/>
      <c r="BB47" s="69"/>
      <c r="BC47" s="69"/>
      <c r="BD47" s="71"/>
      <c r="BE47" s="71"/>
      <c r="BF47" s="71"/>
      <c r="BG47" s="72"/>
      <c r="BH47" s="73"/>
      <c r="BI47" s="73"/>
      <c r="BJ47" s="74"/>
      <c r="BK47" s="74"/>
      <c r="BL47" s="77" t="str">
        <f t="shared" si="17"/>
        <v/>
      </c>
      <c r="BM47" s="80" t="str">
        <f t="shared" si="18"/>
        <v/>
      </c>
      <c r="BN47" s="81"/>
      <c r="BO47" s="82" t="str">
        <f>IF(ISBLANK(A47),"",VLOOKUP(LEFT(A47,1),Coordinate,2,FALSE))</f>
        <v/>
      </c>
      <c r="BP47" s="83">
        <f t="shared" si="19"/>
        <v>0</v>
      </c>
      <c r="BQ47" s="84">
        <f t="shared" si="20"/>
        <v>0</v>
      </c>
      <c r="BR47" s="54" t="str">
        <f>IF(ISBLANK(A47),"",vlookup(LEFT(A47,1),Coordinate,9,false))</f>
        <v/>
      </c>
      <c r="BS47" s="54" t="str">
        <f>IF(ISBLANK(A47),"",VLOOKUP(MID(A47,2,1),Coordinate,9,false))</f>
        <v/>
      </c>
      <c r="BT47" s="54" t="str">
        <f>IF(ISBLANK(A47),"",VLOOKUP(MID(A47,3,1),Coordinate,9,false))</f>
        <v/>
      </c>
      <c r="BU47" s="54" t="str">
        <f>IF(ISBLANK(A47),"",VLOOKUP(MID(A47,4,1),Coordinate,9,false))</f>
        <v/>
      </c>
      <c r="BV47" s="54" t="str">
        <f>IF(ISBLANK(A47),"",VLOOKUP(MID(A47,5,1),Coordinate,9,false))</f>
        <v/>
      </c>
      <c r="BW47" s="54" t="str">
        <f>IF(ISBLANK(A47),"",VLOOKUP(MID(A47,6,1),Coordinate,9,false))</f>
        <v/>
      </c>
      <c r="BX47" s="84" t="str">
        <f>IF(ISBLANK(A47),"",VLOOKUP(RIGHT(A47,1),Coordinate,9,false))</f>
        <v/>
      </c>
      <c r="BY47" s="84">
        <f t="array" ref="BY47">SUMPRODUCT(BR47:BX47,TRANSPOSE(Weights))</f>
        <v>0</v>
      </c>
      <c r="BZ47" s="53"/>
    </row>
    <row r="48">
      <c r="A48" s="210"/>
      <c r="B48" s="51" t="str">
        <f>IF(ISBLANK(A48),"",if(C48="","N",if(VLOOKUP(BQ48,NewPlanet,3,false)=C48,"Y","N")))</f>
        <v/>
      </c>
      <c r="C48" s="3"/>
      <c r="D48" s="52"/>
      <c r="E48" s="52"/>
      <c r="F48" s="52"/>
      <c r="G48" s="53"/>
      <c r="H48" s="52"/>
      <c r="I48" s="54" t="str">
        <f t="shared" si="14"/>
        <v/>
      </c>
      <c r="J48" s="52"/>
      <c r="K48" s="52"/>
      <c r="L48" s="52"/>
      <c r="M48" s="52"/>
      <c r="N48" s="52"/>
      <c r="O48" s="54" t="str">
        <f t="shared" si="15"/>
        <v/>
      </c>
      <c r="P48" s="55"/>
      <c r="Q48" s="56"/>
      <c r="R48" s="57"/>
      <c r="S48" s="58"/>
      <c r="T48" s="59"/>
      <c r="U48" s="60"/>
      <c r="V48" s="61"/>
      <c r="W48" s="62"/>
      <c r="X48" s="52"/>
      <c r="Y48" s="63"/>
      <c r="Z48" s="53"/>
      <c r="AA48" s="53"/>
      <c r="AB48" s="53"/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58"/>
      <c r="AS48" s="58"/>
      <c r="AT48" s="66"/>
      <c r="AU48" s="60"/>
      <c r="AV48" s="60"/>
      <c r="AW48" s="61"/>
      <c r="AX48" s="62"/>
      <c r="AY48" s="31" t="str">
        <f t="shared" si="16"/>
        <v/>
      </c>
      <c r="AZ48" s="63"/>
      <c r="BA48" s="69"/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77" t="str">
        <f t="shared" si="17"/>
        <v/>
      </c>
      <c r="BM48" s="80" t="str">
        <f t="shared" si="18"/>
        <v/>
      </c>
      <c r="BN48" s="81"/>
      <c r="BO48" s="82" t="str">
        <f>IF(ISBLANK(A48),"",VLOOKUP(LEFT(A48,1),Coordinate,2,FALSE))</f>
        <v/>
      </c>
      <c r="BP48" s="83">
        <f t="shared" si="19"/>
        <v>0</v>
      </c>
      <c r="BQ48" s="84">
        <f t="shared" si="20"/>
        <v>0</v>
      </c>
      <c r="BR48" s="54" t="str">
        <f>IF(ISBLANK(A48),"",vlookup(LEFT(A48,1),Coordinate,9,false))</f>
        <v/>
      </c>
      <c r="BS48" s="54" t="str">
        <f>IF(ISBLANK(A48),"",VLOOKUP(MID(A48,2,1),Coordinate,9,false))</f>
        <v/>
      </c>
      <c r="BT48" s="54" t="str">
        <f>IF(ISBLANK(A48),"",VLOOKUP(MID(A48,3,1),Coordinate,9,false))</f>
        <v/>
      </c>
      <c r="BU48" s="54" t="str">
        <f>IF(ISBLANK(A48),"",VLOOKUP(MID(A48,4,1),Coordinate,9,false))</f>
        <v/>
      </c>
      <c r="BV48" s="54" t="str">
        <f>IF(ISBLANK(A48),"",VLOOKUP(MID(A48,5,1),Coordinate,9,false))</f>
        <v/>
      </c>
      <c r="BW48" s="54" t="str">
        <f>IF(ISBLANK(A48),"",VLOOKUP(MID(A48,6,1),Coordinate,9,false))</f>
        <v/>
      </c>
      <c r="BX48" s="84" t="str">
        <f>IF(ISBLANK(A48),"",VLOOKUP(RIGHT(A48,1),Coordinate,9,false))</f>
        <v/>
      </c>
      <c r="BY48" s="84">
        <f t="array" ref="BY48">SUMPRODUCT(BR48:BX48,TRANSPOSE(Weights))</f>
        <v>0</v>
      </c>
      <c r="BZ48" s="53"/>
    </row>
    <row r="49">
      <c r="A49" s="210"/>
      <c r="B49" s="51" t="str">
        <f>IF(ISBLANK(A49),"",if(C49="","N",if(VLOOKUP(BQ49,NewPlanet,3,false)=C49,"Y","N")))</f>
        <v/>
      </c>
      <c r="C49" s="3"/>
      <c r="D49" s="52"/>
      <c r="E49" s="52"/>
      <c r="F49" s="52"/>
      <c r="G49" s="53"/>
      <c r="H49" s="52"/>
      <c r="I49" s="54" t="str">
        <f t="shared" si="14"/>
        <v/>
      </c>
      <c r="J49" s="52"/>
      <c r="K49" s="52"/>
      <c r="L49" s="52"/>
      <c r="M49" s="52"/>
      <c r="N49" s="52"/>
      <c r="O49" s="54" t="str">
        <f t="shared" si="15"/>
        <v/>
      </c>
      <c r="P49" s="55"/>
      <c r="Q49" s="56"/>
      <c r="R49" s="57"/>
      <c r="S49" s="58"/>
      <c r="T49" s="59"/>
      <c r="U49" s="60"/>
      <c r="V49" s="61"/>
      <c r="W49" s="62"/>
      <c r="X49" s="52"/>
      <c r="Y49" s="63"/>
      <c r="Z49" s="53"/>
      <c r="AA49" s="53"/>
      <c r="AB49" s="53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/>
      <c r="AS49" s="58"/>
      <c r="AT49" s="66"/>
      <c r="AU49" s="60"/>
      <c r="AV49" s="60"/>
      <c r="AW49" s="61"/>
      <c r="AX49" s="62"/>
      <c r="AY49" s="31" t="str">
        <f t="shared" si="16"/>
        <v/>
      </c>
      <c r="AZ49" s="63"/>
      <c r="BA49" s="69"/>
      <c r="BB49" s="69"/>
      <c r="BC49" s="69"/>
      <c r="BD49" s="71"/>
      <c r="BE49" s="71"/>
      <c r="BF49" s="71"/>
      <c r="BG49" s="72"/>
      <c r="BH49" s="73"/>
      <c r="BI49" s="73"/>
      <c r="BJ49" s="74"/>
      <c r="BK49" s="74"/>
      <c r="BL49" s="77" t="str">
        <f t="shared" si="17"/>
        <v/>
      </c>
      <c r="BM49" s="80" t="str">
        <f t="shared" si="18"/>
        <v/>
      </c>
      <c r="BN49" s="81"/>
      <c r="BO49" s="82" t="str">
        <f>IF(ISBLANK(A49),"",VLOOKUP(LEFT(A49,1),Coordinate,2,FALSE))</f>
        <v/>
      </c>
      <c r="BP49" s="83">
        <f t="shared" si="19"/>
        <v>0</v>
      </c>
      <c r="BQ49" s="84">
        <f t="shared" si="20"/>
        <v>0</v>
      </c>
      <c r="BR49" s="54" t="str">
        <f>IF(ISBLANK(A49),"",vlookup(LEFT(A49,1),Coordinate,9,false))</f>
        <v/>
      </c>
      <c r="BS49" s="54" t="str">
        <f>IF(ISBLANK(A49),"",VLOOKUP(MID(A49,2,1),Coordinate,9,false))</f>
        <v/>
      </c>
      <c r="BT49" s="54" t="str">
        <f>IF(ISBLANK(A49),"",VLOOKUP(MID(A49,3,1),Coordinate,9,false))</f>
        <v/>
      </c>
      <c r="BU49" s="54" t="str">
        <f>IF(ISBLANK(A49),"",VLOOKUP(MID(A49,4,1),Coordinate,9,false))</f>
        <v/>
      </c>
      <c r="BV49" s="54" t="str">
        <f>IF(ISBLANK(A49),"",VLOOKUP(MID(A49,5,1),Coordinate,9,false))</f>
        <v/>
      </c>
      <c r="BW49" s="54" t="str">
        <f>IF(ISBLANK(A49),"",VLOOKUP(MID(A49,6,1),Coordinate,9,false))</f>
        <v/>
      </c>
      <c r="BX49" s="84" t="str">
        <f>IF(ISBLANK(A49),"",VLOOKUP(RIGHT(A49,1),Coordinate,9,false))</f>
        <v/>
      </c>
      <c r="BY49" s="84">
        <f t="array" ref="BY49">SUMPRODUCT(BR49:BX49,TRANSPOSE(Weights))</f>
        <v>0</v>
      </c>
      <c r="BZ49" s="53"/>
    </row>
    <row r="50">
      <c r="A50" s="210"/>
      <c r="B50" s="51" t="str">
        <f>IF(ISBLANK(A50),"",if(C50="","N",if(VLOOKUP(BQ50,NewPlanet,3,false)=C50,"Y","N")))</f>
        <v/>
      </c>
      <c r="C50" s="3"/>
      <c r="D50" s="52"/>
      <c r="E50" s="52"/>
      <c r="F50" s="52"/>
      <c r="G50" s="53"/>
      <c r="H50" s="52"/>
      <c r="I50" s="54" t="str">
        <f t="shared" si="14"/>
        <v/>
      </c>
      <c r="J50" s="52"/>
      <c r="K50" s="52"/>
      <c r="L50" s="52"/>
      <c r="M50" s="52"/>
      <c r="N50" s="52"/>
      <c r="O50" s="54" t="str">
        <f t="shared" si="15"/>
        <v/>
      </c>
      <c r="P50" s="55"/>
      <c r="Q50" s="56"/>
      <c r="R50" s="57"/>
      <c r="S50" s="58"/>
      <c r="T50" s="59"/>
      <c r="U50" s="60"/>
      <c r="V50" s="61"/>
      <c r="W50" s="62"/>
      <c r="X50" s="52"/>
      <c r="Y50" s="63"/>
      <c r="Z50" s="53"/>
      <c r="AA50" s="53"/>
      <c r="AB50" s="53"/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2"/>
      <c r="AO50" s="56"/>
      <c r="AP50" s="56"/>
      <c r="AQ50" s="56"/>
      <c r="AR50" s="58"/>
      <c r="AS50" s="58"/>
      <c r="AT50" s="66"/>
      <c r="AU50" s="60"/>
      <c r="AV50" s="60"/>
      <c r="AW50" s="61"/>
      <c r="AX50" s="62"/>
      <c r="AY50" s="31" t="str">
        <f t="shared" si="16"/>
        <v/>
      </c>
      <c r="AZ50" s="63"/>
      <c r="BA50" s="69"/>
      <c r="BB50" s="69"/>
      <c r="BC50" s="69"/>
      <c r="BD50" s="71"/>
      <c r="BE50" s="71"/>
      <c r="BF50" s="71"/>
      <c r="BG50" s="72"/>
      <c r="BH50" s="73"/>
      <c r="BI50" s="73"/>
      <c r="BJ50" s="74"/>
      <c r="BK50" s="74"/>
      <c r="BL50" s="77" t="str">
        <f t="shared" si="17"/>
        <v/>
      </c>
      <c r="BM50" s="80" t="str">
        <f t="shared" si="18"/>
        <v/>
      </c>
      <c r="BN50" s="81"/>
      <c r="BO50" s="82" t="str">
        <f>IF(ISBLANK(A50),"",VLOOKUP(LEFT(A50,1),Coordinate,2,FALSE))</f>
        <v/>
      </c>
      <c r="BP50" s="83">
        <f t="shared" si="19"/>
        <v>0</v>
      </c>
      <c r="BQ50" s="84">
        <f t="shared" si="20"/>
        <v>0</v>
      </c>
      <c r="BR50" s="54" t="str">
        <f>IF(ISBLANK(A50),"",vlookup(LEFT(A50,1),Coordinate,9,false))</f>
        <v/>
      </c>
      <c r="BS50" s="54" t="str">
        <f>IF(ISBLANK(A50),"",VLOOKUP(MID(A50,2,1),Coordinate,9,false))</f>
        <v/>
      </c>
      <c r="BT50" s="54" t="str">
        <f>IF(ISBLANK(A50),"",VLOOKUP(MID(A50,3,1),Coordinate,9,false))</f>
        <v/>
      </c>
      <c r="BU50" s="54" t="str">
        <f>IF(ISBLANK(A50),"",VLOOKUP(MID(A50,4,1),Coordinate,9,false))</f>
        <v/>
      </c>
      <c r="BV50" s="54" t="str">
        <f>IF(ISBLANK(A50),"",VLOOKUP(MID(A50,5,1),Coordinate,9,false))</f>
        <v/>
      </c>
      <c r="BW50" s="54" t="str">
        <f>IF(ISBLANK(A50),"",VLOOKUP(MID(A50,6,1),Coordinate,9,false))</f>
        <v/>
      </c>
      <c r="BX50" s="84" t="str">
        <f>IF(ISBLANK(A50),"",VLOOKUP(RIGHT(A50,1),Coordinate,9,false))</f>
        <v/>
      </c>
      <c r="BY50" s="84">
        <f t="array" ref="BY50">SUMPRODUCT(BR50:BX50,TRANSPOSE(Weights))</f>
        <v>0</v>
      </c>
      <c r="BZ50" s="53"/>
    </row>
    <row r="51" ht="18.0" customHeight="1">
      <c r="A51" s="210"/>
      <c r="B51" s="51" t="str">
        <f>IF(ISBLANK(A51),"",if(C51="","N",if(VLOOKUP(BQ51,NewPlanet,3,false)=C51,"Y","N")))</f>
        <v/>
      </c>
      <c r="C51" s="3"/>
      <c r="D51" s="52"/>
      <c r="E51" s="52"/>
      <c r="F51" s="52"/>
      <c r="G51" s="53"/>
      <c r="H51" s="52"/>
      <c r="I51" s="54" t="str">
        <f t="shared" si="14"/>
        <v/>
      </c>
      <c r="J51" s="52"/>
      <c r="K51" s="52"/>
      <c r="L51" s="52"/>
      <c r="M51" s="52"/>
      <c r="N51" s="52"/>
      <c r="O51" s="54" t="str">
        <f t="shared" si="15"/>
        <v/>
      </c>
      <c r="P51" s="55"/>
      <c r="Q51" s="56"/>
      <c r="R51" s="57"/>
      <c r="S51" s="58"/>
      <c r="T51" s="59"/>
      <c r="U51" s="60"/>
      <c r="V51" s="61"/>
      <c r="W51" s="62"/>
      <c r="X51" s="52"/>
      <c r="Y51" s="63"/>
      <c r="Z51" s="53"/>
      <c r="AA51" s="53"/>
      <c r="AB51" s="53"/>
      <c r="AC51" s="65"/>
      <c r="AD51" s="52"/>
      <c r="AE51" s="52"/>
      <c r="AF51" s="52"/>
      <c r="AG51" s="65"/>
      <c r="AH51" s="52"/>
      <c r="AI51" s="52"/>
      <c r="AJ51" s="52"/>
      <c r="AK51" s="65"/>
      <c r="AL51" s="52"/>
      <c r="AM51" s="52"/>
      <c r="AN51" s="52"/>
      <c r="AO51" s="56"/>
      <c r="AP51" s="56"/>
      <c r="AQ51" s="56"/>
      <c r="AR51" s="58"/>
      <c r="AS51" s="58"/>
      <c r="AT51" s="66"/>
      <c r="AU51" s="60"/>
      <c r="AV51" s="60"/>
      <c r="AW51" s="61"/>
      <c r="AX51" s="62"/>
      <c r="AY51" s="31" t="str">
        <f t="shared" si="16"/>
        <v/>
      </c>
      <c r="AZ51" s="63"/>
      <c r="BA51" s="69"/>
      <c r="BB51" s="69"/>
      <c r="BC51" s="69"/>
      <c r="BD51" s="71"/>
      <c r="BE51" s="71"/>
      <c r="BF51" s="71"/>
      <c r="BG51" s="72"/>
      <c r="BH51" s="73"/>
      <c r="BI51" s="73"/>
      <c r="BJ51" s="74"/>
      <c r="BK51" s="74"/>
      <c r="BL51" s="77" t="str">
        <f t="shared" si="17"/>
        <v/>
      </c>
      <c r="BM51" s="80" t="str">
        <f t="shared" si="18"/>
        <v/>
      </c>
      <c r="BN51" s="81"/>
      <c r="BO51" s="82" t="str">
        <f>IF(ISBLANK(A51),"",VLOOKUP(LEFT(A51,1),Coordinate,2,FALSE))</f>
        <v/>
      </c>
      <c r="BP51" s="83">
        <f t="shared" si="19"/>
        <v>0</v>
      </c>
      <c r="BQ51" s="84">
        <f t="shared" si="20"/>
        <v>0</v>
      </c>
      <c r="BR51" s="54" t="str">
        <f>IF(ISBLANK(A51),"",vlookup(LEFT(A51,1),Coordinate,9,false))</f>
        <v/>
      </c>
      <c r="BS51" s="54" t="str">
        <f>IF(ISBLANK(A51),"",VLOOKUP(MID(A51,2,1),Coordinate,9,false))</f>
        <v/>
      </c>
      <c r="BT51" s="54" t="str">
        <f>IF(ISBLANK(A51),"",VLOOKUP(MID(A51,3,1),Coordinate,9,false))</f>
        <v/>
      </c>
      <c r="BU51" s="54" t="str">
        <f>IF(ISBLANK(A51),"",VLOOKUP(MID(A51,4,1),Coordinate,9,false))</f>
        <v/>
      </c>
      <c r="BV51" s="54" t="str">
        <f>IF(ISBLANK(A51),"",VLOOKUP(MID(A51,5,1),Coordinate,9,false))</f>
        <v/>
      </c>
      <c r="BW51" s="54" t="str">
        <f>IF(ISBLANK(A51),"",VLOOKUP(MID(A51,6,1),Coordinate,9,false))</f>
        <v/>
      </c>
      <c r="BX51" s="84" t="str">
        <f>IF(ISBLANK(A51),"",VLOOKUP(RIGHT(A51,1),Coordinate,9,false))</f>
        <v/>
      </c>
      <c r="BY51" s="84">
        <f t="array" ref="BY51">SUMPRODUCT(BR51:BX51,TRANSPOSE(Weights))</f>
        <v>0</v>
      </c>
      <c r="BZ51" s="53"/>
    </row>
    <row r="52" ht="18.0" customHeight="1">
      <c r="A52" s="210"/>
      <c r="B52" s="51" t="str">
        <f>IF(ISBLANK(A52),"",if(C52="","N",if(VLOOKUP(BQ52,NewPlanet,3,false)=C52,"Y","N")))</f>
        <v/>
      </c>
      <c r="C52" s="3"/>
      <c r="D52" s="52"/>
      <c r="E52" s="52"/>
      <c r="F52" s="52"/>
      <c r="G52" s="53"/>
      <c r="H52" s="52"/>
      <c r="I52" s="54" t="str">
        <f t="shared" si="14"/>
        <v/>
      </c>
      <c r="J52" s="52"/>
      <c r="K52" s="52"/>
      <c r="L52" s="52"/>
      <c r="M52" s="52"/>
      <c r="N52" s="52"/>
      <c r="O52" s="54" t="str">
        <f t="shared" si="15"/>
        <v/>
      </c>
      <c r="P52" s="55"/>
      <c r="Q52" s="56"/>
      <c r="R52" s="57"/>
      <c r="S52" s="58"/>
      <c r="T52" s="59"/>
      <c r="U52" s="60"/>
      <c r="V52" s="61"/>
      <c r="W52" s="62"/>
      <c r="X52" s="52"/>
      <c r="Y52" s="63"/>
      <c r="Z52" s="53"/>
      <c r="AA52" s="53"/>
      <c r="AB52" s="53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66"/>
      <c r="AU52" s="60"/>
      <c r="AV52" s="60"/>
      <c r="AW52" s="61"/>
      <c r="AX52" s="62"/>
      <c r="AY52" s="31" t="str">
        <f t="shared" si="16"/>
        <v/>
      </c>
      <c r="AZ52" s="63"/>
      <c r="BA52" s="69"/>
      <c r="BB52" s="69"/>
      <c r="BC52" s="69"/>
      <c r="BD52" s="71"/>
      <c r="BE52" s="71"/>
      <c r="BF52" s="71"/>
      <c r="BG52" s="72"/>
      <c r="BH52" s="73"/>
      <c r="BI52" s="73"/>
      <c r="BJ52" s="74"/>
      <c r="BK52" s="74"/>
      <c r="BL52" s="77" t="str">
        <f t="shared" si="17"/>
        <v/>
      </c>
      <c r="BM52" s="80" t="str">
        <f t="shared" si="18"/>
        <v/>
      </c>
      <c r="BN52" s="81"/>
      <c r="BO52" s="82" t="str">
        <f>IF(ISBLANK(A52),"",VLOOKUP(LEFT(A52,1),Coordinate,2,FALSE))</f>
        <v/>
      </c>
      <c r="BP52" s="83">
        <f t="shared" si="19"/>
        <v>0</v>
      </c>
      <c r="BQ52" s="84">
        <f t="shared" si="20"/>
        <v>0</v>
      </c>
      <c r="BR52" s="54" t="str">
        <f>IF(ISBLANK(A52),"",vlookup(LEFT(A52,1),Coordinate,9,false))</f>
        <v/>
      </c>
      <c r="BS52" s="54" t="str">
        <f>IF(ISBLANK(A52),"",VLOOKUP(MID(A52,2,1),Coordinate,9,false))</f>
        <v/>
      </c>
      <c r="BT52" s="54" t="str">
        <f>IF(ISBLANK(A52),"",VLOOKUP(MID(A52,3,1),Coordinate,9,false))</f>
        <v/>
      </c>
      <c r="BU52" s="54" t="str">
        <f>IF(ISBLANK(A52),"",VLOOKUP(MID(A52,4,1),Coordinate,9,false))</f>
        <v/>
      </c>
      <c r="BV52" s="54" t="str">
        <f>IF(ISBLANK(A52),"",VLOOKUP(MID(A52,5,1),Coordinate,9,false))</f>
        <v/>
      </c>
      <c r="BW52" s="54" t="str">
        <f>IF(ISBLANK(A52),"",VLOOKUP(MID(A52,6,1),Coordinate,9,false))</f>
        <v/>
      </c>
      <c r="BX52" s="84" t="str">
        <f>IF(ISBLANK(A52),"",VLOOKUP(RIGHT(A52,1),Coordinate,9,false))</f>
        <v/>
      </c>
      <c r="BY52" s="84">
        <f t="array" ref="BY52">SUMPRODUCT(BR52:BX52,TRANSPOSE(Weights))</f>
        <v>0</v>
      </c>
      <c r="BZ52" s="53"/>
    </row>
    <row r="53">
      <c r="A53" s="210"/>
      <c r="B53" s="51" t="str">
        <f>IF(ISBLANK(A53),"",if(C53="","N",if(VLOOKUP(BQ53,NewPlanet,3,false)=C53,"Y","N")))</f>
        <v/>
      </c>
      <c r="C53" s="3"/>
      <c r="D53" s="52"/>
      <c r="E53" s="52"/>
      <c r="F53" s="52"/>
      <c r="G53" s="53"/>
      <c r="H53" s="52"/>
      <c r="I53" s="54" t="str">
        <f t="shared" si="14"/>
        <v/>
      </c>
      <c r="J53" s="52"/>
      <c r="K53" s="52"/>
      <c r="L53" s="52"/>
      <c r="M53" s="52"/>
      <c r="N53" s="52"/>
      <c r="O53" s="54" t="str">
        <f t="shared" si="15"/>
        <v/>
      </c>
      <c r="P53" s="55"/>
      <c r="Q53" s="56"/>
      <c r="R53" s="57"/>
      <c r="S53" s="58"/>
      <c r="T53" s="59"/>
      <c r="U53" s="60"/>
      <c r="V53" s="61"/>
      <c r="W53" s="62"/>
      <c r="X53" s="52"/>
      <c r="Y53" s="63"/>
      <c r="Z53" s="53"/>
      <c r="AA53" s="53"/>
      <c r="AB53" s="53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56"/>
      <c r="AP53" s="56"/>
      <c r="AQ53" s="56"/>
      <c r="AR53" s="58"/>
      <c r="AS53" s="58"/>
      <c r="AT53" s="66"/>
      <c r="AU53" s="60"/>
      <c r="AV53" s="60"/>
      <c r="AW53" s="61"/>
      <c r="AX53" s="62"/>
      <c r="AY53" s="31" t="str">
        <f t="shared" si="16"/>
        <v/>
      </c>
      <c r="AZ53" s="63"/>
      <c r="BA53" s="69"/>
      <c r="BB53" s="69"/>
      <c r="BC53" s="69"/>
      <c r="BD53" s="71"/>
      <c r="BE53" s="71"/>
      <c r="BF53" s="71"/>
      <c r="BG53" s="72"/>
      <c r="BH53" s="73"/>
      <c r="BI53" s="73"/>
      <c r="BJ53" s="74"/>
      <c r="BK53" s="74"/>
      <c r="BL53" s="77" t="str">
        <f t="shared" si="17"/>
        <v/>
      </c>
      <c r="BM53" s="80" t="str">
        <f t="shared" si="18"/>
        <v/>
      </c>
      <c r="BN53" s="81"/>
      <c r="BO53" s="82" t="str">
        <f>IF(ISBLANK(A53),"",VLOOKUP(LEFT(A53,1),Coordinate,2,FALSE))</f>
        <v/>
      </c>
      <c r="BP53" s="83">
        <f t="shared" si="19"/>
        <v>0</v>
      </c>
      <c r="BQ53" s="84">
        <f t="shared" si="20"/>
        <v>0</v>
      </c>
      <c r="BR53" s="54" t="str">
        <f>IF(ISBLANK(A53),"",vlookup(LEFT(A53,1),Coordinate,9,false))</f>
        <v/>
      </c>
      <c r="BS53" s="54" t="str">
        <f>IF(ISBLANK(A53),"",VLOOKUP(MID(A53,2,1),Coordinate,9,false))</f>
        <v/>
      </c>
      <c r="BT53" s="54" t="str">
        <f>IF(ISBLANK(A53),"",VLOOKUP(MID(A53,3,1),Coordinate,9,false))</f>
        <v/>
      </c>
      <c r="BU53" s="54" t="str">
        <f>IF(ISBLANK(A53),"",VLOOKUP(MID(A53,4,1),Coordinate,9,false))</f>
        <v/>
      </c>
      <c r="BV53" s="54" t="str">
        <f>IF(ISBLANK(A53),"",VLOOKUP(MID(A53,5,1),Coordinate,9,false))</f>
        <v/>
      </c>
      <c r="BW53" s="54" t="str">
        <f>IF(ISBLANK(A53),"",VLOOKUP(MID(A53,6,1),Coordinate,9,false))</f>
        <v/>
      </c>
      <c r="BX53" s="84" t="str">
        <f>IF(ISBLANK(A53),"",VLOOKUP(RIGHT(A53,1),Coordinate,9,false))</f>
        <v/>
      </c>
      <c r="BY53" s="84">
        <f t="array" ref="BY53">SUMPRODUCT(BR53:BX53,TRANSPOSE(Weights))</f>
        <v>0</v>
      </c>
      <c r="BZ53" s="53"/>
    </row>
    <row r="54">
      <c r="A54" s="210"/>
      <c r="B54" s="51" t="str">
        <f>IF(ISBLANK(A54),"",if(C54="","N",if(VLOOKUP(BQ54,NewPlanet,3,false)=C54,"Y","N")))</f>
        <v/>
      </c>
      <c r="C54" s="3"/>
      <c r="D54" s="52"/>
      <c r="E54" s="52"/>
      <c r="F54" s="52"/>
      <c r="G54" s="53"/>
      <c r="H54" s="52"/>
      <c r="I54" s="54" t="str">
        <f t="shared" si="14"/>
        <v/>
      </c>
      <c r="J54" s="52"/>
      <c r="K54" s="52"/>
      <c r="L54" s="52"/>
      <c r="M54" s="52"/>
      <c r="N54" s="52"/>
      <c r="O54" s="54" t="str">
        <f t="shared" si="15"/>
        <v/>
      </c>
      <c r="P54" s="55"/>
      <c r="Q54" s="56"/>
      <c r="R54" s="57"/>
      <c r="S54" s="58"/>
      <c r="T54" s="59"/>
      <c r="U54" s="60"/>
      <c r="V54" s="61"/>
      <c r="W54" s="62"/>
      <c r="X54" s="52"/>
      <c r="Y54" s="63"/>
      <c r="Z54" s="53"/>
      <c r="AA54" s="53"/>
      <c r="AB54" s="53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66"/>
      <c r="AU54" s="60"/>
      <c r="AV54" s="60"/>
      <c r="AW54" s="61"/>
      <c r="AX54" s="62"/>
      <c r="AY54" s="31" t="str">
        <f t="shared" si="16"/>
        <v/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 t="str">
        <f t="shared" si="17"/>
        <v/>
      </c>
      <c r="BM54" s="80" t="str">
        <f t="shared" si="18"/>
        <v/>
      </c>
      <c r="BN54" s="81"/>
      <c r="BO54" s="82" t="str">
        <f>IF(ISBLANK(A54),"",VLOOKUP(LEFT(A54,1),Coordinate,2,FALSE))</f>
        <v/>
      </c>
      <c r="BP54" s="83">
        <f t="shared" si="19"/>
        <v>0</v>
      </c>
      <c r="BQ54" s="84">
        <f t="shared" si="20"/>
        <v>0</v>
      </c>
      <c r="BR54" s="54" t="str">
        <f>IF(ISBLANK(A54),"",vlookup(LEFT(A54,1),Coordinate,9,false))</f>
        <v/>
      </c>
      <c r="BS54" s="54" t="str">
        <f>IF(ISBLANK(A54),"",VLOOKUP(MID(A54,2,1),Coordinate,9,false))</f>
        <v/>
      </c>
      <c r="BT54" s="54" t="str">
        <f>IF(ISBLANK(A54),"",VLOOKUP(MID(A54,3,1),Coordinate,9,false))</f>
        <v/>
      </c>
      <c r="BU54" s="54" t="str">
        <f>IF(ISBLANK(A54),"",VLOOKUP(MID(A54,4,1),Coordinate,9,false))</f>
        <v/>
      </c>
      <c r="BV54" s="54" t="str">
        <f>IF(ISBLANK(A54),"",VLOOKUP(MID(A54,5,1),Coordinate,9,false))</f>
        <v/>
      </c>
      <c r="BW54" s="54" t="str">
        <f>IF(ISBLANK(A54),"",VLOOKUP(MID(A54,6,1),Coordinate,9,false))</f>
        <v/>
      </c>
      <c r="BX54" s="84" t="str">
        <f>IF(ISBLANK(A54),"",VLOOKUP(RIGHT(A54,1),Coordinate,9,false))</f>
        <v/>
      </c>
      <c r="BY54" s="84">
        <f t="array" ref="BY54">SUMPRODUCT(BR54:BX54,TRANSPOSE(Weights))</f>
        <v>0</v>
      </c>
      <c r="BZ54" s="53"/>
    </row>
    <row r="55">
      <c r="A55" s="210"/>
      <c r="B55" s="51" t="str">
        <f>IF(ISBLANK(A55),"",if(C55="","N",if(VLOOKUP(BQ55,NewPlanet,3,false)=C55,"Y","N")))</f>
        <v/>
      </c>
      <c r="C55" s="3"/>
      <c r="D55" s="52"/>
      <c r="E55" s="52"/>
      <c r="F55" s="52"/>
      <c r="G55" s="53"/>
      <c r="H55" s="52"/>
      <c r="I55" s="54" t="str">
        <f t="shared" si="14"/>
        <v/>
      </c>
      <c r="J55" s="52"/>
      <c r="K55" s="52"/>
      <c r="L55" s="52"/>
      <c r="M55" s="52"/>
      <c r="N55" s="52"/>
      <c r="O55" s="54" t="str">
        <f t="shared" si="15"/>
        <v/>
      </c>
      <c r="P55" s="55"/>
      <c r="Q55" s="56"/>
      <c r="R55" s="57"/>
      <c r="S55" s="58"/>
      <c r="T55" s="59"/>
      <c r="U55" s="60"/>
      <c r="V55" s="61"/>
      <c r="W55" s="62"/>
      <c r="X55" s="52"/>
      <c r="Y55" s="63"/>
      <c r="Z55" s="53"/>
      <c r="AA55" s="53"/>
      <c r="AB55" s="53"/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66"/>
      <c r="AU55" s="60"/>
      <c r="AV55" s="60"/>
      <c r="AW55" s="61"/>
      <c r="AX55" s="62"/>
      <c r="AY55" s="31" t="str">
        <f t="shared" si="16"/>
        <v/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 t="str">
        <f t="shared" si="17"/>
        <v/>
      </c>
      <c r="BM55" s="80" t="str">
        <f t="shared" si="18"/>
        <v/>
      </c>
      <c r="BN55" s="81"/>
      <c r="BO55" s="82" t="str">
        <f>IF(ISBLANK(A55),"",VLOOKUP(LEFT(A55,1),Coordinate,2,FALSE))</f>
        <v/>
      </c>
      <c r="BP55" s="83">
        <f t="shared" si="19"/>
        <v>0</v>
      </c>
      <c r="BQ55" s="84">
        <f t="shared" si="20"/>
        <v>0</v>
      </c>
      <c r="BR55" s="54" t="str">
        <f>IF(ISBLANK(A55),"",vlookup(LEFT(A55,1),Coordinate,9,false))</f>
        <v/>
      </c>
      <c r="BS55" s="54" t="str">
        <f>IF(ISBLANK(A55),"",VLOOKUP(MID(A55,2,1),Coordinate,9,false))</f>
        <v/>
      </c>
      <c r="BT55" s="54" t="str">
        <f>IF(ISBLANK(A55),"",VLOOKUP(MID(A55,3,1),Coordinate,9,false))</f>
        <v/>
      </c>
      <c r="BU55" s="54" t="str">
        <f>IF(ISBLANK(A55),"",VLOOKUP(MID(A55,4,1),Coordinate,9,false))</f>
        <v/>
      </c>
      <c r="BV55" s="54" t="str">
        <f>IF(ISBLANK(A55),"",VLOOKUP(MID(A55,5,1),Coordinate,9,false))</f>
        <v/>
      </c>
      <c r="BW55" s="54" t="str">
        <f>IF(ISBLANK(A55),"",VLOOKUP(MID(A55,6,1),Coordinate,9,false))</f>
        <v/>
      </c>
      <c r="BX55" s="84" t="str">
        <f>IF(ISBLANK(A55),"",VLOOKUP(RIGHT(A55,1),Coordinate,9,false))</f>
        <v/>
      </c>
      <c r="BY55" s="84">
        <f t="array" ref="BY55">SUMPRODUCT(BR55:BX55,TRANSPOSE(Weights))</f>
        <v>0</v>
      </c>
      <c r="BZ55" s="53"/>
    </row>
    <row r="56">
      <c r="A56" s="210"/>
      <c r="B56" s="51" t="str">
        <f>IF(ISBLANK(A56),"",if(C56="","N",if(VLOOKUP(BQ56,NewPlanet,3,false)=C56,"Y","N")))</f>
        <v/>
      </c>
      <c r="C56" s="3"/>
      <c r="D56" s="52"/>
      <c r="E56" s="52"/>
      <c r="F56" s="52"/>
      <c r="G56" s="53"/>
      <c r="H56" s="52"/>
      <c r="I56" s="54" t="str">
        <f t="shared" si="14"/>
        <v/>
      </c>
      <c r="J56" s="52"/>
      <c r="K56" s="52"/>
      <c r="L56" s="52"/>
      <c r="M56" s="52"/>
      <c r="N56" s="52"/>
      <c r="O56" s="54" t="str">
        <f t="shared" si="15"/>
        <v/>
      </c>
      <c r="P56" s="55"/>
      <c r="Q56" s="56"/>
      <c r="R56" s="57"/>
      <c r="S56" s="58"/>
      <c r="T56" s="59"/>
      <c r="U56" s="60"/>
      <c r="V56" s="61"/>
      <c r="W56" s="62"/>
      <c r="X56" s="52"/>
      <c r="Y56" s="63"/>
      <c r="Z56" s="53"/>
      <c r="AA56" s="53"/>
      <c r="AB56" s="53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58"/>
      <c r="AS56" s="58"/>
      <c r="AT56" s="66"/>
      <c r="AU56" s="60"/>
      <c r="AV56" s="60"/>
      <c r="AW56" s="61"/>
      <c r="AX56" s="62"/>
      <c r="AY56" s="31" t="str">
        <f t="shared" si="16"/>
        <v/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 t="str">
        <f t="shared" si="17"/>
        <v/>
      </c>
      <c r="BM56" s="80" t="str">
        <f t="shared" si="18"/>
        <v/>
      </c>
      <c r="BN56" s="81"/>
      <c r="BO56" s="82" t="str">
        <f>IF(ISBLANK(A56),"",VLOOKUP(LEFT(A56,1),Coordinate,2,FALSE))</f>
        <v/>
      </c>
      <c r="BP56" s="83">
        <f t="shared" si="19"/>
        <v>0</v>
      </c>
      <c r="BQ56" s="84">
        <f t="shared" si="20"/>
        <v>0</v>
      </c>
      <c r="BR56" s="54" t="str">
        <f>IF(ISBLANK(A56),"",vlookup(LEFT(A56,1),Coordinate,9,false))</f>
        <v/>
      </c>
      <c r="BS56" s="54" t="str">
        <f>IF(ISBLANK(A56),"",VLOOKUP(MID(A56,2,1),Coordinate,9,false))</f>
        <v/>
      </c>
      <c r="BT56" s="54" t="str">
        <f>IF(ISBLANK(A56),"",VLOOKUP(MID(A56,3,1),Coordinate,9,false))</f>
        <v/>
      </c>
      <c r="BU56" s="54" t="str">
        <f>IF(ISBLANK(A56),"",VLOOKUP(MID(A56,4,1),Coordinate,9,false))</f>
        <v/>
      </c>
      <c r="BV56" s="54" t="str">
        <f>IF(ISBLANK(A56),"",VLOOKUP(MID(A56,5,1),Coordinate,9,false))</f>
        <v/>
      </c>
      <c r="BW56" s="54" t="str">
        <f>IF(ISBLANK(A56),"",VLOOKUP(MID(A56,6,1),Coordinate,9,false))</f>
        <v/>
      </c>
      <c r="BX56" s="84" t="str">
        <f>IF(ISBLANK(A56),"",VLOOKUP(RIGHT(A56,1),Coordinate,9,false))</f>
        <v/>
      </c>
      <c r="BY56" s="84">
        <f t="array" ref="BY56">SUMPRODUCT(BR56:BX56,TRANSPOSE(Weights))</f>
        <v>0</v>
      </c>
      <c r="BZ56" s="53"/>
    </row>
    <row r="57">
      <c r="A57" s="140"/>
      <c r="B57" s="51" t="str">
        <f>IF(ISBLANK(A57),"",if(C57="","N",if(VLOOKUP(BQ57,NewPlanet,3,false)=C57,"Y","N")))</f>
        <v/>
      </c>
      <c r="C57" s="141"/>
      <c r="D57" s="52"/>
      <c r="E57" s="52"/>
      <c r="F57" s="52"/>
      <c r="G57" s="52"/>
      <c r="H57" s="52"/>
      <c r="I57" s="54" t="str">
        <f t="shared" si="14"/>
        <v/>
      </c>
      <c r="J57" s="52"/>
      <c r="K57" s="52"/>
      <c r="L57" s="52"/>
      <c r="M57" s="52"/>
      <c r="N57" s="52"/>
      <c r="O57" s="54" t="str">
        <f t="shared" si="15"/>
        <v/>
      </c>
      <c r="P57" s="142"/>
      <c r="Q57" s="56"/>
      <c r="R57" s="143"/>
      <c r="S57" s="58"/>
      <c r="T57" s="144"/>
      <c r="U57" s="60"/>
      <c r="V57" s="61"/>
      <c r="W57" s="62"/>
      <c r="X57" s="52"/>
      <c r="Y57" s="63"/>
      <c r="Z57" s="52"/>
      <c r="AA57" s="52"/>
      <c r="AB57" s="52"/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6"/>
      <c r="AR57" s="58"/>
      <c r="AS57" s="58"/>
      <c r="AT57" s="58"/>
      <c r="AU57" s="60"/>
      <c r="AV57" s="60"/>
      <c r="AW57" s="61"/>
      <c r="AX57" s="62"/>
      <c r="AY57" s="31" t="str">
        <f t="shared" si="16"/>
        <v/>
      </c>
      <c r="AZ57" s="63"/>
      <c r="BA57" s="69"/>
      <c r="BB57" s="69"/>
      <c r="BC57" s="69"/>
      <c r="BD57" s="71"/>
      <c r="BE57" s="71"/>
      <c r="BF57" s="71"/>
      <c r="BG57" s="72"/>
      <c r="BH57" s="73"/>
      <c r="BI57" s="73"/>
      <c r="BJ57" s="74"/>
      <c r="BK57" s="74"/>
      <c r="BL57" s="77" t="str">
        <f t="shared" si="17"/>
        <v/>
      </c>
      <c r="BM57" s="80" t="str">
        <f t="shared" si="18"/>
        <v/>
      </c>
      <c r="BN57" s="139"/>
      <c r="BO57" s="82" t="str">
        <f>IF(ISBLANK(A57),"",VLOOKUP(LEFT(A57,1),Coordinate,2,FALSE))</f>
        <v/>
      </c>
      <c r="BP57" s="83">
        <f t="shared" si="19"/>
        <v>0</v>
      </c>
      <c r="BQ57" s="84">
        <f t="shared" si="20"/>
        <v>0</v>
      </c>
      <c r="BR57" s="54" t="str">
        <f>IF(ISBLANK(A57),"",vlookup(LEFT(A57,1),Coordinate,9,false))</f>
        <v/>
      </c>
      <c r="BS57" s="54" t="str">
        <f>IF(ISBLANK(A57),"",VLOOKUP(MID(A57,2,1),Coordinate,9,false))</f>
        <v/>
      </c>
      <c r="BT57" s="54" t="str">
        <f>IF(ISBLANK(A57),"",VLOOKUP(MID(A57,3,1),Coordinate,9,false))</f>
        <v/>
      </c>
      <c r="BU57" s="54" t="str">
        <f>IF(ISBLANK(A57),"",VLOOKUP(MID(A57,4,1),Coordinate,9,false))</f>
        <v/>
      </c>
      <c r="BV57" s="54" t="str">
        <f>IF(ISBLANK(A57),"",VLOOKUP(MID(A57,5,1),Coordinate,9,false))</f>
        <v/>
      </c>
      <c r="BW57" s="54" t="str">
        <f>IF(ISBLANK(A57),"",VLOOKUP(MID(A57,6,1),Coordinate,9,false))</f>
        <v/>
      </c>
      <c r="BX57" s="84" t="str">
        <f>IF(ISBLANK(A57),"",VLOOKUP(RIGHT(A57,1),Coordinate,9,false))</f>
        <v/>
      </c>
      <c r="BY57" s="84">
        <f t="array" ref="BY57">SUMPRODUCT(BR57:BX57,TRANSPOSE(Weights))</f>
        <v>0</v>
      </c>
      <c r="BZ57" s="53"/>
    </row>
    <row r="58">
      <c r="A58" s="140"/>
      <c r="B58" s="51" t="str">
        <f>IF(ISBLANK(A58),"",if(C58="","N",if(VLOOKUP(BQ58,NewPlanet,3,false)=C58,"Y","N")))</f>
        <v/>
      </c>
      <c r="C58" s="141"/>
      <c r="D58" s="52"/>
      <c r="E58" s="52"/>
      <c r="F58" s="52"/>
      <c r="G58" s="52"/>
      <c r="H58" s="52"/>
      <c r="I58" s="54" t="str">
        <f t="shared" si="14"/>
        <v/>
      </c>
      <c r="J58" s="52"/>
      <c r="K58" s="52"/>
      <c r="L58" s="52"/>
      <c r="M58" s="52"/>
      <c r="N58" s="52"/>
      <c r="O58" s="54" t="str">
        <f t="shared" si="15"/>
        <v/>
      </c>
      <c r="P58" s="142"/>
      <c r="Q58" s="56"/>
      <c r="R58" s="143"/>
      <c r="S58" s="58"/>
      <c r="T58" s="144"/>
      <c r="U58" s="60"/>
      <c r="V58" s="61"/>
      <c r="W58" s="62"/>
      <c r="X58" s="52"/>
      <c r="Y58" s="63"/>
      <c r="Z58" s="52"/>
      <c r="AA58" s="52"/>
      <c r="AB58" s="52"/>
      <c r="AC58" s="65"/>
      <c r="AD58" s="52"/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58"/>
      <c r="AT58" s="58"/>
      <c r="AU58" s="60"/>
      <c r="AV58" s="60"/>
      <c r="AW58" s="61"/>
      <c r="AX58" s="62"/>
      <c r="AY58" s="31" t="str">
        <f t="shared" si="16"/>
        <v/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4"/>
      <c r="BK58" s="74"/>
      <c r="BL58" s="77" t="str">
        <f t="shared" si="17"/>
        <v/>
      </c>
      <c r="BM58" s="80" t="str">
        <f t="shared" si="18"/>
        <v/>
      </c>
      <c r="BN58" s="139"/>
      <c r="BO58" s="82" t="str">
        <f>IF(ISBLANK(A58),"",VLOOKUP(LEFT(A58,1),Coordinate,2,FALSE))</f>
        <v/>
      </c>
      <c r="BP58" s="83">
        <f t="shared" si="19"/>
        <v>0</v>
      </c>
      <c r="BQ58" s="84">
        <f t="shared" si="20"/>
        <v>0</v>
      </c>
      <c r="BR58" s="54" t="str">
        <f>IF(ISBLANK(A58),"",vlookup(LEFT(A58,1),Coordinate,9,false))</f>
        <v/>
      </c>
      <c r="BS58" s="54" t="str">
        <f>IF(ISBLANK(A58),"",VLOOKUP(MID(A58,2,1),Coordinate,9,false))</f>
        <v/>
      </c>
      <c r="BT58" s="54" t="str">
        <f>IF(ISBLANK(A58),"",VLOOKUP(MID(A58,3,1),Coordinate,9,false))</f>
        <v/>
      </c>
      <c r="BU58" s="54" t="str">
        <f>IF(ISBLANK(A58),"",VLOOKUP(MID(A58,4,1),Coordinate,9,false))</f>
        <v/>
      </c>
      <c r="BV58" s="54" t="str">
        <f>IF(ISBLANK(A58),"",VLOOKUP(MID(A58,5,1),Coordinate,9,false))</f>
        <v/>
      </c>
      <c r="BW58" s="54" t="str">
        <f>IF(ISBLANK(A58),"",VLOOKUP(MID(A58,6,1),Coordinate,9,false))</f>
        <v/>
      </c>
      <c r="BX58" s="84" t="str">
        <f>IF(ISBLANK(A58),"",VLOOKUP(RIGHT(A58,1),Coordinate,9,false))</f>
        <v/>
      </c>
      <c r="BY58" s="84">
        <f t="array" ref="BY58">SUMPRODUCT(BR58:BX58,TRANSPOSE(Weights))</f>
        <v>0</v>
      </c>
      <c r="BZ58" s="53"/>
    </row>
    <row r="59">
      <c r="A59" s="140"/>
      <c r="B59" s="51" t="str">
        <f>IF(ISBLANK(A59),"",if(C59="","N",if(VLOOKUP(BQ59,NewPlanet,3,false)=C59,"Y","N")))</f>
        <v/>
      </c>
      <c r="C59" s="141"/>
      <c r="D59" s="52"/>
      <c r="E59" s="52"/>
      <c r="F59" s="52"/>
      <c r="G59" s="52"/>
      <c r="H59" s="52"/>
      <c r="I59" s="54" t="str">
        <f t="shared" si="14"/>
        <v/>
      </c>
      <c r="J59" s="52"/>
      <c r="K59" s="52"/>
      <c r="L59" s="52"/>
      <c r="M59" s="52"/>
      <c r="N59" s="52"/>
      <c r="O59" s="54" t="str">
        <f t="shared" si="15"/>
        <v/>
      </c>
      <c r="P59" s="142"/>
      <c r="Q59" s="56"/>
      <c r="R59" s="143"/>
      <c r="S59" s="58"/>
      <c r="T59" s="144"/>
      <c r="U59" s="60"/>
      <c r="V59" s="61"/>
      <c r="W59" s="62"/>
      <c r="X59" s="52"/>
      <c r="Y59" s="63"/>
      <c r="Z59" s="52"/>
      <c r="AA59" s="52"/>
      <c r="AB59" s="52"/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58"/>
      <c r="AU59" s="60"/>
      <c r="AV59" s="60"/>
      <c r="AW59" s="61"/>
      <c r="AX59" s="62"/>
      <c r="AY59" s="31" t="str">
        <f t="shared" si="16"/>
        <v/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4"/>
      <c r="BK59" s="74"/>
      <c r="BL59" s="77" t="str">
        <f t="shared" si="17"/>
        <v/>
      </c>
      <c r="BM59" s="80" t="str">
        <f t="shared" si="18"/>
        <v/>
      </c>
      <c r="BN59" s="139"/>
      <c r="BO59" s="82" t="str">
        <f>IF(ISBLANK(A59),"",VLOOKUP(LEFT(A59,1),Coordinate,2,FALSE))</f>
        <v/>
      </c>
      <c r="BP59" s="83">
        <f t="shared" si="19"/>
        <v>0</v>
      </c>
      <c r="BQ59" s="84">
        <f t="shared" si="20"/>
        <v>0</v>
      </c>
      <c r="BR59" s="54" t="str">
        <f>IF(ISBLANK(A59),"",vlookup(LEFT(A59,1),Coordinate,9,false))</f>
        <v/>
      </c>
      <c r="BS59" s="54" t="str">
        <f>IF(ISBLANK(A59),"",VLOOKUP(MID(A59,2,1),Coordinate,9,false))</f>
        <v/>
      </c>
      <c r="BT59" s="54" t="str">
        <f>IF(ISBLANK(A59),"",VLOOKUP(MID(A59,3,1),Coordinate,9,false))</f>
        <v/>
      </c>
      <c r="BU59" s="54" t="str">
        <f>IF(ISBLANK(A59),"",VLOOKUP(MID(A59,4,1),Coordinate,9,false))</f>
        <v/>
      </c>
      <c r="BV59" s="54" t="str">
        <f>IF(ISBLANK(A59),"",VLOOKUP(MID(A59,5,1),Coordinate,9,false))</f>
        <v/>
      </c>
      <c r="BW59" s="54" t="str">
        <f>IF(ISBLANK(A59),"",VLOOKUP(MID(A59,6,1),Coordinate,9,false))</f>
        <v/>
      </c>
      <c r="BX59" s="84" t="str">
        <f>IF(ISBLANK(A59),"",VLOOKUP(RIGHT(A59,1),Coordinate,9,false))</f>
        <v/>
      </c>
      <c r="BY59" s="84">
        <f t="array" ref="BY59">SUMPRODUCT(BR59:BX59,TRANSPOSE(Weights))</f>
        <v>0</v>
      </c>
      <c r="BZ59" s="53"/>
    </row>
    <row r="60">
      <c r="A60" s="140"/>
      <c r="B60" s="51" t="str">
        <f>IF(ISBLANK(A60),"",if(C60="","N",if(VLOOKUP(BQ60,NewPlanet,3,false)=C60,"Y","N")))</f>
        <v/>
      </c>
      <c r="C60" s="141"/>
      <c r="D60" s="52"/>
      <c r="E60" s="52"/>
      <c r="F60" s="52"/>
      <c r="G60" s="52"/>
      <c r="H60" s="52"/>
      <c r="I60" s="54" t="str">
        <f t="shared" si="14"/>
        <v/>
      </c>
      <c r="J60" s="52"/>
      <c r="K60" s="52"/>
      <c r="L60" s="52"/>
      <c r="M60" s="52"/>
      <c r="N60" s="52"/>
      <c r="O60" s="54" t="str">
        <f t="shared" si="15"/>
        <v/>
      </c>
      <c r="P60" s="142"/>
      <c r="Q60" s="56"/>
      <c r="R60" s="143"/>
      <c r="S60" s="58"/>
      <c r="T60" s="144"/>
      <c r="U60" s="60"/>
      <c r="V60" s="61"/>
      <c r="W60" s="62"/>
      <c r="X60" s="52"/>
      <c r="Y60" s="63"/>
      <c r="Z60" s="52"/>
      <c r="AA60" s="52"/>
      <c r="AB60" s="52"/>
      <c r="AC60" s="65"/>
      <c r="AD60" s="52"/>
      <c r="AE60" s="52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58"/>
      <c r="AU60" s="60"/>
      <c r="AV60" s="60"/>
      <c r="AW60" s="61"/>
      <c r="AX60" s="62"/>
      <c r="AY60" s="31" t="str">
        <f t="shared" si="16"/>
        <v/>
      </c>
      <c r="AZ60" s="63"/>
      <c r="BA60" s="69"/>
      <c r="BB60" s="69"/>
      <c r="BC60" s="69"/>
      <c r="BD60" s="71"/>
      <c r="BE60" s="71"/>
      <c r="BF60" s="71"/>
      <c r="BG60" s="72"/>
      <c r="BH60" s="73"/>
      <c r="BI60" s="73"/>
      <c r="BJ60" s="74"/>
      <c r="BK60" s="74"/>
      <c r="BL60" s="77" t="str">
        <f t="shared" si="17"/>
        <v/>
      </c>
      <c r="BM60" s="80" t="str">
        <f t="shared" si="18"/>
        <v/>
      </c>
      <c r="BN60" s="139"/>
      <c r="BO60" s="82" t="str">
        <f>IF(ISBLANK(A60),"",VLOOKUP(LEFT(A60,1),Coordinate,2,FALSE))</f>
        <v/>
      </c>
      <c r="BP60" s="83">
        <f t="shared" si="19"/>
        <v>0</v>
      </c>
      <c r="BQ60" s="84">
        <f t="shared" si="20"/>
        <v>0</v>
      </c>
      <c r="BR60" s="54" t="str">
        <f>IF(ISBLANK(A60),"",vlookup(LEFT(A60,1),Coordinate,9,false))</f>
        <v/>
      </c>
      <c r="BS60" s="54" t="str">
        <f>IF(ISBLANK(A60),"",VLOOKUP(MID(A60,2,1),Coordinate,9,false))</f>
        <v/>
      </c>
      <c r="BT60" s="54" t="str">
        <f>IF(ISBLANK(A60),"",VLOOKUP(MID(A60,3,1),Coordinate,9,false))</f>
        <v/>
      </c>
      <c r="BU60" s="54" t="str">
        <f>IF(ISBLANK(A60),"",VLOOKUP(MID(A60,4,1),Coordinate,9,false))</f>
        <v/>
      </c>
      <c r="BV60" s="54" t="str">
        <f>IF(ISBLANK(A60),"",VLOOKUP(MID(A60,5,1),Coordinate,9,false))</f>
        <v/>
      </c>
      <c r="BW60" s="54" t="str">
        <f>IF(ISBLANK(A60),"",VLOOKUP(MID(A60,6,1),Coordinate,9,false))</f>
        <v/>
      </c>
      <c r="BX60" s="84" t="str">
        <f>IF(ISBLANK(A60),"",VLOOKUP(RIGHT(A60,1),Coordinate,9,false))</f>
        <v/>
      </c>
      <c r="BY60" s="84">
        <f t="array" ref="BY60">SUMPRODUCT(BR60:BX60,TRANSPOSE(Weights))</f>
        <v>0</v>
      </c>
      <c r="BZ60" s="53"/>
    </row>
    <row r="61">
      <c r="A61" s="140"/>
      <c r="B61" s="51" t="str">
        <f>IF(ISBLANK(A61),"",if(C61="","N",if(VLOOKUP(BQ61,NewPlanet,3,false)=C61,"Y","N")))</f>
        <v/>
      </c>
      <c r="C61" s="141"/>
      <c r="D61" s="52"/>
      <c r="E61" s="52"/>
      <c r="F61" s="52"/>
      <c r="G61" s="52"/>
      <c r="H61" s="52"/>
      <c r="I61" s="54" t="str">
        <f t="shared" si="14"/>
        <v/>
      </c>
      <c r="J61" s="52"/>
      <c r="K61" s="52"/>
      <c r="L61" s="52"/>
      <c r="M61" s="52"/>
      <c r="N61" s="52"/>
      <c r="O61" s="54" t="str">
        <f t="shared" si="15"/>
        <v/>
      </c>
      <c r="P61" s="142"/>
      <c r="Q61" s="56"/>
      <c r="R61" s="143"/>
      <c r="S61" s="58"/>
      <c r="T61" s="144"/>
      <c r="U61" s="60"/>
      <c r="V61" s="61"/>
      <c r="W61" s="62"/>
      <c r="X61" s="52"/>
      <c r="Y61" s="63"/>
      <c r="Z61" s="52"/>
      <c r="AA61" s="52"/>
      <c r="AB61" s="52"/>
      <c r="AC61" s="65"/>
      <c r="AD61" s="52"/>
      <c r="AE61" s="52"/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58"/>
      <c r="AU61" s="60"/>
      <c r="AV61" s="60"/>
      <c r="AW61" s="61"/>
      <c r="AX61" s="62"/>
      <c r="AY61" s="31" t="str">
        <f t="shared" si="16"/>
        <v/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4"/>
      <c r="BK61" s="74"/>
      <c r="BL61" s="77" t="str">
        <f t="shared" si="17"/>
        <v/>
      </c>
      <c r="BM61" s="80" t="str">
        <f t="shared" si="18"/>
        <v/>
      </c>
      <c r="BN61" s="139"/>
      <c r="BO61" s="82" t="str">
        <f>IF(ISBLANK(A61),"",VLOOKUP(LEFT(A61,1),Coordinate,2,FALSE))</f>
        <v/>
      </c>
      <c r="BP61" s="83">
        <f t="shared" si="19"/>
        <v>0</v>
      </c>
      <c r="BQ61" s="84">
        <f t="shared" si="20"/>
        <v>0</v>
      </c>
      <c r="BR61" s="54" t="str">
        <f>IF(ISBLANK(A61),"",vlookup(LEFT(A61,1),Coordinate,9,false))</f>
        <v/>
      </c>
      <c r="BS61" s="54" t="str">
        <f>IF(ISBLANK(A61),"",VLOOKUP(MID(A61,2,1),Coordinate,9,false))</f>
        <v/>
      </c>
      <c r="BT61" s="54" t="str">
        <f>IF(ISBLANK(A61),"",VLOOKUP(MID(A61,3,1),Coordinate,9,false))</f>
        <v/>
      </c>
      <c r="BU61" s="54" t="str">
        <f>IF(ISBLANK(A61),"",VLOOKUP(MID(A61,4,1),Coordinate,9,false))</f>
        <v/>
      </c>
      <c r="BV61" s="54" t="str">
        <f>IF(ISBLANK(A61),"",VLOOKUP(MID(A61,5,1),Coordinate,9,false))</f>
        <v/>
      </c>
      <c r="BW61" s="54" t="str">
        <f>IF(ISBLANK(A61),"",VLOOKUP(MID(A61,6,1),Coordinate,9,false))</f>
        <v/>
      </c>
      <c r="BX61" s="84" t="str">
        <f>IF(ISBLANK(A61),"",VLOOKUP(RIGHT(A61,1),Coordinate,9,false))</f>
        <v/>
      </c>
      <c r="BY61" s="84">
        <f t="array" ref="BY61">SUMPRODUCT(BR61:BX61,TRANSPOSE(Weights))</f>
        <v>0</v>
      </c>
      <c r="BZ61" s="53"/>
    </row>
    <row r="62">
      <c r="A62" s="140"/>
      <c r="B62" s="51" t="str">
        <f>IF(ISBLANK(A62),"",if(C62="","N",if(VLOOKUP(BQ62,NewPlanet,3,false)=C62,"Y","N")))</f>
        <v/>
      </c>
      <c r="C62" s="141"/>
      <c r="D62" s="52"/>
      <c r="E62" s="52"/>
      <c r="F62" s="52"/>
      <c r="G62" s="52"/>
      <c r="H62" s="52"/>
      <c r="I62" s="54" t="str">
        <f t="shared" si="14"/>
        <v/>
      </c>
      <c r="J62" s="52"/>
      <c r="K62" s="52"/>
      <c r="L62" s="52"/>
      <c r="M62" s="52"/>
      <c r="N62" s="52"/>
      <c r="O62" s="54" t="str">
        <f t="shared" si="15"/>
        <v/>
      </c>
      <c r="P62" s="142"/>
      <c r="Q62" s="56"/>
      <c r="R62" s="143"/>
      <c r="S62" s="58"/>
      <c r="T62" s="144"/>
      <c r="U62" s="60"/>
      <c r="V62" s="61"/>
      <c r="W62" s="62"/>
      <c r="X62" s="52"/>
      <c r="Y62" s="63"/>
      <c r="Z62" s="52"/>
      <c r="AA62" s="52"/>
      <c r="AB62" s="52"/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56"/>
      <c r="AR62" s="58"/>
      <c r="AS62" s="58"/>
      <c r="AT62" s="58"/>
      <c r="AU62" s="60"/>
      <c r="AV62" s="60"/>
      <c r="AW62" s="61"/>
      <c r="AX62" s="62"/>
      <c r="AY62" s="31" t="str">
        <f t="shared" si="16"/>
        <v/>
      </c>
      <c r="AZ62" s="63"/>
      <c r="BA62" s="69"/>
      <c r="BB62" s="69"/>
      <c r="BC62" s="69"/>
      <c r="BD62" s="71"/>
      <c r="BE62" s="71"/>
      <c r="BF62" s="71"/>
      <c r="BG62" s="72"/>
      <c r="BH62" s="73"/>
      <c r="BI62" s="73"/>
      <c r="BJ62" s="74"/>
      <c r="BK62" s="74"/>
      <c r="BL62" s="77" t="str">
        <f t="shared" si="17"/>
        <v/>
      </c>
      <c r="BM62" s="80" t="str">
        <f t="shared" si="18"/>
        <v/>
      </c>
      <c r="BN62" s="139"/>
      <c r="BO62" s="82" t="str">
        <f>IF(ISBLANK(A62),"",VLOOKUP(LEFT(A62,1),Coordinate,2,FALSE))</f>
        <v/>
      </c>
      <c r="BP62" s="83">
        <f t="shared" si="19"/>
        <v>0</v>
      </c>
      <c r="BQ62" s="84">
        <f t="shared" si="20"/>
        <v>0</v>
      </c>
      <c r="BR62" s="54" t="str">
        <f>IF(ISBLANK(A62),"",vlookup(LEFT(A62,1),Coordinate,9,false))</f>
        <v/>
      </c>
      <c r="BS62" s="54" t="str">
        <f>IF(ISBLANK(A62),"",VLOOKUP(MID(A62,2,1),Coordinate,9,false))</f>
        <v/>
      </c>
      <c r="BT62" s="54" t="str">
        <f>IF(ISBLANK(A62),"",VLOOKUP(MID(A62,3,1),Coordinate,9,false))</f>
        <v/>
      </c>
      <c r="BU62" s="54" t="str">
        <f>IF(ISBLANK(A62),"",VLOOKUP(MID(A62,4,1),Coordinate,9,false))</f>
        <v/>
      </c>
      <c r="BV62" s="54" t="str">
        <f>IF(ISBLANK(A62),"",VLOOKUP(MID(A62,5,1),Coordinate,9,false))</f>
        <v/>
      </c>
      <c r="BW62" s="54" t="str">
        <f>IF(ISBLANK(A62),"",VLOOKUP(MID(A62,6,1),Coordinate,9,false))</f>
        <v/>
      </c>
      <c r="BX62" s="84" t="str">
        <f>IF(ISBLANK(A62),"",VLOOKUP(RIGHT(A62,1),Coordinate,9,false))</f>
        <v/>
      </c>
      <c r="BY62" s="84">
        <f t="array" ref="BY62">SUMPRODUCT(BR62:BX62,TRANSPOSE(Weights))</f>
        <v>0</v>
      </c>
      <c r="BZ62" s="53"/>
    </row>
    <row r="63">
      <c r="A63" s="140"/>
      <c r="B63" s="51" t="str">
        <f>IF(ISBLANK(A63),"",if(C63="","N",if(VLOOKUP(BQ63,NewPlanet,3,false)=C63,"Y","N")))</f>
        <v/>
      </c>
      <c r="C63" s="141"/>
      <c r="D63" s="52"/>
      <c r="E63" s="52"/>
      <c r="F63" s="52"/>
      <c r="G63" s="52"/>
      <c r="H63" s="52"/>
      <c r="I63" s="54" t="str">
        <f t="shared" si="14"/>
        <v/>
      </c>
      <c r="J63" s="52"/>
      <c r="K63" s="52"/>
      <c r="L63" s="52"/>
      <c r="M63" s="52"/>
      <c r="N63" s="52"/>
      <c r="O63" s="54" t="str">
        <f t="shared" si="15"/>
        <v/>
      </c>
      <c r="P63" s="142"/>
      <c r="Q63" s="56"/>
      <c r="R63" s="143"/>
      <c r="S63" s="58"/>
      <c r="T63" s="144"/>
      <c r="U63" s="60"/>
      <c r="V63" s="61"/>
      <c r="W63" s="62"/>
      <c r="X63" s="52"/>
      <c r="Y63" s="63"/>
      <c r="Z63" s="52"/>
      <c r="AA63" s="52"/>
      <c r="AB63" s="52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56"/>
      <c r="AP63" s="56"/>
      <c r="AQ63" s="56"/>
      <c r="AR63" s="58"/>
      <c r="AS63" s="58"/>
      <c r="AT63" s="58"/>
      <c r="AU63" s="60"/>
      <c r="AV63" s="60"/>
      <c r="AW63" s="61"/>
      <c r="AX63" s="62"/>
      <c r="AY63" s="31" t="str">
        <f t="shared" si="16"/>
        <v/>
      </c>
      <c r="AZ63" s="63"/>
      <c r="BA63" s="69"/>
      <c r="BB63" s="69"/>
      <c r="BC63" s="69"/>
      <c r="BD63" s="71"/>
      <c r="BE63" s="71"/>
      <c r="BF63" s="71"/>
      <c r="BG63" s="72"/>
      <c r="BH63" s="73"/>
      <c r="BI63" s="73"/>
      <c r="BJ63" s="74"/>
      <c r="BK63" s="74"/>
      <c r="BL63" s="77" t="str">
        <f t="shared" si="17"/>
        <v/>
      </c>
      <c r="BM63" s="80" t="str">
        <f t="shared" si="18"/>
        <v/>
      </c>
      <c r="BN63" s="139"/>
      <c r="BO63" s="82" t="str">
        <f>IF(ISBLANK(A63),"",VLOOKUP(LEFT(A63,1),Coordinate,2,FALSE))</f>
        <v/>
      </c>
      <c r="BP63" s="83">
        <f t="shared" si="19"/>
        <v>0</v>
      </c>
      <c r="BQ63" s="84">
        <f t="shared" si="20"/>
        <v>0</v>
      </c>
      <c r="BR63" s="54" t="str">
        <f>IF(ISBLANK(A63),"",vlookup(LEFT(A63,1),Coordinate,9,false))</f>
        <v/>
      </c>
      <c r="BS63" s="54" t="str">
        <f>IF(ISBLANK(A63),"",VLOOKUP(MID(A63,2,1),Coordinate,9,false))</f>
        <v/>
      </c>
      <c r="BT63" s="54" t="str">
        <f>IF(ISBLANK(A63),"",VLOOKUP(MID(A63,3,1),Coordinate,9,false))</f>
        <v/>
      </c>
      <c r="BU63" s="54" t="str">
        <f>IF(ISBLANK(A63),"",VLOOKUP(MID(A63,4,1),Coordinate,9,false))</f>
        <v/>
      </c>
      <c r="BV63" s="54" t="str">
        <f>IF(ISBLANK(A63),"",VLOOKUP(MID(A63,5,1),Coordinate,9,false))</f>
        <v/>
      </c>
      <c r="BW63" s="54" t="str">
        <f>IF(ISBLANK(A63),"",VLOOKUP(MID(A63,6,1),Coordinate,9,false))</f>
        <v/>
      </c>
      <c r="BX63" s="84" t="str">
        <f>IF(ISBLANK(A63),"",VLOOKUP(RIGHT(A63,1),Coordinate,9,false))</f>
        <v/>
      </c>
      <c r="BY63" s="84">
        <f t="array" ref="BY63">SUMPRODUCT(BR63:BX63,TRANSPOSE(Weights))</f>
        <v>0</v>
      </c>
      <c r="BZ63" s="53"/>
    </row>
    <row r="64">
      <c r="A64" s="140"/>
      <c r="B64" s="51" t="str">
        <f>IF(ISBLANK(A64),"",if(C64="","N",if(VLOOKUP(BQ64,NewPlanet,3,false)=C64,"Y","N")))</f>
        <v/>
      </c>
      <c r="C64" s="141"/>
      <c r="D64" s="52"/>
      <c r="E64" s="52"/>
      <c r="F64" s="52"/>
      <c r="G64" s="52"/>
      <c r="H64" s="52"/>
      <c r="I64" s="54" t="str">
        <f t="shared" si="14"/>
        <v/>
      </c>
      <c r="J64" s="52"/>
      <c r="K64" s="52"/>
      <c r="L64" s="52"/>
      <c r="M64" s="52"/>
      <c r="N64" s="52"/>
      <c r="O64" s="54" t="str">
        <f t="shared" si="15"/>
        <v/>
      </c>
      <c r="P64" s="142"/>
      <c r="Q64" s="56"/>
      <c r="R64" s="143"/>
      <c r="S64" s="58"/>
      <c r="T64" s="144"/>
      <c r="U64" s="60"/>
      <c r="V64" s="61"/>
      <c r="W64" s="62"/>
      <c r="X64" s="52"/>
      <c r="Y64" s="63"/>
      <c r="Z64" s="52"/>
      <c r="AA64" s="52"/>
      <c r="AB64" s="52"/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2"/>
      <c r="AN64" s="52"/>
      <c r="AO64" s="56"/>
      <c r="AP64" s="56"/>
      <c r="AQ64" s="56"/>
      <c r="AR64" s="58"/>
      <c r="AS64" s="58"/>
      <c r="AT64" s="58"/>
      <c r="AU64" s="60"/>
      <c r="AV64" s="60"/>
      <c r="AW64" s="61"/>
      <c r="AX64" s="62"/>
      <c r="AY64" s="31" t="str">
        <f t="shared" si="16"/>
        <v/>
      </c>
      <c r="AZ64" s="63"/>
      <c r="BA64" s="69"/>
      <c r="BB64" s="69"/>
      <c r="BC64" s="69"/>
      <c r="BD64" s="71"/>
      <c r="BE64" s="71"/>
      <c r="BF64" s="71"/>
      <c r="BG64" s="72"/>
      <c r="BH64" s="73"/>
      <c r="BI64" s="73"/>
      <c r="BJ64" s="74"/>
      <c r="BK64" s="74"/>
      <c r="BL64" s="77" t="str">
        <f t="shared" si="17"/>
        <v/>
      </c>
      <c r="BM64" s="80" t="str">
        <f t="shared" si="18"/>
        <v/>
      </c>
      <c r="BN64" s="139"/>
      <c r="BO64" s="82" t="str">
        <f>IF(ISBLANK(A64),"",VLOOKUP(LEFT(A64,1),Coordinate,2,FALSE))</f>
        <v/>
      </c>
      <c r="BP64" s="83">
        <f t="shared" si="19"/>
        <v>0</v>
      </c>
      <c r="BQ64" s="84">
        <f t="shared" si="20"/>
        <v>0</v>
      </c>
      <c r="BR64" s="54" t="str">
        <f>IF(ISBLANK(A64),"",vlookup(LEFT(A64,1),Coordinate,9,false))</f>
        <v/>
      </c>
      <c r="BS64" s="54" t="str">
        <f>IF(ISBLANK(A64),"",VLOOKUP(MID(A64,2,1),Coordinate,9,false))</f>
        <v/>
      </c>
      <c r="BT64" s="54" t="str">
        <f>IF(ISBLANK(A64),"",VLOOKUP(MID(A64,3,1),Coordinate,9,false))</f>
        <v/>
      </c>
      <c r="BU64" s="54" t="str">
        <f>IF(ISBLANK(A64),"",VLOOKUP(MID(A64,4,1),Coordinate,9,false))</f>
        <v/>
      </c>
      <c r="BV64" s="54" t="str">
        <f>IF(ISBLANK(A64),"",VLOOKUP(MID(A64,5,1),Coordinate,9,false))</f>
        <v/>
      </c>
      <c r="BW64" s="54" t="str">
        <f>IF(ISBLANK(A64),"",VLOOKUP(MID(A64,6,1),Coordinate,9,false))</f>
        <v/>
      </c>
      <c r="BX64" s="84" t="str">
        <f>IF(ISBLANK(A64),"",VLOOKUP(RIGHT(A64,1),Coordinate,9,false))</f>
        <v/>
      </c>
      <c r="BY64" s="84">
        <f t="array" ref="BY64">SUMPRODUCT(BR64:BX64,TRANSPOSE(Weights))</f>
        <v>0</v>
      </c>
      <c r="BZ64" s="53"/>
    </row>
    <row r="65">
      <c r="A65" s="140"/>
      <c r="B65" s="51" t="str">
        <f>IF(ISBLANK(A65),"",if(C65="","N",if(VLOOKUP(BQ65,NewPlanet,3,false)=C65,"Y","N")))</f>
        <v/>
      </c>
      <c r="C65" s="141"/>
      <c r="D65" s="52"/>
      <c r="E65" s="52"/>
      <c r="F65" s="52"/>
      <c r="G65" s="52"/>
      <c r="H65" s="52"/>
      <c r="I65" s="54" t="str">
        <f t="shared" si="14"/>
        <v/>
      </c>
      <c r="J65" s="52"/>
      <c r="K65" s="52"/>
      <c r="L65" s="52"/>
      <c r="M65" s="52"/>
      <c r="N65" s="52"/>
      <c r="O65" s="54" t="str">
        <f t="shared" si="15"/>
        <v/>
      </c>
      <c r="P65" s="142"/>
      <c r="Q65" s="56"/>
      <c r="R65" s="143"/>
      <c r="S65" s="58"/>
      <c r="T65" s="144"/>
      <c r="U65" s="60"/>
      <c r="V65" s="61"/>
      <c r="W65" s="62"/>
      <c r="X65" s="52"/>
      <c r="Y65" s="63"/>
      <c r="Z65" s="52"/>
      <c r="AA65" s="52"/>
      <c r="AB65" s="52"/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58"/>
      <c r="AU65" s="60"/>
      <c r="AV65" s="60"/>
      <c r="AW65" s="61"/>
      <c r="AX65" s="62"/>
      <c r="AY65" s="31" t="str">
        <f t="shared" si="16"/>
        <v/>
      </c>
      <c r="AZ65" s="63"/>
      <c r="BA65" s="69"/>
      <c r="BB65" s="69"/>
      <c r="BC65" s="69"/>
      <c r="BD65" s="71"/>
      <c r="BE65" s="71"/>
      <c r="BF65" s="71"/>
      <c r="BG65" s="72"/>
      <c r="BH65" s="73"/>
      <c r="BI65" s="73"/>
      <c r="BJ65" s="74"/>
      <c r="BK65" s="74"/>
      <c r="BL65" s="77" t="str">
        <f t="shared" si="17"/>
        <v/>
      </c>
      <c r="BM65" s="80" t="str">
        <f t="shared" si="18"/>
        <v/>
      </c>
      <c r="BN65" s="139"/>
      <c r="BO65" s="82" t="str">
        <f>IF(ISBLANK(A65),"",VLOOKUP(LEFT(A65,1),Coordinate,2,FALSE))</f>
        <v/>
      </c>
      <c r="BP65" s="83">
        <f t="shared" si="19"/>
        <v>0</v>
      </c>
      <c r="BQ65" s="84">
        <f t="shared" si="20"/>
        <v>0</v>
      </c>
      <c r="BR65" s="54" t="str">
        <f>IF(ISBLANK(A65),"",vlookup(LEFT(A65,1),Coordinate,9,false))</f>
        <v/>
      </c>
      <c r="BS65" s="54" t="str">
        <f>IF(ISBLANK(A65),"",VLOOKUP(MID(A65,2,1),Coordinate,9,false))</f>
        <v/>
      </c>
      <c r="BT65" s="54" t="str">
        <f>IF(ISBLANK(A65),"",VLOOKUP(MID(A65,3,1),Coordinate,9,false))</f>
        <v/>
      </c>
      <c r="BU65" s="54" t="str">
        <f>IF(ISBLANK(A65),"",VLOOKUP(MID(A65,4,1),Coordinate,9,false))</f>
        <v/>
      </c>
      <c r="BV65" s="54" t="str">
        <f>IF(ISBLANK(A65),"",VLOOKUP(MID(A65,5,1),Coordinate,9,false))</f>
        <v/>
      </c>
      <c r="BW65" s="54" t="str">
        <f>IF(ISBLANK(A65),"",VLOOKUP(MID(A65,6,1),Coordinate,9,false))</f>
        <v/>
      </c>
      <c r="BX65" s="84" t="str">
        <f>IF(ISBLANK(A65),"",VLOOKUP(RIGHT(A65,1),Coordinate,9,false))</f>
        <v/>
      </c>
      <c r="BY65" s="84">
        <f t="array" ref="BY65">SUMPRODUCT(BR65:BX65,TRANSPOSE(Weights))</f>
        <v>0</v>
      </c>
      <c r="BZ65" s="53"/>
    </row>
    <row r="66">
      <c r="A66" s="140"/>
      <c r="B66" s="51" t="str">
        <f>IF(ISBLANK(A66),"",if(C66="","N",if(VLOOKUP(BQ66,NewPlanet,3,false)=C66,"Y","N")))</f>
        <v/>
      </c>
      <c r="C66" s="141"/>
      <c r="D66" s="52"/>
      <c r="E66" s="52"/>
      <c r="F66" s="52"/>
      <c r="G66" s="52"/>
      <c r="H66" s="52"/>
      <c r="I66" s="54" t="str">
        <f t="shared" si="14"/>
        <v/>
      </c>
      <c r="J66" s="52"/>
      <c r="K66" s="52"/>
      <c r="L66" s="52"/>
      <c r="M66" s="52"/>
      <c r="N66" s="52"/>
      <c r="O66" s="54" t="str">
        <f t="shared" si="15"/>
        <v/>
      </c>
      <c r="P66" s="142"/>
      <c r="Q66" s="56"/>
      <c r="R66" s="143"/>
      <c r="S66" s="58"/>
      <c r="T66" s="144"/>
      <c r="U66" s="60"/>
      <c r="V66" s="61"/>
      <c r="W66" s="62"/>
      <c r="X66" s="52"/>
      <c r="Y66" s="63"/>
      <c r="Z66" s="52"/>
      <c r="AA66" s="52"/>
      <c r="AB66" s="52"/>
      <c r="AC66" s="65"/>
      <c r="AD66" s="52"/>
      <c r="AE66" s="52"/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58"/>
      <c r="AU66" s="60"/>
      <c r="AV66" s="60"/>
      <c r="AW66" s="61"/>
      <c r="AX66" s="62"/>
      <c r="AY66" s="31" t="str">
        <f t="shared" si="16"/>
        <v/>
      </c>
      <c r="AZ66" s="63"/>
      <c r="BA66" s="69"/>
      <c r="BB66" s="69"/>
      <c r="BC66" s="69"/>
      <c r="BD66" s="71"/>
      <c r="BE66" s="71"/>
      <c r="BF66" s="71"/>
      <c r="BG66" s="72"/>
      <c r="BH66" s="73"/>
      <c r="BI66" s="73"/>
      <c r="BJ66" s="74"/>
      <c r="BK66" s="74"/>
      <c r="BL66" s="77" t="str">
        <f t="shared" si="17"/>
        <v/>
      </c>
      <c r="BM66" s="80" t="str">
        <f t="shared" si="18"/>
        <v/>
      </c>
      <c r="BN66" s="139"/>
      <c r="BO66" s="82" t="str">
        <f>IF(ISBLANK(A66),"",VLOOKUP(LEFT(A66,1),Coordinate,2,FALSE))</f>
        <v/>
      </c>
      <c r="BP66" s="83">
        <f t="shared" si="19"/>
        <v>0</v>
      </c>
      <c r="BQ66" s="84">
        <f t="shared" si="20"/>
        <v>0</v>
      </c>
      <c r="BR66" s="54" t="str">
        <f>IF(ISBLANK(A66),"",vlookup(LEFT(A66,1),Coordinate,9,false))</f>
        <v/>
      </c>
      <c r="BS66" s="54" t="str">
        <f>IF(ISBLANK(A66),"",VLOOKUP(MID(A66,2,1),Coordinate,9,false))</f>
        <v/>
      </c>
      <c r="BT66" s="54" t="str">
        <f>IF(ISBLANK(A66),"",VLOOKUP(MID(A66,3,1),Coordinate,9,false))</f>
        <v/>
      </c>
      <c r="BU66" s="54" t="str">
        <f>IF(ISBLANK(A66),"",VLOOKUP(MID(A66,4,1),Coordinate,9,false))</f>
        <v/>
      </c>
      <c r="BV66" s="54" t="str">
        <f>IF(ISBLANK(A66),"",VLOOKUP(MID(A66,5,1),Coordinate,9,false))</f>
        <v/>
      </c>
      <c r="BW66" s="54" t="str">
        <f>IF(ISBLANK(A66),"",VLOOKUP(MID(A66,6,1),Coordinate,9,false))</f>
        <v/>
      </c>
      <c r="BX66" s="84" t="str">
        <f>IF(ISBLANK(A66),"",VLOOKUP(RIGHT(A66,1),Coordinate,9,false))</f>
        <v/>
      </c>
      <c r="BY66" s="84">
        <f t="array" ref="BY66">SUMPRODUCT(BR66:BX66,TRANSPOSE(Weights))</f>
        <v>0</v>
      </c>
      <c r="BZ66" s="53"/>
    </row>
    <row r="67">
      <c r="A67" s="140"/>
      <c r="B67" s="51" t="str">
        <f>IF(ISBLANK(A67),"",if(C67="","N",if(VLOOKUP(BQ67,NewPlanet,3,false)=C67,"Y","N")))</f>
        <v/>
      </c>
      <c r="C67" s="141"/>
      <c r="D67" s="52"/>
      <c r="E67" s="52"/>
      <c r="F67" s="52"/>
      <c r="G67" s="52"/>
      <c r="H67" s="52"/>
      <c r="I67" s="54" t="str">
        <f t="shared" si="14"/>
        <v/>
      </c>
      <c r="J67" s="52"/>
      <c r="K67" s="52"/>
      <c r="L67" s="52"/>
      <c r="M67" s="52"/>
      <c r="N67" s="52"/>
      <c r="O67" s="54" t="str">
        <f t="shared" si="15"/>
        <v/>
      </c>
      <c r="P67" s="142"/>
      <c r="Q67" s="56"/>
      <c r="R67" s="143"/>
      <c r="S67" s="58"/>
      <c r="T67" s="144"/>
      <c r="U67" s="60"/>
      <c r="V67" s="61"/>
      <c r="W67" s="62"/>
      <c r="X67" s="52"/>
      <c r="Y67" s="63"/>
      <c r="Z67" s="52"/>
      <c r="AA67" s="52"/>
      <c r="AB67" s="52"/>
      <c r="AC67" s="65"/>
      <c r="AD67" s="52"/>
      <c r="AE67" s="52"/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58"/>
      <c r="AU67" s="60"/>
      <c r="AV67" s="60"/>
      <c r="AW67" s="61"/>
      <c r="AX67" s="62"/>
      <c r="AY67" s="31" t="str">
        <f t="shared" si="16"/>
        <v/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 t="str">
        <f t="shared" si="17"/>
        <v/>
      </c>
      <c r="BM67" s="80" t="str">
        <f t="shared" si="18"/>
        <v/>
      </c>
      <c r="BN67" s="139"/>
      <c r="BO67" s="82" t="str">
        <f>IF(ISBLANK(A67),"",VLOOKUP(LEFT(A67,1),Coordinate,2,FALSE))</f>
        <v/>
      </c>
      <c r="BP67" s="83">
        <f t="shared" si="19"/>
        <v>0</v>
      </c>
      <c r="BQ67" s="84">
        <f t="shared" si="20"/>
        <v>0</v>
      </c>
      <c r="BR67" s="54" t="str">
        <f>IF(ISBLANK(A67),"",vlookup(LEFT(A67,1),Coordinate,9,false))</f>
        <v/>
      </c>
      <c r="BS67" s="54" t="str">
        <f>IF(ISBLANK(A67),"",VLOOKUP(MID(A67,2,1),Coordinate,9,false))</f>
        <v/>
      </c>
      <c r="BT67" s="54" t="str">
        <f>IF(ISBLANK(A67),"",VLOOKUP(MID(A67,3,1),Coordinate,9,false))</f>
        <v/>
      </c>
      <c r="BU67" s="54" t="str">
        <f>IF(ISBLANK(A67),"",VLOOKUP(MID(A67,4,1),Coordinate,9,false))</f>
        <v/>
      </c>
      <c r="BV67" s="54" t="str">
        <f>IF(ISBLANK(A67),"",VLOOKUP(MID(A67,5,1),Coordinate,9,false))</f>
        <v/>
      </c>
      <c r="BW67" s="54" t="str">
        <f>IF(ISBLANK(A67),"",VLOOKUP(MID(A67,6,1),Coordinate,9,false))</f>
        <v/>
      </c>
      <c r="BX67" s="84" t="str">
        <f>IF(ISBLANK(A67),"",VLOOKUP(RIGHT(A67,1),Coordinate,9,false))</f>
        <v/>
      </c>
      <c r="BY67" s="84">
        <f t="array" ref="BY67">SUMPRODUCT(BR67:BX67,TRANSPOSE(Weights))</f>
        <v>0</v>
      </c>
      <c r="BZ67" s="53"/>
    </row>
    <row r="68">
      <c r="A68" s="140"/>
      <c r="B68" s="51" t="str">
        <f>IF(ISBLANK(A68),"",if(C68="","N",if(VLOOKUP(BQ68,NewPlanet,3,false)=C68,"Y","N")))</f>
        <v/>
      </c>
      <c r="C68" s="141"/>
      <c r="D68" s="52"/>
      <c r="E68" s="52"/>
      <c r="F68" s="52"/>
      <c r="G68" s="52"/>
      <c r="H68" s="52"/>
      <c r="I68" s="54" t="str">
        <f t="shared" si="14"/>
        <v/>
      </c>
      <c r="J68" s="52"/>
      <c r="K68" s="52"/>
      <c r="L68" s="52"/>
      <c r="M68" s="52"/>
      <c r="N68" s="52"/>
      <c r="O68" s="54" t="str">
        <f t="shared" si="15"/>
        <v/>
      </c>
      <c r="P68" s="142"/>
      <c r="Q68" s="56"/>
      <c r="R68" s="143"/>
      <c r="S68" s="58"/>
      <c r="T68" s="144"/>
      <c r="U68" s="60"/>
      <c r="V68" s="61"/>
      <c r="W68" s="62"/>
      <c r="X68" s="52"/>
      <c r="Y68" s="63"/>
      <c r="Z68" s="52"/>
      <c r="AA68" s="52"/>
      <c r="AB68" s="52"/>
      <c r="AC68" s="65"/>
      <c r="AD68" s="52"/>
      <c r="AE68" s="52"/>
      <c r="AF68" s="52"/>
      <c r="AG68" s="65"/>
      <c r="AH68" s="52"/>
      <c r="AI68" s="52"/>
      <c r="AJ68" s="52"/>
      <c r="AK68" s="65"/>
      <c r="AL68" s="52"/>
      <c r="AM68" s="52"/>
      <c r="AN68" s="52"/>
      <c r="AO68" s="56"/>
      <c r="AP68" s="56"/>
      <c r="AQ68" s="56"/>
      <c r="AR68" s="58"/>
      <c r="AS68" s="58"/>
      <c r="AT68" s="58"/>
      <c r="AU68" s="60"/>
      <c r="AV68" s="60"/>
      <c r="AW68" s="61"/>
      <c r="AX68" s="62"/>
      <c r="AY68" s="31" t="str">
        <f t="shared" si="16"/>
        <v/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4"/>
      <c r="BK68" s="74"/>
      <c r="BL68" s="77" t="str">
        <f t="shared" si="17"/>
        <v/>
      </c>
      <c r="BM68" s="80" t="str">
        <f t="shared" si="18"/>
        <v/>
      </c>
      <c r="BN68" s="139"/>
      <c r="BO68" s="82" t="str">
        <f>IF(ISBLANK(A68),"",VLOOKUP(LEFT(A68,1),Coordinate,2,FALSE))</f>
        <v/>
      </c>
      <c r="BP68" s="83">
        <f t="shared" si="19"/>
        <v>0</v>
      </c>
      <c r="BQ68" s="84">
        <f t="shared" si="20"/>
        <v>0</v>
      </c>
      <c r="BR68" s="54" t="str">
        <f>IF(ISBLANK(A68),"",vlookup(LEFT(A68,1),Coordinate,9,false))</f>
        <v/>
      </c>
      <c r="BS68" s="54" t="str">
        <f>IF(ISBLANK(A68),"",VLOOKUP(MID(A68,2,1),Coordinate,9,false))</f>
        <v/>
      </c>
      <c r="BT68" s="54" t="str">
        <f>IF(ISBLANK(A68),"",VLOOKUP(MID(A68,3,1),Coordinate,9,false))</f>
        <v/>
      </c>
      <c r="BU68" s="54" t="str">
        <f>IF(ISBLANK(A68),"",VLOOKUP(MID(A68,4,1),Coordinate,9,false))</f>
        <v/>
      </c>
      <c r="BV68" s="54" t="str">
        <f>IF(ISBLANK(A68),"",VLOOKUP(MID(A68,5,1),Coordinate,9,false))</f>
        <v/>
      </c>
      <c r="BW68" s="54" t="str">
        <f>IF(ISBLANK(A68),"",VLOOKUP(MID(A68,6,1),Coordinate,9,false))</f>
        <v/>
      </c>
      <c r="BX68" s="84" t="str">
        <f>IF(ISBLANK(A68),"",VLOOKUP(RIGHT(A68,1),Coordinate,9,false))</f>
        <v/>
      </c>
      <c r="BY68" s="84">
        <f t="array" ref="BY68">SUMPRODUCT(BR68:BX68,TRANSPOSE(Weights))</f>
        <v>0</v>
      </c>
      <c r="BZ68" s="53"/>
    </row>
    <row r="69">
      <c r="A69" s="140"/>
      <c r="B69" s="51" t="str">
        <f>IF(ISBLANK(A69),"",if(C69="","N",if(VLOOKUP(BQ69,NewPlanet,3,false)=C69,"Y","N")))</f>
        <v/>
      </c>
      <c r="C69" s="141"/>
      <c r="D69" s="52"/>
      <c r="E69" s="52"/>
      <c r="F69" s="52"/>
      <c r="G69" s="52"/>
      <c r="H69" s="52"/>
      <c r="I69" s="54" t="str">
        <f t="shared" si="14"/>
        <v/>
      </c>
      <c r="J69" s="52"/>
      <c r="K69" s="52"/>
      <c r="L69" s="52"/>
      <c r="M69" s="52"/>
      <c r="N69" s="52"/>
      <c r="O69" s="54" t="str">
        <f t="shared" si="15"/>
        <v/>
      </c>
      <c r="P69" s="142"/>
      <c r="Q69" s="56"/>
      <c r="R69" s="143"/>
      <c r="S69" s="58"/>
      <c r="T69" s="144"/>
      <c r="U69" s="60"/>
      <c r="V69" s="61"/>
      <c r="W69" s="62"/>
      <c r="X69" s="52"/>
      <c r="Y69" s="63"/>
      <c r="Z69" s="52"/>
      <c r="AA69" s="52"/>
      <c r="AB69" s="52"/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/>
      <c r="AP69" s="56"/>
      <c r="AQ69" s="56"/>
      <c r="AR69" s="58"/>
      <c r="AS69" s="58"/>
      <c r="AT69" s="58"/>
      <c r="AU69" s="60"/>
      <c r="AV69" s="60"/>
      <c r="AW69" s="61"/>
      <c r="AX69" s="62"/>
      <c r="AY69" s="31" t="str">
        <f t="shared" si="16"/>
        <v/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/>
      <c r="BK69" s="74"/>
      <c r="BL69" s="77" t="str">
        <f t="shared" si="17"/>
        <v/>
      </c>
      <c r="BM69" s="80" t="str">
        <f t="shared" si="18"/>
        <v/>
      </c>
      <c r="BN69" s="139"/>
      <c r="BO69" s="82" t="str">
        <f>IF(ISBLANK(A69),"",VLOOKUP(LEFT(A69,1),Coordinate,2,FALSE))</f>
        <v/>
      </c>
      <c r="BP69" s="83">
        <f t="shared" si="19"/>
        <v>0</v>
      </c>
      <c r="BQ69" s="84">
        <f t="shared" si="20"/>
        <v>0</v>
      </c>
      <c r="BR69" s="54" t="str">
        <f>IF(ISBLANK(A69),"",vlookup(LEFT(A69,1),Coordinate,9,false))</f>
        <v/>
      </c>
      <c r="BS69" s="54" t="str">
        <f>IF(ISBLANK(A69),"",VLOOKUP(MID(A69,2,1),Coordinate,9,false))</f>
        <v/>
      </c>
      <c r="BT69" s="54" t="str">
        <f>IF(ISBLANK(A69),"",VLOOKUP(MID(A69,3,1),Coordinate,9,false))</f>
        <v/>
      </c>
      <c r="BU69" s="54" t="str">
        <f>IF(ISBLANK(A69),"",VLOOKUP(MID(A69,4,1),Coordinate,9,false))</f>
        <v/>
      </c>
      <c r="BV69" s="54" t="str">
        <f>IF(ISBLANK(A69),"",VLOOKUP(MID(A69,5,1),Coordinate,9,false))</f>
        <v/>
      </c>
      <c r="BW69" s="54" t="str">
        <f>IF(ISBLANK(A69),"",VLOOKUP(MID(A69,6,1),Coordinate,9,false))</f>
        <v/>
      </c>
      <c r="BX69" s="84" t="str">
        <f>IF(ISBLANK(A69),"",VLOOKUP(RIGHT(A69,1),Coordinate,9,false))</f>
        <v/>
      </c>
      <c r="BY69" s="84">
        <f t="array" ref="BY69">SUMPRODUCT(BR69:BX69,TRANSPOSE(Weights))</f>
        <v>0</v>
      </c>
      <c r="BZ69" s="53"/>
    </row>
    <row r="70">
      <c r="A70" s="140"/>
      <c r="B70" s="51" t="str">
        <f>IF(ISBLANK(A70),"",if(C70="","N",if(VLOOKUP(BQ70,NewPlanet,3,false)=C70,"Y","N")))</f>
        <v/>
      </c>
      <c r="C70" s="141"/>
      <c r="D70" s="52"/>
      <c r="E70" s="52"/>
      <c r="F70" s="52"/>
      <c r="G70" s="52"/>
      <c r="H70" s="52"/>
      <c r="I70" s="54" t="str">
        <f t="shared" si="14"/>
        <v/>
      </c>
      <c r="J70" s="52"/>
      <c r="K70" s="52"/>
      <c r="L70" s="52"/>
      <c r="M70" s="52"/>
      <c r="N70" s="52"/>
      <c r="O70" s="54" t="str">
        <f t="shared" si="15"/>
        <v/>
      </c>
      <c r="P70" s="142"/>
      <c r="Q70" s="56"/>
      <c r="R70" s="143"/>
      <c r="S70" s="58"/>
      <c r="T70" s="144"/>
      <c r="U70" s="60"/>
      <c r="V70" s="61"/>
      <c r="W70" s="62"/>
      <c r="X70" s="52"/>
      <c r="Y70" s="63"/>
      <c r="Z70" s="52"/>
      <c r="AA70" s="52"/>
      <c r="AB70" s="52"/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58"/>
      <c r="AU70" s="60"/>
      <c r="AV70" s="60"/>
      <c r="AW70" s="61"/>
      <c r="AX70" s="62"/>
      <c r="AY70" s="31" t="str">
        <f t="shared" si="16"/>
        <v/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/>
      <c r="BK70" s="74"/>
      <c r="BL70" s="77" t="str">
        <f t="shared" si="17"/>
        <v/>
      </c>
      <c r="BM70" s="80" t="str">
        <f t="shared" si="18"/>
        <v/>
      </c>
      <c r="BN70" s="139"/>
      <c r="BO70" s="82" t="str">
        <f>IF(ISBLANK(A70),"",VLOOKUP(LEFT(A70,1),Coordinate,2,FALSE))</f>
        <v/>
      </c>
      <c r="BP70" s="83">
        <f t="shared" si="19"/>
        <v>0</v>
      </c>
      <c r="BQ70" s="84">
        <f t="shared" si="20"/>
        <v>0</v>
      </c>
      <c r="BR70" s="54" t="str">
        <f>IF(ISBLANK(A70),"",vlookup(LEFT(A70,1),Coordinate,9,false))</f>
        <v/>
      </c>
      <c r="BS70" s="54" t="str">
        <f>IF(ISBLANK(A70),"",VLOOKUP(MID(A70,2,1),Coordinate,9,false))</f>
        <v/>
      </c>
      <c r="BT70" s="54" t="str">
        <f>IF(ISBLANK(A70),"",VLOOKUP(MID(A70,3,1),Coordinate,9,false))</f>
        <v/>
      </c>
      <c r="BU70" s="54" t="str">
        <f>IF(ISBLANK(A70),"",VLOOKUP(MID(A70,4,1),Coordinate,9,false))</f>
        <v/>
      </c>
      <c r="BV70" s="54" t="str">
        <f>IF(ISBLANK(A70),"",VLOOKUP(MID(A70,5,1),Coordinate,9,false))</f>
        <v/>
      </c>
      <c r="BW70" s="54" t="str">
        <f>IF(ISBLANK(A70),"",VLOOKUP(MID(A70,6,1),Coordinate,9,false))</f>
        <v/>
      </c>
      <c r="BX70" s="84" t="str">
        <f>IF(ISBLANK(A70),"",VLOOKUP(RIGHT(A70,1),Coordinate,9,false))</f>
        <v/>
      </c>
      <c r="BY70" s="84">
        <f t="array" ref="BY70">SUMPRODUCT(BR70:BX70,TRANSPOSE(Weights))</f>
        <v>0</v>
      </c>
      <c r="BZ70" s="53"/>
    </row>
    <row r="71">
      <c r="A71" s="140"/>
      <c r="B71" s="51" t="str">
        <f>IF(ISBLANK(A71),"",if(C71="","N",if(VLOOKUP(BQ71,NewPlanet,3,false)=C71,"Y","N")))</f>
        <v/>
      </c>
      <c r="C71" s="141"/>
      <c r="D71" s="52"/>
      <c r="E71" s="52"/>
      <c r="F71" s="52"/>
      <c r="G71" s="52"/>
      <c r="H71" s="52"/>
      <c r="I71" s="54" t="str">
        <f t="shared" si="14"/>
        <v/>
      </c>
      <c r="J71" s="52"/>
      <c r="K71" s="52"/>
      <c r="L71" s="52"/>
      <c r="M71" s="52"/>
      <c r="N71" s="52"/>
      <c r="O71" s="54" t="str">
        <f t="shared" si="15"/>
        <v/>
      </c>
      <c r="P71" s="142"/>
      <c r="Q71" s="56"/>
      <c r="R71" s="143"/>
      <c r="S71" s="58"/>
      <c r="T71" s="144"/>
      <c r="U71" s="60"/>
      <c r="V71" s="61"/>
      <c r="W71" s="62"/>
      <c r="X71" s="52"/>
      <c r="Y71" s="63"/>
      <c r="Z71" s="52"/>
      <c r="AA71" s="52"/>
      <c r="AB71" s="52"/>
      <c r="AC71" s="65"/>
      <c r="AD71" s="52"/>
      <c r="AE71" s="52"/>
      <c r="AF71" s="52"/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58"/>
      <c r="AU71" s="60"/>
      <c r="AV71" s="60"/>
      <c r="AW71" s="61"/>
      <c r="AX71" s="62"/>
      <c r="AY71" s="31" t="str">
        <f t="shared" si="16"/>
        <v/>
      </c>
      <c r="AZ71" s="63"/>
      <c r="BA71" s="69"/>
      <c r="BB71" s="69"/>
      <c r="BC71" s="69"/>
      <c r="BD71" s="71"/>
      <c r="BE71" s="71"/>
      <c r="BF71" s="71"/>
      <c r="BG71" s="72"/>
      <c r="BH71" s="73"/>
      <c r="BI71" s="73"/>
      <c r="BJ71" s="74"/>
      <c r="BK71" s="74"/>
      <c r="BL71" s="77" t="str">
        <f t="shared" si="17"/>
        <v/>
      </c>
      <c r="BM71" s="80" t="str">
        <f t="shared" si="18"/>
        <v/>
      </c>
      <c r="BN71" s="139"/>
      <c r="BO71" s="82" t="str">
        <f>IF(ISBLANK(A71),"",VLOOKUP(LEFT(A71,1),Coordinate,2,FALSE))</f>
        <v/>
      </c>
      <c r="BP71" s="83">
        <f t="shared" si="19"/>
        <v>0</v>
      </c>
      <c r="BQ71" s="84">
        <f t="shared" si="20"/>
        <v>0</v>
      </c>
      <c r="BR71" s="54" t="str">
        <f>IF(ISBLANK(A71),"",vlookup(LEFT(A71,1),Coordinate,9,false))</f>
        <v/>
      </c>
      <c r="BS71" s="54" t="str">
        <f>IF(ISBLANK(A71),"",VLOOKUP(MID(A71,2,1),Coordinate,9,false))</f>
        <v/>
      </c>
      <c r="BT71" s="54" t="str">
        <f>IF(ISBLANK(A71),"",VLOOKUP(MID(A71,3,1),Coordinate,9,false))</f>
        <v/>
      </c>
      <c r="BU71" s="54" t="str">
        <f>IF(ISBLANK(A71),"",VLOOKUP(MID(A71,4,1),Coordinate,9,false))</f>
        <v/>
      </c>
      <c r="BV71" s="54" t="str">
        <f>IF(ISBLANK(A71),"",VLOOKUP(MID(A71,5,1),Coordinate,9,false))</f>
        <v/>
      </c>
      <c r="BW71" s="54" t="str">
        <f>IF(ISBLANK(A71),"",VLOOKUP(MID(A71,6,1),Coordinate,9,false))</f>
        <v/>
      </c>
      <c r="BX71" s="84" t="str">
        <f>IF(ISBLANK(A71),"",VLOOKUP(RIGHT(A71,1),Coordinate,9,false))</f>
        <v/>
      </c>
      <c r="BY71" s="84">
        <f t="array" ref="BY71">SUMPRODUCT(BR71:BX71,TRANSPOSE(Weights))</f>
        <v>0</v>
      </c>
      <c r="BZ71" s="53"/>
    </row>
    <row r="72">
      <c r="A72" s="140"/>
      <c r="B72" s="51" t="str">
        <f>IF(ISBLANK(A72),"",if(C72="","N",if(VLOOKUP(BQ72,NewPlanet,3,false)=C72,"Y","N")))</f>
        <v/>
      </c>
      <c r="C72" s="141"/>
      <c r="D72" s="52"/>
      <c r="E72" s="52"/>
      <c r="F72" s="52"/>
      <c r="G72" s="52"/>
      <c r="H72" s="52"/>
      <c r="I72" s="54" t="str">
        <f t="shared" si="14"/>
        <v/>
      </c>
      <c r="J72" s="52"/>
      <c r="K72" s="52"/>
      <c r="L72" s="52"/>
      <c r="M72" s="52"/>
      <c r="N72" s="52"/>
      <c r="O72" s="54" t="str">
        <f t="shared" si="15"/>
        <v/>
      </c>
      <c r="P72" s="142"/>
      <c r="Q72" s="56"/>
      <c r="R72" s="143"/>
      <c r="S72" s="58"/>
      <c r="T72" s="144"/>
      <c r="U72" s="60"/>
      <c r="V72" s="61"/>
      <c r="W72" s="62"/>
      <c r="X72" s="52"/>
      <c r="Y72" s="63"/>
      <c r="Z72" s="52"/>
      <c r="AA72" s="52"/>
      <c r="AB72" s="52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58"/>
      <c r="AU72" s="60"/>
      <c r="AV72" s="60"/>
      <c r="AW72" s="61"/>
      <c r="AX72" s="62"/>
      <c r="AY72" s="31" t="str">
        <f t="shared" si="16"/>
        <v/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 t="str">
        <f t="shared" si="17"/>
        <v/>
      </c>
      <c r="BM72" s="80" t="str">
        <f t="shared" si="18"/>
        <v/>
      </c>
      <c r="BN72" s="139"/>
      <c r="BO72" s="82" t="str">
        <f>IF(ISBLANK(A72),"",VLOOKUP(LEFT(A72,1),Coordinate,2,FALSE))</f>
        <v/>
      </c>
      <c r="BP72" s="83">
        <f t="shared" si="19"/>
        <v>0</v>
      </c>
      <c r="BQ72" s="84">
        <f t="shared" si="20"/>
        <v>0</v>
      </c>
      <c r="BR72" s="54" t="str">
        <f>IF(ISBLANK(A72),"",vlookup(LEFT(A72,1),Coordinate,9,false))</f>
        <v/>
      </c>
      <c r="BS72" s="54" t="str">
        <f>IF(ISBLANK(A72),"",VLOOKUP(MID(A72,2,1),Coordinate,9,false))</f>
        <v/>
      </c>
      <c r="BT72" s="54" t="str">
        <f>IF(ISBLANK(A72),"",VLOOKUP(MID(A72,3,1),Coordinate,9,false))</f>
        <v/>
      </c>
      <c r="BU72" s="54" t="str">
        <f>IF(ISBLANK(A72),"",VLOOKUP(MID(A72,4,1),Coordinate,9,false))</f>
        <v/>
      </c>
      <c r="BV72" s="54" t="str">
        <f>IF(ISBLANK(A72),"",VLOOKUP(MID(A72,5,1),Coordinate,9,false))</f>
        <v/>
      </c>
      <c r="BW72" s="54" t="str">
        <f>IF(ISBLANK(A72),"",VLOOKUP(MID(A72,6,1),Coordinate,9,false))</f>
        <v/>
      </c>
      <c r="BX72" s="84" t="str">
        <f>IF(ISBLANK(A72),"",VLOOKUP(RIGHT(A72,1),Coordinate,9,false))</f>
        <v/>
      </c>
      <c r="BY72" s="84">
        <f t="array" ref="BY72">SUMPRODUCT(BR72:BX72,TRANSPOSE(Weights))</f>
        <v>0</v>
      </c>
      <c r="BZ72" s="53"/>
    </row>
    <row r="73">
      <c r="A73" s="140"/>
      <c r="B73" s="51" t="str">
        <f>IF(ISBLANK(A73),"",if(C73="","N",if(VLOOKUP(BQ73,NewPlanet,3,false)=C73,"Y","N")))</f>
        <v/>
      </c>
      <c r="C73" s="141"/>
      <c r="D73" s="52"/>
      <c r="E73" s="52"/>
      <c r="F73" s="52"/>
      <c r="G73" s="52"/>
      <c r="H73" s="52"/>
      <c r="I73" s="54" t="str">
        <f t="shared" si="14"/>
        <v/>
      </c>
      <c r="J73" s="52"/>
      <c r="K73" s="52"/>
      <c r="L73" s="52"/>
      <c r="M73" s="52"/>
      <c r="N73" s="52"/>
      <c r="O73" s="54" t="str">
        <f t="shared" si="15"/>
        <v/>
      </c>
      <c r="P73" s="142"/>
      <c r="Q73" s="56"/>
      <c r="R73" s="143"/>
      <c r="S73" s="58"/>
      <c r="T73" s="144"/>
      <c r="U73" s="60"/>
      <c r="V73" s="61"/>
      <c r="W73" s="62"/>
      <c r="X73" s="52"/>
      <c r="Y73" s="63"/>
      <c r="Z73" s="52"/>
      <c r="AA73" s="52"/>
      <c r="AB73" s="52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56"/>
      <c r="AP73" s="56"/>
      <c r="AQ73" s="56"/>
      <c r="AR73" s="58"/>
      <c r="AS73" s="58"/>
      <c r="AT73" s="58"/>
      <c r="AU73" s="60"/>
      <c r="AV73" s="60"/>
      <c r="AW73" s="61"/>
      <c r="AX73" s="62"/>
      <c r="AY73" s="31" t="str">
        <f t="shared" si="16"/>
        <v/>
      </c>
      <c r="AZ73" s="63"/>
      <c r="BA73" s="69"/>
      <c r="BB73" s="69"/>
      <c r="BC73" s="69"/>
      <c r="BD73" s="71"/>
      <c r="BE73" s="71"/>
      <c r="BF73" s="71"/>
      <c r="BG73" s="72"/>
      <c r="BH73" s="73"/>
      <c r="BI73" s="73"/>
      <c r="BJ73" s="74"/>
      <c r="BK73" s="74"/>
      <c r="BL73" s="77" t="str">
        <f t="shared" si="17"/>
        <v/>
      </c>
      <c r="BM73" s="80" t="str">
        <f t="shared" si="18"/>
        <v/>
      </c>
      <c r="BN73" s="139"/>
      <c r="BO73" s="82" t="str">
        <f>IF(ISBLANK(A73),"",VLOOKUP(LEFT(A73,1),Coordinate,2,FALSE))</f>
        <v/>
      </c>
      <c r="BP73" s="83">
        <f t="shared" si="19"/>
        <v>0</v>
      </c>
      <c r="BQ73" s="84">
        <f t="shared" si="20"/>
        <v>0</v>
      </c>
      <c r="BR73" s="54" t="str">
        <f>IF(ISBLANK(A73),"",vlookup(LEFT(A73,1),Coordinate,9,false))</f>
        <v/>
      </c>
      <c r="BS73" s="54" t="str">
        <f>IF(ISBLANK(A73),"",VLOOKUP(MID(A73,2,1),Coordinate,9,false))</f>
        <v/>
      </c>
      <c r="BT73" s="54" t="str">
        <f>IF(ISBLANK(A73),"",VLOOKUP(MID(A73,3,1),Coordinate,9,false))</f>
        <v/>
      </c>
      <c r="BU73" s="54" t="str">
        <f>IF(ISBLANK(A73),"",VLOOKUP(MID(A73,4,1),Coordinate,9,false))</f>
        <v/>
      </c>
      <c r="BV73" s="54" t="str">
        <f>IF(ISBLANK(A73),"",VLOOKUP(MID(A73,5,1),Coordinate,9,false))</f>
        <v/>
      </c>
      <c r="BW73" s="54" t="str">
        <f>IF(ISBLANK(A73),"",VLOOKUP(MID(A73,6,1),Coordinate,9,false))</f>
        <v/>
      </c>
      <c r="BX73" s="84" t="str">
        <f>IF(ISBLANK(A73),"",VLOOKUP(RIGHT(A73,1),Coordinate,9,false))</f>
        <v/>
      </c>
      <c r="BY73" s="84">
        <f t="array" ref="BY73">SUMPRODUCT(BR73:BX73,TRANSPOSE(Weights))</f>
        <v>0</v>
      </c>
      <c r="BZ73" s="53"/>
    </row>
    <row r="74">
      <c r="A74" s="140"/>
      <c r="B74" s="51" t="str">
        <f>IF(ISBLANK(A74),"",if(C74="","N",if(VLOOKUP(BQ74,NewPlanet,3,false)=C74,"Y","N")))</f>
        <v/>
      </c>
      <c r="C74" s="141"/>
      <c r="D74" s="52"/>
      <c r="E74" s="52"/>
      <c r="F74" s="52"/>
      <c r="G74" s="52"/>
      <c r="H74" s="52"/>
      <c r="I74" s="54" t="str">
        <f t="shared" si="14"/>
        <v/>
      </c>
      <c r="J74" s="52"/>
      <c r="K74" s="52"/>
      <c r="L74" s="52"/>
      <c r="M74" s="52"/>
      <c r="N74" s="52"/>
      <c r="O74" s="54" t="str">
        <f t="shared" si="15"/>
        <v/>
      </c>
      <c r="P74" s="142"/>
      <c r="Q74" s="56"/>
      <c r="R74" s="143"/>
      <c r="S74" s="58"/>
      <c r="T74" s="144"/>
      <c r="U74" s="60"/>
      <c r="V74" s="61"/>
      <c r="W74" s="62"/>
      <c r="X74" s="52"/>
      <c r="Y74" s="63"/>
      <c r="Z74" s="52"/>
      <c r="AA74" s="52"/>
      <c r="AB74" s="52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58"/>
      <c r="AU74" s="60"/>
      <c r="AV74" s="60"/>
      <c r="AW74" s="61"/>
      <c r="AX74" s="62"/>
      <c r="AY74" s="31" t="str">
        <f t="shared" si="16"/>
        <v/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 t="str">
        <f t="shared" si="17"/>
        <v/>
      </c>
      <c r="BM74" s="80" t="str">
        <f t="shared" si="18"/>
        <v/>
      </c>
      <c r="BN74" s="139"/>
      <c r="BO74" s="82" t="str">
        <f>IF(ISBLANK(A74),"",VLOOKUP(LEFT(A74,1),Coordinate,2,FALSE))</f>
        <v/>
      </c>
      <c r="BP74" s="83">
        <f t="shared" si="19"/>
        <v>0</v>
      </c>
      <c r="BQ74" s="84">
        <f t="shared" si="20"/>
        <v>0</v>
      </c>
      <c r="BR74" s="54" t="str">
        <f>IF(ISBLANK(A74),"",vlookup(LEFT(A74,1),Coordinate,9,false))</f>
        <v/>
      </c>
      <c r="BS74" s="54" t="str">
        <f>IF(ISBLANK(A74),"",VLOOKUP(MID(A74,2,1),Coordinate,9,false))</f>
        <v/>
      </c>
      <c r="BT74" s="54" t="str">
        <f>IF(ISBLANK(A74),"",VLOOKUP(MID(A74,3,1),Coordinate,9,false))</f>
        <v/>
      </c>
      <c r="BU74" s="54" t="str">
        <f>IF(ISBLANK(A74),"",VLOOKUP(MID(A74,4,1),Coordinate,9,false))</f>
        <v/>
      </c>
      <c r="BV74" s="54" t="str">
        <f>IF(ISBLANK(A74),"",VLOOKUP(MID(A74,5,1),Coordinate,9,false))</f>
        <v/>
      </c>
      <c r="BW74" s="54" t="str">
        <f>IF(ISBLANK(A74),"",VLOOKUP(MID(A74,6,1),Coordinate,9,false))</f>
        <v/>
      </c>
      <c r="BX74" s="84" t="str">
        <f>IF(ISBLANK(A74),"",VLOOKUP(RIGHT(A74,1),Coordinate,9,false))</f>
        <v/>
      </c>
      <c r="BY74" s="84">
        <f t="array" ref="BY74">SUMPRODUCT(BR74:BX74,TRANSPOSE(Weights))</f>
        <v>0</v>
      </c>
      <c r="BZ74" s="53"/>
    </row>
    <row r="75">
      <c r="A75" s="140"/>
      <c r="B75" s="51" t="str">
        <f>IF(ISBLANK(A75),"",if(C75="","N",if(VLOOKUP(BQ75,NewPlanet,3,false)=C75,"Y","N")))</f>
        <v/>
      </c>
      <c r="C75" s="141"/>
      <c r="D75" s="52"/>
      <c r="E75" s="52"/>
      <c r="F75" s="52"/>
      <c r="G75" s="52"/>
      <c r="H75" s="52"/>
      <c r="I75" s="54" t="str">
        <f t="shared" si="14"/>
        <v/>
      </c>
      <c r="J75" s="52"/>
      <c r="K75" s="52"/>
      <c r="L75" s="52"/>
      <c r="M75" s="52"/>
      <c r="N75" s="52"/>
      <c r="O75" s="54" t="str">
        <f t="shared" si="15"/>
        <v/>
      </c>
      <c r="P75" s="142"/>
      <c r="Q75" s="56"/>
      <c r="R75" s="143"/>
      <c r="S75" s="58"/>
      <c r="T75" s="144"/>
      <c r="U75" s="60"/>
      <c r="V75" s="61"/>
      <c r="W75" s="62"/>
      <c r="X75" s="52"/>
      <c r="Y75" s="63"/>
      <c r="Z75" s="52"/>
      <c r="AA75" s="52"/>
      <c r="AB75" s="52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58"/>
      <c r="AU75" s="60"/>
      <c r="AV75" s="60"/>
      <c r="AW75" s="61"/>
      <c r="AX75" s="62"/>
      <c r="AY75" s="31" t="str">
        <f t="shared" si="16"/>
        <v/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 t="str">
        <f t="shared" si="17"/>
        <v/>
      </c>
      <c r="BM75" s="80" t="str">
        <f t="shared" si="18"/>
        <v/>
      </c>
      <c r="BN75" s="139"/>
      <c r="BO75" s="82" t="str">
        <f>IF(ISBLANK(A75),"",VLOOKUP(LEFT(A75,1),Coordinate,2,FALSE))</f>
        <v/>
      </c>
      <c r="BP75" s="83">
        <f t="shared" si="19"/>
        <v>0</v>
      </c>
      <c r="BQ75" s="84">
        <f t="shared" si="20"/>
        <v>0</v>
      </c>
      <c r="BR75" s="54" t="str">
        <f>IF(ISBLANK(A75),"",vlookup(LEFT(A75,1),Coordinate,9,false))</f>
        <v/>
      </c>
      <c r="BS75" s="54" t="str">
        <f>IF(ISBLANK(A75),"",VLOOKUP(MID(A75,2,1),Coordinate,9,false))</f>
        <v/>
      </c>
      <c r="BT75" s="54" t="str">
        <f>IF(ISBLANK(A75),"",VLOOKUP(MID(A75,3,1),Coordinate,9,false))</f>
        <v/>
      </c>
      <c r="BU75" s="54" t="str">
        <f>IF(ISBLANK(A75),"",VLOOKUP(MID(A75,4,1),Coordinate,9,false))</f>
        <v/>
      </c>
      <c r="BV75" s="54" t="str">
        <f>IF(ISBLANK(A75),"",VLOOKUP(MID(A75,5,1),Coordinate,9,false))</f>
        <v/>
      </c>
      <c r="BW75" s="54" t="str">
        <f>IF(ISBLANK(A75),"",VLOOKUP(MID(A75,6,1),Coordinate,9,false))</f>
        <v/>
      </c>
      <c r="BX75" s="84" t="str">
        <f>IF(ISBLANK(A75),"",VLOOKUP(RIGHT(A75,1),Coordinate,9,false))</f>
        <v/>
      </c>
      <c r="BY75" s="84">
        <f t="array" ref="BY75">SUMPRODUCT(BR75:BX75,TRANSPOSE(Weights))</f>
        <v>0</v>
      </c>
      <c r="BZ75" s="53"/>
    </row>
    <row r="76">
      <c r="A76" s="140"/>
      <c r="B76" s="51" t="str">
        <f>IF(ISBLANK(A76),"",if(C76="","N",if(VLOOKUP(BQ76,NewPlanet,3,false)=C76,"Y","N")))</f>
        <v/>
      </c>
      <c r="C76" s="141"/>
      <c r="D76" s="52"/>
      <c r="E76" s="52"/>
      <c r="F76" s="52"/>
      <c r="G76" s="52"/>
      <c r="H76" s="52"/>
      <c r="I76" s="54" t="str">
        <f t="shared" si="14"/>
        <v/>
      </c>
      <c r="J76" s="52"/>
      <c r="K76" s="52"/>
      <c r="L76" s="52"/>
      <c r="M76" s="52"/>
      <c r="N76" s="52"/>
      <c r="O76" s="54" t="str">
        <f t="shared" si="15"/>
        <v/>
      </c>
      <c r="P76" s="142"/>
      <c r="Q76" s="56"/>
      <c r="R76" s="143"/>
      <c r="S76" s="58"/>
      <c r="T76" s="144"/>
      <c r="U76" s="60"/>
      <c r="V76" s="61"/>
      <c r="W76" s="62"/>
      <c r="X76" s="52"/>
      <c r="Y76" s="63"/>
      <c r="Z76" s="52"/>
      <c r="AA76" s="52"/>
      <c r="AB76" s="52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58"/>
      <c r="AU76" s="60"/>
      <c r="AV76" s="60"/>
      <c r="AW76" s="61"/>
      <c r="AX76" s="62"/>
      <c r="AY76" s="31" t="str">
        <f t="shared" si="16"/>
        <v/>
      </c>
      <c r="AZ76" s="63"/>
      <c r="BA76" s="69"/>
      <c r="BB76" s="69"/>
      <c r="BC76" s="69"/>
      <c r="BD76" s="71"/>
      <c r="BE76" s="71"/>
      <c r="BF76" s="71"/>
      <c r="BG76" s="72"/>
      <c r="BH76" s="73"/>
      <c r="BI76" s="73"/>
      <c r="BJ76" s="74"/>
      <c r="BK76" s="74"/>
      <c r="BL76" s="77" t="str">
        <f t="shared" si="17"/>
        <v/>
      </c>
      <c r="BM76" s="80" t="str">
        <f t="shared" si="18"/>
        <v/>
      </c>
      <c r="BN76" s="139"/>
      <c r="BO76" s="82" t="str">
        <f>IF(ISBLANK(A76),"",VLOOKUP(LEFT(A76,1),Coordinate,2,FALSE))</f>
        <v/>
      </c>
      <c r="BP76" s="83">
        <f t="shared" si="19"/>
        <v>0</v>
      </c>
      <c r="BQ76" s="84">
        <f t="shared" si="20"/>
        <v>0</v>
      </c>
      <c r="BR76" s="54" t="str">
        <f>IF(ISBLANK(A76),"",vlookup(LEFT(A76,1),Coordinate,9,false))</f>
        <v/>
      </c>
      <c r="BS76" s="54" t="str">
        <f>IF(ISBLANK(A76),"",VLOOKUP(MID(A76,2,1),Coordinate,9,false))</f>
        <v/>
      </c>
      <c r="BT76" s="54" t="str">
        <f>IF(ISBLANK(A76),"",VLOOKUP(MID(A76,3,1),Coordinate,9,false))</f>
        <v/>
      </c>
      <c r="BU76" s="54" t="str">
        <f>IF(ISBLANK(A76),"",VLOOKUP(MID(A76,4,1),Coordinate,9,false))</f>
        <v/>
      </c>
      <c r="BV76" s="54" t="str">
        <f>IF(ISBLANK(A76),"",VLOOKUP(MID(A76,5,1),Coordinate,9,false))</f>
        <v/>
      </c>
      <c r="BW76" s="54" t="str">
        <f>IF(ISBLANK(A76),"",VLOOKUP(MID(A76,6,1),Coordinate,9,false))</f>
        <v/>
      </c>
      <c r="BX76" s="84" t="str">
        <f>IF(ISBLANK(A76),"",VLOOKUP(RIGHT(A76,1),Coordinate,9,false))</f>
        <v/>
      </c>
      <c r="BY76" s="84">
        <f t="array" ref="BY76">SUMPRODUCT(BR76:BX76,TRANSPOSE(Weights))</f>
        <v>0</v>
      </c>
      <c r="BZ76" s="53"/>
    </row>
    <row r="77">
      <c r="A77" s="140"/>
      <c r="B77" s="51" t="str">
        <f>IF(ISBLANK(A77),"",if(C77="","N",if(VLOOKUP(BQ77,NewPlanet,3,false)=C77,"Y","N")))</f>
        <v/>
      </c>
      <c r="C77" s="141"/>
      <c r="D77" s="52"/>
      <c r="E77" s="52"/>
      <c r="F77" s="52"/>
      <c r="G77" s="52"/>
      <c r="H77" s="52"/>
      <c r="I77" s="54" t="str">
        <f t="shared" si="14"/>
        <v/>
      </c>
      <c r="J77" s="52"/>
      <c r="K77" s="52"/>
      <c r="L77" s="52"/>
      <c r="M77" s="52"/>
      <c r="N77" s="52"/>
      <c r="O77" s="54" t="str">
        <f t="shared" si="15"/>
        <v/>
      </c>
      <c r="P77" s="142"/>
      <c r="Q77" s="56"/>
      <c r="R77" s="143"/>
      <c r="S77" s="58"/>
      <c r="T77" s="144"/>
      <c r="U77" s="60"/>
      <c r="V77" s="61"/>
      <c r="W77" s="62"/>
      <c r="X77" s="52"/>
      <c r="Y77" s="63"/>
      <c r="Z77" s="52"/>
      <c r="AA77" s="52"/>
      <c r="AB77" s="52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58"/>
      <c r="AU77" s="60"/>
      <c r="AV77" s="60"/>
      <c r="AW77" s="61"/>
      <c r="AX77" s="62"/>
      <c r="AY77" s="31" t="str">
        <f t="shared" si="16"/>
        <v/>
      </c>
      <c r="AZ77" s="63"/>
      <c r="BA77" s="69"/>
      <c r="BB77" s="69"/>
      <c r="BC77" s="69"/>
      <c r="BD77" s="71"/>
      <c r="BE77" s="71"/>
      <c r="BF77" s="71"/>
      <c r="BG77" s="72"/>
      <c r="BH77" s="73"/>
      <c r="BI77" s="73"/>
      <c r="BJ77" s="74"/>
      <c r="BK77" s="74"/>
      <c r="BL77" s="77" t="str">
        <f t="shared" si="17"/>
        <v/>
      </c>
      <c r="BM77" s="80" t="str">
        <f t="shared" si="18"/>
        <v/>
      </c>
      <c r="BN77" s="139"/>
      <c r="BO77" s="82" t="str">
        <f>IF(ISBLANK(A77),"",VLOOKUP(LEFT(A77,1),Coordinate,2,FALSE))</f>
        <v/>
      </c>
      <c r="BP77" s="83">
        <f t="shared" si="19"/>
        <v>0</v>
      </c>
      <c r="BQ77" s="84">
        <f t="shared" si="20"/>
        <v>0</v>
      </c>
      <c r="BR77" s="54" t="str">
        <f>IF(ISBLANK(A77),"",vlookup(LEFT(A77,1),Coordinate,9,false))</f>
        <v/>
      </c>
      <c r="BS77" s="54" t="str">
        <f>IF(ISBLANK(A77),"",VLOOKUP(MID(A77,2,1),Coordinate,9,false))</f>
        <v/>
      </c>
      <c r="BT77" s="54" t="str">
        <f>IF(ISBLANK(A77),"",VLOOKUP(MID(A77,3,1),Coordinate,9,false))</f>
        <v/>
      </c>
      <c r="BU77" s="54" t="str">
        <f>IF(ISBLANK(A77),"",VLOOKUP(MID(A77,4,1),Coordinate,9,false))</f>
        <v/>
      </c>
      <c r="BV77" s="54" t="str">
        <f>IF(ISBLANK(A77),"",VLOOKUP(MID(A77,5,1),Coordinate,9,false))</f>
        <v/>
      </c>
      <c r="BW77" s="54" t="str">
        <f>IF(ISBLANK(A77),"",VLOOKUP(MID(A77,6,1),Coordinate,9,false))</f>
        <v/>
      </c>
      <c r="BX77" s="84" t="str">
        <f>IF(ISBLANK(A77),"",VLOOKUP(RIGHT(A77,1),Coordinate,9,false))</f>
        <v/>
      </c>
      <c r="BY77" s="84">
        <f t="array" ref="BY77">SUMPRODUCT(BR77:BX77,TRANSPOSE(Weights))</f>
        <v>0</v>
      </c>
      <c r="BZ77" s="53"/>
    </row>
    <row r="78">
      <c r="A78" s="140"/>
      <c r="B78" s="51" t="str">
        <f>IF(ISBLANK(A78),"",if(C78="","N",if(VLOOKUP(BQ78,NewPlanet,3,false)=C78,"Y","N")))</f>
        <v/>
      </c>
      <c r="C78" s="141"/>
      <c r="D78" s="52"/>
      <c r="E78" s="52"/>
      <c r="F78" s="52"/>
      <c r="G78" s="52"/>
      <c r="H78" s="52"/>
      <c r="I78" s="54" t="str">
        <f t="shared" si="14"/>
        <v/>
      </c>
      <c r="J78" s="52"/>
      <c r="K78" s="52"/>
      <c r="L78" s="52"/>
      <c r="M78" s="52"/>
      <c r="N78" s="52"/>
      <c r="O78" s="54" t="str">
        <f t="shared" si="15"/>
        <v/>
      </c>
      <c r="P78" s="142"/>
      <c r="Q78" s="56"/>
      <c r="R78" s="143"/>
      <c r="S78" s="58"/>
      <c r="T78" s="144"/>
      <c r="U78" s="60"/>
      <c r="V78" s="61"/>
      <c r="W78" s="62"/>
      <c r="X78" s="52"/>
      <c r="Y78" s="63"/>
      <c r="Z78" s="52"/>
      <c r="AA78" s="52"/>
      <c r="AB78" s="52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58"/>
      <c r="AU78" s="60"/>
      <c r="AV78" s="60"/>
      <c r="AW78" s="61"/>
      <c r="AX78" s="62"/>
      <c r="AY78" s="31" t="str">
        <f t="shared" si="16"/>
        <v/>
      </c>
      <c r="AZ78" s="63"/>
      <c r="BA78" s="69"/>
      <c r="BB78" s="69"/>
      <c r="BC78" s="69"/>
      <c r="BD78" s="71"/>
      <c r="BE78" s="71"/>
      <c r="BF78" s="71"/>
      <c r="BG78" s="72"/>
      <c r="BH78" s="73"/>
      <c r="BI78" s="73"/>
      <c r="BJ78" s="74"/>
      <c r="BK78" s="74"/>
      <c r="BL78" s="77" t="str">
        <f t="shared" si="17"/>
        <v/>
      </c>
      <c r="BM78" s="80" t="str">
        <f t="shared" si="18"/>
        <v/>
      </c>
      <c r="BN78" s="139"/>
      <c r="BO78" s="82" t="str">
        <f>IF(ISBLANK(A78),"",VLOOKUP(LEFT(A78,1),Coordinate,2,FALSE))</f>
        <v/>
      </c>
      <c r="BP78" s="83">
        <f t="shared" si="19"/>
        <v>0</v>
      </c>
      <c r="BQ78" s="84">
        <f t="shared" si="20"/>
        <v>0</v>
      </c>
      <c r="BR78" s="54" t="str">
        <f>IF(ISBLANK(A78),"",vlookup(LEFT(A78,1),Coordinate,9,false))</f>
        <v/>
      </c>
      <c r="BS78" s="54" t="str">
        <f>IF(ISBLANK(A78),"",VLOOKUP(MID(A78,2,1),Coordinate,9,false))</f>
        <v/>
      </c>
      <c r="BT78" s="54" t="str">
        <f>IF(ISBLANK(A78),"",VLOOKUP(MID(A78,3,1),Coordinate,9,false))</f>
        <v/>
      </c>
      <c r="BU78" s="54" t="str">
        <f>IF(ISBLANK(A78),"",VLOOKUP(MID(A78,4,1),Coordinate,9,false))</f>
        <v/>
      </c>
      <c r="BV78" s="54" t="str">
        <f>IF(ISBLANK(A78),"",VLOOKUP(MID(A78,5,1),Coordinate,9,false))</f>
        <v/>
      </c>
      <c r="BW78" s="54" t="str">
        <f>IF(ISBLANK(A78),"",VLOOKUP(MID(A78,6,1),Coordinate,9,false))</f>
        <v/>
      </c>
      <c r="BX78" s="84" t="str">
        <f>IF(ISBLANK(A78),"",VLOOKUP(RIGHT(A78,1),Coordinate,9,false))</f>
        <v/>
      </c>
      <c r="BY78" s="84">
        <f t="array" ref="BY78">SUMPRODUCT(BR78:BX78,TRANSPOSE(Weights))</f>
        <v>0</v>
      </c>
      <c r="BZ78" s="53"/>
    </row>
    <row r="79">
      <c r="A79" s="140"/>
      <c r="B79" s="51" t="str">
        <f>IF(ISBLANK(A79),"",if(C79="","N",if(VLOOKUP(BQ79,NewPlanet,3,false)=C79,"Y","N")))</f>
        <v/>
      </c>
      <c r="C79" s="141"/>
      <c r="D79" s="52"/>
      <c r="E79" s="52"/>
      <c r="F79" s="52"/>
      <c r="G79" s="52"/>
      <c r="H79" s="52"/>
      <c r="I79" s="54" t="str">
        <f t="shared" si="14"/>
        <v/>
      </c>
      <c r="J79" s="52"/>
      <c r="K79" s="52"/>
      <c r="L79" s="52"/>
      <c r="M79" s="52"/>
      <c r="N79" s="52"/>
      <c r="O79" s="54" t="str">
        <f t="shared" si="15"/>
        <v/>
      </c>
      <c r="P79" s="142"/>
      <c r="Q79" s="56"/>
      <c r="R79" s="143"/>
      <c r="S79" s="58"/>
      <c r="T79" s="144"/>
      <c r="U79" s="60"/>
      <c r="V79" s="61"/>
      <c r="W79" s="62"/>
      <c r="X79" s="52"/>
      <c r="Y79" s="63"/>
      <c r="Z79" s="52"/>
      <c r="AA79" s="52"/>
      <c r="AB79" s="52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58"/>
      <c r="AU79" s="60"/>
      <c r="AV79" s="60"/>
      <c r="AW79" s="61"/>
      <c r="AX79" s="62"/>
      <c r="AY79" s="31" t="str">
        <f t="shared" si="16"/>
        <v/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 t="str">
        <f t="shared" si="17"/>
        <v/>
      </c>
      <c r="BM79" s="80" t="str">
        <f t="shared" si="18"/>
        <v/>
      </c>
      <c r="BN79" s="139"/>
      <c r="BO79" s="82" t="str">
        <f>IF(ISBLANK(A79),"",VLOOKUP(LEFT(A79,1),Coordinate,2,FALSE))</f>
        <v/>
      </c>
      <c r="BP79" s="83">
        <f t="shared" si="19"/>
        <v>0</v>
      </c>
      <c r="BQ79" s="84">
        <f t="shared" si="20"/>
        <v>0</v>
      </c>
      <c r="BR79" s="54" t="str">
        <f>IF(ISBLANK(A79),"",vlookup(LEFT(A79,1),Coordinate,9,false))</f>
        <v/>
      </c>
      <c r="BS79" s="54" t="str">
        <f>IF(ISBLANK(A79),"",VLOOKUP(MID(A79,2,1),Coordinate,9,false))</f>
        <v/>
      </c>
      <c r="BT79" s="54" t="str">
        <f>IF(ISBLANK(A79),"",VLOOKUP(MID(A79,3,1),Coordinate,9,false))</f>
        <v/>
      </c>
      <c r="BU79" s="54" t="str">
        <f>IF(ISBLANK(A79),"",VLOOKUP(MID(A79,4,1),Coordinate,9,false))</f>
        <v/>
      </c>
      <c r="BV79" s="54" t="str">
        <f>IF(ISBLANK(A79),"",VLOOKUP(MID(A79,5,1),Coordinate,9,false))</f>
        <v/>
      </c>
      <c r="BW79" s="54" t="str">
        <f>IF(ISBLANK(A79),"",VLOOKUP(MID(A79,6,1),Coordinate,9,false))</f>
        <v/>
      </c>
      <c r="BX79" s="84" t="str">
        <f>IF(ISBLANK(A79),"",VLOOKUP(RIGHT(A79,1),Coordinate,9,false))</f>
        <v/>
      </c>
      <c r="BY79" s="84">
        <f t="array" ref="BY79">SUMPRODUCT(BR79:BX79,TRANSPOSE(Weights))</f>
        <v>0</v>
      </c>
      <c r="BZ79" s="53"/>
    </row>
    <row r="80">
      <c r="A80" s="140"/>
      <c r="B80" s="51" t="str">
        <f>IF(ISBLANK(A80),"",if(C80="","N",if(VLOOKUP(BQ80,NewPlanet,3,false)=C80,"Y","N")))</f>
        <v/>
      </c>
      <c r="C80" s="141"/>
      <c r="D80" s="52"/>
      <c r="E80" s="52"/>
      <c r="F80" s="52"/>
      <c r="G80" s="52"/>
      <c r="H80" s="52"/>
      <c r="I80" s="54" t="str">
        <f t="shared" si="14"/>
        <v/>
      </c>
      <c r="J80" s="52"/>
      <c r="K80" s="52"/>
      <c r="L80" s="52"/>
      <c r="M80" s="52"/>
      <c r="N80" s="52"/>
      <c r="O80" s="54" t="str">
        <f t="shared" si="15"/>
        <v/>
      </c>
      <c r="P80" s="142"/>
      <c r="Q80" s="56"/>
      <c r="R80" s="143"/>
      <c r="S80" s="58"/>
      <c r="T80" s="144"/>
      <c r="U80" s="60"/>
      <c r="V80" s="61"/>
      <c r="W80" s="62"/>
      <c r="X80" s="52"/>
      <c r="Y80" s="63"/>
      <c r="Z80" s="52"/>
      <c r="AA80" s="52"/>
      <c r="AB80" s="52"/>
      <c r="AC80" s="65"/>
      <c r="AD80" s="52"/>
      <c r="AE80" s="52"/>
      <c r="AF80" s="52"/>
      <c r="AG80" s="65"/>
      <c r="AH80" s="52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58"/>
      <c r="AU80" s="60"/>
      <c r="AV80" s="60"/>
      <c r="AW80" s="61"/>
      <c r="AX80" s="62"/>
      <c r="AY80" s="31" t="str">
        <f t="shared" si="16"/>
        <v/>
      </c>
      <c r="AZ80" s="63"/>
      <c r="BA80" s="69"/>
      <c r="BB80" s="69"/>
      <c r="BC80" s="69"/>
      <c r="BD80" s="71"/>
      <c r="BE80" s="71"/>
      <c r="BF80" s="71"/>
      <c r="BG80" s="72"/>
      <c r="BH80" s="73"/>
      <c r="BI80" s="73"/>
      <c r="BJ80" s="74"/>
      <c r="BK80" s="74"/>
      <c r="BL80" s="77" t="str">
        <f t="shared" si="17"/>
        <v/>
      </c>
      <c r="BM80" s="80" t="str">
        <f t="shared" si="18"/>
        <v/>
      </c>
      <c r="BN80" s="139"/>
      <c r="BO80" s="82" t="str">
        <f>IF(ISBLANK(A80),"",VLOOKUP(LEFT(A80,1),Coordinate,2,FALSE))</f>
        <v/>
      </c>
      <c r="BP80" s="83">
        <f t="shared" si="19"/>
        <v>0</v>
      </c>
      <c r="BQ80" s="84">
        <f t="shared" si="20"/>
        <v>0</v>
      </c>
      <c r="BR80" s="54" t="str">
        <f>IF(ISBLANK(A80),"",vlookup(LEFT(A80,1),Coordinate,9,false))</f>
        <v/>
      </c>
      <c r="BS80" s="54" t="str">
        <f>IF(ISBLANK(A80),"",VLOOKUP(MID(A80,2,1),Coordinate,9,false))</f>
        <v/>
      </c>
      <c r="BT80" s="54" t="str">
        <f>IF(ISBLANK(A80),"",VLOOKUP(MID(A80,3,1),Coordinate,9,false))</f>
        <v/>
      </c>
      <c r="BU80" s="54" t="str">
        <f>IF(ISBLANK(A80),"",VLOOKUP(MID(A80,4,1),Coordinate,9,false))</f>
        <v/>
      </c>
      <c r="BV80" s="54" t="str">
        <f>IF(ISBLANK(A80),"",VLOOKUP(MID(A80,5,1),Coordinate,9,false))</f>
        <v/>
      </c>
      <c r="BW80" s="54" t="str">
        <f>IF(ISBLANK(A80),"",VLOOKUP(MID(A80,6,1),Coordinate,9,false))</f>
        <v/>
      </c>
      <c r="BX80" s="84" t="str">
        <f>IF(ISBLANK(A80),"",VLOOKUP(RIGHT(A80,1),Coordinate,9,false))</f>
        <v/>
      </c>
      <c r="BY80" s="84">
        <f t="array" ref="BY80">SUMPRODUCT(BR80:BX80,TRANSPOSE(Weights))</f>
        <v>0</v>
      </c>
      <c r="BZ80" s="53"/>
    </row>
    <row r="81">
      <c r="A81" s="140"/>
      <c r="B81" s="51" t="str">
        <f>IF(ISBLANK(A81),"",if(C81="","N",if(VLOOKUP(BQ81,NewPlanet,3,false)=C81,"Y","N")))</f>
        <v/>
      </c>
      <c r="C81" s="141"/>
      <c r="D81" s="52"/>
      <c r="E81" s="52"/>
      <c r="F81" s="52"/>
      <c r="G81" s="52"/>
      <c r="H81" s="52"/>
      <c r="I81" s="54" t="str">
        <f t="shared" si="14"/>
        <v/>
      </c>
      <c r="J81" s="52"/>
      <c r="K81" s="52"/>
      <c r="L81" s="52"/>
      <c r="M81" s="52"/>
      <c r="N81" s="52"/>
      <c r="O81" s="54" t="str">
        <f t="shared" si="15"/>
        <v/>
      </c>
      <c r="P81" s="142"/>
      <c r="Q81" s="56"/>
      <c r="R81" s="143"/>
      <c r="S81" s="58"/>
      <c r="T81" s="144"/>
      <c r="U81" s="60"/>
      <c r="V81" s="61"/>
      <c r="W81" s="62"/>
      <c r="X81" s="52"/>
      <c r="Y81" s="63"/>
      <c r="Z81" s="52"/>
      <c r="AA81" s="52"/>
      <c r="AB81" s="52"/>
      <c r="AC81" s="65"/>
      <c r="AD81" s="52"/>
      <c r="AE81" s="52"/>
      <c r="AF81" s="52"/>
      <c r="AG81" s="65"/>
      <c r="AH81" s="52"/>
      <c r="AI81" s="52"/>
      <c r="AJ81" s="52"/>
      <c r="AK81" s="65"/>
      <c r="AL81" s="52"/>
      <c r="AM81" s="52"/>
      <c r="AN81" s="52"/>
      <c r="AO81" s="56"/>
      <c r="AP81" s="56"/>
      <c r="AQ81" s="56"/>
      <c r="AR81" s="58"/>
      <c r="AS81" s="58"/>
      <c r="AT81" s="58"/>
      <c r="AU81" s="60"/>
      <c r="AV81" s="60"/>
      <c r="AW81" s="61"/>
      <c r="AX81" s="62"/>
      <c r="AY81" s="31" t="str">
        <f t="shared" si="16"/>
        <v/>
      </c>
      <c r="AZ81" s="63"/>
      <c r="BA81" s="69"/>
      <c r="BB81" s="69"/>
      <c r="BC81" s="69"/>
      <c r="BD81" s="71"/>
      <c r="BE81" s="71"/>
      <c r="BF81" s="71"/>
      <c r="BG81" s="72"/>
      <c r="BH81" s="73"/>
      <c r="BI81" s="73"/>
      <c r="BJ81" s="74"/>
      <c r="BK81" s="74"/>
      <c r="BL81" s="77" t="str">
        <f t="shared" si="17"/>
        <v/>
      </c>
      <c r="BM81" s="80" t="str">
        <f t="shared" si="18"/>
        <v/>
      </c>
      <c r="BN81" s="139"/>
      <c r="BO81" s="82" t="str">
        <f>IF(ISBLANK(A81),"",VLOOKUP(LEFT(A81,1),Coordinate,2,FALSE))</f>
        <v/>
      </c>
      <c r="BP81" s="83">
        <f t="shared" si="19"/>
        <v>0</v>
      </c>
      <c r="BQ81" s="84">
        <f t="shared" si="20"/>
        <v>0</v>
      </c>
      <c r="BR81" s="54" t="str">
        <f>IF(ISBLANK(A81),"",vlookup(LEFT(A81,1),Coordinate,9,false))</f>
        <v/>
      </c>
      <c r="BS81" s="54" t="str">
        <f>IF(ISBLANK(A81),"",VLOOKUP(MID(A81,2,1),Coordinate,9,false))</f>
        <v/>
      </c>
      <c r="BT81" s="54" t="str">
        <f>IF(ISBLANK(A81),"",VLOOKUP(MID(A81,3,1),Coordinate,9,false))</f>
        <v/>
      </c>
      <c r="BU81" s="54" t="str">
        <f>IF(ISBLANK(A81),"",VLOOKUP(MID(A81,4,1),Coordinate,9,false))</f>
        <v/>
      </c>
      <c r="BV81" s="54" t="str">
        <f>IF(ISBLANK(A81),"",VLOOKUP(MID(A81,5,1),Coordinate,9,false))</f>
        <v/>
      </c>
      <c r="BW81" s="54" t="str">
        <f>IF(ISBLANK(A81),"",VLOOKUP(MID(A81,6,1),Coordinate,9,false))</f>
        <v/>
      </c>
      <c r="BX81" s="84" t="str">
        <f>IF(ISBLANK(A81),"",VLOOKUP(RIGHT(A81,1),Coordinate,9,false))</f>
        <v/>
      </c>
      <c r="BY81" s="84">
        <f t="array" ref="BY81">SUMPRODUCT(BR81:BX81,TRANSPOSE(Weights))</f>
        <v>0</v>
      </c>
      <c r="BZ81" s="53"/>
    </row>
    <row r="82">
      <c r="A82" s="140"/>
      <c r="B82" s="51" t="str">
        <f>IF(ISBLANK(A82),"",if(C82="","N",if(VLOOKUP(BQ82,NewPlanet,3,false)=C82,"Y","N")))</f>
        <v/>
      </c>
      <c r="C82" s="141"/>
      <c r="D82" s="52"/>
      <c r="E82" s="52"/>
      <c r="F82" s="52"/>
      <c r="G82" s="52"/>
      <c r="H82" s="52"/>
      <c r="I82" s="54" t="str">
        <f t="shared" si="14"/>
        <v/>
      </c>
      <c r="J82" s="52"/>
      <c r="K82" s="52"/>
      <c r="L82" s="52"/>
      <c r="M82" s="52"/>
      <c r="N82" s="52"/>
      <c r="O82" s="54" t="str">
        <f t="shared" si="15"/>
        <v/>
      </c>
      <c r="P82" s="142"/>
      <c r="Q82" s="56"/>
      <c r="R82" s="143"/>
      <c r="S82" s="58"/>
      <c r="T82" s="144"/>
      <c r="U82" s="60"/>
      <c r="V82" s="61"/>
      <c r="W82" s="62"/>
      <c r="X82" s="52"/>
      <c r="Y82" s="63"/>
      <c r="Z82" s="52"/>
      <c r="AA82" s="52"/>
      <c r="AB82" s="52"/>
      <c r="AC82" s="65"/>
      <c r="AD82" s="52"/>
      <c r="AE82" s="52"/>
      <c r="AF82" s="52"/>
      <c r="AG82" s="65"/>
      <c r="AH82" s="52"/>
      <c r="AI82" s="52"/>
      <c r="AJ82" s="52"/>
      <c r="AK82" s="65"/>
      <c r="AL82" s="52"/>
      <c r="AM82" s="52"/>
      <c r="AN82" s="52"/>
      <c r="AO82" s="56"/>
      <c r="AP82" s="56"/>
      <c r="AQ82" s="56"/>
      <c r="AR82" s="58"/>
      <c r="AS82" s="58"/>
      <c r="AT82" s="58"/>
      <c r="AU82" s="60"/>
      <c r="AV82" s="60"/>
      <c r="AW82" s="61"/>
      <c r="AX82" s="62"/>
      <c r="AY82" s="31" t="str">
        <f t="shared" si="16"/>
        <v/>
      </c>
      <c r="AZ82" s="63"/>
      <c r="BA82" s="69"/>
      <c r="BB82" s="69"/>
      <c r="BC82" s="69"/>
      <c r="BD82" s="71"/>
      <c r="BE82" s="71"/>
      <c r="BF82" s="71"/>
      <c r="BG82" s="72"/>
      <c r="BH82" s="73"/>
      <c r="BI82" s="73"/>
      <c r="BJ82" s="74"/>
      <c r="BK82" s="74"/>
      <c r="BL82" s="77" t="str">
        <f t="shared" si="17"/>
        <v/>
      </c>
      <c r="BM82" s="80" t="str">
        <f t="shared" si="18"/>
        <v/>
      </c>
      <c r="BN82" s="139"/>
      <c r="BO82" s="82" t="str">
        <f>IF(ISBLANK(A82),"",VLOOKUP(LEFT(A82,1),Coordinate,2,FALSE))</f>
        <v/>
      </c>
      <c r="BP82" s="83">
        <f t="shared" si="19"/>
        <v>0</v>
      </c>
      <c r="BQ82" s="84">
        <f t="shared" si="20"/>
        <v>0</v>
      </c>
      <c r="BR82" s="54" t="str">
        <f>IF(ISBLANK(A82),"",vlookup(LEFT(A82,1),Coordinate,9,false))</f>
        <v/>
      </c>
      <c r="BS82" s="54" t="str">
        <f>IF(ISBLANK(A82),"",VLOOKUP(MID(A82,2,1),Coordinate,9,false))</f>
        <v/>
      </c>
      <c r="BT82" s="54" t="str">
        <f>IF(ISBLANK(A82),"",VLOOKUP(MID(A82,3,1),Coordinate,9,false))</f>
        <v/>
      </c>
      <c r="BU82" s="54" t="str">
        <f>IF(ISBLANK(A82),"",VLOOKUP(MID(A82,4,1),Coordinate,9,false))</f>
        <v/>
      </c>
      <c r="BV82" s="54" t="str">
        <f>IF(ISBLANK(A82),"",VLOOKUP(MID(A82,5,1),Coordinate,9,false))</f>
        <v/>
      </c>
      <c r="BW82" s="54" t="str">
        <f>IF(ISBLANK(A82),"",VLOOKUP(MID(A82,6,1),Coordinate,9,false))</f>
        <v/>
      </c>
      <c r="BX82" s="84" t="str">
        <f>IF(ISBLANK(A82),"",VLOOKUP(RIGHT(A82,1),Coordinate,9,false))</f>
        <v/>
      </c>
      <c r="BY82" s="84">
        <f t="array" ref="BY82">SUMPRODUCT(BR82:BX82,TRANSPOSE(Weights))</f>
        <v>0</v>
      </c>
      <c r="BZ82" s="53"/>
    </row>
    <row r="83">
      <c r="A83" s="140"/>
      <c r="B83" s="51" t="str">
        <f>IF(ISBLANK(A83),"",if(C83="","N",if(VLOOKUP(BQ83,NewPlanet,3,false)=C83,"Y","N")))</f>
        <v/>
      </c>
      <c r="C83" s="141"/>
      <c r="D83" s="52"/>
      <c r="E83" s="52"/>
      <c r="F83" s="52"/>
      <c r="G83" s="52"/>
      <c r="H83" s="52"/>
      <c r="I83" s="54" t="str">
        <f t="shared" si="14"/>
        <v/>
      </c>
      <c r="J83" s="52"/>
      <c r="K83" s="52"/>
      <c r="L83" s="52"/>
      <c r="M83" s="52"/>
      <c r="N83" s="52"/>
      <c r="O83" s="54" t="str">
        <f t="shared" si="15"/>
        <v/>
      </c>
      <c r="P83" s="142"/>
      <c r="Q83" s="56"/>
      <c r="R83" s="143"/>
      <c r="S83" s="58"/>
      <c r="T83" s="144"/>
      <c r="U83" s="60"/>
      <c r="V83" s="61"/>
      <c r="W83" s="62"/>
      <c r="X83" s="52"/>
      <c r="Y83" s="63"/>
      <c r="Z83" s="52"/>
      <c r="AA83" s="52"/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58"/>
      <c r="AU83" s="60"/>
      <c r="AV83" s="60"/>
      <c r="AW83" s="61"/>
      <c r="AX83" s="62"/>
      <c r="AY83" s="31" t="str">
        <f t="shared" si="16"/>
        <v/>
      </c>
      <c r="AZ83" s="63"/>
      <c r="BA83" s="69"/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 t="str">
        <f t="shared" si="17"/>
        <v/>
      </c>
      <c r="BM83" s="80" t="str">
        <f t="shared" si="18"/>
        <v/>
      </c>
      <c r="BN83" s="139"/>
      <c r="BO83" s="82" t="str">
        <f>IF(ISBLANK(A83),"",VLOOKUP(LEFT(A83,1),Coordinate,2,FALSE))</f>
        <v/>
      </c>
      <c r="BP83" s="83">
        <f t="shared" si="19"/>
        <v>0</v>
      </c>
      <c r="BQ83" s="84">
        <f t="shared" si="20"/>
        <v>0</v>
      </c>
      <c r="BR83" s="54" t="str">
        <f>IF(ISBLANK(A83),"",vlookup(LEFT(A83,1),Coordinate,9,false))</f>
        <v/>
      </c>
      <c r="BS83" s="54" t="str">
        <f>IF(ISBLANK(A83),"",VLOOKUP(MID(A83,2,1),Coordinate,9,false))</f>
        <v/>
      </c>
      <c r="BT83" s="54" t="str">
        <f>IF(ISBLANK(A83),"",VLOOKUP(MID(A83,3,1),Coordinate,9,false))</f>
        <v/>
      </c>
      <c r="BU83" s="54" t="str">
        <f>IF(ISBLANK(A83),"",VLOOKUP(MID(A83,4,1),Coordinate,9,false))</f>
        <v/>
      </c>
      <c r="BV83" s="54" t="str">
        <f>IF(ISBLANK(A83),"",VLOOKUP(MID(A83,5,1),Coordinate,9,false))</f>
        <v/>
      </c>
      <c r="BW83" s="54" t="str">
        <f>IF(ISBLANK(A83),"",VLOOKUP(MID(A83,6,1),Coordinate,9,false))</f>
        <v/>
      </c>
      <c r="BX83" s="84" t="str">
        <f>IF(ISBLANK(A83),"",VLOOKUP(RIGHT(A83,1),Coordinate,9,false))</f>
        <v/>
      </c>
      <c r="BY83" s="84">
        <f t="array" ref="BY83">SUMPRODUCT(BR83:BX83,TRANSPOSE(Weights))</f>
        <v>0</v>
      </c>
      <c r="BZ83" s="53"/>
    </row>
    <row r="84">
      <c r="A84" s="140"/>
      <c r="B84" s="51" t="str">
        <f>IF(ISBLANK(A84),"",if(C84="","N",if(VLOOKUP(BQ84,NewPlanet,3,false)=C84,"Y","N")))</f>
        <v/>
      </c>
      <c r="C84" s="141"/>
      <c r="D84" s="52"/>
      <c r="E84" s="52"/>
      <c r="F84" s="52"/>
      <c r="G84" s="52"/>
      <c r="H84" s="52"/>
      <c r="I84" s="54" t="str">
        <f t="shared" si="14"/>
        <v/>
      </c>
      <c r="J84" s="52"/>
      <c r="K84" s="52"/>
      <c r="L84" s="52"/>
      <c r="M84" s="52"/>
      <c r="N84" s="52"/>
      <c r="O84" s="54" t="str">
        <f t="shared" si="15"/>
        <v/>
      </c>
      <c r="P84" s="142"/>
      <c r="Q84" s="56"/>
      <c r="R84" s="143"/>
      <c r="S84" s="58"/>
      <c r="T84" s="144"/>
      <c r="U84" s="60"/>
      <c r="V84" s="61"/>
      <c r="W84" s="62"/>
      <c r="X84" s="52"/>
      <c r="Y84" s="63"/>
      <c r="Z84" s="52"/>
      <c r="AA84" s="52"/>
      <c r="AB84" s="52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58"/>
      <c r="AU84" s="60"/>
      <c r="AV84" s="60"/>
      <c r="AW84" s="61"/>
      <c r="AX84" s="62"/>
      <c r="AY84" s="31" t="str">
        <f t="shared" si="16"/>
        <v/>
      </c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 t="str">
        <f t="shared" si="17"/>
        <v/>
      </c>
      <c r="BM84" s="80" t="str">
        <f t="shared" si="18"/>
        <v/>
      </c>
      <c r="BN84" s="139"/>
      <c r="BO84" s="82" t="str">
        <f>IF(ISBLANK(A84),"",VLOOKUP(LEFT(A84,1),Coordinate,2,FALSE))</f>
        <v/>
      </c>
      <c r="BP84" s="83">
        <f t="shared" si="19"/>
        <v>0</v>
      </c>
      <c r="BQ84" s="84">
        <f t="shared" si="20"/>
        <v>0</v>
      </c>
      <c r="BR84" s="54" t="str">
        <f>IF(ISBLANK(A84),"",vlookup(LEFT(A84,1),Coordinate,9,false))</f>
        <v/>
      </c>
      <c r="BS84" s="54" t="str">
        <f>IF(ISBLANK(A84),"",VLOOKUP(MID(A84,2,1),Coordinate,9,false))</f>
        <v/>
      </c>
      <c r="BT84" s="54" t="str">
        <f>IF(ISBLANK(A84),"",VLOOKUP(MID(A84,3,1),Coordinate,9,false))</f>
        <v/>
      </c>
      <c r="BU84" s="54" t="str">
        <f>IF(ISBLANK(A84),"",VLOOKUP(MID(A84,4,1),Coordinate,9,false))</f>
        <v/>
      </c>
      <c r="BV84" s="54" t="str">
        <f>IF(ISBLANK(A84),"",VLOOKUP(MID(A84,5,1),Coordinate,9,false))</f>
        <v/>
      </c>
      <c r="BW84" s="54" t="str">
        <f>IF(ISBLANK(A84),"",VLOOKUP(MID(A84,6,1),Coordinate,9,false))</f>
        <v/>
      </c>
      <c r="BX84" s="84" t="str">
        <f>IF(ISBLANK(A84),"",VLOOKUP(RIGHT(A84,1),Coordinate,9,false))</f>
        <v/>
      </c>
      <c r="BY84" s="84">
        <f t="array" ref="BY84">SUMPRODUCT(BR84:BX84,TRANSPOSE(Weights))</f>
        <v>0</v>
      </c>
      <c r="BZ84" s="53"/>
    </row>
    <row r="85">
      <c r="A85" s="140"/>
      <c r="B85" s="51" t="str">
        <f>IF(ISBLANK(A85),"",if(C85="","N",if(VLOOKUP(BQ85,NewPlanet,3,false)=C85,"Y","N")))</f>
        <v/>
      </c>
      <c r="C85" s="141"/>
      <c r="D85" s="52"/>
      <c r="E85" s="52"/>
      <c r="F85" s="52"/>
      <c r="G85" s="52"/>
      <c r="H85" s="52"/>
      <c r="I85" s="54" t="str">
        <f t="shared" si="14"/>
        <v/>
      </c>
      <c r="J85" s="52"/>
      <c r="K85" s="52"/>
      <c r="L85" s="52"/>
      <c r="M85" s="52"/>
      <c r="N85" s="52"/>
      <c r="O85" s="54" t="str">
        <f t="shared" si="15"/>
        <v/>
      </c>
      <c r="P85" s="142"/>
      <c r="Q85" s="56"/>
      <c r="R85" s="143"/>
      <c r="S85" s="58"/>
      <c r="T85" s="144"/>
      <c r="U85" s="60"/>
      <c r="V85" s="61"/>
      <c r="W85" s="62"/>
      <c r="X85" s="52"/>
      <c r="Y85" s="63"/>
      <c r="Z85" s="52"/>
      <c r="AA85" s="52"/>
      <c r="AB85" s="52"/>
      <c r="AC85" s="65"/>
      <c r="AD85" s="52"/>
      <c r="AE85" s="52"/>
      <c r="AF85" s="52"/>
      <c r="AG85" s="65"/>
      <c r="AH85" s="52"/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58"/>
      <c r="AU85" s="60"/>
      <c r="AV85" s="60"/>
      <c r="AW85" s="61"/>
      <c r="AX85" s="62"/>
      <c r="AY85" s="31" t="str">
        <f t="shared" si="16"/>
        <v/>
      </c>
      <c r="AZ85" s="63"/>
      <c r="BA85" s="69"/>
      <c r="BB85" s="69"/>
      <c r="BC85" s="69"/>
      <c r="BD85" s="71"/>
      <c r="BE85" s="71"/>
      <c r="BF85" s="71"/>
      <c r="BG85" s="72"/>
      <c r="BH85" s="73"/>
      <c r="BI85" s="73"/>
      <c r="BJ85" s="74"/>
      <c r="BK85" s="74"/>
      <c r="BL85" s="77" t="str">
        <f t="shared" si="17"/>
        <v/>
      </c>
      <c r="BM85" s="80" t="str">
        <f t="shared" si="18"/>
        <v/>
      </c>
      <c r="BN85" s="139"/>
      <c r="BO85" s="82" t="str">
        <f>IF(ISBLANK(A85),"",VLOOKUP(LEFT(A85,1),Coordinate,2,FALSE))</f>
        <v/>
      </c>
      <c r="BP85" s="83">
        <f t="shared" si="19"/>
        <v>0</v>
      </c>
      <c r="BQ85" s="84">
        <f t="shared" si="20"/>
        <v>0</v>
      </c>
      <c r="BR85" s="54" t="str">
        <f>IF(ISBLANK(A85),"",vlookup(LEFT(A85,1),Coordinate,9,false))</f>
        <v/>
      </c>
      <c r="BS85" s="54" t="str">
        <f>IF(ISBLANK(A85),"",VLOOKUP(MID(A85,2,1),Coordinate,9,false))</f>
        <v/>
      </c>
      <c r="BT85" s="54" t="str">
        <f>IF(ISBLANK(A85),"",VLOOKUP(MID(A85,3,1),Coordinate,9,false))</f>
        <v/>
      </c>
      <c r="BU85" s="54" t="str">
        <f>IF(ISBLANK(A85),"",VLOOKUP(MID(A85,4,1),Coordinate,9,false))</f>
        <v/>
      </c>
      <c r="BV85" s="54" t="str">
        <f>IF(ISBLANK(A85),"",VLOOKUP(MID(A85,5,1),Coordinate,9,false))</f>
        <v/>
      </c>
      <c r="BW85" s="54" t="str">
        <f>IF(ISBLANK(A85),"",VLOOKUP(MID(A85,6,1),Coordinate,9,false))</f>
        <v/>
      </c>
      <c r="BX85" s="84" t="str">
        <f>IF(ISBLANK(A85),"",VLOOKUP(RIGHT(A85,1),Coordinate,9,false))</f>
        <v/>
      </c>
      <c r="BY85" s="84">
        <f t="array" ref="BY85">SUMPRODUCT(BR85:BX85,TRANSPOSE(Weights))</f>
        <v>0</v>
      </c>
      <c r="BZ85" s="53"/>
    </row>
    <row r="86">
      <c r="A86" s="140"/>
      <c r="B86" s="51" t="str">
        <f>IF(ISBLANK(A86),"",if(C86="","N",if(VLOOKUP(BQ86,NewPlanet,3,false)=C86,"Y","N")))</f>
        <v/>
      </c>
      <c r="C86" s="141"/>
      <c r="D86" s="52"/>
      <c r="E86" s="52"/>
      <c r="F86" s="52"/>
      <c r="G86" s="52"/>
      <c r="H86" s="52"/>
      <c r="I86" s="54" t="str">
        <f t="shared" si="14"/>
        <v/>
      </c>
      <c r="J86" s="52"/>
      <c r="K86" s="52"/>
      <c r="L86" s="52"/>
      <c r="M86" s="52"/>
      <c r="N86" s="52"/>
      <c r="O86" s="54" t="str">
        <f t="shared" si="15"/>
        <v/>
      </c>
      <c r="P86" s="142"/>
      <c r="Q86" s="56"/>
      <c r="R86" s="143"/>
      <c r="S86" s="58"/>
      <c r="T86" s="144"/>
      <c r="U86" s="60"/>
      <c r="V86" s="61"/>
      <c r="W86" s="62"/>
      <c r="X86" s="52"/>
      <c r="Y86" s="63"/>
      <c r="Z86" s="52"/>
      <c r="AA86" s="52"/>
      <c r="AB86" s="52"/>
      <c r="AC86" s="65"/>
      <c r="AD86" s="52"/>
      <c r="AE86" s="52"/>
      <c r="AF86" s="52"/>
      <c r="AG86" s="65"/>
      <c r="AH86" s="52"/>
      <c r="AI86" s="52"/>
      <c r="AJ86" s="52"/>
      <c r="AK86" s="65"/>
      <c r="AL86" s="52"/>
      <c r="AM86" s="52"/>
      <c r="AN86" s="52"/>
      <c r="AO86" s="56"/>
      <c r="AP86" s="56"/>
      <c r="AQ86" s="56"/>
      <c r="AR86" s="58"/>
      <c r="AS86" s="58"/>
      <c r="AT86" s="58"/>
      <c r="AU86" s="60"/>
      <c r="AV86" s="60"/>
      <c r="AW86" s="61"/>
      <c r="AX86" s="62"/>
      <c r="AY86" s="31" t="str">
        <f t="shared" si="16"/>
        <v/>
      </c>
      <c r="AZ86" s="63"/>
      <c r="BA86" s="69"/>
      <c r="BB86" s="69"/>
      <c r="BC86" s="69"/>
      <c r="BD86" s="71"/>
      <c r="BE86" s="71"/>
      <c r="BF86" s="71"/>
      <c r="BG86" s="72"/>
      <c r="BH86" s="73"/>
      <c r="BI86" s="73"/>
      <c r="BJ86" s="74"/>
      <c r="BK86" s="74"/>
      <c r="BL86" s="77" t="str">
        <f t="shared" si="17"/>
        <v/>
      </c>
      <c r="BM86" s="80" t="str">
        <f t="shared" si="18"/>
        <v/>
      </c>
      <c r="BN86" s="139"/>
      <c r="BO86" s="82" t="str">
        <f>IF(ISBLANK(A86),"",VLOOKUP(LEFT(A86,1),Coordinate,2,FALSE))</f>
        <v/>
      </c>
      <c r="BP86" s="83">
        <f t="shared" si="19"/>
        <v>0</v>
      </c>
      <c r="BQ86" s="84">
        <f t="shared" si="20"/>
        <v>0</v>
      </c>
      <c r="BR86" s="54" t="str">
        <f>IF(ISBLANK(A86),"",vlookup(LEFT(A86,1),Coordinate,9,false))</f>
        <v/>
      </c>
      <c r="BS86" s="54" t="str">
        <f>IF(ISBLANK(A86),"",VLOOKUP(MID(A86,2,1),Coordinate,9,false))</f>
        <v/>
      </c>
      <c r="BT86" s="54" t="str">
        <f>IF(ISBLANK(A86),"",VLOOKUP(MID(A86,3,1),Coordinate,9,false))</f>
        <v/>
      </c>
      <c r="BU86" s="54" t="str">
        <f>IF(ISBLANK(A86),"",VLOOKUP(MID(A86,4,1),Coordinate,9,false))</f>
        <v/>
      </c>
      <c r="BV86" s="54" t="str">
        <f>IF(ISBLANK(A86),"",VLOOKUP(MID(A86,5,1),Coordinate,9,false))</f>
        <v/>
      </c>
      <c r="BW86" s="54" t="str">
        <f>IF(ISBLANK(A86),"",VLOOKUP(MID(A86,6,1),Coordinate,9,false))</f>
        <v/>
      </c>
      <c r="BX86" s="84" t="str">
        <f>IF(ISBLANK(A86),"",VLOOKUP(RIGHT(A86,1),Coordinate,9,false))</f>
        <v/>
      </c>
      <c r="BY86" s="84">
        <f t="array" ref="BY86">SUMPRODUCT(BR86:BX86,TRANSPOSE(Weights))</f>
        <v>0</v>
      </c>
      <c r="BZ86" s="53"/>
    </row>
    <row r="87">
      <c r="A87" s="140"/>
      <c r="B87" s="51" t="str">
        <f>IF(ISBLANK(A87),"",if(C87="","N",if(VLOOKUP(BQ87,NewPlanet,3,false)=C87,"Y","N")))</f>
        <v/>
      </c>
      <c r="C87" s="141"/>
      <c r="D87" s="52"/>
      <c r="E87" s="52"/>
      <c r="F87" s="52"/>
      <c r="G87" s="52"/>
      <c r="H87" s="52"/>
      <c r="I87" s="54" t="str">
        <f t="shared" si="14"/>
        <v/>
      </c>
      <c r="J87" s="52"/>
      <c r="K87" s="52"/>
      <c r="L87" s="52"/>
      <c r="M87" s="52"/>
      <c r="N87" s="52"/>
      <c r="O87" s="54" t="str">
        <f t="shared" si="15"/>
        <v/>
      </c>
      <c r="P87" s="142"/>
      <c r="Q87" s="56"/>
      <c r="R87" s="143"/>
      <c r="S87" s="58"/>
      <c r="T87" s="144"/>
      <c r="U87" s="60"/>
      <c r="V87" s="61"/>
      <c r="W87" s="62"/>
      <c r="X87" s="52"/>
      <c r="Y87" s="63"/>
      <c r="Z87" s="52"/>
      <c r="AA87" s="52"/>
      <c r="AB87" s="52"/>
      <c r="AC87" s="65"/>
      <c r="AD87" s="52"/>
      <c r="AE87" s="52"/>
      <c r="AF87" s="52"/>
      <c r="AG87" s="65"/>
      <c r="AH87" s="52"/>
      <c r="AI87" s="52"/>
      <c r="AJ87" s="52"/>
      <c r="AK87" s="65"/>
      <c r="AL87" s="52"/>
      <c r="AM87" s="52"/>
      <c r="AN87" s="52"/>
      <c r="AO87" s="56"/>
      <c r="AP87" s="56"/>
      <c r="AQ87" s="56"/>
      <c r="AR87" s="58"/>
      <c r="AS87" s="58"/>
      <c r="AT87" s="58"/>
      <c r="AU87" s="60"/>
      <c r="AV87" s="60"/>
      <c r="AW87" s="61"/>
      <c r="AX87" s="62"/>
      <c r="AY87" s="31" t="str">
        <f t="shared" si="16"/>
        <v/>
      </c>
      <c r="AZ87" s="63"/>
      <c r="BA87" s="69"/>
      <c r="BB87" s="69"/>
      <c r="BC87" s="69"/>
      <c r="BD87" s="71"/>
      <c r="BE87" s="71"/>
      <c r="BF87" s="71"/>
      <c r="BG87" s="72"/>
      <c r="BH87" s="73"/>
      <c r="BI87" s="73"/>
      <c r="BJ87" s="74"/>
      <c r="BK87" s="74"/>
      <c r="BL87" s="77" t="str">
        <f t="shared" si="17"/>
        <v/>
      </c>
      <c r="BM87" s="80" t="str">
        <f t="shared" si="18"/>
        <v/>
      </c>
      <c r="BN87" s="139"/>
      <c r="BO87" s="82" t="str">
        <f>IF(ISBLANK(A87),"",VLOOKUP(LEFT(A87,1),Coordinate,2,FALSE))</f>
        <v/>
      </c>
      <c r="BP87" s="83">
        <f t="shared" si="19"/>
        <v>0</v>
      </c>
      <c r="BQ87" s="84">
        <f t="shared" si="20"/>
        <v>0</v>
      </c>
      <c r="BR87" s="54" t="str">
        <f>IF(ISBLANK(A87),"",vlookup(LEFT(A87,1),Coordinate,9,false))</f>
        <v/>
      </c>
      <c r="BS87" s="54" t="str">
        <f>IF(ISBLANK(A87),"",VLOOKUP(MID(A87,2,1),Coordinate,9,false))</f>
        <v/>
      </c>
      <c r="BT87" s="54" t="str">
        <f>IF(ISBLANK(A87),"",VLOOKUP(MID(A87,3,1),Coordinate,9,false))</f>
        <v/>
      </c>
      <c r="BU87" s="54" t="str">
        <f>IF(ISBLANK(A87),"",VLOOKUP(MID(A87,4,1),Coordinate,9,false))</f>
        <v/>
      </c>
      <c r="BV87" s="54" t="str">
        <f>IF(ISBLANK(A87),"",VLOOKUP(MID(A87,5,1),Coordinate,9,false))</f>
        <v/>
      </c>
      <c r="BW87" s="54" t="str">
        <f>IF(ISBLANK(A87),"",VLOOKUP(MID(A87,6,1),Coordinate,9,false))</f>
        <v/>
      </c>
      <c r="BX87" s="84" t="str">
        <f>IF(ISBLANK(A87),"",VLOOKUP(RIGHT(A87,1),Coordinate,9,false))</f>
        <v/>
      </c>
      <c r="BY87" s="84">
        <f t="array" ref="BY87">SUMPRODUCT(BR87:BX87,TRANSPOSE(Weights))</f>
        <v>0</v>
      </c>
      <c r="BZ87" s="53"/>
    </row>
    <row r="88">
      <c r="A88" s="140"/>
      <c r="B88" s="51" t="str">
        <f>IF(ISBLANK(A88),"",if(C88="","N",if(VLOOKUP(BQ88,NewPlanet,3,false)=C88,"Y","N")))</f>
        <v/>
      </c>
      <c r="C88" s="141"/>
      <c r="D88" s="52"/>
      <c r="E88" s="52"/>
      <c r="F88" s="52"/>
      <c r="G88" s="52"/>
      <c r="H88" s="52"/>
      <c r="I88" s="54" t="str">
        <f t="shared" si="14"/>
        <v/>
      </c>
      <c r="J88" s="52"/>
      <c r="K88" s="52"/>
      <c r="L88" s="52"/>
      <c r="M88" s="52"/>
      <c r="N88" s="52"/>
      <c r="O88" s="54" t="str">
        <f t="shared" si="15"/>
        <v/>
      </c>
      <c r="P88" s="142"/>
      <c r="Q88" s="56"/>
      <c r="R88" s="143"/>
      <c r="S88" s="58"/>
      <c r="T88" s="144"/>
      <c r="U88" s="60"/>
      <c r="V88" s="61"/>
      <c r="W88" s="62"/>
      <c r="X88" s="52"/>
      <c r="Y88" s="63"/>
      <c r="Z88" s="52"/>
      <c r="AA88" s="52"/>
      <c r="AB88" s="52"/>
      <c r="AC88" s="65"/>
      <c r="AD88" s="52"/>
      <c r="AE88" s="52"/>
      <c r="AF88" s="52"/>
      <c r="AG88" s="65"/>
      <c r="AH88" s="52"/>
      <c r="AI88" s="52"/>
      <c r="AJ88" s="52"/>
      <c r="AK88" s="65"/>
      <c r="AL88" s="52"/>
      <c r="AM88" s="52"/>
      <c r="AN88" s="52"/>
      <c r="AO88" s="56"/>
      <c r="AP88" s="56"/>
      <c r="AQ88" s="56"/>
      <c r="AR88" s="58"/>
      <c r="AS88" s="58"/>
      <c r="AT88" s="58"/>
      <c r="AU88" s="60"/>
      <c r="AV88" s="60"/>
      <c r="AW88" s="61"/>
      <c r="AX88" s="62"/>
      <c r="AY88" s="31" t="str">
        <f t="shared" si="16"/>
        <v/>
      </c>
      <c r="AZ88" s="63"/>
      <c r="BA88" s="69"/>
      <c r="BB88" s="69"/>
      <c r="BC88" s="69"/>
      <c r="BD88" s="71"/>
      <c r="BE88" s="71"/>
      <c r="BF88" s="71"/>
      <c r="BG88" s="72"/>
      <c r="BH88" s="73"/>
      <c r="BI88" s="73"/>
      <c r="BJ88" s="74"/>
      <c r="BK88" s="74"/>
      <c r="BL88" s="77" t="str">
        <f t="shared" si="17"/>
        <v/>
      </c>
      <c r="BM88" s="80" t="str">
        <f t="shared" si="18"/>
        <v/>
      </c>
      <c r="BN88" s="139"/>
      <c r="BO88" s="82" t="str">
        <f>IF(ISBLANK(A88),"",VLOOKUP(LEFT(A88,1),Coordinate,2,FALSE))</f>
        <v/>
      </c>
      <c r="BP88" s="83">
        <f t="shared" si="19"/>
        <v>0</v>
      </c>
      <c r="BQ88" s="84">
        <f t="shared" si="20"/>
        <v>0</v>
      </c>
      <c r="BR88" s="54" t="str">
        <f>IF(ISBLANK(A88),"",vlookup(LEFT(A88,1),Coordinate,9,false))</f>
        <v/>
      </c>
      <c r="BS88" s="54" t="str">
        <f>IF(ISBLANK(A88),"",VLOOKUP(MID(A88,2,1),Coordinate,9,false))</f>
        <v/>
      </c>
      <c r="BT88" s="54" t="str">
        <f>IF(ISBLANK(A88),"",VLOOKUP(MID(A88,3,1),Coordinate,9,false))</f>
        <v/>
      </c>
      <c r="BU88" s="54" t="str">
        <f>IF(ISBLANK(A88),"",VLOOKUP(MID(A88,4,1),Coordinate,9,false))</f>
        <v/>
      </c>
      <c r="BV88" s="54" t="str">
        <f>IF(ISBLANK(A88),"",VLOOKUP(MID(A88,5,1),Coordinate,9,false))</f>
        <v/>
      </c>
      <c r="BW88" s="54" t="str">
        <f>IF(ISBLANK(A88),"",VLOOKUP(MID(A88,6,1),Coordinate,9,false))</f>
        <v/>
      </c>
      <c r="BX88" s="84" t="str">
        <f>IF(ISBLANK(A88),"",VLOOKUP(RIGHT(A88,1),Coordinate,9,false))</f>
        <v/>
      </c>
      <c r="BY88" s="84">
        <f t="array" ref="BY88">SUMPRODUCT(BR88:BX88,TRANSPOSE(Weights))</f>
        <v>0</v>
      </c>
      <c r="BZ88" s="53"/>
    </row>
    <row r="89">
      <c r="A89" s="140"/>
      <c r="B89" s="51" t="str">
        <f>IF(ISBLANK(A89),"",if(C89="","N",if(VLOOKUP(BQ89,NewPlanet,3,false)=C89,"Y","N")))</f>
        <v/>
      </c>
      <c r="C89" s="141"/>
      <c r="D89" s="52"/>
      <c r="E89" s="52"/>
      <c r="F89" s="52"/>
      <c r="G89" s="52"/>
      <c r="H89" s="52"/>
      <c r="I89" s="54" t="str">
        <f t="shared" si="14"/>
        <v/>
      </c>
      <c r="J89" s="52"/>
      <c r="K89" s="52"/>
      <c r="L89" s="52"/>
      <c r="M89" s="52"/>
      <c r="N89" s="52"/>
      <c r="O89" s="54" t="str">
        <f t="shared" si="15"/>
        <v/>
      </c>
      <c r="P89" s="142"/>
      <c r="Q89" s="56"/>
      <c r="R89" s="143"/>
      <c r="S89" s="58"/>
      <c r="T89" s="144"/>
      <c r="U89" s="60"/>
      <c r="V89" s="61"/>
      <c r="W89" s="62"/>
      <c r="X89" s="52"/>
      <c r="Y89" s="63"/>
      <c r="Z89" s="52"/>
      <c r="AA89" s="52"/>
      <c r="AB89" s="52"/>
      <c r="AC89" s="65"/>
      <c r="AD89" s="52"/>
      <c r="AE89" s="52"/>
      <c r="AF89" s="52"/>
      <c r="AG89" s="65"/>
      <c r="AH89" s="52"/>
      <c r="AI89" s="52"/>
      <c r="AJ89" s="52"/>
      <c r="AK89" s="65"/>
      <c r="AL89" s="52"/>
      <c r="AM89" s="52"/>
      <c r="AN89" s="52"/>
      <c r="AO89" s="56"/>
      <c r="AP89" s="56"/>
      <c r="AQ89" s="56"/>
      <c r="AR89" s="58"/>
      <c r="AS89" s="58"/>
      <c r="AT89" s="58"/>
      <c r="AU89" s="60"/>
      <c r="AV89" s="60"/>
      <c r="AW89" s="61"/>
      <c r="AX89" s="62"/>
      <c r="AY89" s="31" t="str">
        <f t="shared" si="16"/>
        <v/>
      </c>
      <c r="AZ89" s="63"/>
      <c r="BA89" s="69"/>
      <c r="BB89" s="69"/>
      <c r="BC89" s="69"/>
      <c r="BD89" s="71"/>
      <c r="BE89" s="71"/>
      <c r="BF89" s="71"/>
      <c r="BG89" s="72"/>
      <c r="BH89" s="73"/>
      <c r="BI89" s="73"/>
      <c r="BJ89" s="74"/>
      <c r="BK89" s="74"/>
      <c r="BL89" s="77" t="str">
        <f t="shared" si="17"/>
        <v/>
      </c>
      <c r="BM89" s="80" t="str">
        <f t="shared" si="18"/>
        <v/>
      </c>
      <c r="BN89" s="139"/>
      <c r="BO89" s="82" t="str">
        <f>IF(ISBLANK(A89),"",VLOOKUP(LEFT(A89,1),Coordinate,2,FALSE))</f>
        <v/>
      </c>
      <c r="BP89" s="83">
        <f t="shared" si="19"/>
        <v>0</v>
      </c>
      <c r="BQ89" s="84">
        <f t="shared" si="20"/>
        <v>0</v>
      </c>
      <c r="BR89" s="54" t="str">
        <f>IF(ISBLANK(A89),"",vlookup(LEFT(A89,1),Coordinate,9,false))</f>
        <v/>
      </c>
      <c r="BS89" s="54" t="str">
        <f>IF(ISBLANK(A89),"",VLOOKUP(MID(A89,2,1),Coordinate,9,false))</f>
        <v/>
      </c>
      <c r="BT89" s="54" t="str">
        <f>IF(ISBLANK(A89),"",VLOOKUP(MID(A89,3,1),Coordinate,9,false))</f>
        <v/>
      </c>
      <c r="BU89" s="54" t="str">
        <f>IF(ISBLANK(A89),"",VLOOKUP(MID(A89,4,1),Coordinate,9,false))</f>
        <v/>
      </c>
      <c r="BV89" s="54" t="str">
        <f>IF(ISBLANK(A89),"",VLOOKUP(MID(A89,5,1),Coordinate,9,false))</f>
        <v/>
      </c>
      <c r="BW89" s="54" t="str">
        <f>IF(ISBLANK(A89),"",VLOOKUP(MID(A89,6,1),Coordinate,9,false))</f>
        <v/>
      </c>
      <c r="BX89" s="84" t="str">
        <f>IF(ISBLANK(A89),"",VLOOKUP(RIGHT(A89,1),Coordinate,9,false))</f>
        <v/>
      </c>
      <c r="BY89" s="84">
        <f t="array" ref="BY89">SUMPRODUCT(BR89:BX89,TRANSPOSE(Weights))</f>
        <v>0</v>
      </c>
      <c r="BZ89" s="53"/>
    </row>
    <row r="90">
      <c r="A90" s="140"/>
      <c r="B90" s="51" t="str">
        <f>IF(ISBLANK(A90),"",if(C90="","N",if(VLOOKUP(BQ90,NewPlanet,3,false)=C90,"Y","N")))</f>
        <v/>
      </c>
      <c r="C90" s="141"/>
      <c r="D90" s="52"/>
      <c r="E90" s="52"/>
      <c r="F90" s="52"/>
      <c r="G90" s="52"/>
      <c r="H90" s="52"/>
      <c r="I90" s="54" t="str">
        <f t="shared" si="14"/>
        <v/>
      </c>
      <c r="J90" s="52"/>
      <c r="K90" s="52"/>
      <c r="L90" s="52"/>
      <c r="M90" s="52"/>
      <c r="N90" s="52"/>
      <c r="O90" s="54" t="str">
        <f t="shared" si="15"/>
        <v/>
      </c>
      <c r="P90" s="142"/>
      <c r="Q90" s="56"/>
      <c r="R90" s="143"/>
      <c r="S90" s="58"/>
      <c r="T90" s="144"/>
      <c r="U90" s="60"/>
      <c r="V90" s="61"/>
      <c r="W90" s="62"/>
      <c r="X90" s="52"/>
      <c r="Y90" s="63"/>
      <c r="Z90" s="52"/>
      <c r="AA90" s="52"/>
      <c r="AB90" s="52"/>
      <c r="AC90" s="65"/>
      <c r="AD90" s="52"/>
      <c r="AE90" s="52"/>
      <c r="AF90" s="52"/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6"/>
      <c r="AR90" s="58"/>
      <c r="AS90" s="58"/>
      <c r="AT90" s="58"/>
      <c r="AU90" s="60"/>
      <c r="AV90" s="60"/>
      <c r="AW90" s="61"/>
      <c r="AX90" s="62"/>
      <c r="AY90" s="31" t="str">
        <f t="shared" si="16"/>
        <v/>
      </c>
      <c r="AZ90" s="63"/>
      <c r="BA90" s="69"/>
      <c r="BB90" s="69"/>
      <c r="BC90" s="69"/>
      <c r="BD90" s="71"/>
      <c r="BE90" s="71"/>
      <c r="BF90" s="71"/>
      <c r="BG90" s="72"/>
      <c r="BH90" s="73"/>
      <c r="BI90" s="73"/>
      <c r="BJ90" s="74"/>
      <c r="BK90" s="74"/>
      <c r="BL90" s="77" t="str">
        <f t="shared" si="17"/>
        <v/>
      </c>
      <c r="BM90" s="80" t="str">
        <f t="shared" si="18"/>
        <v/>
      </c>
      <c r="BN90" s="139"/>
      <c r="BO90" s="82" t="str">
        <f>IF(ISBLANK(A90),"",VLOOKUP(LEFT(A90,1),Coordinate,2,FALSE))</f>
        <v/>
      </c>
      <c r="BP90" s="83">
        <f t="shared" si="19"/>
        <v>0</v>
      </c>
      <c r="BQ90" s="84">
        <f t="shared" si="20"/>
        <v>0</v>
      </c>
      <c r="BR90" s="54" t="str">
        <f>IF(ISBLANK(A90),"",vlookup(LEFT(A90,1),Coordinate,9,false))</f>
        <v/>
      </c>
      <c r="BS90" s="54" t="str">
        <f>IF(ISBLANK(A90),"",VLOOKUP(MID(A90,2,1),Coordinate,9,false))</f>
        <v/>
      </c>
      <c r="BT90" s="54" t="str">
        <f>IF(ISBLANK(A90),"",VLOOKUP(MID(A90,3,1),Coordinate,9,false))</f>
        <v/>
      </c>
      <c r="BU90" s="54" t="str">
        <f>IF(ISBLANK(A90),"",VLOOKUP(MID(A90,4,1),Coordinate,9,false))</f>
        <v/>
      </c>
      <c r="BV90" s="54" t="str">
        <f>IF(ISBLANK(A90),"",VLOOKUP(MID(A90,5,1),Coordinate,9,false))</f>
        <v/>
      </c>
      <c r="BW90" s="54" t="str">
        <f>IF(ISBLANK(A90),"",VLOOKUP(MID(A90,6,1),Coordinate,9,false))</f>
        <v/>
      </c>
      <c r="BX90" s="84" t="str">
        <f>IF(ISBLANK(A90),"",VLOOKUP(RIGHT(A90,1),Coordinate,9,false))</f>
        <v/>
      </c>
      <c r="BY90" s="84">
        <f t="array" ref="BY90">SUMPRODUCT(BR90:BX90,TRANSPOSE(Weights))</f>
        <v>0</v>
      </c>
      <c r="BZ90" s="53"/>
    </row>
    <row r="91">
      <c r="A91" s="140"/>
      <c r="B91" s="51" t="str">
        <f>IF(ISBLANK(A91),"",if(C91="","N",if(VLOOKUP(BQ91,NewPlanet,3,false)=C91,"Y","N")))</f>
        <v/>
      </c>
      <c r="C91" s="141"/>
      <c r="D91" s="52"/>
      <c r="E91" s="52"/>
      <c r="F91" s="52"/>
      <c r="G91" s="52"/>
      <c r="H91" s="52"/>
      <c r="I91" s="54" t="str">
        <f t="shared" si="14"/>
        <v/>
      </c>
      <c r="J91" s="52"/>
      <c r="K91" s="52"/>
      <c r="L91" s="52"/>
      <c r="M91" s="52"/>
      <c r="N91" s="52"/>
      <c r="O91" s="54" t="str">
        <f t="shared" si="15"/>
        <v/>
      </c>
      <c r="P91" s="142"/>
      <c r="Q91" s="56"/>
      <c r="R91" s="143"/>
      <c r="S91" s="58"/>
      <c r="T91" s="144"/>
      <c r="U91" s="60"/>
      <c r="V91" s="61"/>
      <c r="W91" s="62"/>
      <c r="X91" s="52"/>
      <c r="Y91" s="63"/>
      <c r="Z91" s="52"/>
      <c r="AA91" s="52"/>
      <c r="AB91" s="52"/>
      <c r="AC91" s="65"/>
      <c r="AD91" s="52"/>
      <c r="AE91" s="52"/>
      <c r="AF91" s="52"/>
      <c r="AG91" s="65"/>
      <c r="AH91" s="52"/>
      <c r="AI91" s="52"/>
      <c r="AJ91" s="52"/>
      <c r="AK91" s="65"/>
      <c r="AL91" s="52"/>
      <c r="AM91" s="52"/>
      <c r="AN91" s="52"/>
      <c r="AO91" s="56"/>
      <c r="AP91" s="56"/>
      <c r="AQ91" s="56"/>
      <c r="AR91" s="58"/>
      <c r="AS91" s="58"/>
      <c r="AT91" s="58"/>
      <c r="AU91" s="60"/>
      <c r="AV91" s="60"/>
      <c r="AW91" s="61"/>
      <c r="AX91" s="62"/>
      <c r="AY91" s="31" t="str">
        <f t="shared" si="16"/>
        <v/>
      </c>
      <c r="AZ91" s="63"/>
      <c r="BA91" s="69"/>
      <c r="BB91" s="69"/>
      <c r="BC91" s="69"/>
      <c r="BD91" s="71"/>
      <c r="BE91" s="71"/>
      <c r="BF91" s="71"/>
      <c r="BG91" s="72"/>
      <c r="BH91" s="73"/>
      <c r="BI91" s="73"/>
      <c r="BJ91" s="74"/>
      <c r="BK91" s="74"/>
      <c r="BL91" s="77" t="str">
        <f t="shared" si="17"/>
        <v/>
      </c>
      <c r="BM91" s="80" t="str">
        <f t="shared" si="18"/>
        <v/>
      </c>
      <c r="BN91" s="139"/>
      <c r="BO91" s="82" t="str">
        <f>IF(ISBLANK(A91),"",VLOOKUP(LEFT(A91,1),Coordinate,2,FALSE))</f>
        <v/>
      </c>
      <c r="BP91" s="83">
        <f t="shared" si="19"/>
        <v>0</v>
      </c>
      <c r="BQ91" s="84">
        <f t="shared" si="20"/>
        <v>0</v>
      </c>
      <c r="BR91" s="54" t="str">
        <f>IF(ISBLANK(A91),"",vlookup(LEFT(A91,1),Coordinate,9,false))</f>
        <v/>
      </c>
      <c r="BS91" s="54" t="str">
        <f>IF(ISBLANK(A91),"",VLOOKUP(MID(A91,2,1),Coordinate,9,false))</f>
        <v/>
      </c>
      <c r="BT91" s="54" t="str">
        <f>IF(ISBLANK(A91),"",VLOOKUP(MID(A91,3,1),Coordinate,9,false))</f>
        <v/>
      </c>
      <c r="BU91" s="54" t="str">
        <f>IF(ISBLANK(A91),"",VLOOKUP(MID(A91,4,1),Coordinate,9,false))</f>
        <v/>
      </c>
      <c r="BV91" s="54" t="str">
        <f>IF(ISBLANK(A91),"",VLOOKUP(MID(A91,5,1),Coordinate,9,false))</f>
        <v/>
      </c>
      <c r="BW91" s="54" t="str">
        <f>IF(ISBLANK(A91),"",VLOOKUP(MID(A91,6,1),Coordinate,9,false))</f>
        <v/>
      </c>
      <c r="BX91" s="84" t="str">
        <f>IF(ISBLANK(A91),"",VLOOKUP(RIGHT(A91,1),Coordinate,9,false))</f>
        <v/>
      </c>
      <c r="BY91" s="84">
        <f t="array" ref="BY91">SUMPRODUCT(BR91:BX91,TRANSPOSE(Weights))</f>
        <v>0</v>
      </c>
      <c r="BZ91" s="53"/>
    </row>
    <row r="92">
      <c r="A92" s="140"/>
      <c r="B92" s="51" t="str">
        <f>IF(ISBLANK(A92),"",if(C92="","N",if(VLOOKUP(BQ92,NewPlanet,3,false)=C92,"Y","N")))</f>
        <v/>
      </c>
      <c r="C92" s="141"/>
      <c r="D92" s="52"/>
      <c r="E92" s="52"/>
      <c r="F92" s="52"/>
      <c r="G92" s="52"/>
      <c r="H92" s="52"/>
      <c r="I92" s="54" t="str">
        <f t="shared" si="14"/>
        <v/>
      </c>
      <c r="J92" s="52"/>
      <c r="K92" s="52"/>
      <c r="L92" s="52"/>
      <c r="M92" s="52"/>
      <c r="N92" s="52"/>
      <c r="O92" s="54" t="str">
        <f t="shared" si="15"/>
        <v/>
      </c>
      <c r="P92" s="142"/>
      <c r="Q92" s="56"/>
      <c r="R92" s="143"/>
      <c r="S92" s="58"/>
      <c r="T92" s="144"/>
      <c r="U92" s="60"/>
      <c r="V92" s="61"/>
      <c r="W92" s="62"/>
      <c r="X92" s="52"/>
      <c r="Y92" s="63"/>
      <c r="Z92" s="52"/>
      <c r="AA92" s="52"/>
      <c r="AB92" s="52"/>
      <c r="AC92" s="65"/>
      <c r="AD92" s="52"/>
      <c r="AE92" s="52"/>
      <c r="AF92" s="52"/>
      <c r="AG92" s="65"/>
      <c r="AH92" s="52"/>
      <c r="AI92" s="52"/>
      <c r="AJ92" s="52"/>
      <c r="AK92" s="65"/>
      <c r="AL92" s="52"/>
      <c r="AM92" s="52"/>
      <c r="AN92" s="52"/>
      <c r="AO92" s="56"/>
      <c r="AP92" s="56"/>
      <c r="AQ92" s="56"/>
      <c r="AR92" s="58"/>
      <c r="AS92" s="58"/>
      <c r="AT92" s="58"/>
      <c r="AU92" s="60"/>
      <c r="AV92" s="60"/>
      <c r="AW92" s="61"/>
      <c r="AX92" s="62"/>
      <c r="AY92" s="31" t="str">
        <f t="shared" si="16"/>
        <v/>
      </c>
      <c r="AZ92" s="63"/>
      <c r="BA92" s="69"/>
      <c r="BB92" s="69"/>
      <c r="BC92" s="69"/>
      <c r="BD92" s="71"/>
      <c r="BE92" s="71"/>
      <c r="BF92" s="71"/>
      <c r="BG92" s="72"/>
      <c r="BH92" s="73"/>
      <c r="BI92" s="73"/>
      <c r="BJ92" s="74"/>
      <c r="BK92" s="74"/>
      <c r="BL92" s="77" t="str">
        <f t="shared" si="17"/>
        <v/>
      </c>
      <c r="BM92" s="80" t="str">
        <f t="shared" si="18"/>
        <v/>
      </c>
      <c r="BN92" s="139"/>
      <c r="BO92" s="82" t="str">
        <f>IF(ISBLANK(A92),"",VLOOKUP(LEFT(A92,1),Coordinate,2,FALSE))</f>
        <v/>
      </c>
      <c r="BP92" s="83">
        <f t="shared" si="19"/>
        <v>0</v>
      </c>
      <c r="BQ92" s="84">
        <f t="shared" si="20"/>
        <v>0</v>
      </c>
      <c r="BR92" s="54" t="str">
        <f>IF(ISBLANK(A92),"",vlookup(LEFT(A92,1),Coordinate,9,false))</f>
        <v/>
      </c>
      <c r="BS92" s="54" t="str">
        <f>IF(ISBLANK(A92),"",VLOOKUP(MID(A92,2,1),Coordinate,9,false))</f>
        <v/>
      </c>
      <c r="BT92" s="54" t="str">
        <f>IF(ISBLANK(A92),"",VLOOKUP(MID(A92,3,1),Coordinate,9,false))</f>
        <v/>
      </c>
      <c r="BU92" s="54" t="str">
        <f>IF(ISBLANK(A92),"",VLOOKUP(MID(A92,4,1),Coordinate,9,false))</f>
        <v/>
      </c>
      <c r="BV92" s="54" t="str">
        <f>IF(ISBLANK(A92),"",VLOOKUP(MID(A92,5,1),Coordinate,9,false))</f>
        <v/>
      </c>
      <c r="BW92" s="54" t="str">
        <f>IF(ISBLANK(A92),"",VLOOKUP(MID(A92,6,1),Coordinate,9,false))</f>
        <v/>
      </c>
      <c r="BX92" s="84" t="str">
        <f>IF(ISBLANK(A92),"",VLOOKUP(RIGHT(A92,1),Coordinate,9,false))</f>
        <v/>
      </c>
      <c r="BY92" s="84">
        <f t="array" ref="BY92">SUMPRODUCT(BR92:BX92,TRANSPOSE(Weights))</f>
        <v>0</v>
      </c>
      <c r="BZ92" s="53"/>
    </row>
    <row r="93">
      <c r="A93" s="140"/>
      <c r="B93" s="51" t="str">
        <f>IF(ISBLANK(A93),"",if(C93="","N",if(VLOOKUP(BQ93,NewPlanet,3,false)=C93,"Y","N")))</f>
        <v/>
      </c>
      <c r="C93" s="141"/>
      <c r="D93" s="52"/>
      <c r="E93" s="52"/>
      <c r="F93" s="52"/>
      <c r="G93" s="52"/>
      <c r="H93" s="52"/>
      <c r="I93" s="54" t="str">
        <f t="shared" si="14"/>
        <v/>
      </c>
      <c r="J93" s="52"/>
      <c r="K93" s="52"/>
      <c r="L93" s="52"/>
      <c r="M93" s="52"/>
      <c r="N93" s="52"/>
      <c r="O93" s="54" t="str">
        <f t="shared" si="15"/>
        <v/>
      </c>
      <c r="P93" s="142"/>
      <c r="Q93" s="56"/>
      <c r="R93" s="143"/>
      <c r="S93" s="58"/>
      <c r="T93" s="144"/>
      <c r="U93" s="60"/>
      <c r="V93" s="61"/>
      <c r="W93" s="62"/>
      <c r="X93" s="52"/>
      <c r="Y93" s="63"/>
      <c r="Z93" s="52"/>
      <c r="AA93" s="52"/>
      <c r="AB93" s="52"/>
      <c r="AC93" s="65"/>
      <c r="AD93" s="52"/>
      <c r="AE93" s="52"/>
      <c r="AF93" s="52"/>
      <c r="AG93" s="65"/>
      <c r="AH93" s="52"/>
      <c r="AI93" s="52"/>
      <c r="AJ93" s="52"/>
      <c r="AK93" s="65"/>
      <c r="AL93" s="52"/>
      <c r="AM93" s="52"/>
      <c r="AN93" s="52"/>
      <c r="AO93" s="56"/>
      <c r="AP93" s="56"/>
      <c r="AQ93" s="56"/>
      <c r="AR93" s="58"/>
      <c r="AS93" s="58"/>
      <c r="AT93" s="58"/>
      <c r="AU93" s="60"/>
      <c r="AV93" s="60"/>
      <c r="AW93" s="61"/>
      <c r="AX93" s="62"/>
      <c r="AY93" s="31" t="str">
        <f t="shared" si="16"/>
        <v/>
      </c>
      <c r="AZ93" s="63"/>
      <c r="BA93" s="69"/>
      <c r="BB93" s="69"/>
      <c r="BC93" s="69"/>
      <c r="BD93" s="71"/>
      <c r="BE93" s="71"/>
      <c r="BF93" s="71"/>
      <c r="BG93" s="72"/>
      <c r="BH93" s="73"/>
      <c r="BI93" s="73"/>
      <c r="BJ93" s="74"/>
      <c r="BK93" s="74"/>
      <c r="BL93" s="77" t="str">
        <f t="shared" si="17"/>
        <v/>
      </c>
      <c r="BM93" s="80" t="str">
        <f t="shared" si="18"/>
        <v/>
      </c>
      <c r="BN93" s="139"/>
      <c r="BO93" s="82" t="str">
        <f>IF(ISBLANK(A93),"",VLOOKUP(LEFT(A93,1),Coordinate,2,FALSE))</f>
        <v/>
      </c>
      <c r="BP93" s="83">
        <f t="shared" si="19"/>
        <v>0</v>
      </c>
      <c r="BQ93" s="84">
        <f t="shared" si="20"/>
        <v>0</v>
      </c>
      <c r="BR93" s="54" t="str">
        <f>IF(ISBLANK(A93),"",vlookup(LEFT(A93,1),Coordinate,9,false))</f>
        <v/>
      </c>
      <c r="BS93" s="54" t="str">
        <f>IF(ISBLANK(A93),"",VLOOKUP(MID(A93,2,1),Coordinate,9,false))</f>
        <v/>
      </c>
      <c r="BT93" s="54" t="str">
        <f>IF(ISBLANK(A93),"",VLOOKUP(MID(A93,3,1),Coordinate,9,false))</f>
        <v/>
      </c>
      <c r="BU93" s="54" t="str">
        <f>IF(ISBLANK(A93),"",VLOOKUP(MID(A93,4,1),Coordinate,9,false))</f>
        <v/>
      </c>
      <c r="BV93" s="54" t="str">
        <f>IF(ISBLANK(A93),"",VLOOKUP(MID(A93,5,1),Coordinate,9,false))</f>
        <v/>
      </c>
      <c r="BW93" s="54" t="str">
        <f>IF(ISBLANK(A93),"",VLOOKUP(MID(A93,6,1),Coordinate,9,false))</f>
        <v/>
      </c>
      <c r="BX93" s="84" t="str">
        <f>IF(ISBLANK(A93),"",VLOOKUP(RIGHT(A93,1),Coordinate,9,false))</f>
        <v/>
      </c>
      <c r="BY93" s="84">
        <f t="array" ref="BY93">SUMPRODUCT(BR93:BX93,TRANSPOSE(Weights))</f>
        <v>0</v>
      </c>
      <c r="BZ93" s="53"/>
    </row>
    <row r="94">
      <c r="A94" s="140"/>
      <c r="B94" s="51" t="str">
        <f>IF(ISBLANK(A94),"",if(C94="","N",if(VLOOKUP(BQ94,NewPlanet,3,false)=C94,"Y","N")))</f>
        <v/>
      </c>
      <c r="C94" s="141"/>
      <c r="D94" s="52"/>
      <c r="E94" s="52"/>
      <c r="F94" s="52"/>
      <c r="G94" s="52"/>
      <c r="H94" s="52"/>
      <c r="I94" s="54" t="str">
        <f t="shared" si="14"/>
        <v/>
      </c>
      <c r="J94" s="52"/>
      <c r="K94" s="52"/>
      <c r="L94" s="52"/>
      <c r="M94" s="52"/>
      <c r="N94" s="52"/>
      <c r="O94" s="54" t="str">
        <f t="shared" si="15"/>
        <v/>
      </c>
      <c r="P94" s="142"/>
      <c r="Q94" s="56"/>
      <c r="R94" s="143"/>
      <c r="S94" s="58"/>
      <c r="T94" s="144"/>
      <c r="U94" s="60"/>
      <c r="V94" s="61"/>
      <c r="W94" s="62"/>
      <c r="X94" s="52"/>
      <c r="Y94" s="63"/>
      <c r="Z94" s="52"/>
      <c r="AA94" s="52"/>
      <c r="AB94" s="52"/>
      <c r="AC94" s="65"/>
      <c r="AD94" s="52"/>
      <c r="AE94" s="52"/>
      <c r="AF94" s="52"/>
      <c r="AG94" s="65"/>
      <c r="AH94" s="52"/>
      <c r="AI94" s="52"/>
      <c r="AJ94" s="52"/>
      <c r="AK94" s="65"/>
      <c r="AL94" s="52"/>
      <c r="AM94" s="52"/>
      <c r="AN94" s="52"/>
      <c r="AO94" s="56"/>
      <c r="AP94" s="56"/>
      <c r="AQ94" s="56"/>
      <c r="AR94" s="58"/>
      <c r="AS94" s="58"/>
      <c r="AT94" s="58"/>
      <c r="AU94" s="60"/>
      <c r="AV94" s="60"/>
      <c r="AW94" s="61"/>
      <c r="AX94" s="62"/>
      <c r="AY94" s="31" t="str">
        <f t="shared" si="16"/>
        <v/>
      </c>
      <c r="AZ94" s="63"/>
      <c r="BA94" s="69"/>
      <c r="BB94" s="69"/>
      <c r="BC94" s="69"/>
      <c r="BD94" s="71"/>
      <c r="BE94" s="71"/>
      <c r="BF94" s="71"/>
      <c r="BG94" s="72"/>
      <c r="BH94" s="73"/>
      <c r="BI94" s="73"/>
      <c r="BJ94" s="74"/>
      <c r="BK94" s="74"/>
      <c r="BL94" s="77" t="str">
        <f t="shared" si="17"/>
        <v/>
      </c>
      <c r="BM94" s="80" t="str">
        <f t="shared" si="18"/>
        <v/>
      </c>
      <c r="BN94" s="139"/>
      <c r="BO94" s="82" t="str">
        <f>IF(ISBLANK(A94),"",VLOOKUP(LEFT(A94,1),Coordinate,2,FALSE))</f>
        <v/>
      </c>
      <c r="BP94" s="83">
        <f t="shared" si="19"/>
        <v>0</v>
      </c>
      <c r="BQ94" s="84">
        <f t="shared" si="20"/>
        <v>0</v>
      </c>
      <c r="BR94" s="54" t="str">
        <f>IF(ISBLANK(A94),"",vlookup(LEFT(A94,1),Coordinate,9,false))</f>
        <v/>
      </c>
      <c r="BS94" s="54" t="str">
        <f>IF(ISBLANK(A94),"",VLOOKUP(MID(A94,2,1),Coordinate,9,false))</f>
        <v/>
      </c>
      <c r="BT94" s="54" t="str">
        <f>IF(ISBLANK(A94),"",VLOOKUP(MID(A94,3,1),Coordinate,9,false))</f>
        <v/>
      </c>
      <c r="BU94" s="54" t="str">
        <f>IF(ISBLANK(A94),"",VLOOKUP(MID(A94,4,1),Coordinate,9,false))</f>
        <v/>
      </c>
      <c r="BV94" s="54" t="str">
        <f>IF(ISBLANK(A94),"",VLOOKUP(MID(A94,5,1),Coordinate,9,false))</f>
        <v/>
      </c>
      <c r="BW94" s="54" t="str">
        <f>IF(ISBLANK(A94),"",VLOOKUP(MID(A94,6,1),Coordinate,9,false))</f>
        <v/>
      </c>
      <c r="BX94" s="84" t="str">
        <f>IF(ISBLANK(A94),"",VLOOKUP(RIGHT(A94,1),Coordinate,9,false))</f>
        <v/>
      </c>
      <c r="BY94" s="84">
        <f t="array" ref="BY94">SUMPRODUCT(BR94:BX94,TRANSPOSE(Weights))</f>
        <v>0</v>
      </c>
      <c r="BZ94" s="53"/>
    </row>
    <row r="95">
      <c r="A95" s="140"/>
      <c r="B95" s="51" t="str">
        <f>IF(ISBLANK(A95),"",if(C95="","N",if(VLOOKUP(BQ95,NewPlanet,3,false)=C95,"Y","N")))</f>
        <v/>
      </c>
      <c r="C95" s="141"/>
      <c r="D95" s="52"/>
      <c r="E95" s="52"/>
      <c r="F95" s="52"/>
      <c r="G95" s="52"/>
      <c r="H95" s="52"/>
      <c r="I95" s="54" t="str">
        <f t="shared" si="14"/>
        <v/>
      </c>
      <c r="J95" s="52"/>
      <c r="K95" s="52"/>
      <c r="L95" s="52"/>
      <c r="M95" s="52"/>
      <c r="N95" s="52"/>
      <c r="O95" s="54" t="str">
        <f t="shared" si="15"/>
        <v/>
      </c>
      <c r="P95" s="142"/>
      <c r="Q95" s="56"/>
      <c r="R95" s="143"/>
      <c r="S95" s="58"/>
      <c r="T95" s="144"/>
      <c r="U95" s="60"/>
      <c r="V95" s="61"/>
      <c r="W95" s="62"/>
      <c r="X95" s="52"/>
      <c r="Y95" s="63"/>
      <c r="Z95" s="52"/>
      <c r="AA95" s="52"/>
      <c r="AB95" s="52"/>
      <c r="AC95" s="65"/>
      <c r="AD95" s="52"/>
      <c r="AE95" s="52"/>
      <c r="AF95" s="52"/>
      <c r="AG95" s="65"/>
      <c r="AH95" s="52"/>
      <c r="AI95" s="52"/>
      <c r="AJ95" s="52"/>
      <c r="AK95" s="65"/>
      <c r="AL95" s="52"/>
      <c r="AM95" s="52"/>
      <c r="AN95" s="52"/>
      <c r="AO95" s="56"/>
      <c r="AP95" s="56"/>
      <c r="AQ95" s="56"/>
      <c r="AR95" s="58"/>
      <c r="AS95" s="58"/>
      <c r="AT95" s="58"/>
      <c r="AU95" s="60"/>
      <c r="AV95" s="60"/>
      <c r="AW95" s="61"/>
      <c r="AX95" s="62"/>
      <c r="AY95" s="31" t="str">
        <f t="shared" si="16"/>
        <v/>
      </c>
      <c r="AZ95" s="63"/>
      <c r="BA95" s="69"/>
      <c r="BB95" s="69"/>
      <c r="BC95" s="69"/>
      <c r="BD95" s="71"/>
      <c r="BE95" s="71"/>
      <c r="BF95" s="71"/>
      <c r="BG95" s="72"/>
      <c r="BH95" s="73"/>
      <c r="BI95" s="73"/>
      <c r="BJ95" s="74"/>
      <c r="BK95" s="74"/>
      <c r="BL95" s="77" t="str">
        <f t="shared" si="17"/>
        <v/>
      </c>
      <c r="BM95" s="80" t="str">
        <f t="shared" si="18"/>
        <v/>
      </c>
      <c r="BN95" s="139"/>
      <c r="BO95" s="82" t="str">
        <f>IF(ISBLANK(A95),"",VLOOKUP(LEFT(A95,1),Coordinate,2,FALSE))</f>
        <v/>
      </c>
      <c r="BP95" s="83">
        <f t="shared" si="19"/>
        <v>0</v>
      </c>
      <c r="BQ95" s="84">
        <f t="shared" si="20"/>
        <v>0</v>
      </c>
      <c r="BR95" s="54" t="str">
        <f>IF(ISBLANK(A95),"",vlookup(LEFT(A95,1),Coordinate,9,false))</f>
        <v/>
      </c>
      <c r="BS95" s="54" t="str">
        <f>IF(ISBLANK(A95),"",VLOOKUP(MID(A95,2,1),Coordinate,9,false))</f>
        <v/>
      </c>
      <c r="BT95" s="54" t="str">
        <f>IF(ISBLANK(A95),"",VLOOKUP(MID(A95,3,1),Coordinate,9,false))</f>
        <v/>
      </c>
      <c r="BU95" s="54" t="str">
        <f>IF(ISBLANK(A95),"",VLOOKUP(MID(A95,4,1),Coordinate,9,false))</f>
        <v/>
      </c>
      <c r="BV95" s="54" t="str">
        <f>IF(ISBLANK(A95),"",VLOOKUP(MID(A95,5,1),Coordinate,9,false))</f>
        <v/>
      </c>
      <c r="BW95" s="54" t="str">
        <f>IF(ISBLANK(A95),"",VLOOKUP(MID(A95,6,1),Coordinate,9,false))</f>
        <v/>
      </c>
      <c r="BX95" s="84" t="str">
        <f>IF(ISBLANK(A95),"",VLOOKUP(RIGHT(A95,1),Coordinate,9,false))</f>
        <v/>
      </c>
      <c r="BY95" s="84">
        <f t="array" ref="BY95">SUMPRODUCT(BR95:BX95,TRANSPOSE(Weights))</f>
        <v>0</v>
      </c>
      <c r="BZ95" s="53"/>
    </row>
    <row r="96">
      <c r="A96" s="140"/>
      <c r="B96" s="51" t="str">
        <f>IF(ISBLANK(A96),"",if(C96="","N",if(VLOOKUP(BQ96,NewPlanet,3,false)=C96,"Y","N")))</f>
        <v/>
      </c>
      <c r="C96" s="141"/>
      <c r="D96" s="52"/>
      <c r="E96" s="52"/>
      <c r="F96" s="52"/>
      <c r="G96" s="52"/>
      <c r="H96" s="52"/>
      <c r="I96" s="54" t="str">
        <f t="shared" si="14"/>
        <v/>
      </c>
      <c r="J96" s="52"/>
      <c r="K96" s="52"/>
      <c r="L96" s="52"/>
      <c r="M96" s="52"/>
      <c r="N96" s="52"/>
      <c r="O96" s="54" t="str">
        <f t="shared" si="15"/>
        <v/>
      </c>
      <c r="P96" s="142"/>
      <c r="Q96" s="56"/>
      <c r="R96" s="143"/>
      <c r="S96" s="58"/>
      <c r="T96" s="144"/>
      <c r="U96" s="60"/>
      <c r="V96" s="61"/>
      <c r="W96" s="62"/>
      <c r="X96" s="52"/>
      <c r="Y96" s="63"/>
      <c r="Z96" s="52"/>
      <c r="AA96" s="52"/>
      <c r="AB96" s="52"/>
      <c r="AC96" s="65"/>
      <c r="AD96" s="52"/>
      <c r="AE96" s="52"/>
      <c r="AF96" s="52"/>
      <c r="AG96" s="65"/>
      <c r="AH96" s="52"/>
      <c r="AI96" s="52"/>
      <c r="AJ96" s="52"/>
      <c r="AK96" s="65"/>
      <c r="AL96" s="52"/>
      <c r="AM96" s="52"/>
      <c r="AN96" s="52"/>
      <c r="AO96" s="56"/>
      <c r="AP96" s="56"/>
      <c r="AQ96" s="56"/>
      <c r="AR96" s="58"/>
      <c r="AS96" s="58"/>
      <c r="AT96" s="58"/>
      <c r="AU96" s="60"/>
      <c r="AV96" s="60"/>
      <c r="AW96" s="61"/>
      <c r="AX96" s="62"/>
      <c r="AY96" s="31" t="str">
        <f t="shared" si="16"/>
        <v/>
      </c>
      <c r="AZ96" s="63"/>
      <c r="BA96" s="69"/>
      <c r="BB96" s="69"/>
      <c r="BC96" s="69"/>
      <c r="BD96" s="71"/>
      <c r="BE96" s="71"/>
      <c r="BF96" s="71"/>
      <c r="BG96" s="72"/>
      <c r="BH96" s="73"/>
      <c r="BI96" s="73"/>
      <c r="BJ96" s="74"/>
      <c r="BK96" s="74"/>
      <c r="BL96" s="77" t="str">
        <f t="shared" si="17"/>
        <v/>
      </c>
      <c r="BM96" s="80" t="str">
        <f t="shared" si="18"/>
        <v/>
      </c>
      <c r="BN96" s="139"/>
      <c r="BO96" s="82" t="str">
        <f>IF(ISBLANK(A96),"",VLOOKUP(LEFT(A96,1),Coordinate,2,FALSE))</f>
        <v/>
      </c>
      <c r="BP96" s="83">
        <f t="shared" si="19"/>
        <v>0</v>
      </c>
      <c r="BQ96" s="84">
        <f t="shared" si="20"/>
        <v>0</v>
      </c>
      <c r="BR96" s="54" t="str">
        <f>IF(ISBLANK(A96),"",vlookup(LEFT(A96,1),Coordinate,9,false))</f>
        <v/>
      </c>
      <c r="BS96" s="54" t="str">
        <f>IF(ISBLANK(A96),"",VLOOKUP(MID(A96,2,1),Coordinate,9,false))</f>
        <v/>
      </c>
      <c r="BT96" s="54" t="str">
        <f>IF(ISBLANK(A96),"",VLOOKUP(MID(A96,3,1),Coordinate,9,false))</f>
        <v/>
      </c>
      <c r="BU96" s="54" t="str">
        <f>IF(ISBLANK(A96),"",VLOOKUP(MID(A96,4,1),Coordinate,9,false))</f>
        <v/>
      </c>
      <c r="BV96" s="54" t="str">
        <f>IF(ISBLANK(A96),"",VLOOKUP(MID(A96,5,1),Coordinate,9,false))</f>
        <v/>
      </c>
      <c r="BW96" s="54" t="str">
        <f>IF(ISBLANK(A96),"",VLOOKUP(MID(A96,6,1),Coordinate,9,false))</f>
        <v/>
      </c>
      <c r="BX96" s="84" t="str">
        <f>IF(ISBLANK(A96),"",VLOOKUP(RIGHT(A96,1),Coordinate,9,false))</f>
        <v/>
      </c>
      <c r="BY96" s="84">
        <f t="array" ref="BY96">SUMPRODUCT(BR96:BX96,TRANSPOSE(Weights))</f>
        <v>0</v>
      </c>
      <c r="BZ96" s="53"/>
    </row>
    <row r="97">
      <c r="A97" s="140"/>
      <c r="B97" s="51" t="str">
        <f>IF(ISBLANK(A97),"",if(C97="","N",if(VLOOKUP(BQ97,NewPlanet,3,false)=C97,"Y","N")))</f>
        <v/>
      </c>
      <c r="C97" s="141"/>
      <c r="D97" s="52"/>
      <c r="E97" s="52"/>
      <c r="F97" s="52"/>
      <c r="G97" s="52"/>
      <c r="H97" s="52"/>
      <c r="I97" s="54" t="str">
        <f t="shared" si="14"/>
        <v/>
      </c>
      <c r="J97" s="52"/>
      <c r="K97" s="52"/>
      <c r="L97" s="52"/>
      <c r="M97" s="52"/>
      <c r="N97" s="52"/>
      <c r="O97" s="54" t="str">
        <f t="shared" si="15"/>
        <v/>
      </c>
      <c r="P97" s="142"/>
      <c r="Q97" s="56"/>
      <c r="R97" s="143"/>
      <c r="S97" s="58"/>
      <c r="T97" s="144"/>
      <c r="U97" s="60"/>
      <c r="V97" s="61"/>
      <c r="W97" s="62"/>
      <c r="X97" s="52"/>
      <c r="Y97" s="63"/>
      <c r="Z97" s="52"/>
      <c r="AA97" s="52"/>
      <c r="AB97" s="52"/>
      <c r="AC97" s="65"/>
      <c r="AD97" s="52"/>
      <c r="AE97" s="52"/>
      <c r="AF97" s="52"/>
      <c r="AG97" s="65"/>
      <c r="AH97" s="52"/>
      <c r="AI97" s="52"/>
      <c r="AJ97" s="52"/>
      <c r="AK97" s="65"/>
      <c r="AL97" s="52"/>
      <c r="AM97" s="52"/>
      <c r="AN97" s="52"/>
      <c r="AO97" s="56"/>
      <c r="AP97" s="56"/>
      <c r="AQ97" s="56"/>
      <c r="AR97" s="58"/>
      <c r="AS97" s="58"/>
      <c r="AT97" s="58"/>
      <c r="AU97" s="60"/>
      <c r="AV97" s="60"/>
      <c r="AW97" s="61"/>
      <c r="AX97" s="62"/>
      <c r="AY97" s="31" t="str">
        <f t="shared" si="16"/>
        <v/>
      </c>
      <c r="AZ97" s="63"/>
      <c r="BA97" s="69"/>
      <c r="BB97" s="69"/>
      <c r="BC97" s="69"/>
      <c r="BD97" s="71"/>
      <c r="BE97" s="71"/>
      <c r="BF97" s="71"/>
      <c r="BG97" s="72"/>
      <c r="BH97" s="73"/>
      <c r="BI97" s="73"/>
      <c r="BJ97" s="74"/>
      <c r="BK97" s="74"/>
      <c r="BL97" s="77" t="str">
        <f t="shared" si="17"/>
        <v/>
      </c>
      <c r="BM97" s="80" t="str">
        <f t="shared" si="18"/>
        <v/>
      </c>
      <c r="BN97" s="139"/>
      <c r="BO97" s="82" t="str">
        <f>IF(ISBLANK(A97),"",VLOOKUP(LEFT(A97,1),Coordinate,2,FALSE))</f>
        <v/>
      </c>
      <c r="BP97" s="83">
        <f t="shared" si="19"/>
        <v>0</v>
      </c>
      <c r="BQ97" s="84">
        <f t="shared" si="20"/>
        <v>0</v>
      </c>
      <c r="BR97" s="54" t="str">
        <f>IF(ISBLANK(A97),"",vlookup(LEFT(A97,1),Coordinate,9,false))</f>
        <v/>
      </c>
      <c r="BS97" s="54" t="str">
        <f>IF(ISBLANK(A97),"",VLOOKUP(MID(A97,2,1),Coordinate,9,false))</f>
        <v/>
      </c>
      <c r="BT97" s="54" t="str">
        <f>IF(ISBLANK(A97),"",VLOOKUP(MID(A97,3,1),Coordinate,9,false))</f>
        <v/>
      </c>
      <c r="BU97" s="54" t="str">
        <f>IF(ISBLANK(A97),"",VLOOKUP(MID(A97,4,1),Coordinate,9,false))</f>
        <v/>
      </c>
      <c r="BV97" s="54" t="str">
        <f>IF(ISBLANK(A97),"",VLOOKUP(MID(A97,5,1),Coordinate,9,false))</f>
        <v/>
      </c>
      <c r="BW97" s="54" t="str">
        <f>IF(ISBLANK(A97),"",VLOOKUP(MID(A97,6,1),Coordinate,9,false))</f>
        <v/>
      </c>
      <c r="BX97" s="84" t="str">
        <f>IF(ISBLANK(A97),"",VLOOKUP(RIGHT(A97,1),Coordinate,9,false))</f>
        <v/>
      </c>
      <c r="BY97" s="84">
        <f t="array" ref="BY97">SUMPRODUCT(BR97:BX97,TRANSPOSE(Weights))</f>
        <v>0</v>
      </c>
      <c r="BZ97" s="53"/>
    </row>
    <row r="98">
      <c r="A98" s="140"/>
      <c r="B98" s="51" t="str">
        <f>IF(ISBLANK(A98),"",if(C98="","N",if(VLOOKUP(BQ98,NewPlanet,3,false)=C98,"Y","N")))</f>
        <v/>
      </c>
      <c r="C98" s="141"/>
      <c r="D98" s="52"/>
      <c r="E98" s="52"/>
      <c r="F98" s="52"/>
      <c r="G98" s="52"/>
      <c r="H98" s="52"/>
      <c r="I98" s="54" t="str">
        <f t="shared" si="14"/>
        <v/>
      </c>
      <c r="J98" s="52"/>
      <c r="K98" s="52"/>
      <c r="L98" s="52"/>
      <c r="M98" s="52"/>
      <c r="N98" s="52"/>
      <c r="O98" s="54" t="str">
        <f t="shared" si="15"/>
        <v/>
      </c>
      <c r="P98" s="142"/>
      <c r="Q98" s="56"/>
      <c r="R98" s="143"/>
      <c r="S98" s="58"/>
      <c r="T98" s="144"/>
      <c r="U98" s="60"/>
      <c r="V98" s="61"/>
      <c r="W98" s="62"/>
      <c r="X98" s="52"/>
      <c r="Y98" s="63"/>
      <c r="Z98" s="52"/>
      <c r="AA98" s="52"/>
      <c r="AB98" s="52"/>
      <c r="AC98" s="65"/>
      <c r="AD98" s="52"/>
      <c r="AE98" s="52"/>
      <c r="AF98" s="52"/>
      <c r="AG98" s="65"/>
      <c r="AH98" s="52"/>
      <c r="AI98" s="52"/>
      <c r="AJ98" s="52"/>
      <c r="AK98" s="65"/>
      <c r="AL98" s="52"/>
      <c r="AM98" s="52"/>
      <c r="AN98" s="52"/>
      <c r="AO98" s="56"/>
      <c r="AP98" s="56"/>
      <c r="AQ98" s="56"/>
      <c r="AR98" s="58"/>
      <c r="AS98" s="58"/>
      <c r="AT98" s="58"/>
      <c r="AU98" s="60"/>
      <c r="AV98" s="60"/>
      <c r="AW98" s="61"/>
      <c r="AX98" s="62"/>
      <c r="AY98" s="31" t="str">
        <f t="shared" si="16"/>
        <v/>
      </c>
      <c r="AZ98" s="63"/>
      <c r="BA98" s="69"/>
      <c r="BB98" s="69"/>
      <c r="BC98" s="69"/>
      <c r="BD98" s="71"/>
      <c r="BE98" s="71"/>
      <c r="BF98" s="71"/>
      <c r="BG98" s="72"/>
      <c r="BH98" s="73"/>
      <c r="BI98" s="73"/>
      <c r="BJ98" s="74"/>
      <c r="BK98" s="74"/>
      <c r="BL98" s="77" t="str">
        <f t="shared" si="17"/>
        <v/>
      </c>
      <c r="BM98" s="80" t="str">
        <f t="shared" si="18"/>
        <v/>
      </c>
      <c r="BN98" s="139"/>
      <c r="BO98" s="82" t="str">
        <f>IF(ISBLANK(A98),"",VLOOKUP(LEFT(A98,1),Coordinate,2,FALSE))</f>
        <v/>
      </c>
      <c r="BP98" s="83">
        <f t="shared" si="19"/>
        <v>0</v>
      </c>
      <c r="BQ98" s="84">
        <f t="shared" si="20"/>
        <v>0</v>
      </c>
      <c r="BR98" s="54" t="str">
        <f>IF(ISBLANK(A98),"",vlookup(LEFT(A98,1),Coordinate,9,false))</f>
        <v/>
      </c>
      <c r="BS98" s="54" t="str">
        <f>IF(ISBLANK(A98),"",VLOOKUP(MID(A98,2,1),Coordinate,9,false))</f>
        <v/>
      </c>
      <c r="BT98" s="54" t="str">
        <f>IF(ISBLANK(A98),"",VLOOKUP(MID(A98,3,1),Coordinate,9,false))</f>
        <v/>
      </c>
      <c r="BU98" s="54" t="str">
        <f>IF(ISBLANK(A98),"",VLOOKUP(MID(A98,4,1),Coordinate,9,false))</f>
        <v/>
      </c>
      <c r="BV98" s="54" t="str">
        <f>IF(ISBLANK(A98),"",VLOOKUP(MID(A98,5,1),Coordinate,9,false))</f>
        <v/>
      </c>
      <c r="BW98" s="54" t="str">
        <f>IF(ISBLANK(A98),"",VLOOKUP(MID(A98,6,1),Coordinate,9,false))</f>
        <v/>
      </c>
      <c r="BX98" s="84" t="str">
        <f>IF(ISBLANK(A98),"",VLOOKUP(RIGHT(A98,1),Coordinate,9,false))</f>
        <v/>
      </c>
      <c r="BY98" s="84">
        <f t="array" ref="BY98">SUMPRODUCT(BR98:BX98,TRANSPOSE(Weights))</f>
        <v>0</v>
      </c>
      <c r="BZ98" s="53"/>
    </row>
    <row r="99">
      <c r="A99" s="140"/>
      <c r="B99" s="51" t="str">
        <f>IF(ISBLANK(A99),"",if(C99="","N",if(VLOOKUP(BQ99,NewPlanet,3,false)=C99,"Y","N")))</f>
        <v/>
      </c>
      <c r="C99" s="141"/>
      <c r="D99" s="52"/>
      <c r="E99" s="52"/>
      <c r="F99" s="52"/>
      <c r="G99" s="52"/>
      <c r="H99" s="52"/>
      <c r="I99" s="54" t="str">
        <f t="shared" si="14"/>
        <v/>
      </c>
      <c r="J99" s="52"/>
      <c r="K99" s="52"/>
      <c r="L99" s="52"/>
      <c r="M99" s="52"/>
      <c r="N99" s="52"/>
      <c r="O99" s="54" t="str">
        <f t="shared" si="15"/>
        <v/>
      </c>
      <c r="P99" s="142"/>
      <c r="Q99" s="56"/>
      <c r="R99" s="143"/>
      <c r="S99" s="58"/>
      <c r="T99" s="144"/>
      <c r="U99" s="60"/>
      <c r="V99" s="61"/>
      <c r="W99" s="62"/>
      <c r="X99" s="52"/>
      <c r="Y99" s="63"/>
      <c r="Z99" s="52"/>
      <c r="AA99" s="52"/>
      <c r="AB99" s="52"/>
      <c r="AC99" s="65"/>
      <c r="AD99" s="52"/>
      <c r="AE99" s="52"/>
      <c r="AF99" s="52"/>
      <c r="AG99" s="65"/>
      <c r="AH99" s="52"/>
      <c r="AI99" s="52"/>
      <c r="AJ99" s="52"/>
      <c r="AK99" s="65"/>
      <c r="AL99" s="52"/>
      <c r="AM99" s="52"/>
      <c r="AN99" s="52"/>
      <c r="AO99" s="56"/>
      <c r="AP99" s="56"/>
      <c r="AQ99" s="56"/>
      <c r="AR99" s="58"/>
      <c r="AS99" s="58"/>
      <c r="AT99" s="58"/>
      <c r="AU99" s="60"/>
      <c r="AV99" s="60"/>
      <c r="AW99" s="61"/>
      <c r="AX99" s="62"/>
      <c r="AY99" s="31" t="str">
        <f t="shared" si="16"/>
        <v/>
      </c>
      <c r="AZ99" s="63"/>
      <c r="BA99" s="69"/>
      <c r="BB99" s="69"/>
      <c r="BC99" s="69"/>
      <c r="BD99" s="71"/>
      <c r="BE99" s="71"/>
      <c r="BF99" s="71"/>
      <c r="BG99" s="72"/>
      <c r="BH99" s="73"/>
      <c r="BI99" s="73"/>
      <c r="BJ99" s="74"/>
      <c r="BK99" s="74"/>
      <c r="BL99" s="77" t="str">
        <f t="shared" si="17"/>
        <v/>
      </c>
      <c r="BM99" s="80" t="str">
        <f t="shared" si="18"/>
        <v/>
      </c>
      <c r="BN99" s="139"/>
      <c r="BO99" s="82" t="str">
        <f>IF(ISBLANK(A99),"",VLOOKUP(LEFT(A99,1),Coordinate,2,FALSE))</f>
        <v/>
      </c>
      <c r="BP99" s="83">
        <f t="shared" si="19"/>
        <v>0</v>
      </c>
      <c r="BQ99" s="84">
        <f t="shared" si="20"/>
        <v>0</v>
      </c>
      <c r="BR99" s="54" t="str">
        <f>IF(ISBLANK(A99),"",vlookup(LEFT(A99,1),Coordinate,9,false))</f>
        <v/>
      </c>
      <c r="BS99" s="54" t="str">
        <f>IF(ISBLANK(A99),"",VLOOKUP(MID(A99,2,1),Coordinate,9,false))</f>
        <v/>
      </c>
      <c r="BT99" s="54" t="str">
        <f>IF(ISBLANK(A99),"",VLOOKUP(MID(A99,3,1),Coordinate,9,false))</f>
        <v/>
      </c>
      <c r="BU99" s="54" t="str">
        <f>IF(ISBLANK(A99),"",VLOOKUP(MID(A99,4,1),Coordinate,9,false))</f>
        <v/>
      </c>
      <c r="BV99" s="54" t="str">
        <f>IF(ISBLANK(A99),"",VLOOKUP(MID(A99,5,1),Coordinate,9,false))</f>
        <v/>
      </c>
      <c r="BW99" s="54" t="str">
        <f>IF(ISBLANK(A99),"",VLOOKUP(MID(A99,6,1),Coordinate,9,false))</f>
        <v/>
      </c>
      <c r="BX99" s="84" t="str">
        <f>IF(ISBLANK(A99),"",VLOOKUP(RIGHT(A99,1),Coordinate,9,false))</f>
        <v/>
      </c>
      <c r="BY99" s="84">
        <f t="array" ref="BY99">SUMPRODUCT(BR99:BX99,TRANSPOSE(Weights))</f>
        <v>0</v>
      </c>
      <c r="BZ99" s="53"/>
    </row>
    <row r="100">
      <c r="A100" s="140"/>
      <c r="B100" s="51" t="str">
        <f>IF(ISBLANK(A100),"",if(C100="","N",if(VLOOKUP(BQ100,NewPlanet,3,false)=C100,"Y","N")))</f>
        <v/>
      </c>
      <c r="C100" s="141"/>
      <c r="D100" s="52"/>
      <c r="E100" s="52"/>
      <c r="F100" s="52"/>
      <c r="G100" s="52"/>
      <c r="H100" s="52"/>
      <c r="I100" s="54" t="str">
        <f t="shared" si="14"/>
        <v/>
      </c>
      <c r="J100" s="52"/>
      <c r="K100" s="52"/>
      <c r="L100" s="52"/>
      <c r="M100" s="52"/>
      <c r="N100" s="52"/>
      <c r="O100" s="54" t="str">
        <f t="shared" si="15"/>
        <v/>
      </c>
      <c r="P100" s="142"/>
      <c r="Q100" s="56"/>
      <c r="R100" s="143"/>
      <c r="S100" s="58"/>
      <c r="T100" s="144"/>
      <c r="U100" s="60"/>
      <c r="V100" s="61"/>
      <c r="W100" s="62"/>
      <c r="X100" s="52"/>
      <c r="Y100" s="63"/>
      <c r="Z100" s="52"/>
      <c r="AA100" s="52"/>
      <c r="AB100" s="52"/>
      <c r="AC100" s="65"/>
      <c r="AD100" s="52"/>
      <c r="AE100" s="52"/>
      <c r="AF100" s="52"/>
      <c r="AG100" s="65"/>
      <c r="AH100" s="52"/>
      <c r="AI100" s="52"/>
      <c r="AJ100" s="52"/>
      <c r="AK100" s="65"/>
      <c r="AL100" s="52"/>
      <c r="AM100" s="52"/>
      <c r="AN100" s="52"/>
      <c r="AO100" s="56"/>
      <c r="AP100" s="56"/>
      <c r="AQ100" s="56"/>
      <c r="AR100" s="58"/>
      <c r="AS100" s="58"/>
      <c r="AT100" s="58"/>
      <c r="AU100" s="60"/>
      <c r="AV100" s="60"/>
      <c r="AW100" s="61"/>
      <c r="AX100" s="62"/>
      <c r="AY100" s="31" t="str">
        <f t="shared" si="16"/>
        <v/>
      </c>
      <c r="AZ100" s="63"/>
      <c r="BA100" s="69"/>
      <c r="BB100" s="69"/>
      <c r="BC100" s="69"/>
      <c r="BD100" s="71"/>
      <c r="BE100" s="71"/>
      <c r="BF100" s="71"/>
      <c r="BG100" s="72"/>
      <c r="BH100" s="73"/>
      <c r="BI100" s="73"/>
      <c r="BJ100" s="74"/>
      <c r="BK100" s="74"/>
      <c r="BL100" s="77" t="str">
        <f t="shared" si="17"/>
        <v/>
      </c>
      <c r="BM100" s="80" t="str">
        <f t="shared" si="18"/>
        <v/>
      </c>
      <c r="BN100" s="139"/>
      <c r="BO100" s="82" t="str">
        <f>IF(ISBLANK(A100),"",VLOOKUP(LEFT(A100,1),Coordinate,2,FALSE))</f>
        <v/>
      </c>
      <c r="BP100" s="83">
        <f t="shared" si="19"/>
        <v>0</v>
      </c>
      <c r="BQ100" s="84">
        <f t="shared" si="20"/>
        <v>0</v>
      </c>
      <c r="BR100" s="54" t="str">
        <f>IF(ISBLANK(A100),"",vlookup(LEFT(A100,1),Coordinate,9,false))</f>
        <v/>
      </c>
      <c r="BS100" s="54" t="str">
        <f>IF(ISBLANK(A100),"",VLOOKUP(MID(A100,2,1),Coordinate,9,false))</f>
        <v/>
      </c>
      <c r="BT100" s="54" t="str">
        <f>IF(ISBLANK(A100),"",VLOOKUP(MID(A100,3,1),Coordinate,9,false))</f>
        <v/>
      </c>
      <c r="BU100" s="54" t="str">
        <f>IF(ISBLANK(A100),"",VLOOKUP(MID(A100,4,1),Coordinate,9,false))</f>
        <v/>
      </c>
      <c r="BV100" s="54" t="str">
        <f>IF(ISBLANK(A100),"",VLOOKUP(MID(A100,5,1),Coordinate,9,false))</f>
        <v/>
      </c>
      <c r="BW100" s="54" t="str">
        <f>IF(ISBLANK(A100),"",VLOOKUP(MID(A100,6,1),Coordinate,9,false))</f>
        <v/>
      </c>
      <c r="BX100" s="84" t="str">
        <f>IF(ISBLANK(A100),"",VLOOKUP(RIGHT(A100,1),Coordinate,9,false))</f>
        <v/>
      </c>
      <c r="BY100" s="84">
        <f t="array" ref="BY100">SUMPRODUCT(BR100:BX100,TRANSPOSE(Weights))</f>
        <v>0</v>
      </c>
      <c r="BZ100" s="53"/>
    </row>
    <row r="101">
      <c r="A101" s="140"/>
      <c r="B101" s="51" t="str">
        <f>IF(ISBLANK(A101),"",if(C101="","N",if(VLOOKUP(BQ101,NewPlanet,3,false)=C101,"Y","N")))</f>
        <v/>
      </c>
      <c r="C101" s="141"/>
      <c r="D101" s="52"/>
      <c r="E101" s="52"/>
      <c r="F101" s="52"/>
      <c r="G101" s="52"/>
      <c r="H101" s="52"/>
      <c r="I101" s="54" t="str">
        <f t="shared" si="14"/>
        <v/>
      </c>
      <c r="J101" s="52"/>
      <c r="K101" s="52"/>
      <c r="L101" s="52"/>
      <c r="M101" s="52"/>
      <c r="N101" s="52"/>
      <c r="O101" s="54" t="str">
        <f t="shared" si="15"/>
        <v/>
      </c>
      <c r="P101" s="142"/>
      <c r="Q101" s="56"/>
      <c r="R101" s="143"/>
      <c r="S101" s="58"/>
      <c r="T101" s="144"/>
      <c r="U101" s="60"/>
      <c r="V101" s="61"/>
      <c r="W101" s="62"/>
      <c r="X101" s="52"/>
      <c r="Y101" s="63"/>
      <c r="Z101" s="52"/>
      <c r="AA101" s="52"/>
      <c r="AB101" s="52"/>
      <c r="AC101" s="65"/>
      <c r="AD101" s="52"/>
      <c r="AE101" s="52"/>
      <c r="AF101" s="52"/>
      <c r="AG101" s="65"/>
      <c r="AH101" s="52"/>
      <c r="AI101" s="52"/>
      <c r="AJ101" s="52"/>
      <c r="AK101" s="65"/>
      <c r="AL101" s="52"/>
      <c r="AM101" s="52"/>
      <c r="AN101" s="52"/>
      <c r="AO101" s="56"/>
      <c r="AP101" s="56"/>
      <c r="AQ101" s="56"/>
      <c r="AR101" s="58"/>
      <c r="AS101" s="58"/>
      <c r="AT101" s="58"/>
      <c r="AU101" s="60"/>
      <c r="AV101" s="60"/>
      <c r="AW101" s="61"/>
      <c r="AX101" s="62"/>
      <c r="AY101" s="31" t="str">
        <f t="shared" si="16"/>
        <v/>
      </c>
      <c r="AZ101" s="63"/>
      <c r="BA101" s="69"/>
      <c r="BB101" s="69"/>
      <c r="BC101" s="69"/>
      <c r="BD101" s="71"/>
      <c r="BE101" s="71"/>
      <c r="BF101" s="71"/>
      <c r="BG101" s="72"/>
      <c r="BH101" s="73"/>
      <c r="BI101" s="73"/>
      <c r="BJ101" s="74"/>
      <c r="BK101" s="74"/>
      <c r="BL101" s="77" t="str">
        <f t="shared" si="17"/>
        <v/>
      </c>
      <c r="BM101" s="80" t="str">
        <f t="shared" si="18"/>
        <v/>
      </c>
      <c r="BN101" s="139"/>
      <c r="BO101" s="82" t="str">
        <f>IF(ISBLANK(A101),"",VLOOKUP(LEFT(A101,1),Coordinate,2,FALSE))</f>
        <v/>
      </c>
      <c r="BP101" s="83">
        <f t="shared" si="19"/>
        <v>0</v>
      </c>
      <c r="BQ101" s="84">
        <f t="shared" si="20"/>
        <v>0</v>
      </c>
      <c r="BR101" s="54" t="str">
        <f>IF(ISBLANK(A101),"",vlookup(LEFT(A101,1),Coordinate,9,false))</f>
        <v/>
      </c>
      <c r="BS101" s="54" t="str">
        <f>IF(ISBLANK(A101),"",VLOOKUP(MID(A101,2,1),Coordinate,9,false))</f>
        <v/>
      </c>
      <c r="BT101" s="54" t="str">
        <f>IF(ISBLANK(A101),"",VLOOKUP(MID(A101,3,1),Coordinate,9,false))</f>
        <v/>
      </c>
      <c r="BU101" s="54" t="str">
        <f>IF(ISBLANK(A101),"",VLOOKUP(MID(A101,4,1),Coordinate,9,false))</f>
        <v/>
      </c>
      <c r="BV101" s="54" t="str">
        <f>IF(ISBLANK(A101),"",VLOOKUP(MID(A101,5,1),Coordinate,9,false))</f>
        <v/>
      </c>
      <c r="BW101" s="54" t="str">
        <f>IF(ISBLANK(A101),"",VLOOKUP(MID(A101,6,1),Coordinate,9,false))</f>
        <v/>
      </c>
      <c r="BX101" s="84" t="str">
        <f>IF(ISBLANK(A101),"",VLOOKUP(RIGHT(A101,1),Coordinate,9,false))</f>
        <v/>
      </c>
      <c r="BY101" s="84">
        <f t="array" ref="BY101">SUMPRODUCT(BR101:BX101,TRANSPOSE(Weights))</f>
        <v>0</v>
      </c>
      <c r="BZ101" s="53"/>
    </row>
    <row r="102">
      <c r="A102" s="140"/>
      <c r="B102" s="51" t="str">
        <f>IF(ISBLANK(A102),"",if(C102="","N",if(VLOOKUP(BQ102,NewPlanet,3,false)=C102,"Y","N")))</f>
        <v/>
      </c>
      <c r="C102" s="141"/>
      <c r="D102" s="52"/>
      <c r="E102" s="52"/>
      <c r="F102" s="52"/>
      <c r="G102" s="52"/>
      <c r="H102" s="52"/>
      <c r="I102" s="54" t="str">
        <f t="shared" si="14"/>
        <v/>
      </c>
      <c r="J102" s="52"/>
      <c r="K102" s="52"/>
      <c r="L102" s="52"/>
      <c r="M102" s="52"/>
      <c r="N102" s="52"/>
      <c r="O102" s="54" t="str">
        <f t="shared" si="15"/>
        <v/>
      </c>
      <c r="P102" s="142"/>
      <c r="Q102" s="56"/>
      <c r="R102" s="143"/>
      <c r="S102" s="58"/>
      <c r="T102" s="144"/>
      <c r="U102" s="60"/>
      <c r="V102" s="61"/>
      <c r="W102" s="62"/>
      <c r="X102" s="52"/>
      <c r="Y102" s="63"/>
      <c r="Z102" s="52"/>
      <c r="AA102" s="52"/>
      <c r="AB102" s="52"/>
      <c r="AC102" s="65"/>
      <c r="AD102" s="52"/>
      <c r="AE102" s="52"/>
      <c r="AF102" s="52"/>
      <c r="AG102" s="65"/>
      <c r="AH102" s="52"/>
      <c r="AI102" s="52"/>
      <c r="AJ102" s="52"/>
      <c r="AK102" s="65"/>
      <c r="AL102" s="52"/>
      <c r="AM102" s="52"/>
      <c r="AN102" s="52"/>
      <c r="AO102" s="56"/>
      <c r="AP102" s="56"/>
      <c r="AQ102" s="56"/>
      <c r="AR102" s="58"/>
      <c r="AS102" s="58"/>
      <c r="AT102" s="58"/>
      <c r="AU102" s="60"/>
      <c r="AV102" s="60"/>
      <c r="AW102" s="61"/>
      <c r="AX102" s="62"/>
      <c r="AY102" s="31" t="str">
        <f t="shared" si="16"/>
        <v/>
      </c>
      <c r="AZ102" s="63"/>
      <c r="BA102" s="69"/>
      <c r="BB102" s="69"/>
      <c r="BC102" s="69"/>
      <c r="BD102" s="71"/>
      <c r="BE102" s="71"/>
      <c r="BF102" s="71"/>
      <c r="BG102" s="72"/>
      <c r="BH102" s="73"/>
      <c r="BI102" s="73"/>
      <c r="BJ102" s="74"/>
      <c r="BK102" s="74"/>
      <c r="BL102" s="77" t="str">
        <f t="shared" si="17"/>
        <v/>
      </c>
      <c r="BM102" s="80" t="str">
        <f t="shared" si="18"/>
        <v/>
      </c>
      <c r="BN102" s="139"/>
      <c r="BO102" s="82" t="str">
        <f>IF(ISBLANK(A102),"",VLOOKUP(LEFT(A102,1),Coordinate,2,FALSE))</f>
        <v/>
      </c>
      <c r="BP102" s="83">
        <f t="shared" si="19"/>
        <v>0</v>
      </c>
      <c r="BQ102" s="84">
        <f t="shared" si="20"/>
        <v>0</v>
      </c>
      <c r="BR102" s="54" t="str">
        <f>IF(ISBLANK(A102),"",vlookup(LEFT(A102,1),Coordinate,9,false))</f>
        <v/>
      </c>
      <c r="BS102" s="54" t="str">
        <f>IF(ISBLANK(A102),"",VLOOKUP(MID(A102,2,1),Coordinate,9,false))</f>
        <v/>
      </c>
      <c r="BT102" s="54" t="str">
        <f>IF(ISBLANK(A102),"",VLOOKUP(MID(A102,3,1),Coordinate,9,false))</f>
        <v/>
      </c>
      <c r="BU102" s="54" t="str">
        <f>IF(ISBLANK(A102),"",VLOOKUP(MID(A102,4,1),Coordinate,9,false))</f>
        <v/>
      </c>
      <c r="BV102" s="54" t="str">
        <f>IF(ISBLANK(A102),"",VLOOKUP(MID(A102,5,1),Coordinate,9,false))</f>
        <v/>
      </c>
      <c r="BW102" s="54" t="str">
        <f>IF(ISBLANK(A102),"",VLOOKUP(MID(A102,6,1),Coordinate,9,false))</f>
        <v/>
      </c>
      <c r="BX102" s="84" t="str">
        <f>IF(ISBLANK(A102),"",VLOOKUP(RIGHT(A102,1),Coordinate,9,false))</f>
        <v/>
      </c>
      <c r="BY102" s="84">
        <f t="array" ref="BY102">SUMPRODUCT(BR102:BX102,TRANSPOSE(Weights))</f>
        <v>0</v>
      </c>
      <c r="BZ102" s="53"/>
    </row>
    <row r="103">
      <c r="A103" s="140"/>
      <c r="B103" s="51" t="str">
        <f>IF(ISBLANK(A103),"",if(C103="","N",if(VLOOKUP(BQ103,NewPlanet,3,false)=C103,"Y","N")))</f>
        <v/>
      </c>
      <c r="C103" s="141"/>
      <c r="D103" s="52"/>
      <c r="E103" s="52"/>
      <c r="F103" s="52"/>
      <c r="G103" s="52"/>
      <c r="H103" s="52"/>
      <c r="I103" s="54" t="str">
        <f t="shared" si="14"/>
        <v/>
      </c>
      <c r="J103" s="52"/>
      <c r="K103" s="52"/>
      <c r="L103" s="52"/>
      <c r="M103" s="52"/>
      <c r="N103" s="52"/>
      <c r="O103" s="54" t="str">
        <f t="shared" si="15"/>
        <v/>
      </c>
      <c r="P103" s="142"/>
      <c r="Q103" s="56"/>
      <c r="R103" s="143"/>
      <c r="S103" s="58"/>
      <c r="T103" s="144"/>
      <c r="U103" s="60"/>
      <c r="V103" s="61"/>
      <c r="W103" s="62"/>
      <c r="X103" s="52"/>
      <c r="Y103" s="63"/>
      <c r="Z103" s="52"/>
      <c r="AA103" s="52"/>
      <c r="AB103" s="52"/>
      <c r="AC103" s="65"/>
      <c r="AD103" s="52"/>
      <c r="AE103" s="52"/>
      <c r="AF103" s="52"/>
      <c r="AG103" s="65"/>
      <c r="AH103" s="52"/>
      <c r="AI103" s="52"/>
      <c r="AJ103" s="52"/>
      <c r="AK103" s="65"/>
      <c r="AL103" s="52"/>
      <c r="AM103" s="52"/>
      <c r="AN103" s="52"/>
      <c r="AO103" s="56"/>
      <c r="AP103" s="56"/>
      <c r="AQ103" s="56"/>
      <c r="AR103" s="58"/>
      <c r="AS103" s="58"/>
      <c r="AT103" s="58"/>
      <c r="AU103" s="60"/>
      <c r="AV103" s="60"/>
      <c r="AW103" s="61"/>
      <c r="AX103" s="62"/>
      <c r="AY103" s="31" t="str">
        <f t="shared" si="16"/>
        <v/>
      </c>
      <c r="AZ103" s="63"/>
      <c r="BA103" s="69"/>
      <c r="BB103" s="69"/>
      <c r="BC103" s="69"/>
      <c r="BD103" s="71"/>
      <c r="BE103" s="71"/>
      <c r="BF103" s="71"/>
      <c r="BG103" s="72"/>
      <c r="BH103" s="73"/>
      <c r="BI103" s="73"/>
      <c r="BJ103" s="74"/>
      <c r="BK103" s="74"/>
      <c r="BL103" s="77" t="str">
        <f t="shared" si="17"/>
        <v/>
      </c>
      <c r="BM103" s="80" t="str">
        <f t="shared" si="18"/>
        <v/>
      </c>
      <c r="BN103" s="139"/>
      <c r="BO103" s="82" t="str">
        <f>IF(ISBLANK(A103),"",VLOOKUP(LEFT(A103,1),Coordinate,2,FALSE))</f>
        <v/>
      </c>
      <c r="BP103" s="83">
        <f t="shared" si="19"/>
        <v>0</v>
      </c>
      <c r="BQ103" s="84">
        <f t="shared" si="20"/>
        <v>0</v>
      </c>
      <c r="BR103" s="54" t="str">
        <f>IF(ISBLANK(A103),"",vlookup(LEFT(A103,1),Coordinate,9,false))</f>
        <v/>
      </c>
      <c r="BS103" s="54" t="str">
        <f>IF(ISBLANK(A103),"",VLOOKUP(MID(A103,2,1),Coordinate,9,false))</f>
        <v/>
      </c>
      <c r="BT103" s="54" t="str">
        <f>IF(ISBLANK(A103),"",VLOOKUP(MID(A103,3,1),Coordinate,9,false))</f>
        <v/>
      </c>
      <c r="BU103" s="54" t="str">
        <f>IF(ISBLANK(A103),"",VLOOKUP(MID(A103,4,1),Coordinate,9,false))</f>
        <v/>
      </c>
      <c r="BV103" s="54" t="str">
        <f>IF(ISBLANK(A103),"",VLOOKUP(MID(A103,5,1),Coordinate,9,false))</f>
        <v/>
      </c>
      <c r="BW103" s="54" t="str">
        <f>IF(ISBLANK(A103),"",VLOOKUP(MID(A103,6,1),Coordinate,9,false))</f>
        <v/>
      </c>
      <c r="BX103" s="84" t="str">
        <f>IF(ISBLANK(A103),"",VLOOKUP(RIGHT(A103,1),Coordinate,9,false))</f>
        <v/>
      </c>
      <c r="BY103" s="84">
        <f t="array" ref="BY103">SUMPRODUCT(BR103:BX103,TRANSPOSE(Weights))</f>
        <v>0</v>
      </c>
      <c r="BZ103" s="53"/>
    </row>
    <row r="104">
      <c r="A104" s="140"/>
      <c r="B104" s="51" t="str">
        <f>IF(ISBLANK(A104),"",if(C104="","N",if(VLOOKUP(BQ104,NewPlanet,3,false)=C104,"Y","N")))</f>
        <v/>
      </c>
      <c r="C104" s="141"/>
      <c r="D104" s="52"/>
      <c r="E104" s="52"/>
      <c r="F104" s="52"/>
      <c r="G104" s="52"/>
      <c r="H104" s="52"/>
      <c r="I104" s="54" t="str">
        <f t="shared" si="14"/>
        <v/>
      </c>
      <c r="J104" s="52"/>
      <c r="K104" s="52"/>
      <c r="L104" s="52"/>
      <c r="M104" s="52"/>
      <c r="N104" s="52"/>
      <c r="O104" s="54" t="str">
        <f t="shared" si="15"/>
        <v/>
      </c>
      <c r="P104" s="142"/>
      <c r="Q104" s="56"/>
      <c r="R104" s="143"/>
      <c r="S104" s="58"/>
      <c r="T104" s="144"/>
      <c r="U104" s="60"/>
      <c r="V104" s="61"/>
      <c r="W104" s="62"/>
      <c r="X104" s="52"/>
      <c r="Y104" s="63"/>
      <c r="Z104" s="52"/>
      <c r="AA104" s="52"/>
      <c r="AB104" s="52"/>
      <c r="AC104" s="65"/>
      <c r="AD104" s="52"/>
      <c r="AE104" s="52"/>
      <c r="AF104" s="52"/>
      <c r="AG104" s="65"/>
      <c r="AH104" s="52"/>
      <c r="AI104" s="52"/>
      <c r="AJ104" s="52"/>
      <c r="AK104" s="65"/>
      <c r="AL104" s="52"/>
      <c r="AM104" s="52"/>
      <c r="AN104" s="52"/>
      <c r="AO104" s="56"/>
      <c r="AP104" s="56"/>
      <c r="AQ104" s="56"/>
      <c r="AR104" s="58"/>
      <c r="AS104" s="58"/>
      <c r="AT104" s="58"/>
      <c r="AU104" s="60"/>
      <c r="AV104" s="60"/>
      <c r="AW104" s="61"/>
      <c r="AX104" s="62"/>
      <c r="AY104" s="31" t="str">
        <f t="shared" si="16"/>
        <v/>
      </c>
      <c r="AZ104" s="63"/>
      <c r="BA104" s="69"/>
      <c r="BB104" s="69"/>
      <c r="BC104" s="69"/>
      <c r="BD104" s="71"/>
      <c r="BE104" s="71"/>
      <c r="BF104" s="71"/>
      <c r="BG104" s="72"/>
      <c r="BH104" s="73"/>
      <c r="BI104" s="73"/>
      <c r="BJ104" s="74"/>
      <c r="BK104" s="74"/>
      <c r="BL104" s="77" t="str">
        <f t="shared" si="17"/>
        <v/>
      </c>
      <c r="BM104" s="80" t="str">
        <f t="shared" si="18"/>
        <v/>
      </c>
      <c r="BN104" s="139"/>
      <c r="BO104" s="82" t="str">
        <f>IF(ISBLANK(A104),"",VLOOKUP(LEFT(A104,1),Coordinate,2,FALSE))</f>
        <v/>
      </c>
      <c r="BP104" s="83">
        <f t="shared" si="19"/>
        <v>0</v>
      </c>
      <c r="BQ104" s="84">
        <f t="shared" si="20"/>
        <v>0</v>
      </c>
      <c r="BR104" s="54" t="str">
        <f>IF(ISBLANK(A104),"",vlookup(LEFT(A104,1),Coordinate,9,false))</f>
        <v/>
      </c>
      <c r="BS104" s="54" t="str">
        <f>IF(ISBLANK(A104),"",VLOOKUP(MID(A104,2,1),Coordinate,9,false))</f>
        <v/>
      </c>
      <c r="BT104" s="54" t="str">
        <f>IF(ISBLANK(A104),"",VLOOKUP(MID(A104,3,1),Coordinate,9,false))</f>
        <v/>
      </c>
      <c r="BU104" s="54" t="str">
        <f>IF(ISBLANK(A104),"",VLOOKUP(MID(A104,4,1),Coordinate,9,false))</f>
        <v/>
      </c>
      <c r="BV104" s="54" t="str">
        <f>IF(ISBLANK(A104),"",VLOOKUP(MID(A104,5,1),Coordinate,9,false))</f>
        <v/>
      </c>
      <c r="BW104" s="54" t="str">
        <f>IF(ISBLANK(A104),"",VLOOKUP(MID(A104,6,1),Coordinate,9,false))</f>
        <v/>
      </c>
      <c r="BX104" s="84" t="str">
        <f>IF(ISBLANK(A104),"",VLOOKUP(RIGHT(A104,1),Coordinate,9,false))</f>
        <v/>
      </c>
      <c r="BY104" s="84">
        <f t="array" ref="BY104">SUMPRODUCT(BR104:BX104,TRANSPOSE(Weights))</f>
        <v>0</v>
      </c>
      <c r="BZ104" s="53"/>
    </row>
    <row r="105">
      <c r="A105" s="140"/>
      <c r="B105" s="51" t="str">
        <f>IF(ISBLANK(A105),"",if(C105="","N",if(VLOOKUP(BQ105,NewPlanet,3,false)=C105,"Y","N")))</f>
        <v/>
      </c>
      <c r="C105" s="141"/>
      <c r="D105" s="52"/>
      <c r="E105" s="52"/>
      <c r="F105" s="52"/>
      <c r="G105" s="52"/>
      <c r="H105" s="52"/>
      <c r="I105" s="54" t="str">
        <f t="shared" si="14"/>
        <v/>
      </c>
      <c r="J105" s="52"/>
      <c r="K105" s="52"/>
      <c r="L105" s="52"/>
      <c r="M105" s="52"/>
      <c r="N105" s="52"/>
      <c r="O105" s="54" t="str">
        <f t="shared" si="15"/>
        <v/>
      </c>
      <c r="P105" s="142"/>
      <c r="Q105" s="56"/>
      <c r="R105" s="143"/>
      <c r="S105" s="58"/>
      <c r="T105" s="144"/>
      <c r="U105" s="60"/>
      <c r="V105" s="61"/>
      <c r="W105" s="62"/>
      <c r="X105" s="52"/>
      <c r="Y105" s="63"/>
      <c r="Z105" s="52"/>
      <c r="AA105" s="52"/>
      <c r="AB105" s="52"/>
      <c r="AC105" s="65"/>
      <c r="AD105" s="52"/>
      <c r="AE105" s="52"/>
      <c r="AF105" s="52"/>
      <c r="AG105" s="65"/>
      <c r="AH105" s="52"/>
      <c r="AI105" s="52"/>
      <c r="AJ105" s="52"/>
      <c r="AK105" s="65"/>
      <c r="AL105" s="52"/>
      <c r="AM105" s="52"/>
      <c r="AN105" s="52"/>
      <c r="AO105" s="56"/>
      <c r="AP105" s="56"/>
      <c r="AQ105" s="56"/>
      <c r="AR105" s="58"/>
      <c r="AS105" s="58"/>
      <c r="AT105" s="58"/>
      <c r="AU105" s="60"/>
      <c r="AV105" s="60"/>
      <c r="AW105" s="61"/>
      <c r="AX105" s="62"/>
      <c r="AY105" s="31" t="str">
        <f t="shared" si="16"/>
        <v/>
      </c>
      <c r="AZ105" s="63"/>
      <c r="BA105" s="69"/>
      <c r="BB105" s="69"/>
      <c r="BC105" s="69"/>
      <c r="BD105" s="71"/>
      <c r="BE105" s="71"/>
      <c r="BF105" s="71"/>
      <c r="BG105" s="72"/>
      <c r="BH105" s="73"/>
      <c r="BI105" s="73"/>
      <c r="BJ105" s="74"/>
      <c r="BK105" s="74"/>
      <c r="BL105" s="77" t="str">
        <f t="shared" si="17"/>
        <v/>
      </c>
      <c r="BM105" s="80" t="str">
        <f t="shared" si="18"/>
        <v/>
      </c>
      <c r="BN105" s="139"/>
      <c r="BO105" s="82" t="str">
        <f>IF(ISBLANK(A105),"",VLOOKUP(LEFT(A105,1),Coordinate,2,FALSE))</f>
        <v/>
      </c>
      <c r="BP105" s="83">
        <f t="shared" si="19"/>
        <v>0</v>
      </c>
      <c r="BQ105" s="84">
        <f t="shared" si="20"/>
        <v>0</v>
      </c>
      <c r="BR105" s="54" t="str">
        <f>IF(ISBLANK(A105),"",vlookup(LEFT(A105,1),Coordinate,9,false))</f>
        <v/>
      </c>
      <c r="BS105" s="54" t="str">
        <f>IF(ISBLANK(A105),"",VLOOKUP(MID(A105,2,1),Coordinate,9,false))</f>
        <v/>
      </c>
      <c r="BT105" s="54" t="str">
        <f>IF(ISBLANK(A105),"",VLOOKUP(MID(A105,3,1),Coordinate,9,false))</f>
        <v/>
      </c>
      <c r="BU105" s="54" t="str">
        <f>IF(ISBLANK(A105),"",VLOOKUP(MID(A105,4,1),Coordinate,9,false))</f>
        <v/>
      </c>
      <c r="BV105" s="54" t="str">
        <f>IF(ISBLANK(A105),"",VLOOKUP(MID(A105,5,1),Coordinate,9,false))</f>
        <v/>
      </c>
      <c r="BW105" s="54" t="str">
        <f>IF(ISBLANK(A105),"",VLOOKUP(MID(A105,6,1),Coordinate,9,false))</f>
        <v/>
      </c>
      <c r="BX105" s="84" t="str">
        <f>IF(ISBLANK(A105),"",VLOOKUP(RIGHT(A105,1),Coordinate,9,false))</f>
        <v/>
      </c>
      <c r="BY105" s="84">
        <f t="array" ref="BY105">SUMPRODUCT(BR105:BX105,TRANSPOSE(Weights))</f>
        <v>0</v>
      </c>
      <c r="BZ105" s="53"/>
    </row>
    <row r="106">
      <c r="A106" s="140"/>
      <c r="B106" s="51" t="str">
        <f>IF(ISBLANK(A106),"",if(C106="","N",if(VLOOKUP(BQ106,NewPlanet,3,false)=C106,"Y","N")))</f>
        <v/>
      </c>
      <c r="C106" s="141"/>
      <c r="D106" s="52"/>
      <c r="E106" s="52"/>
      <c r="F106" s="52"/>
      <c r="G106" s="52"/>
      <c r="H106" s="52"/>
      <c r="I106" s="54" t="str">
        <f t="shared" si="14"/>
        <v/>
      </c>
      <c r="J106" s="52"/>
      <c r="K106" s="52"/>
      <c r="L106" s="52"/>
      <c r="M106" s="52"/>
      <c r="N106" s="52"/>
      <c r="O106" s="54" t="str">
        <f t="shared" si="15"/>
        <v/>
      </c>
      <c r="P106" s="142"/>
      <c r="Q106" s="56"/>
      <c r="R106" s="143"/>
      <c r="S106" s="58"/>
      <c r="T106" s="144"/>
      <c r="U106" s="60"/>
      <c r="V106" s="61"/>
      <c r="W106" s="62"/>
      <c r="X106" s="52"/>
      <c r="Y106" s="63"/>
      <c r="Z106" s="52"/>
      <c r="AA106" s="52"/>
      <c r="AB106" s="52"/>
      <c r="AC106" s="65"/>
      <c r="AD106" s="52"/>
      <c r="AE106" s="52"/>
      <c r="AF106" s="52"/>
      <c r="AG106" s="65"/>
      <c r="AH106" s="52"/>
      <c r="AI106" s="52"/>
      <c r="AJ106" s="52"/>
      <c r="AK106" s="65"/>
      <c r="AL106" s="52"/>
      <c r="AM106" s="52"/>
      <c r="AN106" s="52"/>
      <c r="AO106" s="56"/>
      <c r="AP106" s="56"/>
      <c r="AQ106" s="56"/>
      <c r="AR106" s="58"/>
      <c r="AS106" s="58"/>
      <c r="AT106" s="58"/>
      <c r="AU106" s="60"/>
      <c r="AV106" s="60"/>
      <c r="AW106" s="61"/>
      <c r="AX106" s="62"/>
      <c r="AY106" s="31" t="str">
        <f t="shared" si="16"/>
        <v/>
      </c>
      <c r="AZ106" s="63"/>
      <c r="BA106" s="69"/>
      <c r="BB106" s="69"/>
      <c r="BC106" s="69"/>
      <c r="BD106" s="71"/>
      <c r="BE106" s="71"/>
      <c r="BF106" s="71"/>
      <c r="BG106" s="72"/>
      <c r="BH106" s="73"/>
      <c r="BI106" s="73"/>
      <c r="BJ106" s="74"/>
      <c r="BK106" s="74"/>
      <c r="BL106" s="77" t="str">
        <f t="shared" si="17"/>
        <v/>
      </c>
      <c r="BM106" s="80" t="str">
        <f t="shared" si="18"/>
        <v/>
      </c>
      <c r="BN106" s="139"/>
      <c r="BO106" s="82" t="str">
        <f>IF(ISBLANK(A106),"",VLOOKUP(LEFT(A106,1),Coordinate,2,FALSE))</f>
        <v/>
      </c>
      <c r="BP106" s="83">
        <f t="shared" si="19"/>
        <v>0</v>
      </c>
      <c r="BQ106" s="84">
        <f t="shared" si="20"/>
        <v>0</v>
      </c>
      <c r="BR106" s="54" t="str">
        <f>IF(ISBLANK(A106),"",vlookup(LEFT(A106,1),Coordinate,9,false))</f>
        <v/>
      </c>
      <c r="BS106" s="54" t="str">
        <f>IF(ISBLANK(A106),"",VLOOKUP(MID(A106,2,1),Coordinate,9,false))</f>
        <v/>
      </c>
      <c r="BT106" s="54" t="str">
        <f>IF(ISBLANK(A106),"",VLOOKUP(MID(A106,3,1),Coordinate,9,false))</f>
        <v/>
      </c>
      <c r="BU106" s="54" t="str">
        <f>IF(ISBLANK(A106),"",VLOOKUP(MID(A106,4,1),Coordinate,9,false))</f>
        <v/>
      </c>
      <c r="BV106" s="54" t="str">
        <f>IF(ISBLANK(A106),"",VLOOKUP(MID(A106,5,1),Coordinate,9,false))</f>
        <v/>
      </c>
      <c r="BW106" s="54" t="str">
        <f>IF(ISBLANK(A106),"",VLOOKUP(MID(A106,6,1),Coordinate,9,false))</f>
        <v/>
      </c>
      <c r="BX106" s="84" t="str">
        <f>IF(ISBLANK(A106),"",VLOOKUP(RIGHT(A106,1),Coordinate,9,false))</f>
        <v/>
      </c>
      <c r="BY106" s="84">
        <f t="array" ref="BY106">SUMPRODUCT(BR106:BX106,TRANSPOSE(Weights))</f>
        <v>0</v>
      </c>
      <c r="BZ106" s="53"/>
    </row>
    <row r="107">
      <c r="A107" s="140"/>
      <c r="B107" s="51" t="str">
        <f>IF(ISBLANK(A107),"",if(C107="","N",if(VLOOKUP(BQ107,NewPlanet,3,false)=C107,"Y","N")))</f>
        <v/>
      </c>
      <c r="C107" s="141"/>
      <c r="D107" s="52"/>
      <c r="E107" s="52"/>
      <c r="F107" s="52"/>
      <c r="G107" s="52"/>
      <c r="H107" s="52"/>
      <c r="I107" s="54" t="str">
        <f t="shared" si="14"/>
        <v/>
      </c>
      <c r="J107" s="52"/>
      <c r="K107" s="52"/>
      <c r="L107" s="52"/>
      <c r="M107" s="52"/>
      <c r="N107" s="52"/>
      <c r="O107" s="54" t="str">
        <f t="shared" si="15"/>
        <v/>
      </c>
      <c r="P107" s="142"/>
      <c r="Q107" s="56"/>
      <c r="R107" s="143"/>
      <c r="S107" s="58"/>
      <c r="T107" s="144"/>
      <c r="U107" s="60"/>
      <c r="V107" s="61"/>
      <c r="W107" s="62"/>
      <c r="X107" s="52"/>
      <c r="Y107" s="63"/>
      <c r="Z107" s="52"/>
      <c r="AA107" s="52"/>
      <c r="AB107" s="52"/>
      <c r="AC107" s="65"/>
      <c r="AD107" s="52"/>
      <c r="AE107" s="52"/>
      <c r="AF107" s="52"/>
      <c r="AG107" s="65"/>
      <c r="AH107" s="52"/>
      <c r="AI107" s="52"/>
      <c r="AJ107" s="52"/>
      <c r="AK107" s="65"/>
      <c r="AL107" s="52"/>
      <c r="AM107" s="52"/>
      <c r="AN107" s="52"/>
      <c r="AO107" s="56"/>
      <c r="AP107" s="56"/>
      <c r="AQ107" s="56"/>
      <c r="AR107" s="58"/>
      <c r="AS107" s="58"/>
      <c r="AT107" s="58"/>
      <c r="AU107" s="60"/>
      <c r="AV107" s="60"/>
      <c r="AW107" s="61"/>
      <c r="AX107" s="62"/>
      <c r="AY107" s="31" t="str">
        <f t="shared" si="16"/>
        <v/>
      </c>
      <c r="AZ107" s="63"/>
      <c r="BA107" s="69"/>
      <c r="BB107" s="69"/>
      <c r="BC107" s="69"/>
      <c r="BD107" s="71"/>
      <c r="BE107" s="71"/>
      <c r="BF107" s="71"/>
      <c r="BG107" s="72"/>
      <c r="BH107" s="73"/>
      <c r="BI107" s="73"/>
      <c r="BJ107" s="74"/>
      <c r="BK107" s="74"/>
      <c r="BL107" s="77" t="str">
        <f t="shared" si="17"/>
        <v/>
      </c>
      <c r="BM107" s="80" t="str">
        <f t="shared" si="18"/>
        <v/>
      </c>
      <c r="BN107" s="139"/>
      <c r="BO107" s="82" t="str">
        <f>IF(ISBLANK(A107),"",VLOOKUP(LEFT(A107,1),Coordinate,2,FALSE))</f>
        <v/>
      </c>
      <c r="BP107" s="83">
        <f t="shared" si="19"/>
        <v>0</v>
      </c>
      <c r="BQ107" s="84">
        <f t="shared" si="20"/>
        <v>0</v>
      </c>
      <c r="BR107" s="54" t="str">
        <f>IF(ISBLANK(A107),"",vlookup(LEFT(A107,1),Coordinate,9,false))</f>
        <v/>
      </c>
      <c r="BS107" s="54" t="str">
        <f>IF(ISBLANK(A107),"",VLOOKUP(MID(A107,2,1),Coordinate,9,false))</f>
        <v/>
      </c>
      <c r="BT107" s="54" t="str">
        <f>IF(ISBLANK(A107),"",VLOOKUP(MID(A107,3,1),Coordinate,9,false))</f>
        <v/>
      </c>
      <c r="BU107" s="54" t="str">
        <f>IF(ISBLANK(A107),"",VLOOKUP(MID(A107,4,1),Coordinate,9,false))</f>
        <v/>
      </c>
      <c r="BV107" s="54" t="str">
        <f>IF(ISBLANK(A107),"",VLOOKUP(MID(A107,5,1),Coordinate,9,false))</f>
        <v/>
      </c>
      <c r="BW107" s="54" t="str">
        <f>IF(ISBLANK(A107),"",VLOOKUP(MID(A107,6,1),Coordinate,9,false))</f>
        <v/>
      </c>
      <c r="BX107" s="84" t="str">
        <f>IF(ISBLANK(A107),"",VLOOKUP(RIGHT(A107,1),Coordinate,9,false))</f>
        <v/>
      </c>
      <c r="BY107" s="84">
        <f t="array" ref="BY107">SUMPRODUCT(BR107:BX107,TRANSPOSE(Weights))</f>
        <v>0</v>
      </c>
      <c r="BZ107" s="53"/>
    </row>
    <row r="108">
      <c r="A108" s="140"/>
      <c r="B108" s="51" t="str">
        <f>IF(ISBLANK(A108),"",if(C108="","N",if(VLOOKUP(BQ108,NewPlanet,3,false)=C108,"Y","N")))</f>
        <v/>
      </c>
      <c r="C108" s="141"/>
      <c r="D108" s="52"/>
      <c r="E108" s="52"/>
      <c r="F108" s="52"/>
      <c r="G108" s="52"/>
      <c r="H108" s="52"/>
      <c r="I108" s="54" t="str">
        <f t="shared" si="14"/>
        <v/>
      </c>
      <c r="J108" s="52"/>
      <c r="K108" s="52"/>
      <c r="L108" s="52"/>
      <c r="M108" s="52"/>
      <c r="N108" s="52"/>
      <c r="O108" s="54" t="str">
        <f t="shared" si="15"/>
        <v/>
      </c>
      <c r="P108" s="142"/>
      <c r="Q108" s="56"/>
      <c r="R108" s="143"/>
      <c r="S108" s="58"/>
      <c r="T108" s="144"/>
      <c r="U108" s="60"/>
      <c r="V108" s="61"/>
      <c r="W108" s="62"/>
      <c r="X108" s="52"/>
      <c r="Y108" s="63"/>
      <c r="Z108" s="52"/>
      <c r="AA108" s="52"/>
      <c r="AB108" s="52"/>
      <c r="AC108" s="65"/>
      <c r="AD108" s="52"/>
      <c r="AE108" s="52"/>
      <c r="AF108" s="52"/>
      <c r="AG108" s="65"/>
      <c r="AH108" s="52"/>
      <c r="AI108" s="52"/>
      <c r="AJ108" s="52"/>
      <c r="AK108" s="65"/>
      <c r="AL108" s="52"/>
      <c r="AM108" s="52"/>
      <c r="AN108" s="52"/>
      <c r="AO108" s="56"/>
      <c r="AP108" s="56"/>
      <c r="AQ108" s="56"/>
      <c r="AR108" s="58"/>
      <c r="AS108" s="58"/>
      <c r="AT108" s="58"/>
      <c r="AU108" s="60"/>
      <c r="AV108" s="60"/>
      <c r="AW108" s="61"/>
      <c r="AX108" s="62"/>
      <c r="AY108" s="31" t="str">
        <f t="shared" si="16"/>
        <v/>
      </c>
      <c r="AZ108" s="63"/>
      <c r="BA108" s="69"/>
      <c r="BB108" s="69"/>
      <c r="BC108" s="69"/>
      <c r="BD108" s="71"/>
      <c r="BE108" s="71"/>
      <c r="BF108" s="71"/>
      <c r="BG108" s="72"/>
      <c r="BH108" s="73"/>
      <c r="BI108" s="73"/>
      <c r="BJ108" s="74"/>
      <c r="BK108" s="74"/>
      <c r="BL108" s="77" t="str">
        <f t="shared" si="17"/>
        <v/>
      </c>
      <c r="BM108" s="80" t="str">
        <f t="shared" si="18"/>
        <v/>
      </c>
      <c r="BN108" s="139"/>
      <c r="BO108" s="82" t="str">
        <f>IF(ISBLANK(A108),"",VLOOKUP(LEFT(A108,1),Coordinate,2,FALSE))</f>
        <v/>
      </c>
      <c r="BP108" s="83">
        <f t="shared" si="19"/>
        <v>0</v>
      </c>
      <c r="BQ108" s="84">
        <f t="shared" si="20"/>
        <v>0</v>
      </c>
      <c r="BR108" s="54" t="str">
        <f>IF(ISBLANK(A108),"",vlookup(LEFT(A108,1),Coordinate,9,false))</f>
        <v/>
      </c>
      <c r="BS108" s="54" t="str">
        <f>IF(ISBLANK(A108),"",VLOOKUP(MID(A108,2,1),Coordinate,9,false))</f>
        <v/>
      </c>
      <c r="BT108" s="54" t="str">
        <f>IF(ISBLANK(A108),"",VLOOKUP(MID(A108,3,1),Coordinate,9,false))</f>
        <v/>
      </c>
      <c r="BU108" s="54" t="str">
        <f>IF(ISBLANK(A108),"",VLOOKUP(MID(A108,4,1),Coordinate,9,false))</f>
        <v/>
      </c>
      <c r="BV108" s="54" t="str">
        <f>IF(ISBLANK(A108),"",VLOOKUP(MID(A108,5,1),Coordinate,9,false))</f>
        <v/>
      </c>
      <c r="BW108" s="54" t="str">
        <f>IF(ISBLANK(A108),"",VLOOKUP(MID(A108,6,1),Coordinate,9,false))</f>
        <v/>
      </c>
      <c r="BX108" s="84" t="str">
        <f>IF(ISBLANK(A108),"",VLOOKUP(RIGHT(A108,1),Coordinate,9,false))</f>
        <v/>
      </c>
      <c r="BY108" s="84">
        <f t="array" ref="BY108">SUMPRODUCT(BR108:BX108,TRANSPOSE(Weights))</f>
        <v>0</v>
      </c>
      <c r="BZ108" s="53"/>
    </row>
    <row r="109">
      <c r="A109" s="140"/>
      <c r="B109" s="51" t="str">
        <f>IF(ISBLANK(A109),"",if(C109="","N",if(VLOOKUP(BQ109,NewPlanet,3,false)=C109,"Y","N")))</f>
        <v/>
      </c>
      <c r="C109" s="141"/>
      <c r="D109" s="52"/>
      <c r="E109" s="52"/>
      <c r="F109" s="52"/>
      <c r="G109" s="52"/>
      <c r="H109" s="52"/>
      <c r="I109" s="54" t="str">
        <f t="shared" si="14"/>
        <v/>
      </c>
      <c r="J109" s="52"/>
      <c r="K109" s="52"/>
      <c r="L109" s="52"/>
      <c r="M109" s="52"/>
      <c r="N109" s="52"/>
      <c r="O109" s="54" t="str">
        <f t="shared" si="15"/>
        <v/>
      </c>
      <c r="P109" s="142"/>
      <c r="Q109" s="56"/>
      <c r="R109" s="143"/>
      <c r="S109" s="58"/>
      <c r="T109" s="144"/>
      <c r="U109" s="60"/>
      <c r="V109" s="61"/>
      <c r="W109" s="62"/>
      <c r="X109" s="52"/>
      <c r="Y109" s="63"/>
      <c r="Z109" s="52"/>
      <c r="AA109" s="52"/>
      <c r="AB109" s="52"/>
      <c r="AC109" s="65"/>
      <c r="AD109" s="52"/>
      <c r="AE109" s="52"/>
      <c r="AF109" s="52"/>
      <c r="AG109" s="65"/>
      <c r="AH109" s="52"/>
      <c r="AI109" s="52"/>
      <c r="AJ109" s="52"/>
      <c r="AK109" s="65"/>
      <c r="AL109" s="52"/>
      <c r="AM109" s="52"/>
      <c r="AN109" s="52"/>
      <c r="AO109" s="56"/>
      <c r="AP109" s="56"/>
      <c r="AQ109" s="56"/>
      <c r="AR109" s="58"/>
      <c r="AS109" s="58"/>
      <c r="AT109" s="58"/>
      <c r="AU109" s="60"/>
      <c r="AV109" s="60"/>
      <c r="AW109" s="61"/>
      <c r="AX109" s="62"/>
      <c r="AY109" s="31" t="str">
        <f t="shared" si="16"/>
        <v/>
      </c>
      <c r="AZ109" s="63"/>
      <c r="BA109" s="69"/>
      <c r="BB109" s="69"/>
      <c r="BC109" s="69"/>
      <c r="BD109" s="71"/>
      <c r="BE109" s="71"/>
      <c r="BF109" s="71"/>
      <c r="BG109" s="72"/>
      <c r="BH109" s="73"/>
      <c r="BI109" s="73"/>
      <c r="BJ109" s="74"/>
      <c r="BK109" s="74"/>
      <c r="BL109" s="77" t="str">
        <f t="shared" si="17"/>
        <v/>
      </c>
      <c r="BM109" s="80" t="str">
        <f t="shared" si="18"/>
        <v/>
      </c>
      <c r="BN109" s="139"/>
      <c r="BO109" s="82" t="str">
        <f>IF(ISBLANK(A109),"",VLOOKUP(LEFT(A109,1),Coordinate,2,FALSE))</f>
        <v/>
      </c>
      <c r="BP109" s="83">
        <f t="shared" si="19"/>
        <v>0</v>
      </c>
      <c r="BQ109" s="84">
        <f t="shared" si="20"/>
        <v>0</v>
      </c>
      <c r="BR109" s="54" t="str">
        <f>IF(ISBLANK(A109),"",vlookup(LEFT(A109,1),Coordinate,9,false))</f>
        <v/>
      </c>
      <c r="BS109" s="54" t="str">
        <f>IF(ISBLANK(A109),"",VLOOKUP(MID(A109,2,1),Coordinate,9,false))</f>
        <v/>
      </c>
      <c r="BT109" s="54" t="str">
        <f>IF(ISBLANK(A109),"",VLOOKUP(MID(A109,3,1),Coordinate,9,false))</f>
        <v/>
      </c>
      <c r="BU109" s="54" t="str">
        <f>IF(ISBLANK(A109),"",VLOOKUP(MID(A109,4,1),Coordinate,9,false))</f>
        <v/>
      </c>
      <c r="BV109" s="54" t="str">
        <f>IF(ISBLANK(A109),"",VLOOKUP(MID(A109,5,1),Coordinate,9,false))</f>
        <v/>
      </c>
      <c r="BW109" s="54" t="str">
        <f>IF(ISBLANK(A109),"",VLOOKUP(MID(A109,6,1),Coordinate,9,false))</f>
        <v/>
      </c>
      <c r="BX109" s="84" t="str">
        <f>IF(ISBLANK(A109),"",VLOOKUP(RIGHT(A109,1),Coordinate,9,false))</f>
        <v/>
      </c>
      <c r="BY109" s="84">
        <f t="array" ref="BY109">SUMPRODUCT(BR109:BX109,TRANSPOSE(Weights))</f>
        <v>0</v>
      </c>
      <c r="BZ109" s="53"/>
    </row>
    <row r="110">
      <c r="A110" s="140"/>
      <c r="B110" s="51" t="str">
        <f>IF(ISBLANK(A110),"",if(C110="","N",if(VLOOKUP(BQ110,NewPlanet,3,false)=C110,"Y","N")))</f>
        <v/>
      </c>
      <c r="C110" s="141"/>
      <c r="D110" s="52"/>
      <c r="E110" s="52"/>
      <c r="F110" s="52"/>
      <c r="G110" s="52"/>
      <c r="H110" s="52"/>
      <c r="I110" s="54" t="str">
        <f t="shared" si="14"/>
        <v/>
      </c>
      <c r="J110" s="52"/>
      <c r="K110" s="52"/>
      <c r="L110" s="52"/>
      <c r="M110" s="52"/>
      <c r="N110" s="52"/>
      <c r="O110" s="54" t="str">
        <f t="shared" si="15"/>
        <v/>
      </c>
      <c r="P110" s="142"/>
      <c r="Q110" s="56"/>
      <c r="R110" s="143"/>
      <c r="S110" s="58"/>
      <c r="T110" s="144"/>
      <c r="U110" s="60"/>
      <c r="V110" s="61"/>
      <c r="W110" s="62"/>
      <c r="X110" s="52"/>
      <c r="Y110" s="63"/>
      <c r="Z110" s="52"/>
      <c r="AA110" s="52"/>
      <c r="AB110" s="52"/>
      <c r="AC110" s="65"/>
      <c r="AD110" s="52"/>
      <c r="AE110" s="52"/>
      <c r="AF110" s="52"/>
      <c r="AG110" s="65"/>
      <c r="AH110" s="52"/>
      <c r="AI110" s="52"/>
      <c r="AJ110" s="52"/>
      <c r="AK110" s="65"/>
      <c r="AL110" s="52"/>
      <c r="AM110" s="52"/>
      <c r="AN110" s="52"/>
      <c r="AO110" s="56"/>
      <c r="AP110" s="56"/>
      <c r="AQ110" s="56"/>
      <c r="AR110" s="58"/>
      <c r="AS110" s="58"/>
      <c r="AT110" s="58"/>
      <c r="AU110" s="60"/>
      <c r="AV110" s="60"/>
      <c r="AW110" s="61"/>
      <c r="AX110" s="62"/>
      <c r="AY110" s="31" t="str">
        <f t="shared" si="16"/>
        <v/>
      </c>
      <c r="AZ110" s="63"/>
      <c r="BA110" s="69"/>
      <c r="BB110" s="69"/>
      <c r="BC110" s="69"/>
      <c r="BD110" s="71"/>
      <c r="BE110" s="71"/>
      <c r="BF110" s="71"/>
      <c r="BG110" s="72"/>
      <c r="BH110" s="73"/>
      <c r="BI110" s="73"/>
      <c r="BJ110" s="74"/>
      <c r="BK110" s="74"/>
      <c r="BL110" s="77" t="str">
        <f t="shared" si="17"/>
        <v/>
      </c>
      <c r="BM110" s="80" t="str">
        <f t="shared" si="18"/>
        <v/>
      </c>
      <c r="BN110" s="139"/>
      <c r="BO110" s="82" t="str">
        <f>IF(ISBLANK(A110),"",VLOOKUP(LEFT(A110,1),Coordinate,2,FALSE))</f>
        <v/>
      </c>
      <c r="BP110" s="83">
        <f t="shared" si="19"/>
        <v>0</v>
      </c>
      <c r="BQ110" s="84">
        <f t="shared" si="20"/>
        <v>0</v>
      </c>
      <c r="BR110" s="54" t="str">
        <f>IF(ISBLANK(A110),"",vlookup(LEFT(A110,1),Coordinate,9,false))</f>
        <v/>
      </c>
      <c r="BS110" s="54" t="str">
        <f>IF(ISBLANK(A110),"",VLOOKUP(MID(A110,2,1),Coordinate,9,false))</f>
        <v/>
      </c>
      <c r="BT110" s="54" t="str">
        <f>IF(ISBLANK(A110),"",VLOOKUP(MID(A110,3,1),Coordinate,9,false))</f>
        <v/>
      </c>
      <c r="BU110" s="54" t="str">
        <f>IF(ISBLANK(A110),"",VLOOKUP(MID(A110,4,1),Coordinate,9,false))</f>
        <v/>
      </c>
      <c r="BV110" s="54" t="str">
        <f>IF(ISBLANK(A110),"",VLOOKUP(MID(A110,5,1),Coordinate,9,false))</f>
        <v/>
      </c>
      <c r="BW110" s="54" t="str">
        <f>IF(ISBLANK(A110),"",VLOOKUP(MID(A110,6,1),Coordinate,9,false))</f>
        <v/>
      </c>
      <c r="BX110" s="84" t="str">
        <f>IF(ISBLANK(A110),"",VLOOKUP(RIGHT(A110,1),Coordinate,9,false))</f>
        <v/>
      </c>
      <c r="BY110" s="84">
        <f t="array" ref="BY110">SUMPRODUCT(BR110:BX110,TRANSPOSE(Weights))</f>
        <v>0</v>
      </c>
      <c r="BZ110" s="53"/>
    </row>
    <row r="111">
      <c r="A111" s="140"/>
      <c r="B111" s="51" t="str">
        <f>IF(ISBLANK(A111),"",if(C111="","N",if(VLOOKUP(BQ111,NewPlanet,3,false)=C111,"Y","N")))</f>
        <v/>
      </c>
      <c r="C111" s="141"/>
      <c r="D111" s="52"/>
      <c r="E111" s="52"/>
      <c r="F111" s="52"/>
      <c r="G111" s="52"/>
      <c r="H111" s="52"/>
      <c r="I111" s="54" t="str">
        <f t="shared" si="14"/>
        <v/>
      </c>
      <c r="J111" s="52"/>
      <c r="K111" s="52"/>
      <c r="L111" s="52"/>
      <c r="M111" s="52"/>
      <c r="N111" s="52"/>
      <c r="O111" s="54" t="str">
        <f t="shared" si="15"/>
        <v/>
      </c>
      <c r="P111" s="142"/>
      <c r="Q111" s="56"/>
      <c r="R111" s="143"/>
      <c r="S111" s="58"/>
      <c r="T111" s="144"/>
      <c r="U111" s="60"/>
      <c r="V111" s="61"/>
      <c r="W111" s="62"/>
      <c r="X111" s="52"/>
      <c r="Y111" s="63"/>
      <c r="Z111" s="52"/>
      <c r="AA111" s="52"/>
      <c r="AB111" s="52"/>
      <c r="AC111" s="65"/>
      <c r="AD111" s="52"/>
      <c r="AE111" s="52"/>
      <c r="AF111" s="52"/>
      <c r="AG111" s="65"/>
      <c r="AH111" s="52"/>
      <c r="AI111" s="52"/>
      <c r="AJ111" s="52"/>
      <c r="AK111" s="65"/>
      <c r="AL111" s="52"/>
      <c r="AM111" s="52"/>
      <c r="AN111" s="52"/>
      <c r="AO111" s="56"/>
      <c r="AP111" s="56"/>
      <c r="AQ111" s="56"/>
      <c r="AR111" s="58"/>
      <c r="AS111" s="58"/>
      <c r="AT111" s="58"/>
      <c r="AU111" s="60"/>
      <c r="AV111" s="60"/>
      <c r="AW111" s="61"/>
      <c r="AX111" s="62"/>
      <c r="AY111" s="31" t="str">
        <f t="shared" si="16"/>
        <v/>
      </c>
      <c r="AZ111" s="63"/>
      <c r="BA111" s="69"/>
      <c r="BB111" s="69"/>
      <c r="BC111" s="69"/>
      <c r="BD111" s="71"/>
      <c r="BE111" s="71"/>
      <c r="BF111" s="71"/>
      <c r="BG111" s="72"/>
      <c r="BH111" s="73"/>
      <c r="BI111" s="73"/>
      <c r="BJ111" s="74"/>
      <c r="BK111" s="74"/>
      <c r="BL111" s="77" t="str">
        <f t="shared" si="17"/>
        <v/>
      </c>
      <c r="BM111" s="80" t="str">
        <f t="shared" si="18"/>
        <v/>
      </c>
      <c r="BN111" s="139"/>
      <c r="BO111" s="82" t="str">
        <f>IF(ISBLANK(A111),"",VLOOKUP(LEFT(A111,1),Coordinate,2,FALSE))</f>
        <v/>
      </c>
      <c r="BP111" s="83">
        <f t="shared" si="19"/>
        <v>0</v>
      </c>
      <c r="BQ111" s="84">
        <f t="shared" si="20"/>
        <v>0</v>
      </c>
      <c r="BR111" s="54" t="str">
        <f>IF(ISBLANK(A111),"",vlookup(LEFT(A111,1),Coordinate,9,false))</f>
        <v/>
      </c>
      <c r="BS111" s="54" t="str">
        <f>IF(ISBLANK(A111),"",VLOOKUP(MID(A111,2,1),Coordinate,9,false))</f>
        <v/>
      </c>
      <c r="BT111" s="54" t="str">
        <f>IF(ISBLANK(A111),"",VLOOKUP(MID(A111,3,1),Coordinate,9,false))</f>
        <v/>
      </c>
      <c r="BU111" s="54" t="str">
        <f>IF(ISBLANK(A111),"",VLOOKUP(MID(A111,4,1),Coordinate,9,false))</f>
        <v/>
      </c>
      <c r="BV111" s="54" t="str">
        <f>IF(ISBLANK(A111),"",VLOOKUP(MID(A111,5,1),Coordinate,9,false))</f>
        <v/>
      </c>
      <c r="BW111" s="54" t="str">
        <f>IF(ISBLANK(A111),"",VLOOKUP(MID(A111,6,1),Coordinate,9,false))</f>
        <v/>
      </c>
      <c r="BX111" s="84" t="str">
        <f>IF(ISBLANK(A111),"",VLOOKUP(RIGHT(A111,1),Coordinate,9,false))</f>
        <v/>
      </c>
      <c r="BY111" s="84">
        <f t="array" ref="BY111">SUMPRODUCT(BR111:BX111,TRANSPOSE(Weights))</f>
        <v>0</v>
      </c>
      <c r="BZ111" s="53"/>
    </row>
    <row r="112">
      <c r="A112" s="140"/>
      <c r="B112" s="51" t="str">
        <f>IF(ISBLANK(A112),"",if(C112="","N",if(VLOOKUP(BQ112,NewPlanet,3,false)=C112,"Y","N")))</f>
        <v/>
      </c>
      <c r="C112" s="141"/>
      <c r="D112" s="52"/>
      <c r="E112" s="52"/>
      <c r="F112" s="52"/>
      <c r="G112" s="52"/>
      <c r="H112" s="52"/>
      <c r="I112" s="54" t="str">
        <f t="shared" si="14"/>
        <v/>
      </c>
      <c r="J112" s="52"/>
      <c r="K112" s="52"/>
      <c r="L112" s="52"/>
      <c r="M112" s="52"/>
      <c r="N112" s="52"/>
      <c r="O112" s="54" t="str">
        <f t="shared" si="15"/>
        <v/>
      </c>
      <c r="P112" s="142"/>
      <c r="Q112" s="56"/>
      <c r="R112" s="143"/>
      <c r="S112" s="58"/>
      <c r="T112" s="144"/>
      <c r="U112" s="60"/>
      <c r="V112" s="61"/>
      <c r="W112" s="62"/>
      <c r="X112" s="52"/>
      <c r="Y112" s="63"/>
      <c r="Z112" s="52"/>
      <c r="AA112" s="52"/>
      <c r="AB112" s="52"/>
      <c r="AC112" s="65"/>
      <c r="AD112" s="52"/>
      <c r="AE112" s="52"/>
      <c r="AF112" s="52"/>
      <c r="AG112" s="65"/>
      <c r="AH112" s="52"/>
      <c r="AI112" s="52"/>
      <c r="AJ112" s="52"/>
      <c r="AK112" s="65"/>
      <c r="AL112" s="52"/>
      <c r="AM112" s="52"/>
      <c r="AN112" s="52"/>
      <c r="AO112" s="56"/>
      <c r="AP112" s="56"/>
      <c r="AQ112" s="56"/>
      <c r="AR112" s="58"/>
      <c r="AS112" s="58"/>
      <c r="AT112" s="58"/>
      <c r="AU112" s="60"/>
      <c r="AV112" s="60"/>
      <c r="AW112" s="61"/>
      <c r="AX112" s="62"/>
      <c r="AY112" s="31" t="str">
        <f t="shared" si="16"/>
        <v/>
      </c>
      <c r="AZ112" s="63"/>
      <c r="BA112" s="69"/>
      <c r="BB112" s="69"/>
      <c r="BC112" s="69"/>
      <c r="BD112" s="71"/>
      <c r="BE112" s="71"/>
      <c r="BF112" s="71"/>
      <c r="BG112" s="72"/>
      <c r="BH112" s="73"/>
      <c r="BI112" s="73"/>
      <c r="BJ112" s="74"/>
      <c r="BK112" s="74"/>
      <c r="BL112" s="77" t="str">
        <f t="shared" si="17"/>
        <v/>
      </c>
      <c r="BM112" s="80" t="str">
        <f t="shared" si="18"/>
        <v/>
      </c>
      <c r="BN112" s="139"/>
      <c r="BO112" s="82" t="str">
        <f>IF(ISBLANK(A112),"",VLOOKUP(LEFT(A112,1),Coordinate,2,FALSE))</f>
        <v/>
      </c>
      <c r="BP112" s="83">
        <f t="shared" si="19"/>
        <v>0</v>
      </c>
      <c r="BQ112" s="84">
        <f t="shared" si="20"/>
        <v>0</v>
      </c>
      <c r="BR112" s="54" t="str">
        <f>IF(ISBLANK(A112),"",vlookup(LEFT(A112,1),Coordinate,9,false))</f>
        <v/>
      </c>
      <c r="BS112" s="54" t="str">
        <f>IF(ISBLANK(A112),"",VLOOKUP(MID(A112,2,1),Coordinate,9,false))</f>
        <v/>
      </c>
      <c r="BT112" s="54" t="str">
        <f>IF(ISBLANK(A112),"",VLOOKUP(MID(A112,3,1),Coordinate,9,false))</f>
        <v/>
      </c>
      <c r="BU112" s="54" t="str">
        <f>IF(ISBLANK(A112),"",VLOOKUP(MID(A112,4,1),Coordinate,9,false))</f>
        <v/>
      </c>
      <c r="BV112" s="54" t="str">
        <f>IF(ISBLANK(A112),"",VLOOKUP(MID(A112,5,1),Coordinate,9,false))</f>
        <v/>
      </c>
      <c r="BW112" s="54" t="str">
        <f>IF(ISBLANK(A112),"",VLOOKUP(MID(A112,6,1),Coordinate,9,false))</f>
        <v/>
      </c>
      <c r="BX112" s="84" t="str">
        <f>IF(ISBLANK(A112),"",VLOOKUP(RIGHT(A112,1),Coordinate,9,false))</f>
        <v/>
      </c>
      <c r="BY112" s="84">
        <f t="array" ref="BY112">SUMPRODUCT(BR112:BX112,TRANSPOSE(Weights))</f>
        <v>0</v>
      </c>
      <c r="BZ112" s="53"/>
    </row>
    <row r="113">
      <c r="A113" s="140"/>
      <c r="B113" s="51" t="str">
        <f>IF(ISBLANK(A113),"",if(C113="","N",if(VLOOKUP(BQ113,NewPlanet,3,false)=C113,"Y","N")))</f>
        <v/>
      </c>
      <c r="C113" s="141"/>
      <c r="D113" s="52"/>
      <c r="E113" s="52"/>
      <c r="F113" s="52"/>
      <c r="G113" s="52"/>
      <c r="H113" s="52"/>
      <c r="I113" s="54" t="str">
        <f t="shared" si="14"/>
        <v/>
      </c>
      <c r="J113" s="52"/>
      <c r="K113" s="52"/>
      <c r="L113" s="52"/>
      <c r="M113" s="52"/>
      <c r="N113" s="52"/>
      <c r="O113" s="54" t="str">
        <f t="shared" si="15"/>
        <v/>
      </c>
      <c r="P113" s="142"/>
      <c r="Q113" s="56"/>
      <c r="R113" s="143"/>
      <c r="S113" s="58"/>
      <c r="T113" s="144"/>
      <c r="U113" s="60"/>
      <c r="V113" s="61"/>
      <c r="W113" s="62"/>
      <c r="X113" s="52"/>
      <c r="Y113" s="63"/>
      <c r="Z113" s="52"/>
      <c r="AA113" s="52"/>
      <c r="AB113" s="52"/>
      <c r="AC113" s="65"/>
      <c r="AD113" s="52"/>
      <c r="AE113" s="52"/>
      <c r="AF113" s="52"/>
      <c r="AG113" s="65"/>
      <c r="AH113" s="52"/>
      <c r="AI113" s="52"/>
      <c r="AJ113" s="52"/>
      <c r="AK113" s="65"/>
      <c r="AL113" s="52"/>
      <c r="AM113" s="52"/>
      <c r="AN113" s="52"/>
      <c r="AO113" s="56"/>
      <c r="AP113" s="56"/>
      <c r="AQ113" s="56"/>
      <c r="AR113" s="58"/>
      <c r="AS113" s="58"/>
      <c r="AT113" s="58"/>
      <c r="AU113" s="60"/>
      <c r="AV113" s="60"/>
      <c r="AW113" s="61"/>
      <c r="AX113" s="62"/>
      <c r="AY113" s="31" t="str">
        <f t="shared" si="16"/>
        <v/>
      </c>
      <c r="AZ113" s="63"/>
      <c r="BA113" s="69"/>
      <c r="BB113" s="69"/>
      <c r="BC113" s="69"/>
      <c r="BD113" s="71"/>
      <c r="BE113" s="71"/>
      <c r="BF113" s="71"/>
      <c r="BG113" s="72"/>
      <c r="BH113" s="73"/>
      <c r="BI113" s="73"/>
      <c r="BJ113" s="74"/>
      <c r="BK113" s="74"/>
      <c r="BL113" s="77" t="str">
        <f t="shared" si="17"/>
        <v/>
      </c>
      <c r="BM113" s="80" t="str">
        <f t="shared" si="18"/>
        <v/>
      </c>
      <c r="BN113" s="139"/>
      <c r="BO113" s="82" t="str">
        <f>IF(ISBLANK(A113),"",VLOOKUP(LEFT(A113,1),Coordinate,2,FALSE))</f>
        <v/>
      </c>
      <c r="BP113" s="83">
        <f t="shared" si="19"/>
        <v>0</v>
      </c>
      <c r="BQ113" s="84">
        <f t="shared" si="20"/>
        <v>0</v>
      </c>
      <c r="BR113" s="54" t="str">
        <f>IF(ISBLANK(A113),"",vlookup(LEFT(A113,1),Coordinate,9,false))</f>
        <v/>
      </c>
      <c r="BS113" s="54" t="str">
        <f>IF(ISBLANK(A113),"",VLOOKUP(MID(A113,2,1),Coordinate,9,false))</f>
        <v/>
      </c>
      <c r="BT113" s="54" t="str">
        <f>IF(ISBLANK(A113),"",VLOOKUP(MID(A113,3,1),Coordinate,9,false))</f>
        <v/>
      </c>
      <c r="BU113" s="54" t="str">
        <f>IF(ISBLANK(A113),"",VLOOKUP(MID(A113,4,1),Coordinate,9,false))</f>
        <v/>
      </c>
      <c r="BV113" s="54" t="str">
        <f>IF(ISBLANK(A113),"",VLOOKUP(MID(A113,5,1),Coordinate,9,false))</f>
        <v/>
      </c>
      <c r="BW113" s="54" t="str">
        <f>IF(ISBLANK(A113),"",VLOOKUP(MID(A113,6,1),Coordinate,9,false))</f>
        <v/>
      </c>
      <c r="BX113" s="84" t="str">
        <f>IF(ISBLANK(A113),"",VLOOKUP(RIGHT(A113,1),Coordinate,9,false))</f>
        <v/>
      </c>
      <c r="BY113" s="84">
        <f t="array" ref="BY113">SUMPRODUCT(BR113:BX113,TRANSPOSE(Weights))</f>
        <v>0</v>
      </c>
      <c r="BZ113" s="53"/>
    </row>
    <row r="114">
      <c r="A114" s="140"/>
      <c r="B114" s="51" t="str">
        <f>IF(ISBLANK(A114),"",if(C114="","N",if(VLOOKUP(BQ114,NewPlanet,3,false)=C114,"Y","N")))</f>
        <v/>
      </c>
      <c r="C114" s="141"/>
      <c r="D114" s="52"/>
      <c r="E114" s="52"/>
      <c r="F114" s="52"/>
      <c r="G114" s="52"/>
      <c r="H114" s="52"/>
      <c r="I114" s="54" t="str">
        <f t="shared" si="14"/>
        <v/>
      </c>
      <c r="J114" s="52"/>
      <c r="K114" s="52"/>
      <c r="L114" s="52"/>
      <c r="M114" s="52"/>
      <c r="N114" s="52"/>
      <c r="O114" s="54" t="str">
        <f t="shared" si="15"/>
        <v/>
      </c>
      <c r="P114" s="142"/>
      <c r="Q114" s="56"/>
      <c r="R114" s="143"/>
      <c r="S114" s="58"/>
      <c r="T114" s="144"/>
      <c r="U114" s="60"/>
      <c r="V114" s="61"/>
      <c r="W114" s="62"/>
      <c r="X114" s="52"/>
      <c r="Y114" s="63"/>
      <c r="Z114" s="52"/>
      <c r="AA114" s="52"/>
      <c r="AB114" s="52"/>
      <c r="AC114" s="65"/>
      <c r="AD114" s="52"/>
      <c r="AE114" s="52"/>
      <c r="AF114" s="52"/>
      <c r="AG114" s="65"/>
      <c r="AH114" s="52"/>
      <c r="AI114" s="52"/>
      <c r="AJ114" s="52"/>
      <c r="AK114" s="65"/>
      <c r="AL114" s="52"/>
      <c r="AM114" s="52"/>
      <c r="AN114" s="52"/>
      <c r="AO114" s="56"/>
      <c r="AP114" s="56"/>
      <c r="AQ114" s="56"/>
      <c r="AR114" s="58"/>
      <c r="AS114" s="58"/>
      <c r="AT114" s="58"/>
      <c r="AU114" s="60"/>
      <c r="AV114" s="60"/>
      <c r="AW114" s="61"/>
      <c r="AX114" s="62"/>
      <c r="AY114" s="31" t="str">
        <f t="shared" si="16"/>
        <v/>
      </c>
      <c r="AZ114" s="63"/>
      <c r="BA114" s="69"/>
      <c r="BB114" s="69"/>
      <c r="BC114" s="69"/>
      <c r="BD114" s="71"/>
      <c r="BE114" s="71"/>
      <c r="BF114" s="71"/>
      <c r="BG114" s="72"/>
      <c r="BH114" s="73"/>
      <c r="BI114" s="73"/>
      <c r="BJ114" s="74"/>
      <c r="BK114" s="74"/>
      <c r="BL114" s="77" t="str">
        <f t="shared" si="17"/>
        <v/>
      </c>
      <c r="BM114" s="80" t="str">
        <f t="shared" si="18"/>
        <v/>
      </c>
      <c r="BN114" s="139"/>
      <c r="BO114" s="82" t="str">
        <f>IF(ISBLANK(A114),"",VLOOKUP(LEFT(A114,1),Coordinate,2,FALSE))</f>
        <v/>
      </c>
      <c r="BP114" s="83">
        <f t="shared" si="19"/>
        <v>0</v>
      </c>
      <c r="BQ114" s="84">
        <f t="shared" si="20"/>
        <v>0</v>
      </c>
      <c r="BR114" s="54" t="str">
        <f>IF(ISBLANK(A114),"",vlookup(LEFT(A114,1),Coordinate,9,false))</f>
        <v/>
      </c>
      <c r="BS114" s="54" t="str">
        <f>IF(ISBLANK(A114),"",VLOOKUP(MID(A114,2,1),Coordinate,9,false))</f>
        <v/>
      </c>
      <c r="BT114" s="54" t="str">
        <f>IF(ISBLANK(A114),"",VLOOKUP(MID(A114,3,1),Coordinate,9,false))</f>
        <v/>
      </c>
      <c r="BU114" s="54" t="str">
        <f>IF(ISBLANK(A114),"",VLOOKUP(MID(A114,4,1),Coordinate,9,false))</f>
        <v/>
      </c>
      <c r="BV114" s="54" t="str">
        <f>IF(ISBLANK(A114),"",VLOOKUP(MID(A114,5,1),Coordinate,9,false))</f>
        <v/>
      </c>
      <c r="BW114" s="54" t="str">
        <f>IF(ISBLANK(A114),"",VLOOKUP(MID(A114,6,1),Coordinate,9,false))</f>
        <v/>
      </c>
      <c r="BX114" s="84" t="str">
        <f>IF(ISBLANK(A114),"",VLOOKUP(RIGHT(A114,1),Coordinate,9,false))</f>
        <v/>
      </c>
      <c r="BY114" s="84">
        <f t="array" ref="BY114">SUMPRODUCT(BR114:BX114,TRANSPOSE(Weights))</f>
        <v>0</v>
      </c>
      <c r="BZ114" s="53"/>
    </row>
    <row r="115">
      <c r="A115" s="140"/>
      <c r="B115" s="51" t="str">
        <f>IF(ISBLANK(A115),"",if(C115="","N",if(VLOOKUP(BQ115,NewPlanet,3,false)=C115,"Y","N")))</f>
        <v/>
      </c>
      <c r="C115" s="141"/>
      <c r="D115" s="52"/>
      <c r="E115" s="52"/>
      <c r="F115" s="52"/>
      <c r="G115" s="52"/>
      <c r="H115" s="52"/>
      <c r="I115" s="54" t="str">
        <f t="shared" si="14"/>
        <v/>
      </c>
      <c r="J115" s="52"/>
      <c r="K115" s="52"/>
      <c r="L115" s="52"/>
      <c r="M115" s="52"/>
      <c r="N115" s="52"/>
      <c r="O115" s="54" t="str">
        <f t="shared" si="15"/>
        <v/>
      </c>
      <c r="P115" s="142"/>
      <c r="Q115" s="56"/>
      <c r="R115" s="143"/>
      <c r="S115" s="58"/>
      <c r="T115" s="144"/>
      <c r="U115" s="60"/>
      <c r="V115" s="61"/>
      <c r="W115" s="62"/>
      <c r="X115" s="52"/>
      <c r="Y115" s="63"/>
      <c r="Z115" s="52"/>
      <c r="AA115" s="52"/>
      <c r="AB115" s="52"/>
      <c r="AC115" s="65"/>
      <c r="AD115" s="52"/>
      <c r="AE115" s="52"/>
      <c r="AF115" s="52"/>
      <c r="AG115" s="65"/>
      <c r="AH115" s="52"/>
      <c r="AI115" s="52"/>
      <c r="AJ115" s="52"/>
      <c r="AK115" s="65"/>
      <c r="AL115" s="52"/>
      <c r="AM115" s="52"/>
      <c r="AN115" s="52"/>
      <c r="AO115" s="56"/>
      <c r="AP115" s="56"/>
      <c r="AQ115" s="56"/>
      <c r="AR115" s="58"/>
      <c r="AS115" s="58"/>
      <c r="AT115" s="58"/>
      <c r="AU115" s="60"/>
      <c r="AV115" s="60"/>
      <c r="AW115" s="61"/>
      <c r="AX115" s="62"/>
      <c r="AY115" s="31" t="str">
        <f t="shared" si="16"/>
        <v/>
      </c>
      <c r="AZ115" s="63"/>
      <c r="BA115" s="69"/>
      <c r="BB115" s="69"/>
      <c r="BC115" s="69"/>
      <c r="BD115" s="71"/>
      <c r="BE115" s="71"/>
      <c r="BF115" s="71"/>
      <c r="BG115" s="72"/>
      <c r="BH115" s="73"/>
      <c r="BI115" s="73"/>
      <c r="BJ115" s="74"/>
      <c r="BK115" s="74"/>
      <c r="BL115" s="77" t="str">
        <f t="shared" si="17"/>
        <v/>
      </c>
      <c r="BM115" s="80" t="str">
        <f t="shared" si="18"/>
        <v/>
      </c>
      <c r="BN115" s="139"/>
      <c r="BO115" s="82" t="str">
        <f>IF(ISBLANK(A115),"",VLOOKUP(LEFT(A115,1),Coordinate,2,FALSE))</f>
        <v/>
      </c>
      <c r="BP115" s="83">
        <f t="shared" si="19"/>
        <v>0</v>
      </c>
      <c r="BQ115" s="84">
        <f t="shared" si="20"/>
        <v>0</v>
      </c>
      <c r="BR115" s="54" t="str">
        <f>IF(ISBLANK(A115),"",vlookup(LEFT(A115,1),Coordinate,9,false))</f>
        <v/>
      </c>
      <c r="BS115" s="54" t="str">
        <f>IF(ISBLANK(A115),"",VLOOKUP(MID(A115,2,1),Coordinate,9,false))</f>
        <v/>
      </c>
      <c r="BT115" s="54" t="str">
        <f>IF(ISBLANK(A115),"",VLOOKUP(MID(A115,3,1),Coordinate,9,false))</f>
        <v/>
      </c>
      <c r="BU115" s="54" t="str">
        <f>IF(ISBLANK(A115),"",VLOOKUP(MID(A115,4,1),Coordinate,9,false))</f>
        <v/>
      </c>
      <c r="BV115" s="54" t="str">
        <f>IF(ISBLANK(A115),"",VLOOKUP(MID(A115,5,1),Coordinate,9,false))</f>
        <v/>
      </c>
      <c r="BW115" s="54" t="str">
        <f>IF(ISBLANK(A115),"",VLOOKUP(MID(A115,6,1),Coordinate,9,false))</f>
        <v/>
      </c>
      <c r="BX115" s="84" t="str">
        <f>IF(ISBLANK(A115),"",VLOOKUP(RIGHT(A115,1),Coordinate,9,false))</f>
        <v/>
      </c>
      <c r="BY115" s="84">
        <f t="array" ref="BY115">SUMPRODUCT(BR115:BX115,TRANSPOSE(Weights))</f>
        <v>0</v>
      </c>
      <c r="BZ115" s="53"/>
    </row>
    <row r="116">
      <c r="A116" s="140"/>
      <c r="B116" s="51" t="str">
        <f>IF(ISBLANK(A116),"",if(C116="","N",if(VLOOKUP(BQ116,NewPlanet,3,false)=C116,"Y","N")))</f>
        <v/>
      </c>
      <c r="C116" s="141"/>
      <c r="D116" s="52"/>
      <c r="E116" s="52"/>
      <c r="F116" s="52"/>
      <c r="G116" s="52"/>
      <c r="H116" s="52"/>
      <c r="I116" s="54" t="str">
        <f t="shared" si="14"/>
        <v/>
      </c>
      <c r="J116" s="52"/>
      <c r="K116" s="52"/>
      <c r="L116" s="52"/>
      <c r="M116" s="52"/>
      <c r="N116" s="52"/>
      <c r="O116" s="54" t="str">
        <f t="shared" si="15"/>
        <v/>
      </c>
      <c r="P116" s="142"/>
      <c r="Q116" s="56"/>
      <c r="R116" s="143"/>
      <c r="S116" s="58"/>
      <c r="T116" s="144"/>
      <c r="U116" s="60"/>
      <c r="V116" s="61"/>
      <c r="W116" s="62"/>
      <c r="X116" s="52"/>
      <c r="Y116" s="63"/>
      <c r="Z116" s="52"/>
      <c r="AA116" s="52"/>
      <c r="AB116" s="52"/>
      <c r="AC116" s="65"/>
      <c r="AD116" s="52"/>
      <c r="AE116" s="52"/>
      <c r="AF116" s="52"/>
      <c r="AG116" s="65"/>
      <c r="AH116" s="52"/>
      <c r="AI116" s="52"/>
      <c r="AJ116" s="52"/>
      <c r="AK116" s="65"/>
      <c r="AL116" s="52"/>
      <c r="AM116" s="52"/>
      <c r="AN116" s="52"/>
      <c r="AO116" s="56"/>
      <c r="AP116" s="56"/>
      <c r="AQ116" s="56"/>
      <c r="AR116" s="58"/>
      <c r="AS116" s="58"/>
      <c r="AT116" s="58"/>
      <c r="AU116" s="60"/>
      <c r="AV116" s="60"/>
      <c r="AW116" s="61"/>
      <c r="AX116" s="62"/>
      <c r="AY116" s="31" t="str">
        <f t="shared" si="16"/>
        <v/>
      </c>
      <c r="AZ116" s="63"/>
      <c r="BA116" s="69"/>
      <c r="BB116" s="69"/>
      <c r="BC116" s="69"/>
      <c r="BD116" s="71"/>
      <c r="BE116" s="71"/>
      <c r="BF116" s="71"/>
      <c r="BG116" s="72"/>
      <c r="BH116" s="73"/>
      <c r="BI116" s="73"/>
      <c r="BJ116" s="74"/>
      <c r="BK116" s="74"/>
      <c r="BL116" s="77" t="str">
        <f t="shared" si="17"/>
        <v/>
      </c>
      <c r="BM116" s="80" t="str">
        <f t="shared" si="18"/>
        <v/>
      </c>
      <c r="BN116" s="139"/>
      <c r="BO116" s="82" t="str">
        <f>IF(ISBLANK(A116),"",VLOOKUP(LEFT(A116,1),Coordinate,2,FALSE))</f>
        <v/>
      </c>
      <c r="BP116" s="83">
        <f t="shared" si="19"/>
        <v>0</v>
      </c>
      <c r="BQ116" s="84">
        <f t="shared" si="20"/>
        <v>0</v>
      </c>
      <c r="BR116" s="54" t="str">
        <f>IF(ISBLANK(A116),"",vlookup(LEFT(A116,1),Coordinate,9,false))</f>
        <v/>
      </c>
      <c r="BS116" s="54" t="str">
        <f>IF(ISBLANK(A116),"",VLOOKUP(MID(A116,2,1),Coordinate,9,false))</f>
        <v/>
      </c>
      <c r="BT116" s="54" t="str">
        <f>IF(ISBLANK(A116),"",VLOOKUP(MID(A116,3,1),Coordinate,9,false))</f>
        <v/>
      </c>
      <c r="BU116" s="54" t="str">
        <f>IF(ISBLANK(A116),"",VLOOKUP(MID(A116,4,1),Coordinate,9,false))</f>
        <v/>
      </c>
      <c r="BV116" s="54" t="str">
        <f>IF(ISBLANK(A116),"",VLOOKUP(MID(A116,5,1),Coordinate,9,false))</f>
        <v/>
      </c>
      <c r="BW116" s="54" t="str">
        <f>IF(ISBLANK(A116),"",VLOOKUP(MID(A116,6,1),Coordinate,9,false))</f>
        <v/>
      </c>
      <c r="BX116" s="84" t="str">
        <f>IF(ISBLANK(A116),"",VLOOKUP(RIGHT(A116,1),Coordinate,9,false))</f>
        <v/>
      </c>
      <c r="BY116" s="84">
        <f t="array" ref="BY116">SUMPRODUCT(BR116:BX116,TRANSPOSE(Weights))</f>
        <v>0</v>
      </c>
      <c r="BZ116" s="53"/>
    </row>
    <row r="117">
      <c r="A117" s="140"/>
      <c r="B117" s="51" t="str">
        <f>IF(ISBLANK(A117),"",if(C117="","N",if(VLOOKUP(BQ117,NewPlanet,3,false)=C117,"Y","N")))</f>
        <v/>
      </c>
      <c r="C117" s="141"/>
      <c r="D117" s="52"/>
      <c r="E117" s="52"/>
      <c r="F117" s="52"/>
      <c r="G117" s="52"/>
      <c r="H117" s="52"/>
      <c r="I117" s="54" t="str">
        <f t="shared" si="14"/>
        <v/>
      </c>
      <c r="J117" s="52"/>
      <c r="K117" s="52"/>
      <c r="L117" s="52"/>
      <c r="M117" s="52"/>
      <c r="N117" s="52"/>
      <c r="O117" s="54" t="str">
        <f t="shared" si="15"/>
        <v/>
      </c>
      <c r="P117" s="142"/>
      <c r="Q117" s="56"/>
      <c r="R117" s="143"/>
      <c r="S117" s="58"/>
      <c r="T117" s="144"/>
      <c r="U117" s="60"/>
      <c r="V117" s="61"/>
      <c r="W117" s="62"/>
      <c r="X117" s="52"/>
      <c r="Y117" s="63"/>
      <c r="Z117" s="52"/>
      <c r="AA117" s="52"/>
      <c r="AB117" s="52"/>
      <c r="AC117" s="65"/>
      <c r="AD117" s="52"/>
      <c r="AE117" s="52"/>
      <c r="AF117" s="52"/>
      <c r="AG117" s="65"/>
      <c r="AH117" s="52"/>
      <c r="AI117" s="52"/>
      <c r="AJ117" s="52"/>
      <c r="AK117" s="65"/>
      <c r="AL117" s="52"/>
      <c r="AM117" s="52"/>
      <c r="AN117" s="52"/>
      <c r="AO117" s="56"/>
      <c r="AP117" s="56"/>
      <c r="AQ117" s="56"/>
      <c r="AR117" s="58"/>
      <c r="AS117" s="58"/>
      <c r="AT117" s="58"/>
      <c r="AU117" s="60"/>
      <c r="AV117" s="60"/>
      <c r="AW117" s="61"/>
      <c r="AX117" s="62"/>
      <c r="AY117" s="31" t="str">
        <f t="shared" si="16"/>
        <v/>
      </c>
      <c r="AZ117" s="63"/>
      <c r="BA117" s="69"/>
      <c r="BB117" s="69"/>
      <c r="BC117" s="69"/>
      <c r="BD117" s="71"/>
      <c r="BE117" s="71"/>
      <c r="BF117" s="71"/>
      <c r="BG117" s="72"/>
      <c r="BH117" s="73"/>
      <c r="BI117" s="73"/>
      <c r="BJ117" s="74"/>
      <c r="BK117" s="74"/>
      <c r="BL117" s="77" t="str">
        <f t="shared" si="17"/>
        <v/>
      </c>
      <c r="BM117" s="80" t="str">
        <f t="shared" si="18"/>
        <v/>
      </c>
      <c r="BN117" s="139"/>
      <c r="BO117" s="82" t="str">
        <f>IF(ISBLANK(A117),"",VLOOKUP(LEFT(A117,1),Coordinate,2,FALSE))</f>
        <v/>
      </c>
      <c r="BP117" s="83">
        <f t="shared" si="19"/>
        <v>0</v>
      </c>
      <c r="BQ117" s="84">
        <f t="shared" si="20"/>
        <v>0</v>
      </c>
      <c r="BR117" s="54" t="str">
        <f>IF(ISBLANK(A117),"",vlookup(LEFT(A117,1),Coordinate,9,false))</f>
        <v/>
      </c>
      <c r="BS117" s="54" t="str">
        <f>IF(ISBLANK(A117),"",VLOOKUP(MID(A117,2,1),Coordinate,9,false))</f>
        <v/>
      </c>
      <c r="BT117" s="54" t="str">
        <f>IF(ISBLANK(A117),"",VLOOKUP(MID(A117,3,1),Coordinate,9,false))</f>
        <v/>
      </c>
      <c r="BU117" s="54" t="str">
        <f>IF(ISBLANK(A117),"",VLOOKUP(MID(A117,4,1),Coordinate,9,false))</f>
        <v/>
      </c>
      <c r="BV117" s="54" t="str">
        <f>IF(ISBLANK(A117),"",VLOOKUP(MID(A117,5,1),Coordinate,9,false))</f>
        <v/>
      </c>
      <c r="BW117" s="54" t="str">
        <f>IF(ISBLANK(A117),"",VLOOKUP(MID(A117,6,1),Coordinate,9,false))</f>
        <v/>
      </c>
      <c r="BX117" s="84" t="str">
        <f>IF(ISBLANK(A117),"",VLOOKUP(RIGHT(A117,1),Coordinate,9,false))</f>
        <v/>
      </c>
      <c r="BY117" s="84">
        <f t="array" ref="BY117">SUMPRODUCT(BR117:BX117,TRANSPOSE(Weights))</f>
        <v>0</v>
      </c>
      <c r="BZ117" s="53"/>
    </row>
    <row r="118">
      <c r="A118" s="140"/>
      <c r="B118" s="51" t="str">
        <f>IF(ISBLANK(A118),"",if(C118="","N",if(VLOOKUP(BQ118,NewPlanet,3,false)=C118,"Y","N")))</f>
        <v/>
      </c>
      <c r="C118" s="141"/>
      <c r="D118" s="52"/>
      <c r="E118" s="52"/>
      <c r="F118" s="52"/>
      <c r="G118" s="52"/>
      <c r="H118" s="52"/>
      <c r="I118" s="54" t="str">
        <f t="shared" si="14"/>
        <v/>
      </c>
      <c r="J118" s="52"/>
      <c r="K118" s="52"/>
      <c r="L118" s="52"/>
      <c r="M118" s="52"/>
      <c r="N118" s="52"/>
      <c r="O118" s="54" t="str">
        <f t="shared" si="15"/>
        <v/>
      </c>
      <c r="P118" s="142"/>
      <c r="Q118" s="56"/>
      <c r="R118" s="143"/>
      <c r="S118" s="58"/>
      <c r="T118" s="144"/>
      <c r="U118" s="60"/>
      <c r="V118" s="61"/>
      <c r="W118" s="62"/>
      <c r="X118" s="52"/>
      <c r="Y118" s="63"/>
      <c r="Z118" s="52"/>
      <c r="AA118" s="52"/>
      <c r="AB118" s="52"/>
      <c r="AC118" s="65"/>
      <c r="AD118" s="52"/>
      <c r="AE118" s="52"/>
      <c r="AF118" s="52"/>
      <c r="AG118" s="65"/>
      <c r="AH118" s="52"/>
      <c r="AI118" s="52"/>
      <c r="AJ118" s="52"/>
      <c r="AK118" s="65"/>
      <c r="AL118" s="52"/>
      <c r="AM118" s="52"/>
      <c r="AN118" s="52"/>
      <c r="AO118" s="56"/>
      <c r="AP118" s="56"/>
      <c r="AQ118" s="56"/>
      <c r="AR118" s="58"/>
      <c r="AS118" s="58"/>
      <c r="AT118" s="58"/>
      <c r="AU118" s="60"/>
      <c r="AV118" s="60"/>
      <c r="AW118" s="61"/>
      <c r="AX118" s="62"/>
      <c r="AY118" s="31" t="str">
        <f t="shared" si="16"/>
        <v/>
      </c>
      <c r="AZ118" s="63"/>
      <c r="BA118" s="69"/>
      <c r="BB118" s="69"/>
      <c r="BC118" s="69"/>
      <c r="BD118" s="71"/>
      <c r="BE118" s="71"/>
      <c r="BF118" s="71"/>
      <c r="BG118" s="72"/>
      <c r="BH118" s="73"/>
      <c r="BI118" s="73"/>
      <c r="BJ118" s="74"/>
      <c r="BK118" s="74"/>
      <c r="BL118" s="77" t="str">
        <f t="shared" si="17"/>
        <v/>
      </c>
      <c r="BM118" s="80" t="str">
        <f t="shared" si="18"/>
        <v/>
      </c>
      <c r="BN118" s="139"/>
      <c r="BO118" s="82" t="str">
        <f>IF(ISBLANK(A118),"",VLOOKUP(LEFT(A118,1),Coordinate,2,FALSE))</f>
        <v/>
      </c>
      <c r="BP118" s="83">
        <f t="shared" si="19"/>
        <v>0</v>
      </c>
      <c r="BQ118" s="84">
        <f t="shared" si="20"/>
        <v>0</v>
      </c>
      <c r="BR118" s="54" t="str">
        <f>IF(ISBLANK(A118),"",vlookup(LEFT(A118,1),Coordinate,9,false))</f>
        <v/>
      </c>
      <c r="BS118" s="54" t="str">
        <f>IF(ISBLANK(A118),"",VLOOKUP(MID(A118,2,1),Coordinate,9,false))</f>
        <v/>
      </c>
      <c r="BT118" s="54" t="str">
        <f>IF(ISBLANK(A118),"",VLOOKUP(MID(A118,3,1),Coordinate,9,false))</f>
        <v/>
      </c>
      <c r="BU118" s="54" t="str">
        <f>IF(ISBLANK(A118),"",VLOOKUP(MID(A118,4,1),Coordinate,9,false))</f>
        <v/>
      </c>
      <c r="BV118" s="54" t="str">
        <f>IF(ISBLANK(A118),"",VLOOKUP(MID(A118,5,1),Coordinate,9,false))</f>
        <v/>
      </c>
      <c r="BW118" s="54" t="str">
        <f>IF(ISBLANK(A118),"",VLOOKUP(MID(A118,6,1),Coordinate,9,false))</f>
        <v/>
      </c>
      <c r="BX118" s="84" t="str">
        <f>IF(ISBLANK(A118),"",VLOOKUP(RIGHT(A118,1),Coordinate,9,false))</f>
        <v/>
      </c>
      <c r="BY118" s="84">
        <f t="array" ref="BY118">SUMPRODUCT(BR118:BX118,TRANSPOSE(Weights))</f>
        <v>0</v>
      </c>
      <c r="BZ118" s="53"/>
    </row>
    <row r="119">
      <c r="A119" s="140"/>
      <c r="B119" s="51" t="str">
        <f>IF(ISBLANK(A119),"",if(C119="","N",if(VLOOKUP(BQ119,NewPlanet,3,false)=C119,"Y","N")))</f>
        <v/>
      </c>
      <c r="C119" s="141"/>
      <c r="D119" s="52"/>
      <c r="E119" s="52"/>
      <c r="F119" s="52"/>
      <c r="G119" s="52"/>
      <c r="H119" s="52"/>
      <c r="I119" s="54" t="str">
        <f t="shared" si="14"/>
        <v/>
      </c>
      <c r="J119" s="52"/>
      <c r="K119" s="52"/>
      <c r="L119" s="52"/>
      <c r="M119" s="52"/>
      <c r="N119" s="52"/>
      <c r="O119" s="54" t="str">
        <f t="shared" si="15"/>
        <v/>
      </c>
      <c r="P119" s="142"/>
      <c r="Q119" s="56"/>
      <c r="R119" s="143"/>
      <c r="S119" s="58"/>
      <c r="T119" s="144"/>
      <c r="U119" s="60"/>
      <c r="V119" s="61"/>
      <c r="W119" s="62"/>
      <c r="X119" s="52"/>
      <c r="Y119" s="63"/>
      <c r="Z119" s="52"/>
      <c r="AA119" s="52"/>
      <c r="AB119" s="52"/>
      <c r="AC119" s="65"/>
      <c r="AD119" s="52"/>
      <c r="AE119" s="52"/>
      <c r="AF119" s="52"/>
      <c r="AG119" s="65"/>
      <c r="AH119" s="52"/>
      <c r="AI119" s="52"/>
      <c r="AJ119" s="52"/>
      <c r="AK119" s="65"/>
      <c r="AL119" s="52"/>
      <c r="AM119" s="52"/>
      <c r="AN119" s="52"/>
      <c r="AO119" s="56"/>
      <c r="AP119" s="56"/>
      <c r="AQ119" s="56"/>
      <c r="AR119" s="58"/>
      <c r="AS119" s="58"/>
      <c r="AT119" s="58"/>
      <c r="AU119" s="60"/>
      <c r="AV119" s="60"/>
      <c r="AW119" s="61"/>
      <c r="AX119" s="62"/>
      <c r="AY119" s="31" t="str">
        <f t="shared" si="16"/>
        <v/>
      </c>
      <c r="AZ119" s="63"/>
      <c r="BA119" s="69"/>
      <c r="BB119" s="69"/>
      <c r="BC119" s="69"/>
      <c r="BD119" s="71"/>
      <c r="BE119" s="71"/>
      <c r="BF119" s="71"/>
      <c r="BG119" s="72"/>
      <c r="BH119" s="73"/>
      <c r="BI119" s="73"/>
      <c r="BJ119" s="74"/>
      <c r="BK119" s="74"/>
      <c r="BL119" s="77" t="str">
        <f t="shared" si="17"/>
        <v/>
      </c>
      <c r="BM119" s="80" t="str">
        <f t="shared" si="18"/>
        <v/>
      </c>
      <c r="BN119" s="139"/>
      <c r="BO119" s="82" t="str">
        <f>IF(ISBLANK(A119),"",VLOOKUP(LEFT(A119,1),Coordinate,2,FALSE))</f>
        <v/>
      </c>
      <c r="BP119" s="83">
        <f t="shared" si="19"/>
        <v>0</v>
      </c>
      <c r="BQ119" s="84">
        <f t="shared" si="20"/>
        <v>0</v>
      </c>
      <c r="BR119" s="54" t="str">
        <f>IF(ISBLANK(A119),"",vlookup(LEFT(A119,1),Coordinate,9,false))</f>
        <v/>
      </c>
      <c r="BS119" s="54" t="str">
        <f>IF(ISBLANK(A119),"",VLOOKUP(MID(A119,2,1),Coordinate,9,false))</f>
        <v/>
      </c>
      <c r="BT119" s="54" t="str">
        <f>IF(ISBLANK(A119),"",VLOOKUP(MID(A119,3,1),Coordinate,9,false))</f>
        <v/>
      </c>
      <c r="BU119" s="54" t="str">
        <f>IF(ISBLANK(A119),"",VLOOKUP(MID(A119,4,1),Coordinate,9,false))</f>
        <v/>
      </c>
      <c r="BV119" s="54" t="str">
        <f>IF(ISBLANK(A119),"",VLOOKUP(MID(A119,5,1),Coordinate,9,false))</f>
        <v/>
      </c>
      <c r="BW119" s="54" t="str">
        <f>IF(ISBLANK(A119),"",VLOOKUP(MID(A119,6,1),Coordinate,9,false))</f>
        <v/>
      </c>
      <c r="BX119" s="84" t="str">
        <f>IF(ISBLANK(A119),"",VLOOKUP(RIGHT(A119,1),Coordinate,9,false))</f>
        <v/>
      </c>
      <c r="BY119" s="84">
        <f t="array" ref="BY119">SUMPRODUCT(BR119:BX119,TRANSPOSE(Weights))</f>
        <v>0</v>
      </c>
      <c r="BZ119" s="53"/>
    </row>
    <row r="120">
      <c r="A120" s="140"/>
      <c r="B120" s="51" t="str">
        <f>IF(ISBLANK(A120),"",if(C120="","N",if(VLOOKUP(BQ120,NewPlanet,3,false)=C120,"Y","N")))</f>
        <v/>
      </c>
      <c r="C120" s="141"/>
      <c r="D120" s="52"/>
      <c r="E120" s="52"/>
      <c r="F120" s="52"/>
      <c r="G120" s="52"/>
      <c r="H120" s="52"/>
      <c r="I120" s="54" t="str">
        <f t="shared" si="14"/>
        <v/>
      </c>
      <c r="J120" s="52"/>
      <c r="K120" s="52"/>
      <c r="L120" s="52"/>
      <c r="M120" s="52"/>
      <c r="N120" s="52"/>
      <c r="O120" s="54" t="str">
        <f t="shared" si="15"/>
        <v/>
      </c>
      <c r="P120" s="142"/>
      <c r="Q120" s="56"/>
      <c r="R120" s="143"/>
      <c r="S120" s="58"/>
      <c r="T120" s="144"/>
      <c r="U120" s="60"/>
      <c r="V120" s="61"/>
      <c r="W120" s="62"/>
      <c r="X120" s="52"/>
      <c r="Y120" s="63"/>
      <c r="Z120" s="52"/>
      <c r="AA120" s="52"/>
      <c r="AB120" s="52"/>
      <c r="AC120" s="65"/>
      <c r="AD120" s="52"/>
      <c r="AE120" s="52"/>
      <c r="AF120" s="52"/>
      <c r="AG120" s="65"/>
      <c r="AH120" s="52"/>
      <c r="AI120" s="52"/>
      <c r="AJ120" s="52"/>
      <c r="AK120" s="65"/>
      <c r="AL120" s="52"/>
      <c r="AM120" s="52"/>
      <c r="AN120" s="52"/>
      <c r="AO120" s="56"/>
      <c r="AP120" s="56"/>
      <c r="AQ120" s="56"/>
      <c r="AR120" s="58"/>
      <c r="AS120" s="58"/>
      <c r="AT120" s="58"/>
      <c r="AU120" s="60"/>
      <c r="AV120" s="60"/>
      <c r="AW120" s="61"/>
      <c r="AX120" s="62"/>
      <c r="AY120" s="31" t="str">
        <f t="shared" si="16"/>
        <v/>
      </c>
      <c r="AZ120" s="63"/>
      <c r="BA120" s="69"/>
      <c r="BB120" s="69"/>
      <c r="BC120" s="69"/>
      <c r="BD120" s="71"/>
      <c r="BE120" s="71"/>
      <c r="BF120" s="71"/>
      <c r="BG120" s="72"/>
      <c r="BH120" s="73"/>
      <c r="BI120" s="73"/>
      <c r="BJ120" s="74"/>
      <c r="BK120" s="74"/>
      <c r="BL120" s="77" t="str">
        <f t="shared" si="17"/>
        <v/>
      </c>
      <c r="BM120" s="80" t="str">
        <f t="shared" si="18"/>
        <v/>
      </c>
      <c r="BN120" s="139"/>
      <c r="BO120" s="82" t="str">
        <f>IF(ISBLANK(A120),"",VLOOKUP(LEFT(A120,1),Coordinate,2,FALSE))</f>
        <v/>
      </c>
      <c r="BP120" s="83">
        <f t="shared" si="19"/>
        <v>0</v>
      </c>
      <c r="BQ120" s="84">
        <f t="shared" si="20"/>
        <v>0</v>
      </c>
      <c r="BR120" s="54" t="str">
        <f>IF(ISBLANK(A120),"",vlookup(LEFT(A120,1),Coordinate,9,false))</f>
        <v/>
      </c>
      <c r="BS120" s="54" t="str">
        <f>IF(ISBLANK(A120),"",VLOOKUP(MID(A120,2,1),Coordinate,9,false))</f>
        <v/>
      </c>
      <c r="BT120" s="54" t="str">
        <f>IF(ISBLANK(A120),"",VLOOKUP(MID(A120,3,1),Coordinate,9,false))</f>
        <v/>
      </c>
      <c r="BU120" s="54" t="str">
        <f>IF(ISBLANK(A120),"",VLOOKUP(MID(A120,4,1),Coordinate,9,false))</f>
        <v/>
      </c>
      <c r="BV120" s="54" t="str">
        <f>IF(ISBLANK(A120),"",VLOOKUP(MID(A120,5,1),Coordinate,9,false))</f>
        <v/>
      </c>
      <c r="BW120" s="54" t="str">
        <f>IF(ISBLANK(A120),"",VLOOKUP(MID(A120,6,1),Coordinate,9,false))</f>
        <v/>
      </c>
      <c r="BX120" s="84" t="str">
        <f>IF(ISBLANK(A120),"",VLOOKUP(RIGHT(A120,1),Coordinate,9,false))</f>
        <v/>
      </c>
      <c r="BY120" s="84">
        <f t="array" ref="BY120">SUMPRODUCT(BR120:BX120,TRANSPOSE(Weights))</f>
        <v>0</v>
      </c>
      <c r="BZ120" s="53"/>
    </row>
    <row r="121">
      <c r="A121" s="140"/>
      <c r="B121" s="51" t="str">
        <f>IF(ISBLANK(A121),"",if(C121="","N",if(VLOOKUP(BQ121,NewPlanet,3,false)=C121,"Y","N")))</f>
        <v/>
      </c>
      <c r="C121" s="141"/>
      <c r="D121" s="52"/>
      <c r="E121" s="52"/>
      <c r="F121" s="52"/>
      <c r="G121" s="52"/>
      <c r="H121" s="52"/>
      <c r="I121" s="54" t="str">
        <f t="shared" si="14"/>
        <v/>
      </c>
      <c r="J121" s="52"/>
      <c r="K121" s="52"/>
      <c r="L121" s="52"/>
      <c r="M121" s="52"/>
      <c r="N121" s="52"/>
      <c r="O121" s="54" t="str">
        <f t="shared" si="15"/>
        <v/>
      </c>
      <c r="P121" s="142"/>
      <c r="Q121" s="56"/>
      <c r="R121" s="143"/>
      <c r="S121" s="58"/>
      <c r="T121" s="144"/>
      <c r="U121" s="60"/>
      <c r="V121" s="61"/>
      <c r="W121" s="62"/>
      <c r="X121" s="52"/>
      <c r="Y121" s="63"/>
      <c r="Z121" s="52"/>
      <c r="AA121" s="52"/>
      <c r="AB121" s="52"/>
      <c r="AC121" s="65"/>
      <c r="AD121" s="52"/>
      <c r="AE121" s="52"/>
      <c r="AF121" s="52"/>
      <c r="AG121" s="65"/>
      <c r="AH121" s="52"/>
      <c r="AI121" s="52"/>
      <c r="AJ121" s="52"/>
      <c r="AK121" s="65"/>
      <c r="AL121" s="52"/>
      <c r="AM121" s="52"/>
      <c r="AN121" s="52"/>
      <c r="AO121" s="56"/>
      <c r="AP121" s="56"/>
      <c r="AQ121" s="56"/>
      <c r="AR121" s="58"/>
      <c r="AS121" s="58"/>
      <c r="AT121" s="58"/>
      <c r="AU121" s="60"/>
      <c r="AV121" s="60"/>
      <c r="AW121" s="61"/>
      <c r="AX121" s="62"/>
      <c r="AY121" s="31" t="str">
        <f t="shared" si="16"/>
        <v/>
      </c>
      <c r="AZ121" s="63"/>
      <c r="BA121" s="69"/>
      <c r="BB121" s="69"/>
      <c r="BC121" s="69"/>
      <c r="BD121" s="71"/>
      <c r="BE121" s="71"/>
      <c r="BF121" s="71"/>
      <c r="BG121" s="72"/>
      <c r="BH121" s="73"/>
      <c r="BI121" s="73"/>
      <c r="BJ121" s="74"/>
      <c r="BK121" s="74"/>
      <c r="BL121" s="77" t="str">
        <f t="shared" si="17"/>
        <v/>
      </c>
      <c r="BM121" s="80" t="str">
        <f t="shared" si="18"/>
        <v/>
      </c>
      <c r="BN121" s="139"/>
      <c r="BO121" s="82" t="str">
        <f>IF(ISBLANK(A121),"",VLOOKUP(LEFT(A121,1),Coordinate,2,FALSE))</f>
        <v/>
      </c>
      <c r="BP121" s="83">
        <f t="shared" si="19"/>
        <v>0</v>
      </c>
      <c r="BQ121" s="84">
        <f t="shared" si="20"/>
        <v>0</v>
      </c>
      <c r="BR121" s="54" t="str">
        <f>IF(ISBLANK(A121),"",vlookup(LEFT(A121,1),Coordinate,9,false))</f>
        <v/>
      </c>
      <c r="BS121" s="54" t="str">
        <f>IF(ISBLANK(A121),"",VLOOKUP(MID(A121,2,1),Coordinate,9,false))</f>
        <v/>
      </c>
      <c r="BT121" s="54" t="str">
        <f>IF(ISBLANK(A121),"",VLOOKUP(MID(A121,3,1),Coordinate,9,false))</f>
        <v/>
      </c>
      <c r="BU121" s="54" t="str">
        <f>IF(ISBLANK(A121),"",VLOOKUP(MID(A121,4,1),Coordinate,9,false))</f>
        <v/>
      </c>
      <c r="BV121" s="54" t="str">
        <f>IF(ISBLANK(A121),"",VLOOKUP(MID(A121,5,1),Coordinate,9,false))</f>
        <v/>
      </c>
      <c r="BW121" s="54" t="str">
        <f>IF(ISBLANK(A121),"",VLOOKUP(MID(A121,6,1),Coordinate,9,false))</f>
        <v/>
      </c>
      <c r="BX121" s="84" t="str">
        <f>IF(ISBLANK(A121),"",VLOOKUP(RIGHT(A121,1),Coordinate,9,false))</f>
        <v/>
      </c>
      <c r="BY121" s="84">
        <f t="array" ref="BY121">SUMPRODUCT(BR121:BX121,TRANSPOSE(Weights))</f>
        <v>0</v>
      </c>
      <c r="BZ121" s="53"/>
    </row>
    <row r="122">
      <c r="A122" s="140"/>
      <c r="B122" s="51" t="str">
        <f>IF(ISBLANK(A122),"",if(C122="","N",if(VLOOKUP(BQ122,NewPlanet,3,false)=C122,"Y","N")))</f>
        <v/>
      </c>
      <c r="C122" s="141"/>
      <c r="D122" s="52"/>
      <c r="E122" s="52"/>
      <c r="F122" s="52"/>
      <c r="G122" s="52"/>
      <c r="H122" s="52"/>
      <c r="I122" s="54" t="str">
        <f t="shared" si="14"/>
        <v/>
      </c>
      <c r="J122" s="52"/>
      <c r="K122" s="52"/>
      <c r="L122" s="52"/>
      <c r="M122" s="52"/>
      <c r="N122" s="52"/>
      <c r="O122" s="54" t="str">
        <f t="shared" si="15"/>
        <v/>
      </c>
      <c r="P122" s="142"/>
      <c r="Q122" s="56"/>
      <c r="R122" s="143"/>
      <c r="S122" s="58"/>
      <c r="T122" s="144"/>
      <c r="U122" s="60"/>
      <c r="V122" s="61"/>
      <c r="W122" s="62"/>
      <c r="X122" s="52"/>
      <c r="Y122" s="63"/>
      <c r="Z122" s="52"/>
      <c r="AA122" s="52"/>
      <c r="AB122" s="52"/>
      <c r="AC122" s="65"/>
      <c r="AD122" s="52"/>
      <c r="AE122" s="52"/>
      <c r="AF122" s="52"/>
      <c r="AG122" s="65"/>
      <c r="AH122" s="52"/>
      <c r="AI122" s="52"/>
      <c r="AJ122" s="52"/>
      <c r="AK122" s="65"/>
      <c r="AL122" s="52"/>
      <c r="AM122" s="52"/>
      <c r="AN122" s="52"/>
      <c r="AO122" s="56"/>
      <c r="AP122" s="56"/>
      <c r="AQ122" s="56"/>
      <c r="AR122" s="58"/>
      <c r="AS122" s="58"/>
      <c r="AT122" s="58"/>
      <c r="AU122" s="60"/>
      <c r="AV122" s="60"/>
      <c r="AW122" s="61"/>
      <c r="AX122" s="62"/>
      <c r="AY122" s="31" t="str">
        <f t="shared" si="16"/>
        <v/>
      </c>
      <c r="AZ122" s="63"/>
      <c r="BA122" s="69"/>
      <c r="BB122" s="69"/>
      <c r="BC122" s="69"/>
      <c r="BD122" s="71"/>
      <c r="BE122" s="71"/>
      <c r="BF122" s="71"/>
      <c r="BG122" s="72"/>
      <c r="BH122" s="73"/>
      <c r="BI122" s="73"/>
      <c r="BJ122" s="74"/>
      <c r="BK122" s="74"/>
      <c r="BL122" s="77" t="str">
        <f t="shared" si="17"/>
        <v/>
      </c>
      <c r="BM122" s="80" t="str">
        <f t="shared" si="18"/>
        <v/>
      </c>
      <c r="BN122" s="139"/>
      <c r="BO122" s="82" t="str">
        <f>IF(ISBLANK(A122),"",VLOOKUP(LEFT(A122,1),Coordinate,2,FALSE))</f>
        <v/>
      </c>
      <c r="BP122" s="83">
        <f t="shared" si="19"/>
        <v>0</v>
      </c>
      <c r="BQ122" s="84">
        <f t="shared" si="20"/>
        <v>0</v>
      </c>
      <c r="BR122" s="54" t="str">
        <f>IF(ISBLANK(A122),"",vlookup(LEFT(A122,1),Coordinate,9,false))</f>
        <v/>
      </c>
      <c r="BS122" s="54" t="str">
        <f>IF(ISBLANK(A122),"",VLOOKUP(MID(A122,2,1),Coordinate,9,false))</f>
        <v/>
      </c>
      <c r="BT122" s="54" t="str">
        <f>IF(ISBLANK(A122),"",VLOOKUP(MID(A122,3,1),Coordinate,9,false))</f>
        <v/>
      </c>
      <c r="BU122" s="54" t="str">
        <f>IF(ISBLANK(A122),"",VLOOKUP(MID(A122,4,1),Coordinate,9,false))</f>
        <v/>
      </c>
      <c r="BV122" s="54" t="str">
        <f>IF(ISBLANK(A122),"",VLOOKUP(MID(A122,5,1),Coordinate,9,false))</f>
        <v/>
      </c>
      <c r="BW122" s="54" t="str">
        <f>IF(ISBLANK(A122),"",VLOOKUP(MID(A122,6,1),Coordinate,9,false))</f>
        <v/>
      </c>
      <c r="BX122" s="84" t="str">
        <f>IF(ISBLANK(A122),"",VLOOKUP(RIGHT(A122,1),Coordinate,9,false))</f>
        <v/>
      </c>
      <c r="BY122" s="84">
        <f t="array" ref="BY122">SUMPRODUCT(BR122:BX122,TRANSPOSE(Weights))</f>
        <v>0</v>
      </c>
      <c r="BZ122" s="53"/>
    </row>
    <row r="123">
      <c r="A123" s="140"/>
      <c r="B123" s="51" t="str">
        <f>IF(ISBLANK(A123),"",if(C123="","N",if(VLOOKUP(BQ123,NewPlanet,3,false)=C123,"Y","N")))</f>
        <v/>
      </c>
      <c r="C123" s="141"/>
      <c r="D123" s="52"/>
      <c r="E123" s="52"/>
      <c r="F123" s="52"/>
      <c r="G123" s="52"/>
      <c r="H123" s="52"/>
      <c r="I123" s="54" t="str">
        <f t="shared" si="14"/>
        <v/>
      </c>
      <c r="J123" s="52"/>
      <c r="K123" s="52"/>
      <c r="L123" s="52"/>
      <c r="M123" s="52"/>
      <c r="N123" s="52"/>
      <c r="O123" s="54" t="str">
        <f t="shared" si="15"/>
        <v/>
      </c>
      <c r="P123" s="142"/>
      <c r="Q123" s="56"/>
      <c r="R123" s="143"/>
      <c r="S123" s="58"/>
      <c r="T123" s="144"/>
      <c r="U123" s="60"/>
      <c r="V123" s="61"/>
      <c r="W123" s="62"/>
      <c r="X123" s="52"/>
      <c r="Y123" s="63"/>
      <c r="Z123" s="52"/>
      <c r="AA123" s="52"/>
      <c r="AB123" s="52"/>
      <c r="AC123" s="65"/>
      <c r="AD123" s="52"/>
      <c r="AE123" s="52"/>
      <c r="AF123" s="52"/>
      <c r="AG123" s="65"/>
      <c r="AH123" s="52"/>
      <c r="AI123" s="52"/>
      <c r="AJ123" s="52"/>
      <c r="AK123" s="65"/>
      <c r="AL123" s="52"/>
      <c r="AM123" s="52"/>
      <c r="AN123" s="52"/>
      <c r="AO123" s="56"/>
      <c r="AP123" s="56"/>
      <c r="AQ123" s="56"/>
      <c r="AR123" s="58"/>
      <c r="AS123" s="58"/>
      <c r="AT123" s="58"/>
      <c r="AU123" s="60"/>
      <c r="AV123" s="60"/>
      <c r="AW123" s="61"/>
      <c r="AX123" s="62"/>
      <c r="AY123" s="31" t="str">
        <f t="shared" si="16"/>
        <v/>
      </c>
      <c r="AZ123" s="63"/>
      <c r="BA123" s="69"/>
      <c r="BB123" s="69"/>
      <c r="BC123" s="69"/>
      <c r="BD123" s="71"/>
      <c r="BE123" s="71"/>
      <c r="BF123" s="71"/>
      <c r="BG123" s="72"/>
      <c r="BH123" s="73"/>
      <c r="BI123" s="73"/>
      <c r="BJ123" s="74"/>
      <c r="BK123" s="74"/>
      <c r="BL123" s="77" t="str">
        <f t="shared" si="17"/>
        <v/>
      </c>
      <c r="BM123" s="80" t="str">
        <f t="shared" si="18"/>
        <v/>
      </c>
      <c r="BN123" s="139"/>
      <c r="BO123" s="82" t="str">
        <f>IF(ISBLANK(A123),"",VLOOKUP(LEFT(A123,1),Coordinate,2,FALSE))</f>
        <v/>
      </c>
      <c r="BP123" s="83">
        <f t="shared" si="19"/>
        <v>0</v>
      </c>
      <c r="BQ123" s="84">
        <f t="shared" si="20"/>
        <v>0</v>
      </c>
      <c r="BR123" s="54" t="str">
        <f>IF(ISBLANK(A123),"",vlookup(LEFT(A123,1),Coordinate,9,false))</f>
        <v/>
      </c>
      <c r="BS123" s="54" t="str">
        <f>IF(ISBLANK(A123),"",VLOOKUP(MID(A123,2,1),Coordinate,9,false))</f>
        <v/>
      </c>
      <c r="BT123" s="54" t="str">
        <f>IF(ISBLANK(A123),"",VLOOKUP(MID(A123,3,1),Coordinate,9,false))</f>
        <v/>
      </c>
      <c r="BU123" s="54" t="str">
        <f>IF(ISBLANK(A123),"",VLOOKUP(MID(A123,4,1),Coordinate,9,false))</f>
        <v/>
      </c>
      <c r="BV123" s="54" t="str">
        <f>IF(ISBLANK(A123),"",VLOOKUP(MID(A123,5,1),Coordinate,9,false))</f>
        <v/>
      </c>
      <c r="BW123" s="54" t="str">
        <f>IF(ISBLANK(A123),"",VLOOKUP(MID(A123,6,1),Coordinate,9,false))</f>
        <v/>
      </c>
      <c r="BX123" s="84" t="str">
        <f>IF(ISBLANK(A123),"",VLOOKUP(RIGHT(A123,1),Coordinate,9,false))</f>
        <v/>
      </c>
      <c r="BY123" s="84">
        <f t="array" ref="BY123">SUMPRODUCT(BR123:BX123,TRANSPOSE(Weights))</f>
        <v>0</v>
      </c>
      <c r="BZ123" s="53"/>
    </row>
    <row r="124">
      <c r="A124" s="147"/>
      <c r="B124" s="51" t="str">
        <f>IF(ISBLANK(A124),"",if(C124="","N",if(VLOOKUP(BQ124,NewPlanet,3,false)=C124,"Y","N")))</f>
        <v/>
      </c>
      <c r="C124" s="141"/>
      <c r="D124" s="52"/>
      <c r="E124" s="52"/>
      <c r="F124" s="52"/>
      <c r="G124" s="52"/>
      <c r="H124" s="52"/>
      <c r="I124" s="54" t="str">
        <f t="shared" si="14"/>
        <v/>
      </c>
      <c r="J124" s="52"/>
      <c r="K124" s="52"/>
      <c r="L124" s="52"/>
      <c r="M124" s="52"/>
      <c r="N124" s="52"/>
      <c r="O124" s="54" t="str">
        <f t="shared" si="15"/>
        <v/>
      </c>
      <c r="P124" s="142"/>
      <c r="Q124" s="56"/>
      <c r="R124" s="143"/>
      <c r="S124" s="58"/>
      <c r="T124" s="144"/>
      <c r="U124" s="60"/>
      <c r="V124" s="61"/>
      <c r="W124" s="62"/>
      <c r="X124" s="52"/>
      <c r="Y124" s="63"/>
      <c r="Z124" s="52"/>
      <c r="AA124" s="52"/>
      <c r="AB124" s="52"/>
      <c r="AC124" s="65"/>
      <c r="AD124" s="52"/>
      <c r="AE124" s="52"/>
      <c r="AF124" s="52"/>
      <c r="AG124" s="65"/>
      <c r="AH124" s="52"/>
      <c r="AI124" s="52"/>
      <c r="AJ124" s="52"/>
      <c r="AK124" s="65"/>
      <c r="AL124" s="52"/>
      <c r="AM124" s="52"/>
      <c r="AN124" s="52"/>
      <c r="AO124" s="56"/>
      <c r="AP124" s="56"/>
      <c r="AQ124" s="56"/>
      <c r="AR124" s="58"/>
      <c r="AS124" s="58"/>
      <c r="AT124" s="58"/>
      <c r="AU124" s="60"/>
      <c r="AV124" s="60"/>
      <c r="AW124" s="61"/>
      <c r="AX124" s="62"/>
      <c r="AY124" s="31" t="str">
        <f t="shared" si="16"/>
        <v/>
      </c>
      <c r="AZ124" s="63"/>
      <c r="BA124" s="69"/>
      <c r="BB124" s="69"/>
      <c r="BC124" s="69"/>
      <c r="BD124" s="71"/>
      <c r="BE124" s="71"/>
      <c r="BF124" s="71"/>
      <c r="BG124" s="72"/>
      <c r="BH124" s="73"/>
      <c r="BI124" s="73"/>
      <c r="BJ124" s="74"/>
      <c r="BK124" s="74"/>
      <c r="BL124" s="77" t="str">
        <f t="shared" si="17"/>
        <v/>
      </c>
      <c r="BM124" s="80" t="str">
        <f t="shared" si="18"/>
        <v/>
      </c>
      <c r="BN124" s="139"/>
      <c r="BO124" s="82" t="str">
        <f>IF(ISBLANK(A124),"",VLOOKUP(LEFT(A124,1),Coordinate,2,FALSE))</f>
        <v/>
      </c>
      <c r="BP124" s="83">
        <f t="shared" si="19"/>
        <v>0</v>
      </c>
      <c r="BQ124" s="84">
        <f t="shared" si="20"/>
        <v>0</v>
      </c>
      <c r="BR124" s="54" t="str">
        <f>IF(ISBLANK(A124),"",vlookup(LEFT(A124,1),Coordinate,9,false))</f>
        <v/>
      </c>
      <c r="BS124" s="54" t="str">
        <f>IF(ISBLANK(A124),"",VLOOKUP(MID(A124,2,1),Coordinate,9,false))</f>
        <v/>
      </c>
      <c r="BT124" s="54" t="str">
        <f>IF(ISBLANK(A124),"",VLOOKUP(MID(A124,3,1),Coordinate,9,false))</f>
        <v/>
      </c>
      <c r="BU124" s="54" t="str">
        <f>IF(ISBLANK(A124),"",VLOOKUP(MID(A124,4,1),Coordinate,9,false))</f>
        <v/>
      </c>
      <c r="BV124" s="54" t="str">
        <f>IF(ISBLANK(A124),"",VLOOKUP(MID(A124,5,1),Coordinate,9,false))</f>
        <v/>
      </c>
      <c r="BW124" s="54" t="str">
        <f>IF(ISBLANK(A124),"",VLOOKUP(MID(A124,6,1),Coordinate,9,false))</f>
        <v/>
      </c>
      <c r="BX124" s="84" t="str">
        <f>IF(ISBLANK(A124),"",VLOOKUP(RIGHT(A124,1),Coordinate,9,false))</f>
        <v/>
      </c>
      <c r="BY124" s="84">
        <f t="array" ref="BY124">SUMPRODUCT(BR124:BX124,TRANSPOSE(Weights))</f>
        <v>0</v>
      </c>
      <c r="BZ124" s="53"/>
    </row>
    <row r="125">
      <c r="A125" s="147"/>
      <c r="B125" s="51" t="str">
        <f>IF(ISBLANK(A125),"",if(C125="","N",if(VLOOKUP(BQ125,NewPlanet,3,false)=C125,"Y","N")))</f>
        <v/>
      </c>
      <c r="C125" s="141"/>
      <c r="D125" s="52"/>
      <c r="E125" s="52"/>
      <c r="F125" s="52"/>
      <c r="G125" s="52"/>
      <c r="H125" s="52"/>
      <c r="I125" s="54" t="str">
        <f t="shared" si="14"/>
        <v/>
      </c>
      <c r="J125" s="52"/>
      <c r="K125" s="52"/>
      <c r="L125" s="52"/>
      <c r="M125" s="52"/>
      <c r="N125" s="52"/>
      <c r="O125" s="54" t="str">
        <f t="shared" si="15"/>
        <v/>
      </c>
      <c r="P125" s="142"/>
      <c r="Q125" s="56"/>
      <c r="R125" s="143"/>
      <c r="S125" s="58"/>
      <c r="T125" s="144"/>
      <c r="U125" s="60"/>
      <c r="V125" s="61"/>
      <c r="W125" s="62"/>
      <c r="X125" s="52"/>
      <c r="Y125" s="63"/>
      <c r="Z125" s="52"/>
      <c r="AA125" s="52"/>
      <c r="AB125" s="52"/>
      <c r="AC125" s="65"/>
      <c r="AD125" s="52"/>
      <c r="AE125" s="52"/>
      <c r="AF125" s="52"/>
      <c r="AG125" s="65"/>
      <c r="AH125" s="52"/>
      <c r="AI125" s="52"/>
      <c r="AJ125" s="52"/>
      <c r="AK125" s="65"/>
      <c r="AL125" s="52"/>
      <c r="AM125" s="52"/>
      <c r="AN125" s="52"/>
      <c r="AO125" s="56"/>
      <c r="AP125" s="56"/>
      <c r="AQ125" s="56"/>
      <c r="AR125" s="58"/>
      <c r="AS125" s="58"/>
      <c r="AT125" s="58"/>
      <c r="AU125" s="60"/>
      <c r="AV125" s="60"/>
      <c r="AW125" s="61"/>
      <c r="AX125" s="62"/>
      <c r="AY125" s="31" t="str">
        <f t="shared" si="16"/>
        <v/>
      </c>
      <c r="AZ125" s="63"/>
      <c r="BA125" s="69"/>
      <c r="BB125" s="69"/>
      <c r="BC125" s="69"/>
      <c r="BD125" s="71"/>
      <c r="BE125" s="71"/>
      <c r="BF125" s="71"/>
      <c r="BG125" s="72"/>
      <c r="BH125" s="73"/>
      <c r="BI125" s="73"/>
      <c r="BJ125" s="74"/>
      <c r="BK125" s="74"/>
      <c r="BL125" s="77" t="str">
        <f t="shared" si="17"/>
        <v/>
      </c>
      <c r="BM125" s="80" t="str">
        <f t="shared" si="18"/>
        <v/>
      </c>
      <c r="BN125" s="139"/>
      <c r="BO125" s="82" t="str">
        <f>IF(ISBLANK(A125),"",VLOOKUP(LEFT(A125,1),Coordinate,2,FALSE))</f>
        <v/>
      </c>
      <c r="BP125" s="83">
        <f t="shared" si="19"/>
        <v>0</v>
      </c>
      <c r="BQ125" s="84">
        <f t="shared" si="20"/>
        <v>0</v>
      </c>
      <c r="BR125" s="54" t="str">
        <f>IF(ISBLANK(A125),"",vlookup(LEFT(A125,1),Coordinate,9,false))</f>
        <v/>
      </c>
      <c r="BS125" s="54" t="str">
        <f>IF(ISBLANK(A125),"",VLOOKUP(MID(A125,2,1),Coordinate,9,false))</f>
        <v/>
      </c>
      <c r="BT125" s="54" t="str">
        <f>IF(ISBLANK(A125),"",VLOOKUP(MID(A125,3,1),Coordinate,9,false))</f>
        <v/>
      </c>
      <c r="BU125" s="54" t="str">
        <f>IF(ISBLANK(A125),"",VLOOKUP(MID(A125,4,1),Coordinate,9,false))</f>
        <v/>
      </c>
      <c r="BV125" s="54" t="str">
        <f>IF(ISBLANK(A125),"",VLOOKUP(MID(A125,5,1),Coordinate,9,false))</f>
        <v/>
      </c>
      <c r="BW125" s="54" t="str">
        <f>IF(ISBLANK(A125),"",VLOOKUP(MID(A125,6,1),Coordinate,9,false))</f>
        <v/>
      </c>
      <c r="BX125" s="84" t="str">
        <f>IF(ISBLANK(A125),"",VLOOKUP(RIGHT(A125,1),Coordinate,9,false))</f>
        <v/>
      </c>
      <c r="BY125" s="84">
        <f t="array" ref="BY125">SUMPRODUCT(BR125:BX125,TRANSPOSE(Weights))</f>
        <v>0</v>
      </c>
      <c r="BZ125" s="53"/>
    </row>
    <row r="126">
      <c r="A126" s="147"/>
      <c r="B126" s="51" t="str">
        <f>IF(ISBLANK(A126),"",if(C126="","N",if(VLOOKUP(BQ126,NewPlanet,3,false)=C126,"Y","N")))</f>
        <v/>
      </c>
      <c r="C126" s="141"/>
      <c r="D126" s="52"/>
      <c r="E126" s="52"/>
      <c r="F126" s="52"/>
      <c r="G126" s="52"/>
      <c r="H126" s="52"/>
      <c r="I126" s="54" t="str">
        <f t="shared" si="14"/>
        <v/>
      </c>
      <c r="J126" s="52"/>
      <c r="K126" s="52"/>
      <c r="L126" s="52"/>
      <c r="M126" s="52"/>
      <c r="N126" s="52"/>
      <c r="O126" s="54" t="str">
        <f t="shared" si="15"/>
        <v/>
      </c>
      <c r="P126" s="142"/>
      <c r="Q126" s="56"/>
      <c r="R126" s="143"/>
      <c r="S126" s="58"/>
      <c r="T126" s="144"/>
      <c r="U126" s="60"/>
      <c r="V126" s="61"/>
      <c r="W126" s="62"/>
      <c r="X126" s="52"/>
      <c r="Y126" s="63"/>
      <c r="Z126" s="52"/>
      <c r="AA126" s="52"/>
      <c r="AB126" s="52"/>
      <c r="AC126" s="65"/>
      <c r="AD126" s="52"/>
      <c r="AE126" s="52"/>
      <c r="AF126" s="52"/>
      <c r="AG126" s="65"/>
      <c r="AH126" s="52"/>
      <c r="AI126" s="52"/>
      <c r="AJ126" s="52"/>
      <c r="AK126" s="65"/>
      <c r="AL126" s="52"/>
      <c r="AM126" s="52"/>
      <c r="AN126" s="52"/>
      <c r="AO126" s="56"/>
      <c r="AP126" s="56"/>
      <c r="AQ126" s="56"/>
      <c r="AR126" s="58"/>
      <c r="AS126" s="58"/>
      <c r="AT126" s="58"/>
      <c r="AU126" s="60"/>
      <c r="AV126" s="60"/>
      <c r="AW126" s="61"/>
      <c r="AX126" s="62"/>
      <c r="AY126" s="31" t="str">
        <f t="shared" si="16"/>
        <v/>
      </c>
      <c r="AZ126" s="63"/>
      <c r="BA126" s="69"/>
      <c r="BB126" s="69"/>
      <c r="BC126" s="69"/>
      <c r="BD126" s="71"/>
      <c r="BE126" s="71"/>
      <c r="BF126" s="71"/>
      <c r="BG126" s="72"/>
      <c r="BH126" s="73"/>
      <c r="BI126" s="73"/>
      <c r="BJ126" s="74"/>
      <c r="BK126" s="74"/>
      <c r="BL126" s="77" t="str">
        <f t="shared" si="17"/>
        <v/>
      </c>
      <c r="BM126" s="80" t="str">
        <f t="shared" si="18"/>
        <v/>
      </c>
      <c r="BN126" s="139"/>
      <c r="BO126" s="82" t="str">
        <f>IF(ISBLANK(A126),"",VLOOKUP(LEFT(A126,1),Coordinate,2,FALSE))</f>
        <v/>
      </c>
      <c r="BP126" s="83">
        <f t="shared" si="19"/>
        <v>0</v>
      </c>
      <c r="BQ126" s="84">
        <f t="shared" si="20"/>
        <v>0</v>
      </c>
      <c r="BR126" s="54" t="str">
        <f>IF(ISBLANK(A126),"",vlookup(LEFT(A126,1),Coordinate,9,false))</f>
        <v/>
      </c>
      <c r="BS126" s="54" t="str">
        <f>IF(ISBLANK(A126),"",VLOOKUP(MID(A126,2,1),Coordinate,9,false))</f>
        <v/>
      </c>
      <c r="BT126" s="54" t="str">
        <f>IF(ISBLANK(A126),"",VLOOKUP(MID(A126,3,1),Coordinate,9,false))</f>
        <v/>
      </c>
      <c r="BU126" s="54" t="str">
        <f>IF(ISBLANK(A126),"",VLOOKUP(MID(A126,4,1),Coordinate,9,false))</f>
        <v/>
      </c>
      <c r="BV126" s="54" t="str">
        <f>IF(ISBLANK(A126),"",VLOOKUP(MID(A126,5,1),Coordinate,9,false))</f>
        <v/>
      </c>
      <c r="BW126" s="54" t="str">
        <f>IF(ISBLANK(A126),"",VLOOKUP(MID(A126,6,1),Coordinate,9,false))</f>
        <v/>
      </c>
      <c r="BX126" s="84" t="str">
        <f>IF(ISBLANK(A126),"",VLOOKUP(RIGHT(A126,1),Coordinate,9,false))</f>
        <v/>
      </c>
      <c r="BY126" s="84">
        <f t="array" ref="BY126">SUMPRODUCT(BR126:BX126,TRANSPOSE(Weights))</f>
        <v>0</v>
      </c>
      <c r="BZ126" s="53"/>
    </row>
    <row r="127">
      <c r="A127" s="147"/>
      <c r="B127" s="51" t="str">
        <f>IF(ISBLANK(A127),"",if(C127="","N",if(VLOOKUP(BQ127,NewPlanet,3,false)=C127,"Y","N")))</f>
        <v/>
      </c>
      <c r="C127" s="141"/>
      <c r="D127" s="52"/>
      <c r="E127" s="52"/>
      <c r="F127" s="52"/>
      <c r="G127" s="52"/>
      <c r="H127" s="52"/>
      <c r="I127" s="54" t="str">
        <f t="shared" si="14"/>
        <v/>
      </c>
      <c r="J127" s="52"/>
      <c r="K127" s="52"/>
      <c r="L127" s="52"/>
      <c r="M127" s="52"/>
      <c r="N127" s="52"/>
      <c r="O127" s="54" t="str">
        <f t="shared" si="15"/>
        <v/>
      </c>
      <c r="P127" s="142"/>
      <c r="Q127" s="56"/>
      <c r="R127" s="143"/>
      <c r="S127" s="58"/>
      <c r="T127" s="144"/>
      <c r="U127" s="60"/>
      <c r="V127" s="61"/>
      <c r="W127" s="62"/>
      <c r="X127" s="52"/>
      <c r="Y127" s="63"/>
      <c r="Z127" s="52"/>
      <c r="AA127" s="52"/>
      <c r="AB127" s="52"/>
      <c r="AC127" s="65"/>
      <c r="AD127" s="52"/>
      <c r="AE127" s="52"/>
      <c r="AF127" s="52"/>
      <c r="AG127" s="65"/>
      <c r="AH127" s="52"/>
      <c r="AI127" s="52"/>
      <c r="AJ127" s="52"/>
      <c r="AK127" s="65"/>
      <c r="AL127" s="52"/>
      <c r="AM127" s="52"/>
      <c r="AN127" s="52"/>
      <c r="AO127" s="56"/>
      <c r="AP127" s="56"/>
      <c r="AQ127" s="56"/>
      <c r="AR127" s="58"/>
      <c r="AS127" s="58"/>
      <c r="AT127" s="58"/>
      <c r="AU127" s="60"/>
      <c r="AV127" s="60"/>
      <c r="AW127" s="61"/>
      <c r="AX127" s="62"/>
      <c r="AY127" s="31" t="str">
        <f t="shared" si="16"/>
        <v/>
      </c>
      <c r="AZ127" s="63"/>
      <c r="BA127" s="69"/>
      <c r="BB127" s="69"/>
      <c r="BC127" s="69"/>
      <c r="BD127" s="71"/>
      <c r="BE127" s="71"/>
      <c r="BF127" s="71"/>
      <c r="BG127" s="72"/>
      <c r="BH127" s="73"/>
      <c r="BI127" s="73"/>
      <c r="BJ127" s="74"/>
      <c r="BK127" s="74"/>
      <c r="BL127" s="77" t="str">
        <f t="shared" si="17"/>
        <v/>
      </c>
      <c r="BM127" s="80" t="str">
        <f t="shared" si="18"/>
        <v/>
      </c>
      <c r="BN127" s="139"/>
      <c r="BO127" s="82" t="str">
        <f>IF(ISBLANK(A127),"",VLOOKUP(LEFT(A127,1),Coordinate,2,FALSE))</f>
        <v/>
      </c>
      <c r="BP127" s="83">
        <f t="shared" si="19"/>
        <v>0</v>
      </c>
      <c r="BQ127" s="84">
        <f t="shared" si="20"/>
        <v>0</v>
      </c>
      <c r="BR127" s="54" t="str">
        <f>IF(ISBLANK(A127),"",vlookup(LEFT(A127,1),Coordinate,9,false))</f>
        <v/>
      </c>
      <c r="BS127" s="54" t="str">
        <f>IF(ISBLANK(A127),"",VLOOKUP(MID(A127,2,1),Coordinate,9,false))</f>
        <v/>
      </c>
      <c r="BT127" s="54" t="str">
        <f>IF(ISBLANK(A127),"",VLOOKUP(MID(A127,3,1),Coordinate,9,false))</f>
        <v/>
      </c>
      <c r="BU127" s="54" t="str">
        <f>IF(ISBLANK(A127),"",VLOOKUP(MID(A127,4,1),Coordinate,9,false))</f>
        <v/>
      </c>
      <c r="BV127" s="54" t="str">
        <f>IF(ISBLANK(A127),"",VLOOKUP(MID(A127,5,1),Coordinate,9,false))</f>
        <v/>
      </c>
      <c r="BW127" s="54" t="str">
        <f>IF(ISBLANK(A127),"",VLOOKUP(MID(A127,6,1),Coordinate,9,false))</f>
        <v/>
      </c>
      <c r="BX127" s="84" t="str">
        <f>IF(ISBLANK(A127),"",VLOOKUP(RIGHT(A127,1),Coordinate,9,false))</f>
        <v/>
      </c>
      <c r="BY127" s="84">
        <f t="array" ref="BY127">SUMPRODUCT(BR127:BX127,TRANSPOSE(Weights))</f>
        <v>0</v>
      </c>
      <c r="BZ127" s="53"/>
    </row>
    <row r="128">
      <c r="A128" s="147"/>
      <c r="B128" s="51" t="str">
        <f>IF(ISBLANK(A128),"",if(C128="","N",if(VLOOKUP(BQ128,NewPlanet,3,false)=C128,"Y","N")))</f>
        <v/>
      </c>
      <c r="C128" s="141"/>
      <c r="D128" s="52"/>
      <c r="E128" s="52"/>
      <c r="F128" s="52"/>
      <c r="G128" s="52"/>
      <c r="H128" s="52"/>
      <c r="I128" s="54" t="str">
        <f t="shared" si="14"/>
        <v/>
      </c>
      <c r="J128" s="52"/>
      <c r="K128" s="52"/>
      <c r="L128" s="52"/>
      <c r="M128" s="52"/>
      <c r="N128" s="52"/>
      <c r="O128" s="54" t="str">
        <f t="shared" si="15"/>
        <v/>
      </c>
      <c r="P128" s="142"/>
      <c r="Q128" s="56"/>
      <c r="R128" s="143"/>
      <c r="S128" s="58"/>
      <c r="T128" s="144"/>
      <c r="U128" s="60"/>
      <c r="V128" s="61"/>
      <c r="W128" s="62"/>
      <c r="X128" s="52"/>
      <c r="Y128" s="63"/>
      <c r="Z128" s="52"/>
      <c r="AA128" s="52"/>
      <c r="AB128" s="52"/>
      <c r="AC128" s="65"/>
      <c r="AD128" s="52"/>
      <c r="AE128" s="52"/>
      <c r="AF128" s="52"/>
      <c r="AG128" s="65"/>
      <c r="AH128" s="52"/>
      <c r="AI128" s="52"/>
      <c r="AJ128" s="52"/>
      <c r="AK128" s="65"/>
      <c r="AL128" s="52"/>
      <c r="AM128" s="52"/>
      <c r="AN128" s="52"/>
      <c r="AO128" s="56"/>
      <c r="AP128" s="56"/>
      <c r="AQ128" s="56"/>
      <c r="AR128" s="58"/>
      <c r="AS128" s="58"/>
      <c r="AT128" s="58"/>
      <c r="AU128" s="60"/>
      <c r="AV128" s="60"/>
      <c r="AW128" s="61"/>
      <c r="AX128" s="62"/>
      <c r="AY128" s="31" t="str">
        <f t="shared" si="16"/>
        <v/>
      </c>
      <c r="AZ128" s="63"/>
      <c r="BA128" s="69"/>
      <c r="BB128" s="69"/>
      <c r="BC128" s="69"/>
      <c r="BD128" s="71"/>
      <c r="BE128" s="71"/>
      <c r="BF128" s="71"/>
      <c r="BG128" s="72"/>
      <c r="BH128" s="73"/>
      <c r="BI128" s="73"/>
      <c r="BJ128" s="74"/>
      <c r="BK128" s="74"/>
      <c r="BL128" s="77" t="str">
        <f t="shared" si="17"/>
        <v/>
      </c>
      <c r="BM128" s="80" t="str">
        <f t="shared" si="18"/>
        <v/>
      </c>
      <c r="BN128" s="139"/>
      <c r="BO128" s="82" t="str">
        <f>IF(ISBLANK(A128),"",VLOOKUP(LEFT(A128,1),Coordinate,2,FALSE))</f>
        <v/>
      </c>
      <c r="BP128" s="83">
        <f t="shared" si="19"/>
        <v>0</v>
      </c>
      <c r="BQ128" s="84">
        <f t="shared" si="20"/>
        <v>0</v>
      </c>
      <c r="BR128" s="54" t="str">
        <f>IF(ISBLANK(A128),"",vlookup(LEFT(A128,1),Coordinate,9,false))</f>
        <v/>
      </c>
      <c r="BS128" s="54" t="str">
        <f>IF(ISBLANK(A128),"",VLOOKUP(MID(A128,2,1),Coordinate,9,false))</f>
        <v/>
      </c>
      <c r="BT128" s="54" t="str">
        <f>IF(ISBLANK(A128),"",VLOOKUP(MID(A128,3,1),Coordinate,9,false))</f>
        <v/>
      </c>
      <c r="BU128" s="54" t="str">
        <f>IF(ISBLANK(A128),"",VLOOKUP(MID(A128,4,1),Coordinate,9,false))</f>
        <v/>
      </c>
      <c r="BV128" s="54" t="str">
        <f>IF(ISBLANK(A128),"",VLOOKUP(MID(A128,5,1),Coordinate,9,false))</f>
        <v/>
      </c>
      <c r="BW128" s="54" t="str">
        <f>IF(ISBLANK(A128),"",VLOOKUP(MID(A128,6,1),Coordinate,9,false))</f>
        <v/>
      </c>
      <c r="BX128" s="84" t="str">
        <f>IF(ISBLANK(A128),"",VLOOKUP(RIGHT(A128,1),Coordinate,9,false))</f>
        <v/>
      </c>
      <c r="BY128" s="84">
        <f t="array" ref="BY128">SUMPRODUCT(BR128:BX128,TRANSPOSE(Weights))</f>
        <v>0</v>
      </c>
      <c r="BZ128" s="53"/>
    </row>
    <row r="129">
      <c r="A129" s="147"/>
      <c r="B129" s="51" t="str">
        <f>IF(ISBLANK(A129),"",if(C129="","N",if(VLOOKUP(BQ129,NewPlanet,3,false)=C129,"Y","N")))</f>
        <v/>
      </c>
      <c r="C129" s="141"/>
      <c r="D129" s="52"/>
      <c r="E129" s="52"/>
      <c r="F129" s="52"/>
      <c r="G129" s="52"/>
      <c r="H129" s="52"/>
      <c r="I129" s="54" t="str">
        <f t="shared" si="14"/>
        <v/>
      </c>
      <c r="J129" s="52"/>
      <c r="K129" s="52"/>
      <c r="L129" s="52"/>
      <c r="M129" s="52"/>
      <c r="N129" s="52"/>
      <c r="O129" s="54" t="str">
        <f t="shared" si="15"/>
        <v/>
      </c>
      <c r="P129" s="142"/>
      <c r="Q129" s="56"/>
      <c r="R129" s="143"/>
      <c r="S129" s="58"/>
      <c r="T129" s="144"/>
      <c r="U129" s="60"/>
      <c r="V129" s="61"/>
      <c r="W129" s="62"/>
      <c r="X129" s="52"/>
      <c r="Y129" s="63"/>
      <c r="Z129" s="52"/>
      <c r="AA129" s="52"/>
      <c r="AB129" s="52"/>
      <c r="AC129" s="65"/>
      <c r="AD129" s="52"/>
      <c r="AE129" s="52"/>
      <c r="AF129" s="52"/>
      <c r="AG129" s="65"/>
      <c r="AH129" s="52"/>
      <c r="AI129" s="52"/>
      <c r="AJ129" s="52"/>
      <c r="AK129" s="65"/>
      <c r="AL129" s="52"/>
      <c r="AM129" s="52"/>
      <c r="AN129" s="52"/>
      <c r="AO129" s="56"/>
      <c r="AP129" s="56"/>
      <c r="AQ129" s="56"/>
      <c r="AR129" s="58"/>
      <c r="AS129" s="58"/>
      <c r="AT129" s="58"/>
      <c r="AU129" s="60"/>
      <c r="AV129" s="60"/>
      <c r="AW129" s="61"/>
      <c r="AX129" s="62"/>
      <c r="AY129" s="31" t="str">
        <f t="shared" si="16"/>
        <v/>
      </c>
      <c r="AZ129" s="63"/>
      <c r="BA129" s="69"/>
      <c r="BB129" s="69"/>
      <c r="BC129" s="69"/>
      <c r="BD129" s="71"/>
      <c r="BE129" s="71"/>
      <c r="BF129" s="71"/>
      <c r="BG129" s="72"/>
      <c r="BH129" s="73"/>
      <c r="BI129" s="73"/>
      <c r="BJ129" s="74"/>
      <c r="BK129" s="74"/>
      <c r="BL129" s="77" t="str">
        <f t="shared" si="17"/>
        <v/>
      </c>
      <c r="BM129" s="80" t="str">
        <f t="shared" si="18"/>
        <v/>
      </c>
      <c r="BN129" s="139"/>
      <c r="BO129" s="82" t="str">
        <f>IF(ISBLANK(A129),"",VLOOKUP(LEFT(A129,1),Coordinate,2,FALSE))</f>
        <v/>
      </c>
      <c r="BP129" s="83">
        <f t="shared" si="19"/>
        <v>0</v>
      </c>
      <c r="BQ129" s="84">
        <f t="shared" si="20"/>
        <v>0</v>
      </c>
      <c r="BR129" s="54" t="str">
        <f>IF(ISBLANK(A129),"",vlookup(LEFT(A129,1),Coordinate,9,false))</f>
        <v/>
      </c>
      <c r="BS129" s="54" t="str">
        <f>IF(ISBLANK(A129),"",VLOOKUP(MID(A129,2,1),Coordinate,9,false))</f>
        <v/>
      </c>
      <c r="BT129" s="54" t="str">
        <f>IF(ISBLANK(A129),"",VLOOKUP(MID(A129,3,1),Coordinate,9,false))</f>
        <v/>
      </c>
      <c r="BU129" s="54" t="str">
        <f>IF(ISBLANK(A129),"",VLOOKUP(MID(A129,4,1),Coordinate,9,false))</f>
        <v/>
      </c>
      <c r="BV129" s="54" t="str">
        <f>IF(ISBLANK(A129),"",VLOOKUP(MID(A129,5,1),Coordinate,9,false))</f>
        <v/>
      </c>
      <c r="BW129" s="54" t="str">
        <f>IF(ISBLANK(A129),"",VLOOKUP(MID(A129,6,1),Coordinate,9,false))</f>
        <v/>
      </c>
      <c r="BX129" s="84" t="str">
        <f>IF(ISBLANK(A129),"",VLOOKUP(RIGHT(A129,1),Coordinate,9,false))</f>
        <v/>
      </c>
      <c r="BY129" s="84">
        <f t="array" ref="BY129">SUMPRODUCT(BR129:BX129,TRANSPOSE(Weights))</f>
        <v>0</v>
      </c>
      <c r="BZ129" s="53"/>
    </row>
    <row r="130">
      <c r="A130" s="147"/>
      <c r="B130" s="51" t="str">
        <f>IF(ISBLANK(A130),"",if(C130="","N",if(VLOOKUP(BQ130,NewPlanet,3,false)=C130,"Y","N")))</f>
        <v/>
      </c>
      <c r="C130" s="141"/>
      <c r="D130" s="52"/>
      <c r="E130" s="52"/>
      <c r="F130" s="52"/>
      <c r="G130" s="52"/>
      <c r="H130" s="52"/>
      <c r="I130" s="54" t="str">
        <f t="shared" si="14"/>
        <v/>
      </c>
      <c r="J130" s="52"/>
      <c r="K130" s="52"/>
      <c r="L130" s="52"/>
      <c r="M130" s="52"/>
      <c r="N130" s="52"/>
      <c r="O130" s="54" t="str">
        <f t="shared" si="15"/>
        <v/>
      </c>
      <c r="P130" s="142"/>
      <c r="Q130" s="56"/>
      <c r="R130" s="143"/>
      <c r="S130" s="58"/>
      <c r="T130" s="144"/>
      <c r="U130" s="60"/>
      <c r="V130" s="61"/>
      <c r="W130" s="62"/>
      <c r="X130" s="52"/>
      <c r="Y130" s="63"/>
      <c r="Z130" s="52"/>
      <c r="AA130" s="52"/>
      <c r="AB130" s="52"/>
      <c r="AC130" s="65"/>
      <c r="AD130" s="52"/>
      <c r="AE130" s="52"/>
      <c r="AF130" s="52"/>
      <c r="AG130" s="65"/>
      <c r="AH130" s="52"/>
      <c r="AI130" s="52"/>
      <c r="AJ130" s="52"/>
      <c r="AK130" s="65"/>
      <c r="AL130" s="52"/>
      <c r="AM130" s="52"/>
      <c r="AN130" s="52"/>
      <c r="AO130" s="56"/>
      <c r="AP130" s="56"/>
      <c r="AQ130" s="56"/>
      <c r="AR130" s="58"/>
      <c r="AS130" s="58"/>
      <c r="AT130" s="58"/>
      <c r="AU130" s="60"/>
      <c r="AV130" s="60"/>
      <c r="AW130" s="61"/>
      <c r="AX130" s="62"/>
      <c r="AY130" s="31" t="str">
        <f t="shared" si="16"/>
        <v/>
      </c>
      <c r="AZ130" s="63"/>
      <c r="BA130" s="69"/>
      <c r="BB130" s="69"/>
      <c r="BC130" s="69"/>
      <c r="BD130" s="71"/>
      <c r="BE130" s="71"/>
      <c r="BF130" s="71"/>
      <c r="BG130" s="72"/>
      <c r="BH130" s="73"/>
      <c r="BI130" s="73"/>
      <c r="BJ130" s="74"/>
      <c r="BK130" s="74"/>
      <c r="BL130" s="77" t="str">
        <f t="shared" si="17"/>
        <v/>
      </c>
      <c r="BM130" s="80" t="str">
        <f t="shared" si="18"/>
        <v/>
      </c>
      <c r="BN130" s="139"/>
      <c r="BO130" s="82" t="str">
        <f>IF(ISBLANK(A130),"",VLOOKUP(LEFT(A130,1),Coordinate,2,FALSE))</f>
        <v/>
      </c>
      <c r="BP130" s="83">
        <f t="shared" si="19"/>
        <v>0</v>
      </c>
      <c r="BQ130" s="84">
        <f t="shared" si="20"/>
        <v>0</v>
      </c>
      <c r="BR130" s="54" t="str">
        <f>IF(ISBLANK(A130),"",vlookup(LEFT(A130,1),Coordinate,9,false))</f>
        <v/>
      </c>
      <c r="BS130" s="54" t="str">
        <f>IF(ISBLANK(A130),"",VLOOKUP(MID(A130,2,1),Coordinate,9,false))</f>
        <v/>
      </c>
      <c r="BT130" s="54" t="str">
        <f>IF(ISBLANK(A130),"",VLOOKUP(MID(A130,3,1),Coordinate,9,false))</f>
        <v/>
      </c>
      <c r="BU130" s="54" t="str">
        <f>IF(ISBLANK(A130),"",VLOOKUP(MID(A130,4,1),Coordinate,9,false))</f>
        <v/>
      </c>
      <c r="BV130" s="54" t="str">
        <f>IF(ISBLANK(A130),"",VLOOKUP(MID(A130,5,1),Coordinate,9,false))</f>
        <v/>
      </c>
      <c r="BW130" s="54" t="str">
        <f>IF(ISBLANK(A130),"",VLOOKUP(MID(A130,6,1),Coordinate,9,false))</f>
        <v/>
      </c>
      <c r="BX130" s="84" t="str">
        <f>IF(ISBLANK(A130),"",VLOOKUP(RIGHT(A130,1),Coordinate,9,false))</f>
        <v/>
      </c>
      <c r="BY130" s="84">
        <f t="array" ref="BY130">SUMPRODUCT(BR130:BX130,TRANSPOSE(Weights))</f>
        <v>0</v>
      </c>
      <c r="BZ130" s="53"/>
    </row>
    <row r="131">
      <c r="A131" s="147"/>
      <c r="B131" s="51" t="str">
        <f>IF(ISBLANK(A131),"",if(C131="","N",if(VLOOKUP(BQ131,NewPlanet,3,false)=C131,"Y","N")))</f>
        <v/>
      </c>
      <c r="C131" s="141"/>
      <c r="D131" s="52"/>
      <c r="E131" s="52"/>
      <c r="F131" s="52"/>
      <c r="G131" s="52"/>
      <c r="H131" s="52"/>
      <c r="I131" s="54" t="str">
        <f t="shared" si="14"/>
        <v/>
      </c>
      <c r="J131" s="52"/>
      <c r="K131" s="52"/>
      <c r="L131" s="52"/>
      <c r="M131" s="52"/>
      <c r="N131" s="52"/>
      <c r="O131" s="54" t="str">
        <f t="shared" si="15"/>
        <v/>
      </c>
      <c r="P131" s="142"/>
      <c r="Q131" s="56"/>
      <c r="R131" s="143"/>
      <c r="S131" s="58"/>
      <c r="T131" s="144"/>
      <c r="U131" s="60"/>
      <c r="V131" s="61"/>
      <c r="W131" s="62"/>
      <c r="X131" s="52"/>
      <c r="Y131" s="63"/>
      <c r="Z131" s="52"/>
      <c r="AA131" s="52"/>
      <c r="AB131" s="52"/>
      <c r="AC131" s="65"/>
      <c r="AD131" s="52"/>
      <c r="AE131" s="52"/>
      <c r="AF131" s="52"/>
      <c r="AG131" s="65"/>
      <c r="AH131" s="52"/>
      <c r="AI131" s="52"/>
      <c r="AJ131" s="52"/>
      <c r="AK131" s="65"/>
      <c r="AL131" s="52"/>
      <c r="AM131" s="52"/>
      <c r="AN131" s="52"/>
      <c r="AO131" s="56"/>
      <c r="AP131" s="56"/>
      <c r="AQ131" s="56"/>
      <c r="AR131" s="58"/>
      <c r="AS131" s="58"/>
      <c r="AT131" s="58"/>
      <c r="AU131" s="60"/>
      <c r="AV131" s="60"/>
      <c r="AW131" s="61"/>
      <c r="AX131" s="62"/>
      <c r="AY131" s="31" t="str">
        <f t="shared" si="16"/>
        <v/>
      </c>
      <c r="AZ131" s="63"/>
      <c r="BA131" s="69"/>
      <c r="BB131" s="69"/>
      <c r="BC131" s="69"/>
      <c r="BD131" s="71"/>
      <c r="BE131" s="71"/>
      <c r="BF131" s="71"/>
      <c r="BG131" s="72"/>
      <c r="BH131" s="73"/>
      <c r="BI131" s="73"/>
      <c r="BJ131" s="74"/>
      <c r="BK131" s="74"/>
      <c r="BL131" s="77" t="str">
        <f t="shared" si="17"/>
        <v/>
      </c>
      <c r="BM131" s="80" t="str">
        <f t="shared" si="18"/>
        <v/>
      </c>
      <c r="BN131" s="139"/>
      <c r="BO131" s="82" t="str">
        <f>IF(ISBLANK(A131),"",VLOOKUP(LEFT(A131,1),Coordinate,2,FALSE))</f>
        <v/>
      </c>
      <c r="BP131" s="83">
        <f t="shared" si="19"/>
        <v>0</v>
      </c>
      <c r="BQ131" s="84">
        <f t="shared" si="20"/>
        <v>0</v>
      </c>
      <c r="BR131" s="54" t="str">
        <f>IF(ISBLANK(A131),"",vlookup(LEFT(A131,1),Coordinate,9,false))</f>
        <v/>
      </c>
      <c r="BS131" s="54" t="str">
        <f>IF(ISBLANK(A131),"",VLOOKUP(MID(A131,2,1),Coordinate,9,false))</f>
        <v/>
      </c>
      <c r="BT131" s="54" t="str">
        <f>IF(ISBLANK(A131),"",VLOOKUP(MID(A131,3,1),Coordinate,9,false))</f>
        <v/>
      </c>
      <c r="BU131" s="54" t="str">
        <f>IF(ISBLANK(A131),"",VLOOKUP(MID(A131,4,1),Coordinate,9,false))</f>
        <v/>
      </c>
      <c r="BV131" s="54" t="str">
        <f>IF(ISBLANK(A131),"",VLOOKUP(MID(A131,5,1),Coordinate,9,false))</f>
        <v/>
      </c>
      <c r="BW131" s="54" t="str">
        <f>IF(ISBLANK(A131),"",VLOOKUP(MID(A131,6,1),Coordinate,9,false))</f>
        <v/>
      </c>
      <c r="BX131" s="84" t="str">
        <f>IF(ISBLANK(A131),"",VLOOKUP(RIGHT(A131,1),Coordinate,9,false))</f>
        <v/>
      </c>
      <c r="BY131" s="84">
        <f t="array" ref="BY131">SUMPRODUCT(BR131:BX131,TRANSPOSE(Weights))</f>
        <v>0</v>
      </c>
      <c r="BZ131" s="53"/>
    </row>
    <row r="132">
      <c r="A132" s="147"/>
      <c r="B132" s="51" t="str">
        <f>IF(ISBLANK(A132),"",if(C132="","N",if(VLOOKUP(BQ132,NewPlanet,3,false)=C132,"Y","N")))</f>
        <v/>
      </c>
      <c r="C132" s="141"/>
      <c r="D132" s="52"/>
      <c r="E132" s="52"/>
      <c r="F132" s="52"/>
      <c r="G132" s="52"/>
      <c r="H132" s="52"/>
      <c r="I132" s="54" t="str">
        <f t="shared" si="14"/>
        <v/>
      </c>
      <c r="J132" s="52"/>
      <c r="K132" s="52"/>
      <c r="L132" s="52"/>
      <c r="M132" s="52"/>
      <c r="N132" s="52"/>
      <c r="O132" s="54" t="str">
        <f t="shared" si="15"/>
        <v/>
      </c>
      <c r="P132" s="142"/>
      <c r="Q132" s="56"/>
      <c r="R132" s="143"/>
      <c r="S132" s="58"/>
      <c r="T132" s="144"/>
      <c r="U132" s="60"/>
      <c r="V132" s="61"/>
      <c r="W132" s="62"/>
      <c r="X132" s="52"/>
      <c r="Y132" s="63"/>
      <c r="Z132" s="52"/>
      <c r="AA132" s="52"/>
      <c r="AB132" s="52"/>
      <c r="AC132" s="65"/>
      <c r="AD132" s="52"/>
      <c r="AE132" s="52"/>
      <c r="AF132" s="52"/>
      <c r="AG132" s="65"/>
      <c r="AH132" s="52"/>
      <c r="AI132" s="52"/>
      <c r="AJ132" s="52"/>
      <c r="AK132" s="65"/>
      <c r="AL132" s="52"/>
      <c r="AM132" s="52"/>
      <c r="AN132" s="52"/>
      <c r="AO132" s="56"/>
      <c r="AP132" s="56"/>
      <c r="AQ132" s="56"/>
      <c r="AR132" s="58"/>
      <c r="AS132" s="58"/>
      <c r="AT132" s="58"/>
      <c r="AU132" s="60"/>
      <c r="AV132" s="60"/>
      <c r="AW132" s="61"/>
      <c r="AX132" s="62"/>
      <c r="AY132" s="31" t="str">
        <f t="shared" si="16"/>
        <v/>
      </c>
      <c r="AZ132" s="63"/>
      <c r="BA132" s="69"/>
      <c r="BB132" s="69"/>
      <c r="BC132" s="69"/>
      <c r="BD132" s="71"/>
      <c r="BE132" s="71"/>
      <c r="BF132" s="71"/>
      <c r="BG132" s="72"/>
      <c r="BH132" s="73"/>
      <c r="BI132" s="73"/>
      <c r="BJ132" s="74"/>
      <c r="BK132" s="74"/>
      <c r="BL132" s="77" t="str">
        <f t="shared" si="17"/>
        <v/>
      </c>
      <c r="BM132" s="80" t="str">
        <f t="shared" si="18"/>
        <v/>
      </c>
      <c r="BN132" s="139"/>
      <c r="BO132" s="82" t="str">
        <f>IF(ISBLANK(A132),"",VLOOKUP(LEFT(A132,1),Coordinate,2,FALSE))</f>
        <v/>
      </c>
      <c r="BP132" s="83">
        <f t="shared" si="19"/>
        <v>0</v>
      </c>
      <c r="BQ132" s="84">
        <f t="shared" si="20"/>
        <v>0</v>
      </c>
      <c r="BR132" s="54" t="str">
        <f>IF(ISBLANK(A132),"",vlookup(LEFT(A132,1),Coordinate,9,false))</f>
        <v/>
      </c>
      <c r="BS132" s="54" t="str">
        <f>IF(ISBLANK(A132),"",VLOOKUP(MID(A132,2,1),Coordinate,9,false))</f>
        <v/>
      </c>
      <c r="BT132" s="54" t="str">
        <f>IF(ISBLANK(A132),"",VLOOKUP(MID(A132,3,1),Coordinate,9,false))</f>
        <v/>
      </c>
      <c r="BU132" s="54" t="str">
        <f>IF(ISBLANK(A132),"",VLOOKUP(MID(A132,4,1),Coordinate,9,false))</f>
        <v/>
      </c>
      <c r="BV132" s="54" t="str">
        <f>IF(ISBLANK(A132),"",VLOOKUP(MID(A132,5,1),Coordinate,9,false))</f>
        <v/>
      </c>
      <c r="BW132" s="54" t="str">
        <f>IF(ISBLANK(A132),"",VLOOKUP(MID(A132,6,1),Coordinate,9,false))</f>
        <v/>
      </c>
      <c r="BX132" s="84" t="str">
        <f>IF(ISBLANK(A132),"",VLOOKUP(RIGHT(A132,1),Coordinate,9,false))</f>
        <v/>
      </c>
      <c r="BY132" s="84">
        <f t="array" ref="BY132">SUMPRODUCT(BR132:BX132,TRANSPOSE(Weights))</f>
        <v>0</v>
      </c>
      <c r="BZ132" s="53"/>
    </row>
    <row r="133">
      <c r="A133" s="147"/>
      <c r="B133" s="51" t="str">
        <f>IF(ISBLANK(A133),"",if(C133="","N",if(VLOOKUP(BQ133,NewPlanet,3,false)=C133,"Y","N")))</f>
        <v/>
      </c>
      <c r="C133" s="141"/>
      <c r="D133" s="52"/>
      <c r="E133" s="52"/>
      <c r="F133" s="52"/>
      <c r="G133" s="52"/>
      <c r="H133" s="52"/>
      <c r="I133" s="54" t="str">
        <f t="shared" si="14"/>
        <v/>
      </c>
      <c r="J133" s="52"/>
      <c r="K133" s="52"/>
      <c r="L133" s="52"/>
      <c r="M133" s="52"/>
      <c r="N133" s="52"/>
      <c r="O133" s="54" t="str">
        <f t="shared" si="15"/>
        <v/>
      </c>
      <c r="P133" s="142"/>
      <c r="Q133" s="56"/>
      <c r="R133" s="143"/>
      <c r="S133" s="58"/>
      <c r="T133" s="144"/>
      <c r="U133" s="60"/>
      <c r="V133" s="61"/>
      <c r="W133" s="62"/>
      <c r="X133" s="52"/>
      <c r="Y133" s="63"/>
      <c r="Z133" s="52"/>
      <c r="AA133" s="52"/>
      <c r="AB133" s="52"/>
      <c r="AC133" s="65"/>
      <c r="AD133" s="52"/>
      <c r="AE133" s="52"/>
      <c r="AF133" s="52"/>
      <c r="AG133" s="65"/>
      <c r="AH133" s="52"/>
      <c r="AI133" s="52"/>
      <c r="AJ133" s="52"/>
      <c r="AK133" s="65"/>
      <c r="AL133" s="52"/>
      <c r="AM133" s="52"/>
      <c r="AN133" s="52"/>
      <c r="AO133" s="56"/>
      <c r="AP133" s="56"/>
      <c r="AQ133" s="56"/>
      <c r="AR133" s="58"/>
      <c r="AS133" s="58"/>
      <c r="AT133" s="58"/>
      <c r="AU133" s="60"/>
      <c r="AV133" s="60"/>
      <c r="AW133" s="61"/>
      <c r="AX133" s="62"/>
      <c r="AY133" s="31" t="str">
        <f t="shared" si="16"/>
        <v/>
      </c>
      <c r="AZ133" s="63"/>
      <c r="BA133" s="69"/>
      <c r="BB133" s="69"/>
      <c r="BC133" s="69"/>
      <c r="BD133" s="71"/>
      <c r="BE133" s="71"/>
      <c r="BF133" s="71"/>
      <c r="BG133" s="72"/>
      <c r="BH133" s="73"/>
      <c r="BI133" s="73"/>
      <c r="BJ133" s="74"/>
      <c r="BK133" s="74"/>
      <c r="BL133" s="77" t="str">
        <f t="shared" si="17"/>
        <v/>
      </c>
      <c r="BM133" s="80" t="str">
        <f t="shared" si="18"/>
        <v/>
      </c>
      <c r="BN133" s="139"/>
      <c r="BO133" s="82" t="str">
        <f>IF(ISBLANK(A133),"",VLOOKUP(LEFT(A133,1),Coordinate,2,FALSE))</f>
        <v/>
      </c>
      <c r="BP133" s="83">
        <f t="shared" si="19"/>
        <v>0</v>
      </c>
      <c r="BQ133" s="84">
        <f t="shared" si="20"/>
        <v>0</v>
      </c>
      <c r="BR133" s="54" t="str">
        <f>IF(ISBLANK(A133),"",vlookup(LEFT(A133,1),Coordinate,9,false))</f>
        <v/>
      </c>
      <c r="BS133" s="54" t="str">
        <f>IF(ISBLANK(A133),"",VLOOKUP(MID(A133,2,1),Coordinate,9,false))</f>
        <v/>
      </c>
      <c r="BT133" s="54" t="str">
        <f>IF(ISBLANK(A133),"",VLOOKUP(MID(A133,3,1),Coordinate,9,false))</f>
        <v/>
      </c>
      <c r="BU133" s="54" t="str">
        <f>IF(ISBLANK(A133),"",VLOOKUP(MID(A133,4,1),Coordinate,9,false))</f>
        <v/>
      </c>
      <c r="BV133" s="54" t="str">
        <f>IF(ISBLANK(A133),"",VLOOKUP(MID(A133,5,1),Coordinate,9,false))</f>
        <v/>
      </c>
      <c r="BW133" s="54" t="str">
        <f>IF(ISBLANK(A133),"",VLOOKUP(MID(A133,6,1),Coordinate,9,false))</f>
        <v/>
      </c>
      <c r="BX133" s="84" t="str">
        <f>IF(ISBLANK(A133),"",VLOOKUP(RIGHT(A133,1),Coordinate,9,false))</f>
        <v/>
      </c>
      <c r="BY133" s="84">
        <f t="array" ref="BY133">SUMPRODUCT(BR133:BX133,TRANSPOSE(Weights))</f>
        <v>0</v>
      </c>
      <c r="BZ133" s="53"/>
    </row>
    <row r="134">
      <c r="A134" s="147"/>
      <c r="B134" s="51" t="str">
        <f>IF(ISBLANK(A134),"",if(C134="","N",if(VLOOKUP(BQ134,NewPlanet,3,false)=C134,"Y","N")))</f>
        <v/>
      </c>
      <c r="C134" s="141"/>
      <c r="D134" s="52"/>
      <c r="E134" s="52"/>
      <c r="F134" s="52"/>
      <c r="G134" s="52"/>
      <c r="H134" s="52"/>
      <c r="I134" s="54" t="str">
        <f t="shared" si="14"/>
        <v/>
      </c>
      <c r="J134" s="52"/>
      <c r="K134" s="52"/>
      <c r="L134" s="52"/>
      <c r="M134" s="52"/>
      <c r="N134" s="52"/>
      <c r="O134" s="54" t="str">
        <f t="shared" si="15"/>
        <v/>
      </c>
      <c r="P134" s="142"/>
      <c r="Q134" s="56"/>
      <c r="R134" s="143"/>
      <c r="S134" s="58"/>
      <c r="T134" s="144"/>
      <c r="U134" s="60"/>
      <c r="V134" s="61"/>
      <c r="W134" s="62"/>
      <c r="X134" s="52"/>
      <c r="Y134" s="63"/>
      <c r="Z134" s="52"/>
      <c r="AA134" s="52"/>
      <c r="AB134" s="52"/>
      <c r="AC134" s="65"/>
      <c r="AD134" s="52"/>
      <c r="AE134" s="52"/>
      <c r="AF134" s="52"/>
      <c r="AG134" s="65"/>
      <c r="AH134" s="52"/>
      <c r="AI134" s="52"/>
      <c r="AJ134" s="52"/>
      <c r="AK134" s="65"/>
      <c r="AL134" s="52"/>
      <c r="AM134" s="52"/>
      <c r="AN134" s="52"/>
      <c r="AO134" s="56"/>
      <c r="AP134" s="56"/>
      <c r="AQ134" s="56"/>
      <c r="AR134" s="58"/>
      <c r="AS134" s="58"/>
      <c r="AT134" s="58"/>
      <c r="AU134" s="60"/>
      <c r="AV134" s="60"/>
      <c r="AW134" s="61"/>
      <c r="AX134" s="62"/>
      <c r="AY134" s="31" t="str">
        <f t="shared" si="16"/>
        <v/>
      </c>
      <c r="AZ134" s="63"/>
      <c r="BA134" s="69"/>
      <c r="BB134" s="69"/>
      <c r="BC134" s="69"/>
      <c r="BD134" s="71"/>
      <c r="BE134" s="71"/>
      <c r="BF134" s="71"/>
      <c r="BG134" s="72"/>
      <c r="BH134" s="73"/>
      <c r="BI134" s="73"/>
      <c r="BJ134" s="74"/>
      <c r="BK134" s="74"/>
      <c r="BL134" s="77" t="str">
        <f t="shared" si="17"/>
        <v/>
      </c>
      <c r="BM134" s="80" t="str">
        <f t="shared" si="18"/>
        <v/>
      </c>
      <c r="BN134" s="139"/>
      <c r="BO134" s="82" t="str">
        <f>IF(ISBLANK(A134),"",VLOOKUP(LEFT(A134,1),Coordinate,2,FALSE))</f>
        <v/>
      </c>
      <c r="BP134" s="83">
        <f t="shared" si="19"/>
        <v>0</v>
      </c>
      <c r="BQ134" s="84">
        <f t="shared" si="20"/>
        <v>0</v>
      </c>
      <c r="BR134" s="54" t="str">
        <f>IF(ISBLANK(A134),"",vlookup(LEFT(A134,1),Coordinate,9,false))</f>
        <v/>
      </c>
      <c r="BS134" s="54" t="str">
        <f>IF(ISBLANK(A134),"",VLOOKUP(MID(A134,2,1),Coordinate,9,false))</f>
        <v/>
      </c>
      <c r="BT134" s="54" t="str">
        <f>IF(ISBLANK(A134),"",VLOOKUP(MID(A134,3,1),Coordinate,9,false))</f>
        <v/>
      </c>
      <c r="BU134" s="54" t="str">
        <f>IF(ISBLANK(A134),"",VLOOKUP(MID(A134,4,1),Coordinate,9,false))</f>
        <v/>
      </c>
      <c r="BV134" s="54" t="str">
        <f>IF(ISBLANK(A134),"",VLOOKUP(MID(A134,5,1),Coordinate,9,false))</f>
        <v/>
      </c>
      <c r="BW134" s="54" t="str">
        <f>IF(ISBLANK(A134),"",VLOOKUP(MID(A134,6,1),Coordinate,9,false))</f>
        <v/>
      </c>
      <c r="BX134" s="84" t="str">
        <f>IF(ISBLANK(A134),"",VLOOKUP(RIGHT(A134,1),Coordinate,9,false))</f>
        <v/>
      </c>
      <c r="BY134" s="84">
        <f t="array" ref="BY134">SUMPRODUCT(BR134:BX134,TRANSPOSE(Weights))</f>
        <v>0</v>
      </c>
      <c r="BZ134" s="53"/>
    </row>
    <row r="135">
      <c r="A135" s="147"/>
      <c r="B135" s="51" t="str">
        <f>IF(ISBLANK(A135),"",if(C135="","N",if(VLOOKUP(BQ135,NewPlanet,3,false)=C135,"Y","N")))</f>
        <v/>
      </c>
      <c r="C135" s="141"/>
      <c r="D135" s="52"/>
      <c r="E135" s="52"/>
      <c r="F135" s="52"/>
      <c r="G135" s="52"/>
      <c r="H135" s="52"/>
      <c r="I135" s="54" t="str">
        <f t="shared" si="14"/>
        <v/>
      </c>
      <c r="J135" s="52"/>
      <c r="K135" s="52"/>
      <c r="L135" s="52"/>
      <c r="M135" s="52"/>
      <c r="N135" s="52"/>
      <c r="O135" s="54" t="str">
        <f t="shared" si="15"/>
        <v/>
      </c>
      <c r="P135" s="142"/>
      <c r="Q135" s="56"/>
      <c r="R135" s="143"/>
      <c r="S135" s="58"/>
      <c r="T135" s="144"/>
      <c r="U135" s="60"/>
      <c r="V135" s="61"/>
      <c r="W135" s="62"/>
      <c r="X135" s="52"/>
      <c r="Y135" s="63"/>
      <c r="Z135" s="52"/>
      <c r="AA135" s="52"/>
      <c r="AB135" s="52"/>
      <c r="AC135" s="65"/>
      <c r="AD135" s="52"/>
      <c r="AE135" s="52"/>
      <c r="AF135" s="52"/>
      <c r="AG135" s="65"/>
      <c r="AH135" s="52"/>
      <c r="AI135" s="52"/>
      <c r="AJ135" s="52"/>
      <c r="AK135" s="65"/>
      <c r="AL135" s="52"/>
      <c r="AM135" s="52"/>
      <c r="AN135" s="52"/>
      <c r="AO135" s="56"/>
      <c r="AP135" s="56"/>
      <c r="AQ135" s="56"/>
      <c r="AR135" s="58"/>
      <c r="AS135" s="58"/>
      <c r="AT135" s="58"/>
      <c r="AU135" s="60"/>
      <c r="AV135" s="60"/>
      <c r="AW135" s="61"/>
      <c r="AX135" s="62"/>
      <c r="AY135" s="31" t="str">
        <f t="shared" si="16"/>
        <v/>
      </c>
      <c r="AZ135" s="63"/>
      <c r="BA135" s="69"/>
      <c r="BB135" s="69"/>
      <c r="BC135" s="69"/>
      <c r="BD135" s="71"/>
      <c r="BE135" s="71"/>
      <c r="BF135" s="71"/>
      <c r="BG135" s="72"/>
      <c r="BH135" s="73"/>
      <c r="BI135" s="73"/>
      <c r="BJ135" s="74"/>
      <c r="BK135" s="74"/>
      <c r="BL135" s="77" t="str">
        <f t="shared" si="17"/>
        <v/>
      </c>
      <c r="BM135" s="80" t="str">
        <f t="shared" si="18"/>
        <v/>
      </c>
      <c r="BN135" s="139"/>
      <c r="BO135" s="82" t="str">
        <f>IF(ISBLANK(A135),"",VLOOKUP(LEFT(A135,1),Coordinate,2,FALSE))</f>
        <v/>
      </c>
      <c r="BP135" s="83">
        <f t="shared" si="19"/>
        <v>0</v>
      </c>
      <c r="BQ135" s="84">
        <f t="shared" si="20"/>
        <v>0</v>
      </c>
      <c r="BR135" s="54" t="str">
        <f>IF(ISBLANK(A135),"",vlookup(LEFT(A135,1),Coordinate,9,false))</f>
        <v/>
      </c>
      <c r="BS135" s="54" t="str">
        <f>IF(ISBLANK(A135),"",VLOOKUP(MID(A135,2,1),Coordinate,9,false))</f>
        <v/>
      </c>
      <c r="BT135" s="54" t="str">
        <f>IF(ISBLANK(A135),"",VLOOKUP(MID(A135,3,1),Coordinate,9,false))</f>
        <v/>
      </c>
      <c r="BU135" s="54" t="str">
        <f>IF(ISBLANK(A135),"",VLOOKUP(MID(A135,4,1),Coordinate,9,false))</f>
        <v/>
      </c>
      <c r="BV135" s="54" t="str">
        <f>IF(ISBLANK(A135),"",VLOOKUP(MID(A135,5,1),Coordinate,9,false))</f>
        <v/>
      </c>
      <c r="BW135" s="54" t="str">
        <f>IF(ISBLANK(A135),"",VLOOKUP(MID(A135,6,1),Coordinate,9,false))</f>
        <v/>
      </c>
      <c r="BX135" s="84" t="str">
        <f>IF(ISBLANK(A135),"",VLOOKUP(RIGHT(A135,1),Coordinate,9,false))</f>
        <v/>
      </c>
      <c r="BY135" s="84">
        <f t="array" ref="BY135">SUMPRODUCT(BR135:BX135,TRANSPOSE(Weights))</f>
        <v>0</v>
      </c>
      <c r="BZ135" s="53"/>
    </row>
    <row r="136">
      <c r="A136" s="147"/>
      <c r="B136" s="51" t="str">
        <f>IF(ISBLANK(A136),"",if(C136="","N",if(VLOOKUP(BQ136,NewPlanet,3,false)=C136,"Y","N")))</f>
        <v/>
      </c>
      <c r="C136" s="141"/>
      <c r="D136" s="52"/>
      <c r="E136" s="52"/>
      <c r="F136" s="52"/>
      <c r="G136" s="52"/>
      <c r="H136" s="52"/>
      <c r="I136" s="54" t="str">
        <f t="shared" si="14"/>
        <v/>
      </c>
      <c r="J136" s="52"/>
      <c r="K136" s="52"/>
      <c r="L136" s="52"/>
      <c r="M136" s="52"/>
      <c r="N136" s="52"/>
      <c r="O136" s="54" t="str">
        <f t="shared" si="15"/>
        <v/>
      </c>
      <c r="P136" s="142"/>
      <c r="Q136" s="56"/>
      <c r="R136" s="143"/>
      <c r="S136" s="58"/>
      <c r="T136" s="144"/>
      <c r="U136" s="60"/>
      <c r="V136" s="61"/>
      <c r="W136" s="62"/>
      <c r="X136" s="52"/>
      <c r="Y136" s="63"/>
      <c r="Z136" s="52"/>
      <c r="AA136" s="52"/>
      <c r="AB136" s="52"/>
      <c r="AC136" s="65"/>
      <c r="AD136" s="52"/>
      <c r="AE136" s="52"/>
      <c r="AF136" s="52"/>
      <c r="AG136" s="65"/>
      <c r="AH136" s="52"/>
      <c r="AI136" s="52"/>
      <c r="AJ136" s="52"/>
      <c r="AK136" s="65"/>
      <c r="AL136" s="52"/>
      <c r="AM136" s="52"/>
      <c r="AN136" s="52"/>
      <c r="AO136" s="56"/>
      <c r="AP136" s="56"/>
      <c r="AQ136" s="56"/>
      <c r="AR136" s="58"/>
      <c r="AS136" s="58"/>
      <c r="AT136" s="58"/>
      <c r="AU136" s="60"/>
      <c r="AV136" s="60"/>
      <c r="AW136" s="61"/>
      <c r="AX136" s="62"/>
      <c r="AY136" s="31" t="str">
        <f t="shared" si="16"/>
        <v/>
      </c>
      <c r="AZ136" s="63"/>
      <c r="BA136" s="69"/>
      <c r="BB136" s="69"/>
      <c r="BC136" s="69"/>
      <c r="BD136" s="71"/>
      <c r="BE136" s="71"/>
      <c r="BF136" s="71"/>
      <c r="BG136" s="72"/>
      <c r="BH136" s="73"/>
      <c r="BI136" s="73"/>
      <c r="BJ136" s="74"/>
      <c r="BK136" s="74"/>
      <c r="BL136" s="77" t="str">
        <f t="shared" si="17"/>
        <v/>
      </c>
      <c r="BM136" s="80" t="str">
        <f t="shared" si="18"/>
        <v/>
      </c>
      <c r="BN136" s="139"/>
      <c r="BO136" s="82" t="str">
        <f>IF(ISBLANK(A136),"",VLOOKUP(LEFT(A136,1),Coordinate,2,FALSE))</f>
        <v/>
      </c>
      <c r="BP136" s="83">
        <f t="shared" si="19"/>
        <v>0</v>
      </c>
      <c r="BQ136" s="84">
        <f t="shared" si="20"/>
        <v>0</v>
      </c>
      <c r="BR136" s="54" t="str">
        <f>IF(ISBLANK(A136),"",vlookup(LEFT(A136,1),Coordinate,9,false))</f>
        <v/>
      </c>
      <c r="BS136" s="54" t="str">
        <f>IF(ISBLANK(A136),"",VLOOKUP(MID(A136,2,1),Coordinate,9,false))</f>
        <v/>
      </c>
      <c r="BT136" s="54" t="str">
        <f>IF(ISBLANK(A136),"",VLOOKUP(MID(A136,3,1),Coordinate,9,false))</f>
        <v/>
      </c>
      <c r="BU136" s="54" t="str">
        <f>IF(ISBLANK(A136),"",VLOOKUP(MID(A136,4,1),Coordinate,9,false))</f>
        <v/>
      </c>
      <c r="BV136" s="54" t="str">
        <f>IF(ISBLANK(A136),"",VLOOKUP(MID(A136,5,1),Coordinate,9,false))</f>
        <v/>
      </c>
      <c r="BW136" s="54" t="str">
        <f>IF(ISBLANK(A136),"",VLOOKUP(MID(A136,6,1),Coordinate,9,false))</f>
        <v/>
      </c>
      <c r="BX136" s="84" t="str">
        <f>IF(ISBLANK(A136),"",VLOOKUP(RIGHT(A136,1),Coordinate,9,false))</f>
        <v/>
      </c>
      <c r="BY136" s="84">
        <f t="array" ref="BY136">SUMPRODUCT(BR136:BX136,TRANSPOSE(Weights))</f>
        <v>0</v>
      </c>
      <c r="BZ136" s="53"/>
    </row>
    <row r="137">
      <c r="A137" s="147"/>
      <c r="B137" s="51" t="str">
        <f>IF(ISBLANK(A137),"",if(C137="","N",if(VLOOKUP(BQ137,NewPlanet,3,false)=C137,"Y","N")))</f>
        <v/>
      </c>
      <c r="C137" s="141"/>
      <c r="D137" s="52"/>
      <c r="E137" s="52"/>
      <c r="F137" s="52"/>
      <c r="G137" s="52"/>
      <c r="H137" s="52"/>
      <c r="I137" s="54" t="str">
        <f t="shared" si="14"/>
        <v/>
      </c>
      <c r="J137" s="52"/>
      <c r="K137" s="52"/>
      <c r="L137" s="52"/>
      <c r="M137" s="52"/>
      <c r="N137" s="52"/>
      <c r="O137" s="54" t="str">
        <f t="shared" si="15"/>
        <v/>
      </c>
      <c r="P137" s="142"/>
      <c r="Q137" s="56"/>
      <c r="R137" s="143"/>
      <c r="S137" s="58"/>
      <c r="T137" s="144"/>
      <c r="U137" s="60"/>
      <c r="V137" s="61"/>
      <c r="W137" s="62"/>
      <c r="X137" s="52"/>
      <c r="Y137" s="63"/>
      <c r="Z137" s="52"/>
      <c r="AA137" s="52"/>
      <c r="AB137" s="52"/>
      <c r="AC137" s="65"/>
      <c r="AD137" s="52"/>
      <c r="AE137" s="52"/>
      <c r="AF137" s="52"/>
      <c r="AG137" s="65"/>
      <c r="AH137" s="52"/>
      <c r="AI137" s="52"/>
      <c r="AJ137" s="52"/>
      <c r="AK137" s="65"/>
      <c r="AL137" s="52"/>
      <c r="AM137" s="52"/>
      <c r="AN137" s="52"/>
      <c r="AO137" s="56"/>
      <c r="AP137" s="56"/>
      <c r="AQ137" s="56"/>
      <c r="AR137" s="58"/>
      <c r="AS137" s="58"/>
      <c r="AT137" s="58"/>
      <c r="AU137" s="60"/>
      <c r="AV137" s="60"/>
      <c r="AW137" s="61"/>
      <c r="AX137" s="62"/>
      <c r="AY137" s="31" t="str">
        <f t="shared" si="16"/>
        <v/>
      </c>
      <c r="AZ137" s="63"/>
      <c r="BA137" s="69"/>
      <c r="BB137" s="69"/>
      <c r="BC137" s="69"/>
      <c r="BD137" s="71"/>
      <c r="BE137" s="71"/>
      <c r="BF137" s="71"/>
      <c r="BG137" s="72"/>
      <c r="BH137" s="73"/>
      <c r="BI137" s="73"/>
      <c r="BJ137" s="74"/>
      <c r="BK137" s="74"/>
      <c r="BL137" s="77" t="str">
        <f t="shared" si="17"/>
        <v/>
      </c>
      <c r="BM137" s="80" t="str">
        <f t="shared" si="18"/>
        <v/>
      </c>
      <c r="BN137" s="139"/>
      <c r="BO137" s="82" t="str">
        <f>IF(ISBLANK(A137),"",VLOOKUP(LEFT(A137,1),Coordinate,2,FALSE))</f>
        <v/>
      </c>
      <c r="BP137" s="83">
        <f t="shared" si="19"/>
        <v>0</v>
      </c>
      <c r="BQ137" s="84">
        <f t="shared" si="20"/>
        <v>0</v>
      </c>
      <c r="BR137" s="54" t="str">
        <f>IF(ISBLANK(A137),"",vlookup(LEFT(A137,1),Coordinate,9,false))</f>
        <v/>
      </c>
      <c r="BS137" s="54" t="str">
        <f>IF(ISBLANK(A137),"",VLOOKUP(MID(A137,2,1),Coordinate,9,false))</f>
        <v/>
      </c>
      <c r="BT137" s="54" t="str">
        <f>IF(ISBLANK(A137),"",VLOOKUP(MID(A137,3,1),Coordinate,9,false))</f>
        <v/>
      </c>
      <c r="BU137" s="54" t="str">
        <f>IF(ISBLANK(A137),"",VLOOKUP(MID(A137,4,1),Coordinate,9,false))</f>
        <v/>
      </c>
      <c r="BV137" s="54" t="str">
        <f>IF(ISBLANK(A137),"",VLOOKUP(MID(A137,5,1),Coordinate,9,false))</f>
        <v/>
      </c>
      <c r="BW137" s="54" t="str">
        <f>IF(ISBLANK(A137),"",VLOOKUP(MID(A137,6,1),Coordinate,9,false))</f>
        <v/>
      </c>
      <c r="BX137" s="84" t="str">
        <f>IF(ISBLANK(A137),"",VLOOKUP(RIGHT(A137,1),Coordinate,9,false))</f>
        <v/>
      </c>
      <c r="BY137" s="84">
        <f t="array" ref="BY137">SUMPRODUCT(BR137:BX137,TRANSPOSE(Weights))</f>
        <v>0</v>
      </c>
      <c r="BZ137" s="53"/>
    </row>
    <row r="138">
      <c r="A138" s="147"/>
      <c r="B138" s="51" t="str">
        <f>IF(ISBLANK(A138),"",if(C138="","N",if(VLOOKUP(BQ138,NewPlanet,3,false)=C138,"Y","N")))</f>
        <v/>
      </c>
      <c r="C138" s="141"/>
      <c r="D138" s="52"/>
      <c r="E138" s="52"/>
      <c r="F138" s="52"/>
      <c r="G138" s="52"/>
      <c r="H138" s="52"/>
      <c r="I138" s="54" t="str">
        <f t="shared" si="14"/>
        <v/>
      </c>
      <c r="J138" s="52"/>
      <c r="K138" s="52"/>
      <c r="L138" s="52"/>
      <c r="M138" s="52"/>
      <c r="N138" s="52"/>
      <c r="O138" s="54" t="str">
        <f t="shared" si="15"/>
        <v/>
      </c>
      <c r="P138" s="142"/>
      <c r="Q138" s="56"/>
      <c r="R138" s="143"/>
      <c r="S138" s="58"/>
      <c r="T138" s="144"/>
      <c r="U138" s="60"/>
      <c r="V138" s="61"/>
      <c r="W138" s="62"/>
      <c r="X138" s="52"/>
      <c r="Y138" s="63"/>
      <c r="Z138" s="52"/>
      <c r="AA138" s="52"/>
      <c r="AB138" s="52"/>
      <c r="AC138" s="65"/>
      <c r="AD138" s="52"/>
      <c r="AE138" s="52"/>
      <c r="AF138" s="52"/>
      <c r="AG138" s="65"/>
      <c r="AH138" s="52"/>
      <c r="AI138" s="52"/>
      <c r="AJ138" s="52"/>
      <c r="AK138" s="65"/>
      <c r="AL138" s="52"/>
      <c r="AM138" s="52"/>
      <c r="AN138" s="52"/>
      <c r="AO138" s="56"/>
      <c r="AP138" s="56"/>
      <c r="AQ138" s="56"/>
      <c r="AR138" s="58"/>
      <c r="AS138" s="58"/>
      <c r="AT138" s="58"/>
      <c r="AU138" s="60"/>
      <c r="AV138" s="60"/>
      <c r="AW138" s="61"/>
      <c r="AX138" s="62"/>
      <c r="AY138" s="31" t="str">
        <f t="shared" si="16"/>
        <v/>
      </c>
      <c r="AZ138" s="63"/>
      <c r="BA138" s="69"/>
      <c r="BB138" s="69"/>
      <c r="BC138" s="69"/>
      <c r="BD138" s="71"/>
      <c r="BE138" s="71"/>
      <c r="BF138" s="71"/>
      <c r="BG138" s="72"/>
      <c r="BH138" s="73"/>
      <c r="BI138" s="73"/>
      <c r="BJ138" s="74"/>
      <c r="BK138" s="74"/>
      <c r="BL138" s="77" t="str">
        <f t="shared" si="17"/>
        <v/>
      </c>
      <c r="BM138" s="80" t="str">
        <f t="shared" si="18"/>
        <v/>
      </c>
      <c r="BN138" s="139"/>
      <c r="BO138" s="82" t="str">
        <f>IF(ISBLANK(A138),"",VLOOKUP(LEFT(A138,1),Coordinate,2,FALSE))</f>
        <v/>
      </c>
      <c r="BP138" s="83">
        <f t="shared" si="19"/>
        <v>0</v>
      </c>
      <c r="BQ138" s="84">
        <f t="shared" si="20"/>
        <v>0</v>
      </c>
      <c r="BR138" s="54" t="str">
        <f>IF(ISBLANK(A138),"",vlookup(LEFT(A138,1),Coordinate,9,false))</f>
        <v/>
      </c>
      <c r="BS138" s="54" t="str">
        <f>IF(ISBLANK(A138),"",VLOOKUP(MID(A138,2,1),Coordinate,9,false))</f>
        <v/>
      </c>
      <c r="BT138" s="54" t="str">
        <f>IF(ISBLANK(A138),"",VLOOKUP(MID(A138,3,1),Coordinate,9,false))</f>
        <v/>
      </c>
      <c r="BU138" s="54" t="str">
        <f>IF(ISBLANK(A138),"",VLOOKUP(MID(A138,4,1),Coordinate,9,false))</f>
        <v/>
      </c>
      <c r="BV138" s="54" t="str">
        <f>IF(ISBLANK(A138),"",VLOOKUP(MID(A138,5,1),Coordinate,9,false))</f>
        <v/>
      </c>
      <c r="BW138" s="54" t="str">
        <f>IF(ISBLANK(A138),"",VLOOKUP(MID(A138,6,1),Coordinate,9,false))</f>
        <v/>
      </c>
      <c r="BX138" s="84" t="str">
        <f>IF(ISBLANK(A138),"",VLOOKUP(RIGHT(A138,1),Coordinate,9,false))</f>
        <v/>
      </c>
      <c r="BY138" s="84">
        <f t="array" ref="BY138">SUMPRODUCT(BR138:BX138,TRANSPOSE(Weights))</f>
        <v>0</v>
      </c>
      <c r="BZ138" s="53"/>
    </row>
    <row r="139">
      <c r="A139" s="147"/>
      <c r="B139" s="51" t="str">
        <f>IF(ISBLANK(A139),"",if(C139="","N",if(VLOOKUP(BQ139,NewPlanet,3,false)=C139,"Y","N")))</f>
        <v/>
      </c>
      <c r="C139" s="141"/>
      <c r="D139" s="52"/>
      <c r="E139" s="52"/>
      <c r="F139" s="52"/>
      <c r="G139" s="52"/>
      <c r="H139" s="52"/>
      <c r="I139" s="54" t="str">
        <f t="shared" si="14"/>
        <v/>
      </c>
      <c r="J139" s="52"/>
      <c r="K139" s="52"/>
      <c r="L139" s="52"/>
      <c r="M139" s="52"/>
      <c r="N139" s="52"/>
      <c r="O139" s="54" t="str">
        <f t="shared" si="15"/>
        <v/>
      </c>
      <c r="P139" s="142"/>
      <c r="Q139" s="56"/>
      <c r="R139" s="143"/>
      <c r="S139" s="58"/>
      <c r="T139" s="144"/>
      <c r="U139" s="60"/>
      <c r="V139" s="61"/>
      <c r="W139" s="62"/>
      <c r="X139" s="52"/>
      <c r="Y139" s="63"/>
      <c r="Z139" s="52"/>
      <c r="AA139" s="52"/>
      <c r="AB139" s="52"/>
      <c r="AC139" s="65"/>
      <c r="AD139" s="52"/>
      <c r="AE139" s="52"/>
      <c r="AF139" s="52"/>
      <c r="AG139" s="65"/>
      <c r="AH139" s="52"/>
      <c r="AI139" s="52"/>
      <c r="AJ139" s="52"/>
      <c r="AK139" s="65"/>
      <c r="AL139" s="52"/>
      <c r="AM139" s="52"/>
      <c r="AN139" s="52"/>
      <c r="AO139" s="56"/>
      <c r="AP139" s="56"/>
      <c r="AQ139" s="56"/>
      <c r="AR139" s="58"/>
      <c r="AS139" s="58"/>
      <c r="AT139" s="58"/>
      <c r="AU139" s="60"/>
      <c r="AV139" s="60"/>
      <c r="AW139" s="61"/>
      <c r="AX139" s="62"/>
      <c r="AY139" s="31" t="str">
        <f t="shared" si="16"/>
        <v/>
      </c>
      <c r="AZ139" s="63"/>
      <c r="BA139" s="69"/>
      <c r="BB139" s="69"/>
      <c r="BC139" s="69"/>
      <c r="BD139" s="71"/>
      <c r="BE139" s="71"/>
      <c r="BF139" s="71"/>
      <c r="BG139" s="72"/>
      <c r="BH139" s="73"/>
      <c r="BI139" s="73"/>
      <c r="BJ139" s="74"/>
      <c r="BK139" s="74"/>
      <c r="BL139" s="77" t="str">
        <f t="shared" si="17"/>
        <v/>
      </c>
      <c r="BM139" s="80" t="str">
        <f t="shared" si="18"/>
        <v/>
      </c>
      <c r="BN139" s="139"/>
      <c r="BO139" s="82" t="str">
        <f>IF(ISBLANK(A139),"",VLOOKUP(LEFT(A139,1),Coordinate,2,FALSE))</f>
        <v/>
      </c>
      <c r="BP139" s="83">
        <f t="shared" si="19"/>
        <v>0</v>
      </c>
      <c r="BQ139" s="84">
        <f t="shared" si="20"/>
        <v>0</v>
      </c>
      <c r="BR139" s="54" t="str">
        <f>IF(ISBLANK(A139),"",vlookup(LEFT(A139,1),Coordinate,9,false))</f>
        <v/>
      </c>
      <c r="BS139" s="54" t="str">
        <f>IF(ISBLANK(A139),"",VLOOKUP(MID(A139,2,1),Coordinate,9,false))</f>
        <v/>
      </c>
      <c r="BT139" s="54" t="str">
        <f>IF(ISBLANK(A139),"",VLOOKUP(MID(A139,3,1),Coordinate,9,false))</f>
        <v/>
      </c>
      <c r="BU139" s="54" t="str">
        <f>IF(ISBLANK(A139),"",VLOOKUP(MID(A139,4,1),Coordinate,9,false))</f>
        <v/>
      </c>
      <c r="BV139" s="54" t="str">
        <f>IF(ISBLANK(A139),"",VLOOKUP(MID(A139,5,1),Coordinate,9,false))</f>
        <v/>
      </c>
      <c r="BW139" s="54" t="str">
        <f>IF(ISBLANK(A139),"",VLOOKUP(MID(A139,6,1),Coordinate,9,false))</f>
        <v/>
      </c>
      <c r="BX139" s="84" t="str">
        <f>IF(ISBLANK(A139),"",VLOOKUP(RIGHT(A139,1),Coordinate,9,false))</f>
        <v/>
      </c>
      <c r="BY139" s="84">
        <f t="array" ref="BY139">SUMPRODUCT(BR139:BX139,TRANSPOSE(Weights))</f>
        <v>0</v>
      </c>
      <c r="BZ139" s="53"/>
    </row>
    <row r="140">
      <c r="A140" s="147"/>
      <c r="B140" s="51" t="str">
        <f>IF(ISBLANK(A140),"",if(C140="","N",if(VLOOKUP(BQ140,NewPlanet,3,false)=C140,"Y","N")))</f>
        <v/>
      </c>
      <c r="C140" s="141"/>
      <c r="D140" s="52"/>
      <c r="E140" s="52"/>
      <c r="F140" s="52"/>
      <c r="G140" s="52"/>
      <c r="H140" s="52"/>
      <c r="I140" s="54" t="str">
        <f t="shared" si="14"/>
        <v/>
      </c>
      <c r="J140" s="52"/>
      <c r="K140" s="52"/>
      <c r="L140" s="52"/>
      <c r="M140" s="52"/>
      <c r="N140" s="52"/>
      <c r="O140" s="54" t="str">
        <f t="shared" si="15"/>
        <v/>
      </c>
      <c r="P140" s="142"/>
      <c r="Q140" s="56"/>
      <c r="R140" s="143"/>
      <c r="S140" s="58"/>
      <c r="T140" s="144"/>
      <c r="U140" s="60"/>
      <c r="V140" s="61"/>
      <c r="W140" s="62"/>
      <c r="X140" s="52"/>
      <c r="Y140" s="63"/>
      <c r="Z140" s="52"/>
      <c r="AA140" s="52"/>
      <c r="AB140" s="52"/>
      <c r="AC140" s="65"/>
      <c r="AD140" s="52"/>
      <c r="AE140" s="52"/>
      <c r="AF140" s="52"/>
      <c r="AG140" s="65"/>
      <c r="AH140" s="52"/>
      <c r="AI140" s="52"/>
      <c r="AJ140" s="52"/>
      <c r="AK140" s="65"/>
      <c r="AL140" s="52"/>
      <c r="AM140" s="52"/>
      <c r="AN140" s="52"/>
      <c r="AO140" s="56"/>
      <c r="AP140" s="56"/>
      <c r="AQ140" s="56"/>
      <c r="AR140" s="58"/>
      <c r="AS140" s="58"/>
      <c r="AT140" s="58"/>
      <c r="AU140" s="60"/>
      <c r="AV140" s="60"/>
      <c r="AW140" s="61"/>
      <c r="AX140" s="62"/>
      <c r="AY140" s="31" t="str">
        <f t="shared" si="16"/>
        <v/>
      </c>
      <c r="AZ140" s="63"/>
      <c r="BA140" s="69"/>
      <c r="BB140" s="69"/>
      <c r="BC140" s="69"/>
      <c r="BD140" s="71"/>
      <c r="BE140" s="71"/>
      <c r="BF140" s="71"/>
      <c r="BG140" s="72"/>
      <c r="BH140" s="73"/>
      <c r="BI140" s="73"/>
      <c r="BJ140" s="74"/>
      <c r="BK140" s="74"/>
      <c r="BL140" s="77" t="str">
        <f t="shared" si="17"/>
        <v/>
      </c>
      <c r="BM140" s="80" t="str">
        <f t="shared" si="18"/>
        <v/>
      </c>
      <c r="BN140" s="139"/>
      <c r="BO140" s="82" t="str">
        <f>IF(ISBLANK(A140),"",VLOOKUP(LEFT(A140,1),Coordinate,2,FALSE))</f>
        <v/>
      </c>
      <c r="BP140" s="83">
        <f t="shared" si="19"/>
        <v>0</v>
      </c>
      <c r="BQ140" s="84">
        <f t="shared" si="20"/>
        <v>0</v>
      </c>
      <c r="BR140" s="54" t="str">
        <f>IF(ISBLANK(A140),"",vlookup(LEFT(A140,1),Coordinate,9,false))</f>
        <v/>
      </c>
      <c r="BS140" s="54" t="str">
        <f>IF(ISBLANK(A140),"",VLOOKUP(MID(A140,2,1),Coordinate,9,false))</f>
        <v/>
      </c>
      <c r="BT140" s="54" t="str">
        <f>IF(ISBLANK(A140),"",VLOOKUP(MID(A140,3,1),Coordinate,9,false))</f>
        <v/>
      </c>
      <c r="BU140" s="54" t="str">
        <f>IF(ISBLANK(A140),"",VLOOKUP(MID(A140,4,1),Coordinate,9,false))</f>
        <v/>
      </c>
      <c r="BV140" s="54" t="str">
        <f>IF(ISBLANK(A140),"",VLOOKUP(MID(A140,5,1),Coordinate,9,false))</f>
        <v/>
      </c>
      <c r="BW140" s="54" t="str">
        <f>IF(ISBLANK(A140),"",VLOOKUP(MID(A140,6,1),Coordinate,9,false))</f>
        <v/>
      </c>
      <c r="BX140" s="84" t="str">
        <f>IF(ISBLANK(A140),"",VLOOKUP(RIGHT(A140,1),Coordinate,9,false))</f>
        <v/>
      </c>
      <c r="BY140" s="84">
        <f t="array" ref="BY140">SUMPRODUCT(BR140:BX140,TRANSPOSE(Weights))</f>
        <v>0</v>
      </c>
      <c r="BZ140" s="53"/>
    </row>
    <row r="141">
      <c r="A141" s="147"/>
      <c r="B141" s="51" t="str">
        <f>IF(ISBLANK(A141),"",if(C141="","N",if(VLOOKUP(BQ141,NewPlanet,3,false)=C141,"Y","N")))</f>
        <v/>
      </c>
      <c r="C141" s="141"/>
      <c r="D141" s="52"/>
      <c r="E141" s="52"/>
      <c r="F141" s="52"/>
      <c r="G141" s="52"/>
      <c r="H141" s="52"/>
      <c r="I141" s="54" t="str">
        <f t="shared" si="14"/>
        <v/>
      </c>
      <c r="J141" s="52"/>
      <c r="K141" s="52"/>
      <c r="L141" s="52"/>
      <c r="M141" s="52"/>
      <c r="N141" s="52"/>
      <c r="O141" s="54" t="str">
        <f t="shared" si="15"/>
        <v/>
      </c>
      <c r="P141" s="142"/>
      <c r="Q141" s="56"/>
      <c r="R141" s="143"/>
      <c r="S141" s="58"/>
      <c r="T141" s="144"/>
      <c r="U141" s="60"/>
      <c r="V141" s="61"/>
      <c r="W141" s="62"/>
      <c r="X141" s="52"/>
      <c r="Y141" s="63"/>
      <c r="Z141" s="52"/>
      <c r="AA141" s="52"/>
      <c r="AB141" s="52"/>
      <c r="AC141" s="65"/>
      <c r="AD141" s="52"/>
      <c r="AE141" s="52"/>
      <c r="AF141" s="52"/>
      <c r="AG141" s="65"/>
      <c r="AH141" s="52"/>
      <c r="AI141" s="52"/>
      <c r="AJ141" s="52"/>
      <c r="AK141" s="65"/>
      <c r="AL141" s="52"/>
      <c r="AM141" s="52"/>
      <c r="AN141" s="52"/>
      <c r="AO141" s="56"/>
      <c r="AP141" s="56"/>
      <c r="AQ141" s="56"/>
      <c r="AR141" s="58"/>
      <c r="AS141" s="58"/>
      <c r="AT141" s="58"/>
      <c r="AU141" s="60"/>
      <c r="AV141" s="60"/>
      <c r="AW141" s="61"/>
      <c r="AX141" s="62"/>
      <c r="AY141" s="31" t="str">
        <f t="shared" si="16"/>
        <v/>
      </c>
      <c r="AZ141" s="63"/>
      <c r="BA141" s="69"/>
      <c r="BB141" s="69"/>
      <c r="BC141" s="69"/>
      <c r="BD141" s="71"/>
      <c r="BE141" s="71"/>
      <c r="BF141" s="71"/>
      <c r="BG141" s="72"/>
      <c r="BH141" s="73"/>
      <c r="BI141" s="73"/>
      <c r="BJ141" s="74"/>
      <c r="BK141" s="74"/>
      <c r="BL141" s="77" t="str">
        <f t="shared" si="17"/>
        <v/>
      </c>
      <c r="BM141" s="80" t="str">
        <f t="shared" si="18"/>
        <v/>
      </c>
      <c r="BN141" s="139"/>
      <c r="BO141" s="82" t="str">
        <f>IF(ISBLANK(A141),"",VLOOKUP(LEFT(A141,1),Coordinate,2,FALSE))</f>
        <v/>
      </c>
      <c r="BP141" s="83">
        <f t="shared" si="19"/>
        <v>0</v>
      </c>
      <c r="BQ141" s="84">
        <f t="shared" si="20"/>
        <v>0</v>
      </c>
      <c r="BR141" s="54" t="str">
        <f>IF(ISBLANK(A141),"",vlookup(LEFT(A141,1),Coordinate,9,false))</f>
        <v/>
      </c>
      <c r="BS141" s="54" t="str">
        <f>IF(ISBLANK(A141),"",VLOOKUP(MID(A141,2,1),Coordinate,9,false))</f>
        <v/>
      </c>
      <c r="BT141" s="54" t="str">
        <f>IF(ISBLANK(A141),"",VLOOKUP(MID(A141,3,1),Coordinate,9,false))</f>
        <v/>
      </c>
      <c r="BU141" s="54" t="str">
        <f>IF(ISBLANK(A141),"",VLOOKUP(MID(A141,4,1),Coordinate,9,false))</f>
        <v/>
      </c>
      <c r="BV141" s="54" t="str">
        <f>IF(ISBLANK(A141),"",VLOOKUP(MID(A141,5,1),Coordinate,9,false))</f>
        <v/>
      </c>
      <c r="BW141" s="54" t="str">
        <f>IF(ISBLANK(A141),"",VLOOKUP(MID(A141,6,1),Coordinate,9,false))</f>
        <v/>
      </c>
      <c r="BX141" s="84" t="str">
        <f>IF(ISBLANK(A141),"",VLOOKUP(RIGHT(A141,1),Coordinate,9,false))</f>
        <v/>
      </c>
      <c r="BY141" s="84">
        <f t="array" ref="BY141">SUMPRODUCT(BR141:BX141,TRANSPOSE(Weights))</f>
        <v>0</v>
      </c>
      <c r="BZ141" s="53"/>
    </row>
    <row r="142">
      <c r="A142" s="147"/>
      <c r="B142" s="51" t="str">
        <f>IF(ISBLANK(A142),"",if(C142="","N",if(VLOOKUP(BQ142,NewPlanet,3,false)=C142,"Y","N")))</f>
        <v/>
      </c>
      <c r="C142" s="141"/>
      <c r="D142" s="52"/>
      <c r="E142" s="52"/>
      <c r="F142" s="52"/>
      <c r="G142" s="52"/>
      <c r="H142" s="52"/>
      <c r="I142" s="54" t="str">
        <f t="shared" si="14"/>
        <v/>
      </c>
      <c r="J142" s="52"/>
      <c r="K142" s="52"/>
      <c r="L142" s="52"/>
      <c r="M142" s="52"/>
      <c r="N142" s="52"/>
      <c r="O142" s="54" t="str">
        <f t="shared" si="15"/>
        <v/>
      </c>
      <c r="P142" s="142"/>
      <c r="Q142" s="56"/>
      <c r="R142" s="143"/>
      <c r="S142" s="58"/>
      <c r="T142" s="144"/>
      <c r="U142" s="60"/>
      <c r="V142" s="61"/>
      <c r="W142" s="62"/>
      <c r="X142" s="52"/>
      <c r="Y142" s="63"/>
      <c r="Z142" s="52"/>
      <c r="AA142" s="52"/>
      <c r="AB142" s="52"/>
      <c r="AC142" s="65"/>
      <c r="AD142" s="52"/>
      <c r="AE142" s="52"/>
      <c r="AF142" s="52"/>
      <c r="AG142" s="65"/>
      <c r="AH142" s="52"/>
      <c r="AI142" s="52"/>
      <c r="AJ142" s="52"/>
      <c r="AK142" s="65"/>
      <c r="AL142" s="52"/>
      <c r="AM142" s="52"/>
      <c r="AN142" s="52"/>
      <c r="AO142" s="56"/>
      <c r="AP142" s="56"/>
      <c r="AQ142" s="56"/>
      <c r="AR142" s="58"/>
      <c r="AS142" s="58"/>
      <c r="AT142" s="58"/>
      <c r="AU142" s="60"/>
      <c r="AV142" s="60"/>
      <c r="AW142" s="61"/>
      <c r="AX142" s="62"/>
      <c r="AY142" s="31" t="str">
        <f t="shared" si="16"/>
        <v/>
      </c>
      <c r="AZ142" s="63"/>
      <c r="BA142" s="69"/>
      <c r="BB142" s="69"/>
      <c r="BC142" s="69"/>
      <c r="BD142" s="71"/>
      <c r="BE142" s="71"/>
      <c r="BF142" s="71"/>
      <c r="BG142" s="72"/>
      <c r="BH142" s="73"/>
      <c r="BI142" s="73"/>
      <c r="BJ142" s="74"/>
      <c r="BK142" s="74"/>
      <c r="BL142" s="77" t="str">
        <f t="shared" si="17"/>
        <v/>
      </c>
      <c r="BM142" s="80" t="str">
        <f t="shared" si="18"/>
        <v/>
      </c>
      <c r="BN142" s="139"/>
      <c r="BO142" s="82" t="str">
        <f>IF(ISBLANK(A142),"",VLOOKUP(LEFT(A142,1),Coordinate,2,FALSE))</f>
        <v/>
      </c>
      <c r="BP142" s="83">
        <f t="shared" si="19"/>
        <v>0</v>
      </c>
      <c r="BQ142" s="84">
        <f t="shared" si="20"/>
        <v>0</v>
      </c>
      <c r="BR142" s="54" t="str">
        <f>IF(ISBLANK(A142),"",vlookup(LEFT(A142,1),Coordinate,9,false))</f>
        <v/>
      </c>
      <c r="BS142" s="54" t="str">
        <f>IF(ISBLANK(A142),"",VLOOKUP(MID(A142,2,1),Coordinate,9,false))</f>
        <v/>
      </c>
      <c r="BT142" s="54" t="str">
        <f>IF(ISBLANK(A142),"",VLOOKUP(MID(A142,3,1),Coordinate,9,false))</f>
        <v/>
      </c>
      <c r="BU142" s="54" t="str">
        <f>IF(ISBLANK(A142),"",VLOOKUP(MID(A142,4,1),Coordinate,9,false))</f>
        <v/>
      </c>
      <c r="BV142" s="54" t="str">
        <f>IF(ISBLANK(A142),"",VLOOKUP(MID(A142,5,1),Coordinate,9,false))</f>
        <v/>
      </c>
      <c r="BW142" s="54" t="str">
        <f>IF(ISBLANK(A142),"",VLOOKUP(MID(A142,6,1),Coordinate,9,false))</f>
        <v/>
      </c>
      <c r="BX142" s="84" t="str">
        <f>IF(ISBLANK(A142),"",VLOOKUP(RIGHT(A142,1),Coordinate,9,false))</f>
        <v/>
      </c>
      <c r="BY142" s="84">
        <f t="array" ref="BY142">SUMPRODUCT(BR142:BX142,TRANSPOSE(Weights))</f>
        <v>0</v>
      </c>
      <c r="BZ142" s="53"/>
    </row>
    <row r="143">
      <c r="A143" s="147"/>
      <c r="B143" s="51" t="str">
        <f>IF(ISBLANK(A143),"",if(C143="","N",if(VLOOKUP(BQ143,NewPlanet,3,false)=C143,"Y","N")))</f>
        <v/>
      </c>
      <c r="C143" s="141"/>
      <c r="D143" s="52"/>
      <c r="E143" s="52"/>
      <c r="F143" s="52"/>
      <c r="G143" s="52"/>
      <c r="H143" s="52"/>
      <c r="I143" s="54" t="str">
        <f t="shared" si="14"/>
        <v/>
      </c>
      <c r="J143" s="52"/>
      <c r="K143" s="52"/>
      <c r="L143" s="52"/>
      <c r="M143" s="52"/>
      <c r="N143" s="52"/>
      <c r="O143" s="54" t="str">
        <f t="shared" si="15"/>
        <v/>
      </c>
      <c r="P143" s="142"/>
      <c r="Q143" s="56"/>
      <c r="R143" s="143"/>
      <c r="S143" s="58"/>
      <c r="T143" s="144"/>
      <c r="U143" s="60"/>
      <c r="V143" s="61"/>
      <c r="W143" s="62"/>
      <c r="X143" s="52"/>
      <c r="Y143" s="63"/>
      <c r="Z143" s="52"/>
      <c r="AA143" s="52"/>
      <c r="AB143" s="52"/>
      <c r="AC143" s="65"/>
      <c r="AD143" s="52"/>
      <c r="AE143" s="52"/>
      <c r="AF143" s="52"/>
      <c r="AG143" s="65"/>
      <c r="AH143" s="52"/>
      <c r="AI143" s="52"/>
      <c r="AJ143" s="52"/>
      <c r="AK143" s="65"/>
      <c r="AL143" s="52"/>
      <c r="AM143" s="52"/>
      <c r="AN143" s="52"/>
      <c r="AO143" s="56"/>
      <c r="AP143" s="56"/>
      <c r="AQ143" s="56"/>
      <c r="AR143" s="58"/>
      <c r="AS143" s="58"/>
      <c r="AT143" s="58"/>
      <c r="AU143" s="60"/>
      <c r="AV143" s="60"/>
      <c r="AW143" s="61"/>
      <c r="AX143" s="62"/>
      <c r="AY143" s="31" t="str">
        <f t="shared" si="16"/>
        <v/>
      </c>
      <c r="AZ143" s="63"/>
      <c r="BA143" s="69"/>
      <c r="BB143" s="69"/>
      <c r="BC143" s="69"/>
      <c r="BD143" s="71"/>
      <c r="BE143" s="71"/>
      <c r="BF143" s="71"/>
      <c r="BG143" s="72"/>
      <c r="BH143" s="73"/>
      <c r="BI143" s="73"/>
      <c r="BJ143" s="74"/>
      <c r="BK143" s="74"/>
      <c r="BL143" s="77" t="str">
        <f t="shared" si="17"/>
        <v/>
      </c>
      <c r="BM143" s="80" t="str">
        <f t="shared" si="18"/>
        <v/>
      </c>
      <c r="BN143" s="139"/>
      <c r="BO143" s="82" t="str">
        <f>IF(ISBLANK(A143),"",VLOOKUP(LEFT(A143,1),Coordinate,2,FALSE))</f>
        <v/>
      </c>
      <c r="BP143" s="83">
        <f t="shared" si="19"/>
        <v>0</v>
      </c>
      <c r="BQ143" s="84">
        <f t="shared" si="20"/>
        <v>0</v>
      </c>
      <c r="BR143" s="54" t="str">
        <f>IF(ISBLANK(A143),"",vlookup(LEFT(A143,1),Coordinate,9,false))</f>
        <v/>
      </c>
      <c r="BS143" s="54" t="str">
        <f>IF(ISBLANK(A143),"",VLOOKUP(MID(A143,2,1),Coordinate,9,false))</f>
        <v/>
      </c>
      <c r="BT143" s="54" t="str">
        <f>IF(ISBLANK(A143),"",VLOOKUP(MID(A143,3,1),Coordinate,9,false))</f>
        <v/>
      </c>
      <c r="BU143" s="54" t="str">
        <f>IF(ISBLANK(A143),"",VLOOKUP(MID(A143,4,1),Coordinate,9,false))</f>
        <v/>
      </c>
      <c r="BV143" s="54" t="str">
        <f>IF(ISBLANK(A143),"",VLOOKUP(MID(A143,5,1),Coordinate,9,false))</f>
        <v/>
      </c>
      <c r="BW143" s="54" t="str">
        <f>IF(ISBLANK(A143),"",VLOOKUP(MID(A143,6,1),Coordinate,9,false))</f>
        <v/>
      </c>
      <c r="BX143" s="84" t="str">
        <f>IF(ISBLANK(A143),"",VLOOKUP(RIGHT(A143,1),Coordinate,9,false))</f>
        <v/>
      </c>
      <c r="BY143" s="84">
        <f t="array" ref="BY143">SUMPRODUCT(BR143:BX143,TRANSPOSE(Weights))</f>
        <v>0</v>
      </c>
      <c r="BZ143" s="53"/>
    </row>
    <row r="144">
      <c r="A144" s="147"/>
      <c r="B144" s="51" t="str">
        <f>IF(ISBLANK(A144),"",if(C144="","N",if(VLOOKUP(BQ144,NewPlanet,3,false)=C144,"Y","N")))</f>
        <v/>
      </c>
      <c r="C144" s="141"/>
      <c r="D144" s="52"/>
      <c r="E144" s="52"/>
      <c r="F144" s="52"/>
      <c r="G144" s="52"/>
      <c r="H144" s="52"/>
      <c r="I144" s="54" t="str">
        <f t="shared" si="14"/>
        <v/>
      </c>
      <c r="J144" s="52"/>
      <c r="K144" s="52"/>
      <c r="L144" s="52"/>
      <c r="M144" s="52"/>
      <c r="N144" s="52"/>
      <c r="O144" s="54" t="str">
        <f t="shared" si="15"/>
        <v/>
      </c>
      <c r="P144" s="55"/>
      <c r="Q144" s="56"/>
      <c r="R144" s="143"/>
      <c r="S144" s="58"/>
      <c r="T144" s="144"/>
      <c r="U144" s="60"/>
      <c r="V144" s="61"/>
      <c r="W144" s="62"/>
      <c r="X144" s="52"/>
      <c r="Y144" s="63"/>
      <c r="Z144" s="52"/>
      <c r="AA144" s="52"/>
      <c r="AB144" s="52"/>
      <c r="AC144" s="65"/>
      <c r="AD144" s="52"/>
      <c r="AE144" s="52"/>
      <c r="AF144" s="52"/>
      <c r="AG144" s="65"/>
      <c r="AH144" s="52"/>
      <c r="AI144" s="52"/>
      <c r="AJ144" s="52"/>
      <c r="AK144" s="65"/>
      <c r="AL144" s="52"/>
      <c r="AM144" s="52"/>
      <c r="AN144" s="52"/>
      <c r="AO144" s="56"/>
      <c r="AP144" s="56"/>
      <c r="AQ144" s="56"/>
      <c r="AR144" s="58"/>
      <c r="AS144" s="58"/>
      <c r="AT144" s="58"/>
      <c r="AU144" s="60"/>
      <c r="AV144" s="60"/>
      <c r="AW144" s="61"/>
      <c r="AX144" s="62"/>
      <c r="AY144" s="31" t="str">
        <f t="shared" si="16"/>
        <v/>
      </c>
      <c r="AZ144" s="63"/>
      <c r="BA144" s="69"/>
      <c r="BB144" s="69"/>
      <c r="BC144" s="69"/>
      <c r="BD144" s="71"/>
      <c r="BE144" s="71"/>
      <c r="BF144" s="71"/>
      <c r="BG144" s="72"/>
      <c r="BH144" s="73"/>
      <c r="BI144" s="73"/>
      <c r="BJ144" s="74"/>
      <c r="BK144" s="74"/>
      <c r="BL144" s="77" t="str">
        <f t="shared" si="17"/>
        <v/>
      </c>
      <c r="BM144" s="80" t="str">
        <f t="shared" si="18"/>
        <v/>
      </c>
      <c r="BN144" s="139"/>
      <c r="BO144" s="82" t="str">
        <f>IF(ISBLANK(A144),"",VLOOKUP(LEFT(A144,1),Coordinate,2,FALSE))</f>
        <v/>
      </c>
      <c r="BP144" s="83">
        <f t="shared" si="19"/>
        <v>0</v>
      </c>
      <c r="BQ144" s="84">
        <f t="shared" si="20"/>
        <v>0</v>
      </c>
      <c r="BR144" s="54" t="str">
        <f>IF(ISBLANK(A144),"",vlookup(LEFT(A144,1),Coordinate,9,false))</f>
        <v/>
      </c>
      <c r="BS144" s="54" t="str">
        <f>IF(ISBLANK(A144),"",VLOOKUP(MID(A144,2,1),Coordinate,9,false))</f>
        <v/>
      </c>
      <c r="BT144" s="54" t="str">
        <f>IF(ISBLANK(A144),"",VLOOKUP(MID(A144,3,1),Coordinate,9,false))</f>
        <v/>
      </c>
      <c r="BU144" s="54" t="str">
        <f>IF(ISBLANK(A144),"",VLOOKUP(MID(A144,4,1),Coordinate,9,false))</f>
        <v/>
      </c>
      <c r="BV144" s="54" t="str">
        <f>IF(ISBLANK(A144),"",VLOOKUP(MID(A144,5,1),Coordinate,9,false))</f>
        <v/>
      </c>
      <c r="BW144" s="54" t="str">
        <f>IF(ISBLANK(A144),"",VLOOKUP(MID(A144,6,1),Coordinate,9,false))</f>
        <v/>
      </c>
      <c r="BX144" s="84" t="str">
        <f>IF(ISBLANK(A144),"",VLOOKUP(RIGHT(A144,1),Coordinate,9,false))</f>
        <v/>
      </c>
      <c r="BY144" s="84">
        <f t="array" ref="BY144">SUMPRODUCT(BR144:BX144,TRANSPOSE(Weights))</f>
        <v>0</v>
      </c>
      <c r="BZ144" s="53"/>
    </row>
  </sheetData>
  <conditionalFormatting sqref="AE2">
    <cfRule type="notContainsBlanks" dxfId="7" priority="1">
      <formula>LEN(TRIM(AE2))&gt;0</formula>
    </cfRule>
  </conditionalFormatting>
  <conditionalFormatting sqref="A1:T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1:P144 Q1:R29 Q30:R144">
    <cfRule type="cellIs" dxfId="0" priority="3" operator="equal">
      <formula>"Primitive"</formula>
    </cfRule>
  </conditionalFormatting>
  <conditionalFormatting sqref="O1:P144 Q1:U29 BO1:BO144 Q30:S144 U30:U144 T30:T144 V34">
    <cfRule type="cellIs" dxfId="1" priority="4" operator="equal">
      <formula>"Advanced"</formula>
    </cfRule>
  </conditionalFormatting>
  <conditionalFormatting sqref="O1:P144 Q1:U29 BO1:BO144 Q30:S144 U30:U144 T30:T144 V34">
    <cfRule type="cellIs" dxfId="2" priority="5" operator="equal">
      <formula>"Advanced (Hostile)"</formula>
    </cfRule>
  </conditionalFormatting>
  <conditionalFormatting sqref="O1:P144 Q1:U29 BO1:BO144 Q30:S144 U30:U144 T30:T144 V34">
    <cfRule type="containsText" dxfId="3" priority="6" operator="containsText" text="Anomalous">
      <formula>NOT(ISERROR(SEARCH(("Anomalous"),(O1))))</formula>
    </cfRule>
  </conditionalFormatting>
  <conditionalFormatting sqref="S1:U29 S30:S144 U30:U144 T30:T144 V34">
    <cfRule type="cellIs" dxfId="0" priority="7" operator="equal">
      <formula>"Detected"</formula>
    </cfRule>
  </conditionalFormatting>
  <conditionalFormatting sqref="A1:A29 C1:H29 I1:I144 J1:N29 O1:P144 Q1:X29 BO1:BP144 A30:A144 C30:H144 J30:N144 Q30:S144 U30:X144 T30:T144">
    <cfRule type="cellIs" dxfId="4" priority="8" operator="equal">
      <formula>"Y"</formula>
    </cfRule>
  </conditionalFormatting>
  <conditionalFormatting sqref="U1:U29 BO1:BO144 U30:U144 V34">
    <cfRule type="colorScale" priority="9">
      <colorScale>
        <cfvo type="min"/>
        <cfvo type="max"/>
        <color rgb="FFFFFFFF"/>
        <color rgb="FFE67C73"/>
      </colorScale>
    </cfRule>
  </conditionalFormatting>
  <conditionalFormatting sqref="BP1:BP144 A2">
    <cfRule type="notContainsBlanks" dxfId="5" priority="10">
      <formula>LEN(TRIM(BP1))&gt;0</formula>
    </cfRule>
  </conditionalFormatting>
  <conditionalFormatting sqref="AY1:AY144 BL1:BM144">
    <cfRule type="cellIs" dxfId="6" priority="11" operator="greaterThan">
      <formula>10</formula>
    </cfRule>
  </conditionalFormatting>
  <conditionalFormatting sqref="B1:B144">
    <cfRule type="cellIs" dxfId="4" priority="12" operator="equal">
      <formula>"N"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"/>
      <c r="B1" s="2"/>
      <c r="C1" s="3">
        <f>COUNTA(C31:C155)</f>
        <v>10</v>
      </c>
      <c r="D1" s="4"/>
      <c r="E1" s="4"/>
      <c r="F1" s="4"/>
      <c r="G1" s="4"/>
      <c r="H1" s="4"/>
      <c r="I1" s="5">
        <f>COUNTIF(I31:I155,"&gt;0")</f>
        <v>10</v>
      </c>
      <c r="J1" s="4"/>
      <c r="K1" s="4"/>
      <c r="L1" s="4"/>
      <c r="M1" s="4"/>
      <c r="N1" s="4"/>
      <c r="O1" s="5"/>
      <c r="P1" s="4">
        <f>COUNTA(P31:P155)</f>
        <v>10</v>
      </c>
      <c r="Q1" s="4"/>
      <c r="R1" s="4">
        <f>COUNTA(R31:R155)</f>
        <v>10</v>
      </c>
      <c r="S1" s="4"/>
      <c r="T1" s="4">
        <f>COUNTA(T31:T155)</f>
        <v>10</v>
      </c>
      <c r="U1" s="4"/>
      <c r="V1" s="4">
        <f t="shared" ref="V1:X1" si="1">COUNTA(V31:V155)</f>
        <v>6</v>
      </c>
      <c r="W1" s="4">
        <f t="shared" si="1"/>
        <v>3</v>
      </c>
      <c r="X1" s="4">
        <f t="shared" si="1"/>
        <v>4</v>
      </c>
      <c r="Y1" s="6"/>
      <c r="Z1" s="7">
        <f t="shared" ref="Z1:AB1" si="2">COUNTIF(Z31:Z155,"&gt;0")</f>
        <v>10</v>
      </c>
      <c r="AA1" s="7">
        <f t="shared" si="2"/>
        <v>10</v>
      </c>
      <c r="AB1" s="7">
        <f t="shared" si="2"/>
        <v>4</v>
      </c>
      <c r="AC1" s="8"/>
      <c r="AD1" s="7">
        <f t="shared" ref="AD1:AF1" si="3">COUNTIF(AD31:AD155,"&gt;0")</f>
        <v>0</v>
      </c>
      <c r="AE1" s="7">
        <f t="shared" si="3"/>
        <v>1</v>
      </c>
      <c r="AF1" s="7">
        <f t="shared" si="3"/>
        <v>0</v>
      </c>
      <c r="AG1" s="8"/>
      <c r="AH1" s="7">
        <f t="shared" ref="AH1:AJ1" si="4">COUNTIF(AH31:AH155,"&gt;0")</f>
        <v>0</v>
      </c>
      <c r="AI1" s="7">
        <f t="shared" si="4"/>
        <v>0</v>
      </c>
      <c r="AJ1" s="7">
        <f t="shared" si="4"/>
        <v>1</v>
      </c>
      <c r="AK1" s="8"/>
      <c r="AL1" s="7">
        <f t="shared" ref="AL1:AY1" si="5">COUNTIF(AL31:AL155,"&gt;0")</f>
        <v>1</v>
      </c>
      <c r="AM1" s="7">
        <f t="shared" si="5"/>
        <v>0</v>
      </c>
      <c r="AN1" s="7">
        <f t="shared" si="5"/>
        <v>1</v>
      </c>
      <c r="AO1" s="7">
        <f t="shared" si="5"/>
        <v>1</v>
      </c>
      <c r="AP1" s="7">
        <f t="shared" si="5"/>
        <v>1</v>
      </c>
      <c r="AQ1" s="7">
        <f t="shared" si="5"/>
        <v>0</v>
      </c>
      <c r="AR1" s="7">
        <f t="shared" si="5"/>
        <v>1</v>
      </c>
      <c r="AS1" s="7">
        <f t="shared" si="5"/>
        <v>1</v>
      </c>
      <c r="AT1" s="7">
        <f t="shared" si="5"/>
        <v>0</v>
      </c>
      <c r="AU1" s="7">
        <f t="shared" si="5"/>
        <v>3</v>
      </c>
      <c r="AV1" s="7">
        <f t="shared" si="5"/>
        <v>0</v>
      </c>
      <c r="AW1" s="7">
        <f t="shared" si="5"/>
        <v>2</v>
      </c>
      <c r="AX1" s="7">
        <f t="shared" si="5"/>
        <v>2</v>
      </c>
      <c r="AY1" s="7">
        <f t="shared" si="5"/>
        <v>10</v>
      </c>
      <c r="AZ1" s="6"/>
      <c r="BA1" s="7">
        <f t="shared" ref="BA1:BM1" si="6">COUNTIF(BA31:BA155,"&gt;0")</f>
        <v>2</v>
      </c>
      <c r="BB1" s="7">
        <f t="shared" si="6"/>
        <v>2</v>
      </c>
      <c r="BC1" s="7">
        <f t="shared" si="6"/>
        <v>1</v>
      </c>
      <c r="BD1" s="7">
        <f t="shared" si="6"/>
        <v>1</v>
      </c>
      <c r="BE1" s="7">
        <f t="shared" si="6"/>
        <v>0</v>
      </c>
      <c r="BF1" s="7">
        <f t="shared" si="6"/>
        <v>0</v>
      </c>
      <c r="BG1" s="7">
        <f t="shared" si="6"/>
        <v>1</v>
      </c>
      <c r="BH1" s="7">
        <f t="shared" si="6"/>
        <v>4</v>
      </c>
      <c r="BI1" s="7">
        <f t="shared" si="6"/>
        <v>1</v>
      </c>
      <c r="BJ1" s="7">
        <f t="shared" si="6"/>
        <v>2</v>
      </c>
      <c r="BK1" s="7">
        <f t="shared" si="6"/>
        <v>0</v>
      </c>
      <c r="BL1" s="7">
        <f t="shared" si="6"/>
        <v>10</v>
      </c>
      <c r="BM1" s="7">
        <f t="shared" si="6"/>
        <v>10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827</v>
      </c>
      <c r="AA2" s="30" t="s">
        <v>828</v>
      </c>
      <c r="AB2" s="30" t="s">
        <v>829</v>
      </c>
      <c r="AC2" s="31"/>
      <c r="AD2" s="32" t="s">
        <v>830</v>
      </c>
      <c r="AE2" s="33" t="s">
        <v>33</v>
      </c>
      <c r="AF2" s="33" t="s">
        <v>35</v>
      </c>
      <c r="AG2" s="31"/>
      <c r="AH2" s="34" t="s">
        <v>831</v>
      </c>
      <c r="AI2" s="35" t="s">
        <v>832</v>
      </c>
      <c r="AJ2" s="36" t="s">
        <v>833</v>
      </c>
      <c r="AK2" s="31"/>
      <c r="AL2" s="37" t="s">
        <v>45</v>
      </c>
      <c r="AM2" s="38" t="s">
        <v>46</v>
      </c>
      <c r="AN2" s="37" t="s">
        <v>834</v>
      </c>
      <c r="AO2" s="39" t="s">
        <v>835</v>
      </c>
      <c r="AP2" s="39" t="s">
        <v>836</v>
      </c>
      <c r="AQ2" s="40" t="s">
        <v>54</v>
      </c>
      <c r="AR2" s="41" t="s">
        <v>837</v>
      </c>
      <c r="AS2" s="41" t="s">
        <v>838</v>
      </c>
      <c r="AT2" s="41" t="s">
        <v>839</v>
      </c>
      <c r="AU2" s="42" t="s">
        <v>840</v>
      </c>
      <c r="AV2" s="42" t="s">
        <v>841</v>
      </c>
      <c r="AW2" s="43" t="s">
        <v>842</v>
      </c>
      <c r="AX2" s="44" t="s">
        <v>843</v>
      </c>
      <c r="AY2" s="45" t="s">
        <v>77</v>
      </c>
      <c r="AZ2" s="29"/>
      <c r="BA2" s="39" t="s">
        <v>844</v>
      </c>
      <c r="BB2" s="39" t="s">
        <v>845</v>
      </c>
      <c r="BC2" s="39" t="s">
        <v>84</v>
      </c>
      <c r="BD2" s="41" t="s">
        <v>846</v>
      </c>
      <c r="BE2" s="41" t="s">
        <v>847</v>
      </c>
      <c r="BF2" s="41" t="s">
        <v>89</v>
      </c>
      <c r="BG2" s="42" t="s">
        <v>848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>
      <c r="A3" s="50" t="s">
        <v>849</v>
      </c>
      <c r="B3" s="51" t="str">
        <f>IF(ISBLANK(A3),"",if(C3="","N",if(VLOOKUP(BQ3,NewPlanet,3,false)=C3,"Y","N")))</f>
        <v>N</v>
      </c>
      <c r="C3" s="3" t="s">
        <v>850</v>
      </c>
      <c r="D3" s="53" t="s">
        <v>121</v>
      </c>
      <c r="E3" s="53" t="s">
        <v>121</v>
      </c>
      <c r="F3" s="53" t="s">
        <v>121</v>
      </c>
      <c r="G3" s="53"/>
      <c r="H3" s="52"/>
      <c r="I3" s="54">
        <f t="shared" ref="I3:I155" si="7">IF(ISBLANK(A3),"",COUNTA(D3:H3))</f>
        <v>3</v>
      </c>
      <c r="J3" s="53" t="s">
        <v>121</v>
      </c>
      <c r="K3" s="52"/>
      <c r="L3" s="52"/>
      <c r="M3" s="52"/>
      <c r="N3" s="53" t="s">
        <v>121</v>
      </c>
      <c r="O3" s="54">
        <f t="shared" ref="O3:O155" si="8">IF(ISBLANK(A3),"",COUNTA(J3:N3))</f>
        <v>2</v>
      </c>
      <c r="P3" s="55" t="s">
        <v>124</v>
      </c>
      <c r="Q3" s="56"/>
      <c r="R3" s="57" t="s">
        <v>123</v>
      </c>
      <c r="S3" s="58"/>
      <c r="T3" s="59" t="s">
        <v>125</v>
      </c>
      <c r="U3" s="67" t="s">
        <v>121</v>
      </c>
      <c r="V3" s="61"/>
      <c r="W3" s="70" t="s">
        <v>121</v>
      </c>
      <c r="X3" s="52"/>
      <c r="Y3" s="63"/>
      <c r="Z3" s="53"/>
      <c r="AA3" s="53"/>
      <c r="AB3" s="53"/>
      <c r="AC3" s="65"/>
      <c r="AD3" s="52"/>
      <c r="AE3" s="52"/>
      <c r="AF3" s="52"/>
      <c r="AG3" s="65"/>
      <c r="AH3" s="52"/>
      <c r="AI3" s="52"/>
      <c r="AJ3" s="52"/>
      <c r="AK3" s="65"/>
      <c r="AL3" s="52"/>
      <c r="AM3" s="52"/>
      <c r="AN3" s="52"/>
      <c r="AO3" s="56"/>
      <c r="AP3" s="56"/>
      <c r="AQ3" s="56"/>
      <c r="AR3" s="58"/>
      <c r="AS3" s="58"/>
      <c r="AT3" s="66"/>
      <c r="AU3" s="60"/>
      <c r="AV3" s="60"/>
      <c r="AW3" s="61"/>
      <c r="AX3" s="62"/>
      <c r="AY3" s="31">
        <f t="shared" ref="AY3:AY25" si="9">IF(ISBLANK(R3),"",SUM(Z3:AU3,AW3:AX3))</f>
        <v>0</v>
      </c>
      <c r="AZ3" s="63"/>
      <c r="BA3" s="69"/>
      <c r="BB3" s="69"/>
      <c r="BC3" s="69"/>
      <c r="BD3" s="71"/>
      <c r="BE3" s="71"/>
      <c r="BF3" s="71"/>
      <c r="BG3" s="72"/>
      <c r="BH3" s="73"/>
      <c r="BI3" s="73"/>
      <c r="BJ3" s="74"/>
      <c r="BK3" s="74"/>
      <c r="BL3" s="77">
        <f t="shared" ref="BL3:BL155" si="10">IF(ISBLANK(A3),"",SUM(BA3:BK3))</f>
        <v>0</v>
      </c>
      <c r="BM3" s="80">
        <f t="shared" ref="BM3:BM155" si="11">IF(ISBLANK(A3),"",AY3+BL3)</f>
        <v>0</v>
      </c>
      <c r="BN3" s="81"/>
      <c r="BO3" s="82">
        <f>IF(ISBLANK(A3),"",VLOOKUP(LEFT(A3,1),Coordinate,2,FALSE))</f>
        <v>5</v>
      </c>
      <c r="BP3" s="83">
        <f t="shared" ref="BP3:BP155" si="12">I3+O3</f>
        <v>5</v>
      </c>
      <c r="BQ3" s="84">
        <f t="shared" ref="BQ3:BQ155" si="13">SUM(BR3:BX3)</f>
        <v>87</v>
      </c>
      <c r="BR3" s="54">
        <f>IF(ISBLANK(A3),"",vlookup(LEFT(A3,1),Coordinate,9,false))</f>
        <v>19</v>
      </c>
      <c r="BS3" s="54">
        <f>IF(ISBLANK(A3),"",VLOOKUP(MID(A3,2,1),Coordinate,9,false))</f>
        <v>3</v>
      </c>
      <c r="BT3" s="54">
        <f>IF(ISBLANK(A3),"",VLOOKUP(MID(A3,3,1),Coordinate,9,false))</f>
        <v>9</v>
      </c>
      <c r="BU3" s="54">
        <f>IF(ISBLANK(A3),"",VLOOKUP(MID(A3,4,1),Coordinate,9,false))</f>
        <v>12</v>
      </c>
      <c r="BV3" s="54">
        <f>IF(ISBLANK(A3),"",VLOOKUP(MID(A3,5,1),Coordinate,9,false))</f>
        <v>5</v>
      </c>
      <c r="BW3" s="54">
        <f>IF(ISBLANK(A3),"",VLOOKUP(MID(A3,6,1),Coordinate,9,false))</f>
        <v>22</v>
      </c>
      <c r="BX3" s="84">
        <f>IF(ISBLANK(A3),"",VLOOKUP(RIGHT(A3,1),Coordinate,9,false))</f>
        <v>17</v>
      </c>
      <c r="BY3" s="84">
        <f t="array" ref="BY3">SUMPRODUCT(BR3:BX3,TRANSPOSE(Weights))</f>
        <v>376</v>
      </c>
      <c r="BZ3" s="53"/>
    </row>
    <row r="4">
      <c r="A4" s="50" t="s">
        <v>851</v>
      </c>
      <c r="B4" s="51" t="str">
        <f>IF(ISBLANK(A4),"",if(C4="","N",if(VLOOKUP(BQ4,NewPlanet,3,false)=C4,"Y","N")))</f>
        <v>N</v>
      </c>
      <c r="C4" s="3" t="s">
        <v>852</v>
      </c>
      <c r="D4" s="52"/>
      <c r="E4" s="52"/>
      <c r="F4" s="52" t="s">
        <v>119</v>
      </c>
      <c r="G4" s="53" t="s">
        <v>119</v>
      </c>
      <c r="H4" s="52" t="s">
        <v>119</v>
      </c>
      <c r="I4" s="54">
        <f t="shared" si="7"/>
        <v>3</v>
      </c>
      <c r="J4" s="52"/>
      <c r="K4" s="52"/>
      <c r="L4" s="52"/>
      <c r="M4" s="52" t="s">
        <v>119</v>
      </c>
      <c r="N4" s="52" t="s">
        <v>119</v>
      </c>
      <c r="O4" s="54">
        <f t="shared" si="8"/>
        <v>2</v>
      </c>
      <c r="P4" s="55" t="s">
        <v>131</v>
      </c>
      <c r="Q4" s="56"/>
      <c r="R4" s="57" t="s">
        <v>123</v>
      </c>
      <c r="S4" s="58"/>
      <c r="T4" s="59" t="s">
        <v>124</v>
      </c>
      <c r="U4" s="60"/>
      <c r="V4" s="61"/>
      <c r="W4" s="62" t="s">
        <v>119</v>
      </c>
      <c r="X4" s="52" t="s">
        <v>119</v>
      </c>
      <c r="Y4" s="63"/>
      <c r="Z4" s="53">
        <v>4.0</v>
      </c>
      <c r="AA4" s="53">
        <v>3.0</v>
      </c>
      <c r="AB4" s="53"/>
      <c r="AC4" s="65"/>
      <c r="AD4" s="52"/>
      <c r="AE4" s="52"/>
      <c r="AF4" s="52"/>
      <c r="AG4" s="65"/>
      <c r="AH4" s="52"/>
      <c r="AI4" s="52">
        <v>1.0</v>
      </c>
      <c r="AJ4" s="52"/>
      <c r="AK4" s="65"/>
      <c r="AL4" s="52"/>
      <c r="AM4" s="52"/>
      <c r="AN4" s="52"/>
      <c r="AO4" s="56"/>
      <c r="AP4" s="56">
        <v>3.0</v>
      </c>
      <c r="AQ4" s="56"/>
      <c r="AR4" s="58">
        <v>3.0</v>
      </c>
      <c r="AS4" s="58"/>
      <c r="AT4" s="66"/>
      <c r="AU4" s="60"/>
      <c r="AV4" s="60"/>
      <c r="AW4" s="61"/>
      <c r="AX4" s="62"/>
      <c r="AY4" s="31">
        <f t="shared" si="9"/>
        <v>14</v>
      </c>
      <c r="AZ4" s="63"/>
      <c r="BA4" s="69"/>
      <c r="BB4" s="69"/>
      <c r="BC4" s="69"/>
      <c r="BD4" s="71"/>
      <c r="BE4" s="71"/>
      <c r="BF4" s="71"/>
      <c r="BG4" s="72"/>
      <c r="BH4" s="73"/>
      <c r="BI4" s="73"/>
      <c r="BJ4" s="74">
        <v>6.0</v>
      </c>
      <c r="BK4" s="74"/>
      <c r="BL4" s="77">
        <f t="shared" si="10"/>
        <v>6</v>
      </c>
      <c r="BM4" s="80">
        <f t="shared" si="11"/>
        <v>20</v>
      </c>
      <c r="BN4" s="81" t="s">
        <v>853</v>
      </c>
      <c r="BO4" s="82">
        <f>IF(ISBLANK(A4),"",VLOOKUP(LEFT(A4,1),Coordinate,2,FALSE))</f>
        <v>5</v>
      </c>
      <c r="BP4" s="83">
        <f t="shared" si="12"/>
        <v>5</v>
      </c>
      <c r="BQ4" s="84">
        <f t="shared" si="13"/>
        <v>96</v>
      </c>
      <c r="BR4" s="54">
        <f>IF(ISBLANK(A4),"",vlookup(LEFT(A4,1),Coordinate,9,false))</f>
        <v>19</v>
      </c>
      <c r="BS4" s="54">
        <f>IF(ISBLANK(A4),"",VLOOKUP(MID(A4,2,1),Coordinate,9,false))</f>
        <v>6</v>
      </c>
      <c r="BT4" s="54">
        <f>IF(ISBLANK(A4),"",VLOOKUP(MID(A4,3,1),Coordinate,9,false))</f>
        <v>10</v>
      </c>
      <c r="BU4" s="54">
        <f>IF(ISBLANK(A4),"",VLOOKUP(MID(A4,4,1),Coordinate,9,false))</f>
        <v>23</v>
      </c>
      <c r="BV4" s="54">
        <f>IF(ISBLANK(A4),"",VLOOKUP(MID(A4,5,1),Coordinate,9,false))</f>
        <v>14</v>
      </c>
      <c r="BW4" s="54">
        <f>IF(ISBLANK(A4),"",VLOOKUP(MID(A4,6,1),Coordinate,9,false))</f>
        <v>4</v>
      </c>
      <c r="BX4" s="84">
        <f>IF(ISBLANK(A4),"",VLOOKUP(RIGHT(A4,1),Coordinate,9,false))</f>
        <v>20</v>
      </c>
      <c r="BY4" s="84">
        <f t="array" ref="BY4">SUMPRODUCT(BR4:BX4,TRANSPOSE(Weights))</f>
        <v>387</v>
      </c>
      <c r="BZ4" s="53"/>
    </row>
    <row r="5">
      <c r="A5" s="50" t="s">
        <v>854</v>
      </c>
      <c r="B5" s="51" t="str">
        <f>IF(ISBLANK(A5),"",if(C5="","N",if(VLOOKUP(BQ5,NewPlanet,3,false)=C5,"Y","N")))</f>
        <v>N</v>
      </c>
      <c r="C5" s="3" t="s">
        <v>855</v>
      </c>
      <c r="D5" s="52"/>
      <c r="E5" s="52" t="s">
        <v>119</v>
      </c>
      <c r="F5" s="52"/>
      <c r="G5" s="53" t="s">
        <v>119</v>
      </c>
      <c r="H5" s="52" t="s">
        <v>119</v>
      </c>
      <c r="I5" s="54">
        <f t="shared" si="7"/>
        <v>3</v>
      </c>
      <c r="J5" s="52"/>
      <c r="K5" s="52"/>
      <c r="L5" s="52" t="s">
        <v>119</v>
      </c>
      <c r="M5" s="52" t="s">
        <v>119</v>
      </c>
      <c r="N5" s="52"/>
      <c r="O5" s="54">
        <f t="shared" si="8"/>
        <v>2</v>
      </c>
      <c r="P5" s="55" t="s">
        <v>131</v>
      </c>
      <c r="Q5" s="56" t="s">
        <v>119</v>
      </c>
      <c r="R5" s="57" t="s">
        <v>124</v>
      </c>
      <c r="S5" s="58"/>
      <c r="T5" s="59" t="s">
        <v>125</v>
      </c>
      <c r="U5" s="60" t="s">
        <v>119</v>
      </c>
      <c r="V5" s="61"/>
      <c r="W5" s="62"/>
      <c r="X5" s="52"/>
      <c r="Y5" s="63"/>
      <c r="Z5" s="53">
        <v>2.0</v>
      </c>
      <c r="AA5" s="53">
        <v>2.0</v>
      </c>
      <c r="AB5" s="53">
        <v>4.0</v>
      </c>
      <c r="AC5" s="65"/>
      <c r="AD5" s="52"/>
      <c r="AE5" s="52"/>
      <c r="AF5" s="52"/>
      <c r="AG5" s="65"/>
      <c r="AH5" s="52"/>
      <c r="AI5" s="52"/>
      <c r="AJ5" s="52"/>
      <c r="AK5" s="65"/>
      <c r="AL5" s="52"/>
      <c r="AM5" s="52"/>
      <c r="AN5" s="52"/>
      <c r="AO5" s="56"/>
      <c r="AP5" s="56"/>
      <c r="AQ5" s="56"/>
      <c r="AR5" s="58"/>
      <c r="AS5" s="58"/>
      <c r="AT5" s="66"/>
      <c r="AU5" s="60"/>
      <c r="AV5" s="60"/>
      <c r="AW5" s="61"/>
      <c r="AX5" s="62"/>
      <c r="AY5" s="31">
        <f t="shared" si="9"/>
        <v>8</v>
      </c>
      <c r="AZ5" s="63"/>
      <c r="BA5" s="69"/>
      <c r="BB5" s="69">
        <v>3.0</v>
      </c>
      <c r="BC5" s="69"/>
      <c r="BD5" s="71"/>
      <c r="BE5" s="71"/>
      <c r="BF5" s="71"/>
      <c r="BG5" s="72">
        <v>9.0</v>
      </c>
      <c r="BH5" s="73"/>
      <c r="BI5" s="73"/>
      <c r="BJ5" s="74"/>
      <c r="BK5" s="74"/>
      <c r="BL5" s="77">
        <f t="shared" si="10"/>
        <v>12</v>
      </c>
      <c r="BM5" s="80">
        <f t="shared" si="11"/>
        <v>20</v>
      </c>
      <c r="BN5" s="81"/>
      <c r="BO5" s="82">
        <f>IF(ISBLANK(A5),"",VLOOKUP(LEFT(A5,1),Coordinate,2,FALSE))</f>
        <v>5</v>
      </c>
      <c r="BP5" s="83">
        <f t="shared" si="12"/>
        <v>5</v>
      </c>
      <c r="BQ5" s="84">
        <f t="shared" si="13"/>
        <v>100</v>
      </c>
      <c r="BR5" s="54">
        <f>IF(ISBLANK(A5),"",vlookup(LEFT(A5,1),Coordinate,9,false))</f>
        <v>19</v>
      </c>
      <c r="BS5" s="54">
        <f>IF(ISBLANK(A5),"",VLOOKUP(MID(A5,2,1),Coordinate,9,false))</f>
        <v>16</v>
      </c>
      <c r="BT5" s="54">
        <f>IF(ISBLANK(A5),"",VLOOKUP(MID(A5,3,1),Coordinate,9,false))</f>
        <v>20</v>
      </c>
      <c r="BU5" s="54">
        <f>IF(ISBLANK(A5),"",VLOOKUP(MID(A5,4,1),Coordinate,9,false))</f>
        <v>15</v>
      </c>
      <c r="BV5" s="54">
        <f>IF(ISBLANK(A5),"",VLOOKUP(MID(A5,5,1),Coordinate,9,false))</f>
        <v>14</v>
      </c>
      <c r="BW5" s="54">
        <f>IF(ISBLANK(A5),"",VLOOKUP(MID(A5,6,1),Coordinate,9,false))</f>
        <v>2</v>
      </c>
      <c r="BX5" s="84">
        <f>IF(ISBLANK(A5),"",VLOOKUP(RIGHT(A5,1),Coordinate,9,false))</f>
        <v>14</v>
      </c>
      <c r="BY5" s="84">
        <f t="array" ref="BY5">SUMPRODUCT(BR5:BX5,TRANSPOSE(Weights))</f>
        <v>351</v>
      </c>
      <c r="BZ5" s="53"/>
    </row>
    <row r="6">
      <c r="A6" s="50" t="s">
        <v>856</v>
      </c>
      <c r="B6" s="51" t="str">
        <f>IF(ISBLANK(A6),"",if(C6="","N",if(VLOOKUP(BQ6,NewPlanet,3,false)=C6,"Y","N")))</f>
        <v>N</v>
      </c>
      <c r="C6" s="3" t="s">
        <v>857</v>
      </c>
      <c r="D6" s="53" t="s">
        <v>121</v>
      </c>
      <c r="E6" s="52"/>
      <c r="F6" s="53" t="s">
        <v>121</v>
      </c>
      <c r="G6" s="53" t="s">
        <v>121</v>
      </c>
      <c r="H6" s="52"/>
      <c r="I6" s="54">
        <f t="shared" si="7"/>
        <v>3</v>
      </c>
      <c r="J6" s="53" t="s">
        <v>121</v>
      </c>
      <c r="K6" s="53" t="s">
        <v>121</v>
      </c>
      <c r="L6" s="52"/>
      <c r="M6" s="52"/>
      <c r="N6" s="52"/>
      <c r="O6" s="54">
        <f t="shared" si="8"/>
        <v>2</v>
      </c>
      <c r="P6" s="55" t="s">
        <v>123</v>
      </c>
      <c r="Q6" s="64" t="s">
        <v>121</v>
      </c>
      <c r="R6" s="57" t="s">
        <v>123</v>
      </c>
      <c r="S6" s="66" t="s">
        <v>121</v>
      </c>
      <c r="T6" s="59" t="s">
        <v>124</v>
      </c>
      <c r="U6" s="60"/>
      <c r="V6" s="68" t="s">
        <v>121</v>
      </c>
      <c r="W6" s="62"/>
      <c r="X6" s="53" t="s">
        <v>121</v>
      </c>
      <c r="Y6" s="63"/>
      <c r="Z6" s="53">
        <v>2.0</v>
      </c>
      <c r="AA6" s="53">
        <v>4.0</v>
      </c>
      <c r="AB6" s="53"/>
      <c r="AC6" s="65"/>
      <c r="AD6" s="53">
        <v>1.0</v>
      </c>
      <c r="AE6" s="52"/>
      <c r="AF6" s="52"/>
      <c r="AG6" s="65"/>
      <c r="AH6" s="52"/>
      <c r="AI6" s="52"/>
      <c r="AJ6" s="52"/>
      <c r="AK6" s="65"/>
      <c r="AL6" s="52"/>
      <c r="AM6" s="52"/>
      <c r="AN6" s="52"/>
      <c r="AO6" s="64"/>
      <c r="AP6" s="56"/>
      <c r="AQ6" s="56"/>
      <c r="AR6" s="58"/>
      <c r="AS6" s="58"/>
      <c r="AT6" s="66"/>
      <c r="AU6" s="60"/>
      <c r="AV6" s="60"/>
      <c r="AW6" s="61"/>
      <c r="AX6" s="62"/>
      <c r="AY6" s="31">
        <f t="shared" si="9"/>
        <v>7</v>
      </c>
      <c r="AZ6" s="63"/>
      <c r="BA6" s="75">
        <v>3.0</v>
      </c>
      <c r="BB6" s="69"/>
      <c r="BC6" s="69"/>
      <c r="BD6" s="89">
        <v>3.0</v>
      </c>
      <c r="BE6" s="71"/>
      <c r="BF6" s="71"/>
      <c r="BG6" s="72"/>
      <c r="BH6" s="78">
        <v>3.0</v>
      </c>
      <c r="BI6" s="78">
        <v>4.0</v>
      </c>
      <c r="BJ6" s="74"/>
      <c r="BK6" s="74"/>
      <c r="BL6" s="77">
        <f t="shared" si="10"/>
        <v>13</v>
      </c>
      <c r="BM6" s="80">
        <f t="shared" si="11"/>
        <v>20</v>
      </c>
      <c r="BN6" s="81"/>
      <c r="BO6" s="82">
        <f>IF(ISBLANK(A6),"",VLOOKUP(LEFT(A6,1),Coordinate,2,FALSE))</f>
        <v>5</v>
      </c>
      <c r="BP6" s="83">
        <f t="shared" si="12"/>
        <v>5</v>
      </c>
      <c r="BQ6" s="84">
        <f t="shared" si="13"/>
        <v>102</v>
      </c>
      <c r="BR6" s="54">
        <f>IF(ISBLANK(A6),"",vlookup(LEFT(A6,1),Coordinate,9,false))</f>
        <v>19</v>
      </c>
      <c r="BS6" s="54">
        <f>IF(ISBLANK(A6),"",VLOOKUP(MID(A6,2,1),Coordinate,9,false))</f>
        <v>19</v>
      </c>
      <c r="BT6" s="54">
        <f>IF(ISBLANK(A6),"",VLOOKUP(MID(A6,3,1),Coordinate,9,false))</f>
        <v>21</v>
      </c>
      <c r="BU6" s="54">
        <f>IF(ISBLANK(A6),"",VLOOKUP(MID(A6,4,1),Coordinate,9,false))</f>
        <v>0</v>
      </c>
      <c r="BV6" s="54">
        <f>IF(ISBLANK(A6),"",VLOOKUP(MID(A6,5,1),Coordinate,9,false))</f>
        <v>17</v>
      </c>
      <c r="BW6" s="54">
        <f>IF(ISBLANK(A6),"",VLOOKUP(MID(A6,6,1),Coordinate,9,false))</f>
        <v>1</v>
      </c>
      <c r="BX6" s="84">
        <f>IF(ISBLANK(A6),"",VLOOKUP(RIGHT(A6,1),Coordinate,9,false))</f>
        <v>25</v>
      </c>
      <c r="BY6" s="84">
        <f t="array" ref="BY6">SUMPRODUCT(BR6:BX6,TRANSPOSE(Weights))</f>
        <v>386</v>
      </c>
      <c r="BZ6" s="53"/>
    </row>
    <row r="7">
      <c r="A7" s="50" t="s">
        <v>858</v>
      </c>
      <c r="B7" s="51" t="str">
        <f>IF(ISBLANK(A7),"",if(C7="","N",if(VLOOKUP(BQ7,NewPlanet,3,false)=C7,"Y","N")))</f>
        <v>N</v>
      </c>
      <c r="C7" s="3" t="s">
        <v>859</v>
      </c>
      <c r="D7" s="53" t="s">
        <v>121</v>
      </c>
      <c r="E7" s="53" t="s">
        <v>121</v>
      </c>
      <c r="F7" s="52"/>
      <c r="G7" s="53" t="s">
        <v>121</v>
      </c>
      <c r="H7" s="52"/>
      <c r="I7" s="54">
        <f t="shared" si="7"/>
        <v>3</v>
      </c>
      <c r="J7" s="52"/>
      <c r="K7" s="53" t="s">
        <v>121</v>
      </c>
      <c r="L7" s="52"/>
      <c r="M7" s="53" t="s">
        <v>121</v>
      </c>
      <c r="N7" s="52"/>
      <c r="O7" s="54">
        <f t="shared" si="8"/>
        <v>2</v>
      </c>
      <c r="P7" s="55" t="s">
        <v>122</v>
      </c>
      <c r="Q7" s="64" t="s">
        <v>121</v>
      </c>
      <c r="R7" s="57" t="s">
        <v>123</v>
      </c>
      <c r="S7" s="66" t="s">
        <v>121</v>
      </c>
      <c r="T7" s="59" t="s">
        <v>124</v>
      </c>
      <c r="U7" s="60"/>
      <c r="V7" s="61"/>
      <c r="W7" s="70" t="s">
        <v>121</v>
      </c>
      <c r="X7" s="52"/>
      <c r="Y7" s="63"/>
      <c r="Z7" s="53">
        <v>3.0</v>
      </c>
      <c r="AA7" s="53">
        <v>3.0</v>
      </c>
      <c r="AB7" s="53"/>
      <c r="AC7" s="65"/>
      <c r="AD7" s="52"/>
      <c r="AE7" s="52"/>
      <c r="AF7" s="52"/>
      <c r="AG7" s="65"/>
      <c r="AH7" s="52"/>
      <c r="AI7" s="52"/>
      <c r="AJ7" s="52"/>
      <c r="AK7" s="65"/>
      <c r="AL7" s="52"/>
      <c r="AM7" s="52"/>
      <c r="AN7" s="52"/>
      <c r="AO7" s="56"/>
      <c r="AP7" s="56"/>
      <c r="AQ7" s="56"/>
      <c r="AR7" s="58"/>
      <c r="AS7" s="58"/>
      <c r="AT7" s="66"/>
      <c r="AU7" s="60"/>
      <c r="AV7" s="60"/>
      <c r="AW7" s="61"/>
      <c r="AX7" s="62"/>
      <c r="AY7" s="31">
        <f t="shared" si="9"/>
        <v>6</v>
      </c>
      <c r="AZ7" s="63"/>
      <c r="BA7" s="69"/>
      <c r="BB7" s="69"/>
      <c r="BC7" s="75">
        <v>2.0</v>
      </c>
      <c r="BD7" s="89">
        <v>3.0</v>
      </c>
      <c r="BE7" s="71"/>
      <c r="BF7" s="71"/>
      <c r="BG7" s="72"/>
      <c r="BH7" s="73"/>
      <c r="BI7" s="73"/>
      <c r="BJ7" s="79">
        <v>9.0</v>
      </c>
      <c r="BK7" s="74"/>
      <c r="BL7" s="77">
        <f t="shared" si="10"/>
        <v>14</v>
      </c>
      <c r="BM7" s="80">
        <f t="shared" si="11"/>
        <v>20</v>
      </c>
      <c r="BN7" s="81"/>
      <c r="BO7" s="82">
        <f>IF(ISBLANK(A7),"",VLOOKUP(LEFT(A7,1),Coordinate,2,FALSE))</f>
        <v>5</v>
      </c>
      <c r="BP7" s="83">
        <f t="shared" si="12"/>
        <v>5</v>
      </c>
      <c r="BQ7" s="84">
        <f t="shared" si="13"/>
        <v>94</v>
      </c>
      <c r="BR7" s="54">
        <f>IF(ISBLANK(A7),"",vlookup(LEFT(A7,1),Coordinate,9,false))</f>
        <v>19</v>
      </c>
      <c r="BS7" s="54">
        <f>IF(ISBLANK(A7),"",VLOOKUP(MID(A7,2,1),Coordinate,9,false))</f>
        <v>20</v>
      </c>
      <c r="BT7" s="54">
        <f>IF(ISBLANK(A7),"",VLOOKUP(MID(A7,3,1),Coordinate,9,false))</f>
        <v>9</v>
      </c>
      <c r="BU7" s="54">
        <f>IF(ISBLANK(A7),"",VLOOKUP(MID(A7,4,1),Coordinate,9,false))</f>
        <v>1</v>
      </c>
      <c r="BV7" s="54">
        <f>IF(ISBLANK(A7),"",VLOOKUP(MID(A7,5,1),Coordinate,9,false))</f>
        <v>16</v>
      </c>
      <c r="BW7" s="54">
        <f>IF(ISBLANK(A7),"",VLOOKUP(MID(A7,6,1),Coordinate,9,false))</f>
        <v>19</v>
      </c>
      <c r="BX7" s="84">
        <f>IF(ISBLANK(A7),"",VLOOKUP(RIGHT(A7,1),Coordinate,9,false))</f>
        <v>10</v>
      </c>
      <c r="BY7" s="84">
        <f t="array" ref="BY7">SUMPRODUCT(BR7:BX7,TRANSPOSE(Weights))</f>
        <v>354</v>
      </c>
      <c r="BZ7" s="53"/>
    </row>
    <row r="8">
      <c r="A8" s="50" t="s">
        <v>860</v>
      </c>
      <c r="B8" s="51" t="str">
        <f>IF(ISBLANK(A8),"",if(C8="","N",if(VLOOKUP(BQ8,NewPlanet,3,false)=C8,"Y","N")))</f>
        <v>N</v>
      </c>
      <c r="C8" s="3" t="s">
        <v>861</v>
      </c>
      <c r="D8" s="52"/>
      <c r="E8" s="52" t="s">
        <v>121</v>
      </c>
      <c r="F8" s="52" t="s">
        <v>121</v>
      </c>
      <c r="G8" s="53" t="s">
        <v>121</v>
      </c>
      <c r="H8" s="52"/>
      <c r="I8" s="54">
        <f t="shared" si="7"/>
        <v>3</v>
      </c>
      <c r="J8" s="52"/>
      <c r="K8" s="52"/>
      <c r="L8" s="52" t="s">
        <v>121</v>
      </c>
      <c r="M8" s="52"/>
      <c r="N8" s="52" t="s">
        <v>121</v>
      </c>
      <c r="O8" s="54">
        <f t="shared" si="8"/>
        <v>2</v>
      </c>
      <c r="P8" s="55" t="s">
        <v>123</v>
      </c>
      <c r="Q8" s="56" t="s">
        <v>121</v>
      </c>
      <c r="R8" s="57" t="s">
        <v>124</v>
      </c>
      <c r="S8" s="58"/>
      <c r="T8" s="59" t="s">
        <v>125</v>
      </c>
      <c r="U8" s="60" t="s">
        <v>121</v>
      </c>
      <c r="V8" s="61"/>
      <c r="W8" s="62"/>
      <c r="X8" s="52"/>
      <c r="Y8" s="63"/>
      <c r="Z8" s="53"/>
      <c r="AA8" s="53"/>
      <c r="AB8" s="53"/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6"/>
      <c r="AR8" s="58"/>
      <c r="AS8" s="58"/>
      <c r="AT8" s="66"/>
      <c r="AU8" s="60"/>
      <c r="AV8" s="60"/>
      <c r="AW8" s="61"/>
      <c r="AX8" s="62"/>
      <c r="AY8" s="31">
        <f t="shared" si="9"/>
        <v>0</v>
      </c>
      <c r="AZ8" s="63"/>
      <c r="BA8" s="69"/>
      <c r="BB8" s="69"/>
      <c r="BC8" s="69"/>
      <c r="BD8" s="71"/>
      <c r="BE8" s="71"/>
      <c r="BF8" s="71"/>
      <c r="BG8" s="72"/>
      <c r="BH8" s="73"/>
      <c r="BI8" s="73"/>
      <c r="BJ8" s="74"/>
      <c r="BK8" s="74"/>
      <c r="BL8" s="77">
        <f t="shared" si="10"/>
        <v>0</v>
      </c>
      <c r="BM8" s="80">
        <f t="shared" si="11"/>
        <v>0</v>
      </c>
      <c r="BN8" s="81"/>
      <c r="BO8" s="82">
        <f>IF(ISBLANK(A8),"",VLOOKUP(LEFT(A8,1),Coordinate,2,FALSE))</f>
        <v>5</v>
      </c>
      <c r="BP8" s="83">
        <f t="shared" si="12"/>
        <v>5</v>
      </c>
      <c r="BQ8" s="84">
        <f t="shared" si="13"/>
        <v>84</v>
      </c>
      <c r="BR8" s="54">
        <f>IF(ISBLANK(A8),"",vlookup(LEFT(A8,1),Coordinate,9,false))</f>
        <v>19</v>
      </c>
      <c r="BS8" s="54">
        <f>IF(ISBLANK(A8),"",VLOOKUP(MID(A8,2,1),Coordinate,9,false))</f>
        <v>20</v>
      </c>
      <c r="BT8" s="54">
        <f>IF(ISBLANK(A8),"",VLOOKUP(MID(A8,3,1),Coordinate,9,false))</f>
        <v>12</v>
      </c>
      <c r="BU8" s="54">
        <f>IF(ISBLANK(A8),"",VLOOKUP(MID(A8,4,1),Coordinate,9,false))</f>
        <v>1</v>
      </c>
      <c r="BV8" s="54">
        <f>IF(ISBLANK(A8),"",VLOOKUP(MID(A8,5,1),Coordinate,9,false))</f>
        <v>11</v>
      </c>
      <c r="BW8" s="54">
        <f>IF(ISBLANK(A8),"",VLOOKUP(MID(A8,6,1),Coordinate,9,false))</f>
        <v>4</v>
      </c>
      <c r="BX8" s="84">
        <f>IF(ISBLANK(A8),"",VLOOKUP(RIGHT(A8,1),Coordinate,9,false))</f>
        <v>17</v>
      </c>
      <c r="BY8" s="84">
        <f t="array" ref="BY8">SUMPRODUCT(BR8:BX8,TRANSPOSE(Weights))</f>
        <v>297</v>
      </c>
      <c r="BZ8" s="53"/>
    </row>
    <row r="9">
      <c r="A9" s="50" t="s">
        <v>862</v>
      </c>
      <c r="B9" s="51" t="str">
        <f>IF(ISBLANK(A9),"",if(C9="","N",if(VLOOKUP(BQ9,NewPlanet,3,false)=C9,"Y","N")))</f>
        <v>N</v>
      </c>
      <c r="C9" s="3" t="s">
        <v>863</v>
      </c>
      <c r="D9" s="52" t="s">
        <v>119</v>
      </c>
      <c r="E9" s="52"/>
      <c r="F9" s="52" t="s">
        <v>119</v>
      </c>
      <c r="G9" s="53"/>
      <c r="H9" s="52" t="s">
        <v>119</v>
      </c>
      <c r="I9" s="54">
        <f t="shared" si="7"/>
        <v>3</v>
      </c>
      <c r="J9" s="52" t="s">
        <v>119</v>
      </c>
      <c r="K9" s="52"/>
      <c r="L9" s="52"/>
      <c r="M9" s="52" t="s">
        <v>119</v>
      </c>
      <c r="N9" s="52"/>
      <c r="O9" s="54">
        <f t="shared" si="8"/>
        <v>2</v>
      </c>
      <c r="P9" s="55" t="s">
        <v>123</v>
      </c>
      <c r="Q9" s="56" t="s">
        <v>119</v>
      </c>
      <c r="R9" s="57" t="s">
        <v>123</v>
      </c>
      <c r="S9" s="58" t="s">
        <v>119</v>
      </c>
      <c r="T9" s="59" t="s">
        <v>394</v>
      </c>
      <c r="U9" s="60"/>
      <c r="V9" s="61" t="s">
        <v>119</v>
      </c>
      <c r="W9" s="62"/>
      <c r="X9" s="52" t="s">
        <v>119</v>
      </c>
      <c r="Y9" s="63"/>
      <c r="Z9" s="53">
        <v>3.0</v>
      </c>
      <c r="AA9" s="53">
        <v>6.0</v>
      </c>
      <c r="AB9" s="53"/>
      <c r="AC9" s="65"/>
      <c r="AD9" s="52"/>
      <c r="AE9" s="53">
        <v>1.0</v>
      </c>
      <c r="AF9" s="52"/>
      <c r="AG9" s="65"/>
      <c r="AH9" s="52"/>
      <c r="AI9" s="52"/>
      <c r="AJ9" s="52"/>
      <c r="AK9" s="65"/>
      <c r="AL9" s="52"/>
      <c r="AM9" s="52"/>
      <c r="AN9" s="52"/>
      <c r="AO9" s="56"/>
      <c r="AP9" s="56"/>
      <c r="AQ9" s="56"/>
      <c r="AR9" s="58"/>
      <c r="AS9" s="58"/>
      <c r="AT9" s="66"/>
      <c r="AU9" s="60"/>
      <c r="AV9" s="60"/>
      <c r="AW9" s="61">
        <v>2.0</v>
      </c>
      <c r="AX9" s="62"/>
      <c r="AY9" s="31">
        <f t="shared" si="9"/>
        <v>12</v>
      </c>
      <c r="AZ9" s="63"/>
      <c r="BA9" s="69">
        <v>5.0</v>
      </c>
      <c r="BB9" s="69"/>
      <c r="BC9" s="69"/>
      <c r="BD9" s="71">
        <v>3.0</v>
      </c>
      <c r="BE9" s="71"/>
      <c r="BF9" s="71"/>
      <c r="BG9" s="72"/>
      <c r="BH9" s="73"/>
      <c r="BI9" s="73"/>
      <c r="BJ9" s="74"/>
      <c r="BK9" s="74"/>
      <c r="BL9" s="77">
        <f t="shared" si="10"/>
        <v>8</v>
      </c>
      <c r="BM9" s="80">
        <f t="shared" si="11"/>
        <v>20</v>
      </c>
      <c r="BN9" s="81" t="s">
        <v>864</v>
      </c>
      <c r="BO9" s="82">
        <f>IF(ISBLANK(A9),"",VLOOKUP(LEFT(A9,1),Coordinate,2,FALSE))</f>
        <v>5</v>
      </c>
      <c r="BP9" s="83">
        <f t="shared" si="12"/>
        <v>5</v>
      </c>
      <c r="BQ9" s="84">
        <f t="shared" si="13"/>
        <v>143</v>
      </c>
      <c r="BR9" s="54">
        <f>IF(ISBLANK(A9),"",vlookup(LEFT(A9,1),Coordinate,9,false))</f>
        <v>19</v>
      </c>
      <c r="BS9" s="54">
        <f>IF(ISBLANK(A9),"",VLOOKUP(MID(A9,2,1),Coordinate,9,false))</f>
        <v>20</v>
      </c>
      <c r="BT9" s="54">
        <f>IF(ISBLANK(A9),"",VLOOKUP(MID(A9,3,1),Coordinate,9,false))</f>
        <v>23</v>
      </c>
      <c r="BU9" s="54">
        <f>IF(ISBLANK(A9),"",VLOOKUP(MID(A9,4,1),Coordinate,9,false))</f>
        <v>19</v>
      </c>
      <c r="BV9" s="54">
        <f>IF(ISBLANK(A9),"",VLOOKUP(MID(A9,5,1),Coordinate,9,false))</f>
        <v>20</v>
      </c>
      <c r="BW9" s="54">
        <f>IF(ISBLANK(A9),"",VLOOKUP(MID(A9,6,1),Coordinate,9,false))</f>
        <v>23</v>
      </c>
      <c r="BX9" s="84">
        <f>IF(ISBLANK(A9),"",VLOOKUP(RIGHT(A9,1),Coordinate,9,false))</f>
        <v>19</v>
      </c>
      <c r="BY9" s="84">
        <f t="array" ref="BY9">SUMPRODUCT(BR9:BX9,TRANSPOSE(Weights))</f>
        <v>575</v>
      </c>
      <c r="BZ9" s="53"/>
    </row>
    <row r="10">
      <c r="A10" s="50" t="s">
        <v>865</v>
      </c>
      <c r="B10" s="51" t="str">
        <f>IF(ISBLANK(A10),"",if(C10="","N",if(VLOOKUP(BQ10,NewPlanet,3,false)=C10,"Y","N")))</f>
        <v>N</v>
      </c>
      <c r="C10" s="3" t="s">
        <v>866</v>
      </c>
      <c r="D10" s="53" t="s">
        <v>119</v>
      </c>
      <c r="E10" s="52" t="s">
        <v>119</v>
      </c>
      <c r="F10" s="52" t="s">
        <v>119</v>
      </c>
      <c r="G10" s="53"/>
      <c r="H10" s="52"/>
      <c r="I10" s="54">
        <f t="shared" si="7"/>
        <v>3</v>
      </c>
      <c r="J10" s="52"/>
      <c r="K10" s="52"/>
      <c r="L10" s="52" t="s">
        <v>119</v>
      </c>
      <c r="M10" s="52" t="s">
        <v>119</v>
      </c>
      <c r="N10" s="52"/>
      <c r="O10" s="54">
        <f t="shared" si="8"/>
        <v>2</v>
      </c>
      <c r="P10" s="55" t="s">
        <v>123</v>
      </c>
      <c r="Q10" s="56" t="s">
        <v>119</v>
      </c>
      <c r="R10" s="57" t="s">
        <v>123</v>
      </c>
      <c r="S10" s="58"/>
      <c r="T10" s="59" t="s">
        <v>125</v>
      </c>
      <c r="U10" s="60" t="s">
        <v>119</v>
      </c>
      <c r="V10" s="61" t="s">
        <v>119</v>
      </c>
      <c r="W10" s="62" t="s">
        <v>119</v>
      </c>
      <c r="X10" s="52"/>
      <c r="Y10" s="63"/>
      <c r="Z10" s="53">
        <v>3.0</v>
      </c>
      <c r="AA10" s="53"/>
      <c r="AB10" s="53"/>
      <c r="AC10" s="65"/>
      <c r="AD10" s="52"/>
      <c r="AE10" s="52"/>
      <c r="AF10" s="52"/>
      <c r="AG10" s="65"/>
      <c r="AH10" s="52"/>
      <c r="AI10" s="52"/>
      <c r="AJ10" s="52"/>
      <c r="AK10" s="65"/>
      <c r="AL10" s="52"/>
      <c r="AM10" s="52"/>
      <c r="AN10" s="52"/>
      <c r="AO10" s="56"/>
      <c r="AP10" s="56"/>
      <c r="AQ10" s="56"/>
      <c r="AR10" s="58">
        <v>1.0</v>
      </c>
      <c r="AS10" s="58"/>
      <c r="AT10" s="66"/>
      <c r="AU10" s="60"/>
      <c r="AV10" s="60"/>
      <c r="AW10" s="61"/>
      <c r="AX10" s="62"/>
      <c r="AY10" s="31">
        <f t="shared" si="9"/>
        <v>4</v>
      </c>
      <c r="AZ10" s="63"/>
      <c r="BA10" s="69">
        <v>3.0</v>
      </c>
      <c r="BB10" s="69"/>
      <c r="BC10" s="69"/>
      <c r="BD10" s="71"/>
      <c r="BE10" s="71"/>
      <c r="BF10" s="71"/>
      <c r="BG10" s="72">
        <v>3.0</v>
      </c>
      <c r="BH10" s="73">
        <v>4.0</v>
      </c>
      <c r="BI10" s="73"/>
      <c r="BJ10" s="74">
        <v>3.0</v>
      </c>
      <c r="BK10" s="74">
        <v>3.0</v>
      </c>
      <c r="BL10" s="77">
        <f t="shared" si="10"/>
        <v>16</v>
      </c>
      <c r="BM10" s="80">
        <f t="shared" si="11"/>
        <v>20</v>
      </c>
      <c r="BN10" s="81" t="s">
        <v>867</v>
      </c>
      <c r="BO10" s="82">
        <f>IF(ISBLANK(A10),"",VLOOKUP(LEFT(A10,1),Coordinate,2,FALSE))</f>
        <v>5</v>
      </c>
      <c r="BP10" s="83">
        <f t="shared" si="12"/>
        <v>5</v>
      </c>
      <c r="BQ10" s="84">
        <f t="shared" si="13"/>
        <v>144</v>
      </c>
      <c r="BR10" s="54">
        <f>IF(ISBLANK(A10),"",vlookup(LEFT(A10,1),Coordinate,9,false))</f>
        <v>19</v>
      </c>
      <c r="BS10" s="54">
        <f>IF(ISBLANK(A10),"",VLOOKUP(MID(A10,2,1),Coordinate,9,false))</f>
        <v>20</v>
      </c>
      <c r="BT10" s="54">
        <f>IF(ISBLANK(A10),"",VLOOKUP(MID(A10,3,1),Coordinate,9,false))</f>
        <v>23</v>
      </c>
      <c r="BU10" s="54">
        <f>IF(ISBLANK(A10),"",VLOOKUP(MID(A10,4,1),Coordinate,9,false))</f>
        <v>19</v>
      </c>
      <c r="BV10" s="54">
        <f>IF(ISBLANK(A10),"",VLOOKUP(MID(A10,5,1),Coordinate,9,false))</f>
        <v>20</v>
      </c>
      <c r="BW10" s="54">
        <f>IF(ISBLANK(A10),"",VLOOKUP(MID(A10,6,1),Coordinate,9,false))</f>
        <v>23</v>
      </c>
      <c r="BX10" s="84">
        <f>IF(ISBLANK(A10),"",VLOOKUP(RIGHT(A10,1),Coordinate,9,false))</f>
        <v>20</v>
      </c>
      <c r="BY10" s="84">
        <f t="array" ref="BY10">SUMPRODUCT(BR10:BX10,TRANSPOSE(Weights))</f>
        <v>582</v>
      </c>
      <c r="BZ10" s="53"/>
    </row>
    <row r="11">
      <c r="A11" s="50" t="s">
        <v>868</v>
      </c>
      <c r="B11" s="51" t="str">
        <f>IF(ISBLANK(A11),"",if(C11="","N",if(VLOOKUP(BQ11,NewPlanet,3,false)=C11,"Y","N")))</f>
        <v>N</v>
      </c>
      <c r="C11" s="87" t="s">
        <v>869</v>
      </c>
      <c r="D11" s="53" t="s">
        <v>119</v>
      </c>
      <c r="E11" s="53" t="s">
        <v>119</v>
      </c>
      <c r="F11" s="52"/>
      <c r="G11" s="53"/>
      <c r="H11" s="53" t="s">
        <v>119</v>
      </c>
      <c r="I11" s="54">
        <f t="shared" si="7"/>
        <v>3</v>
      </c>
      <c r="J11" s="52"/>
      <c r="K11" s="53" t="s">
        <v>119</v>
      </c>
      <c r="L11" s="53" t="s">
        <v>119</v>
      </c>
      <c r="M11" s="52"/>
      <c r="N11" s="52"/>
      <c r="O11" s="54">
        <f t="shared" si="8"/>
        <v>2</v>
      </c>
      <c r="P11" s="55" t="s">
        <v>123</v>
      </c>
      <c r="Q11" s="56"/>
      <c r="R11" s="57" t="s">
        <v>123</v>
      </c>
      <c r="S11" s="58"/>
      <c r="T11" s="59" t="s">
        <v>125</v>
      </c>
      <c r="U11" s="60"/>
      <c r="V11" s="61"/>
      <c r="W11" s="70" t="s">
        <v>119</v>
      </c>
      <c r="X11" s="52"/>
      <c r="Y11" s="63"/>
      <c r="Z11" s="53">
        <v>4.0</v>
      </c>
      <c r="AA11" s="53">
        <v>4.0</v>
      </c>
      <c r="AB11" s="53"/>
      <c r="AC11" s="65"/>
      <c r="AD11" s="52"/>
      <c r="AE11" s="52"/>
      <c r="AF11" s="52"/>
      <c r="AG11" s="65"/>
      <c r="AH11" s="52"/>
      <c r="AI11" s="52"/>
      <c r="AJ11" s="52"/>
      <c r="AK11" s="65"/>
      <c r="AL11" s="52"/>
      <c r="AM11" s="52"/>
      <c r="AN11" s="52"/>
      <c r="AO11" s="64">
        <v>3.0</v>
      </c>
      <c r="AP11" s="56"/>
      <c r="AQ11" s="56"/>
      <c r="AR11" s="66">
        <v>3.0</v>
      </c>
      <c r="AS11" s="58"/>
      <c r="AT11" s="66"/>
      <c r="AU11" s="67">
        <v>1.0</v>
      </c>
      <c r="AV11" s="67" t="s">
        <v>870</v>
      </c>
      <c r="AW11" s="61"/>
      <c r="AX11" s="62"/>
      <c r="AY11" s="31">
        <f t="shared" si="9"/>
        <v>15</v>
      </c>
      <c r="AZ11" s="63"/>
      <c r="BA11" s="69"/>
      <c r="BB11" s="69"/>
      <c r="BC11" s="69"/>
      <c r="BD11" s="71"/>
      <c r="BE11" s="71"/>
      <c r="BF11" s="71"/>
      <c r="BG11" s="72"/>
      <c r="BH11" s="73"/>
      <c r="BI11" s="73"/>
      <c r="BJ11" s="79">
        <v>3.0</v>
      </c>
      <c r="BK11" s="79">
        <v>2.0</v>
      </c>
      <c r="BL11" s="77">
        <f t="shared" si="10"/>
        <v>5</v>
      </c>
      <c r="BM11" s="80">
        <f t="shared" si="11"/>
        <v>20</v>
      </c>
      <c r="BN11" s="81" t="s">
        <v>871</v>
      </c>
      <c r="BO11" s="82">
        <f>IF(ISBLANK(A11),"",VLOOKUP(LEFT(A11,1),Coordinate,2,FALSE))</f>
        <v>5</v>
      </c>
      <c r="BP11" s="83">
        <f t="shared" si="12"/>
        <v>5</v>
      </c>
      <c r="BQ11" s="84">
        <f t="shared" si="13"/>
        <v>144</v>
      </c>
      <c r="BR11" s="54">
        <f>IF(ISBLANK(A11),"",vlookup(LEFT(A11,1),Coordinate,9,false))</f>
        <v>19</v>
      </c>
      <c r="BS11" s="54">
        <f>IF(ISBLANK(A11),"",VLOOKUP(MID(A11,2,1),Coordinate,9,false))</f>
        <v>20</v>
      </c>
      <c r="BT11" s="54">
        <f>IF(ISBLANK(A11),"",VLOOKUP(MID(A11,3,1),Coordinate,9,false))</f>
        <v>23</v>
      </c>
      <c r="BU11" s="54">
        <f>IF(ISBLANK(A11),"",VLOOKUP(MID(A11,4,1),Coordinate,9,false))</f>
        <v>20</v>
      </c>
      <c r="BV11" s="54">
        <f>IF(ISBLANK(A11),"",VLOOKUP(MID(A11,5,1),Coordinate,9,false))</f>
        <v>20</v>
      </c>
      <c r="BW11" s="54">
        <f>IF(ISBLANK(A11),"",VLOOKUP(MID(A11,6,1),Coordinate,9,false))</f>
        <v>23</v>
      </c>
      <c r="BX11" s="84">
        <f>IF(ISBLANK(A11),"",VLOOKUP(RIGHT(A11,1),Coordinate,9,false))</f>
        <v>19</v>
      </c>
      <c r="BY11" s="84">
        <f t="array" ref="BY11">SUMPRODUCT(BR11:BX11,TRANSPOSE(Weights))</f>
        <v>579</v>
      </c>
      <c r="BZ11" s="53"/>
    </row>
    <row r="12">
      <c r="A12" s="50" t="s">
        <v>872</v>
      </c>
      <c r="B12" s="51" t="str">
        <f>IF(ISBLANK(A12),"",if(C12="","N",if(VLOOKUP(BQ12,NewPlanet,3,false)=C12,"Y","N")))</f>
        <v>N</v>
      </c>
      <c r="C12" s="91" t="s">
        <v>873</v>
      </c>
      <c r="D12" s="53" t="s">
        <v>119</v>
      </c>
      <c r="E12" s="53" t="s">
        <v>119</v>
      </c>
      <c r="F12" s="52"/>
      <c r="G12" s="53"/>
      <c r="H12" s="53" t="s">
        <v>119</v>
      </c>
      <c r="I12" s="54">
        <f t="shared" si="7"/>
        <v>3</v>
      </c>
      <c r="J12" s="52"/>
      <c r="K12" s="53" t="s">
        <v>119</v>
      </c>
      <c r="L12" s="52"/>
      <c r="M12" s="53" t="s">
        <v>119</v>
      </c>
      <c r="N12" s="52"/>
      <c r="O12" s="54">
        <f t="shared" si="8"/>
        <v>2</v>
      </c>
      <c r="P12" s="55" t="s">
        <v>124</v>
      </c>
      <c r="Q12" s="56"/>
      <c r="R12" s="57" t="s">
        <v>123</v>
      </c>
      <c r="S12" s="58"/>
      <c r="T12" s="59" t="s">
        <v>125</v>
      </c>
      <c r="U12" s="67" t="s">
        <v>119</v>
      </c>
      <c r="V12" s="68" t="s">
        <v>119</v>
      </c>
      <c r="W12" s="70" t="s">
        <v>119</v>
      </c>
      <c r="X12" s="52"/>
      <c r="Y12" s="63"/>
      <c r="Z12" s="53">
        <v>2.0</v>
      </c>
      <c r="AA12" s="53">
        <v>4.0</v>
      </c>
      <c r="AB12" s="53"/>
      <c r="AC12" s="65"/>
      <c r="AD12" s="52"/>
      <c r="AE12" s="52"/>
      <c r="AF12" s="52"/>
      <c r="AG12" s="65"/>
      <c r="AH12" s="52"/>
      <c r="AI12" s="52"/>
      <c r="AJ12" s="52"/>
      <c r="AK12" s="65"/>
      <c r="AL12" s="52"/>
      <c r="AM12" s="52"/>
      <c r="AN12" s="52"/>
      <c r="AO12" s="56"/>
      <c r="AP12" s="56"/>
      <c r="AQ12" s="56"/>
      <c r="AR12" s="66">
        <v>3.0</v>
      </c>
      <c r="AS12" s="58"/>
      <c r="AT12" s="66"/>
      <c r="AU12" s="60"/>
      <c r="AV12" s="60"/>
      <c r="AW12" s="68">
        <v>1.0</v>
      </c>
      <c r="AX12" s="62"/>
      <c r="AY12" s="31">
        <f t="shared" si="9"/>
        <v>10</v>
      </c>
      <c r="AZ12" s="63"/>
      <c r="BA12" s="69"/>
      <c r="BB12" s="69"/>
      <c r="BC12" s="69"/>
      <c r="BD12" s="71"/>
      <c r="BE12" s="71"/>
      <c r="BF12" s="71"/>
      <c r="BG12" s="76">
        <v>5.0</v>
      </c>
      <c r="BH12" s="73"/>
      <c r="BI12" s="73"/>
      <c r="BJ12" s="79">
        <v>4.0</v>
      </c>
      <c r="BK12" s="79">
        <v>1.0</v>
      </c>
      <c r="BL12" s="77">
        <f t="shared" si="10"/>
        <v>10</v>
      </c>
      <c r="BM12" s="80">
        <f t="shared" si="11"/>
        <v>20</v>
      </c>
      <c r="BN12" s="81" t="s">
        <v>874</v>
      </c>
      <c r="BO12" s="82">
        <f>IF(ISBLANK(A12),"",VLOOKUP(LEFT(A12,1),Coordinate,2,FALSE))</f>
        <v>5</v>
      </c>
      <c r="BP12" s="83">
        <f t="shared" si="12"/>
        <v>5</v>
      </c>
      <c r="BQ12" s="84">
        <f t="shared" si="13"/>
        <v>145</v>
      </c>
      <c r="BR12" s="54">
        <f>IF(ISBLANK(A12),"",vlookup(LEFT(A12,1),Coordinate,9,false))</f>
        <v>19</v>
      </c>
      <c r="BS12" s="54">
        <f>IF(ISBLANK(A12),"",VLOOKUP(MID(A12,2,1),Coordinate,9,false))</f>
        <v>20</v>
      </c>
      <c r="BT12" s="54">
        <f>IF(ISBLANK(A12),"",VLOOKUP(MID(A12,3,1),Coordinate,9,false))</f>
        <v>23</v>
      </c>
      <c r="BU12" s="54">
        <f>IF(ISBLANK(A12),"",VLOOKUP(MID(A12,4,1),Coordinate,9,false))</f>
        <v>21</v>
      </c>
      <c r="BV12" s="54">
        <f>IF(ISBLANK(A12),"",VLOOKUP(MID(A12,5,1),Coordinate,9,false))</f>
        <v>20</v>
      </c>
      <c r="BW12" s="54">
        <f>IF(ISBLANK(A12),"",VLOOKUP(MID(A12,6,1),Coordinate,9,false))</f>
        <v>23</v>
      </c>
      <c r="BX12" s="84">
        <f>IF(ISBLANK(A12),"",VLOOKUP(RIGHT(A12,1),Coordinate,9,false))</f>
        <v>19</v>
      </c>
      <c r="BY12" s="84">
        <f t="array" ref="BY12">SUMPRODUCT(BR12:BX12,TRANSPOSE(Weights))</f>
        <v>583</v>
      </c>
      <c r="BZ12" s="53"/>
    </row>
    <row r="13">
      <c r="A13" s="50" t="s">
        <v>875</v>
      </c>
      <c r="B13" s="51" t="str">
        <f>IF(ISBLANK(A13),"",if(C13="","N",if(VLOOKUP(BQ13,NewPlanet,3,false)=C13,"Y","N")))</f>
        <v>N</v>
      </c>
      <c r="C13" s="91" t="s">
        <v>876</v>
      </c>
      <c r="D13" s="53" t="s">
        <v>119</v>
      </c>
      <c r="E13" s="53" t="s">
        <v>119</v>
      </c>
      <c r="F13" s="53" t="s">
        <v>119</v>
      </c>
      <c r="G13" s="53"/>
      <c r="H13" s="52"/>
      <c r="I13" s="54">
        <f t="shared" si="7"/>
        <v>3</v>
      </c>
      <c r="J13" s="53" t="s">
        <v>119</v>
      </c>
      <c r="K13" s="52"/>
      <c r="L13" s="52"/>
      <c r="M13" s="52"/>
      <c r="N13" s="53" t="s">
        <v>119</v>
      </c>
      <c r="O13" s="54">
        <f t="shared" si="8"/>
        <v>2</v>
      </c>
      <c r="P13" s="55" t="s">
        <v>131</v>
      </c>
      <c r="Q13" s="64" t="s">
        <v>119</v>
      </c>
      <c r="R13" s="57" t="s">
        <v>123</v>
      </c>
      <c r="S13" s="58"/>
      <c r="T13" s="59" t="s">
        <v>124</v>
      </c>
      <c r="U13" s="60"/>
      <c r="V13" s="68" t="s">
        <v>119</v>
      </c>
      <c r="W13" s="62"/>
      <c r="X13" s="52"/>
      <c r="Y13" s="63"/>
      <c r="Z13" s="53">
        <v>3.0</v>
      </c>
      <c r="AA13" s="53">
        <v>4.0</v>
      </c>
      <c r="AB13" s="53"/>
      <c r="AC13" s="65"/>
      <c r="AD13" s="52"/>
      <c r="AE13" s="52"/>
      <c r="AF13" s="52"/>
      <c r="AG13" s="65"/>
      <c r="AH13" s="52"/>
      <c r="AI13" s="52"/>
      <c r="AJ13" s="52"/>
      <c r="AK13" s="65"/>
      <c r="AL13" s="52"/>
      <c r="AM13" s="52"/>
      <c r="AN13" s="52"/>
      <c r="AO13" s="56"/>
      <c r="AP13" s="56"/>
      <c r="AQ13" s="56"/>
      <c r="AR13" s="66">
        <v>5.0</v>
      </c>
      <c r="AS13" s="58"/>
      <c r="AT13" s="66"/>
      <c r="AU13" s="60"/>
      <c r="AV13" s="60"/>
      <c r="AW13" s="68">
        <v>4.0</v>
      </c>
      <c r="AX13" s="62"/>
      <c r="AY13" s="31">
        <f t="shared" si="9"/>
        <v>16</v>
      </c>
      <c r="AZ13" s="63"/>
      <c r="BA13" s="69"/>
      <c r="BB13" s="75">
        <v>4.0</v>
      </c>
      <c r="BC13" s="69"/>
      <c r="BD13" s="71"/>
      <c r="BE13" s="71"/>
      <c r="BF13" s="71"/>
      <c r="BG13" s="72"/>
      <c r="BH13" s="73"/>
      <c r="BI13" s="73"/>
      <c r="BJ13" s="74"/>
      <c r="BK13" s="74"/>
      <c r="BL13" s="77">
        <f t="shared" si="10"/>
        <v>4</v>
      </c>
      <c r="BM13" s="80">
        <f t="shared" si="11"/>
        <v>20</v>
      </c>
      <c r="BN13" s="81" t="s">
        <v>877</v>
      </c>
      <c r="BO13" s="82">
        <f>IF(ISBLANK(A13),"",VLOOKUP(LEFT(A13,1),Coordinate,2,FALSE))</f>
        <v>5</v>
      </c>
      <c r="BP13" s="83">
        <f t="shared" si="12"/>
        <v>5</v>
      </c>
      <c r="BQ13" s="84">
        <f t="shared" si="13"/>
        <v>146</v>
      </c>
      <c r="BR13" s="54">
        <f>IF(ISBLANK(A13),"",vlookup(LEFT(A13,1),Coordinate,9,false))</f>
        <v>19</v>
      </c>
      <c r="BS13" s="54">
        <f>IF(ISBLANK(A13),"",VLOOKUP(MID(A13,2,1),Coordinate,9,false))</f>
        <v>20</v>
      </c>
      <c r="BT13" s="54">
        <f>IF(ISBLANK(A13),"",VLOOKUP(MID(A13,3,1),Coordinate,9,false))</f>
        <v>23</v>
      </c>
      <c r="BU13" s="54">
        <f>IF(ISBLANK(A13),"",VLOOKUP(MID(A13,4,1),Coordinate,9,false))</f>
        <v>22</v>
      </c>
      <c r="BV13" s="54">
        <f>IF(ISBLANK(A13),"",VLOOKUP(MID(A13,5,1),Coordinate,9,false))</f>
        <v>20</v>
      </c>
      <c r="BW13" s="54">
        <f>IF(ISBLANK(A13),"",VLOOKUP(MID(A13,6,1),Coordinate,9,false))</f>
        <v>23</v>
      </c>
      <c r="BX13" s="84">
        <f>IF(ISBLANK(A13),"",VLOOKUP(RIGHT(A13,1),Coordinate,9,false))</f>
        <v>19</v>
      </c>
      <c r="BY13" s="84">
        <f t="array" ref="BY13">SUMPRODUCT(BR13:BX13,TRANSPOSE(Weights))</f>
        <v>587</v>
      </c>
      <c r="BZ13" s="53"/>
    </row>
    <row r="14">
      <c r="A14" s="50" t="s">
        <v>878</v>
      </c>
      <c r="B14" s="51" t="str">
        <f>IF(ISBLANK(A14),"",if(C14="","N",if(VLOOKUP(BQ14,NewPlanet,3,false)=C14,"Y","N")))</f>
        <v>N</v>
      </c>
      <c r="C14" s="87" t="s">
        <v>879</v>
      </c>
      <c r="D14" s="53" t="s">
        <v>119</v>
      </c>
      <c r="E14" s="53" t="s">
        <v>119</v>
      </c>
      <c r="F14" s="53" t="s">
        <v>119</v>
      </c>
      <c r="G14" s="53"/>
      <c r="H14" s="52"/>
      <c r="I14" s="54">
        <f t="shared" si="7"/>
        <v>3</v>
      </c>
      <c r="J14" s="53" t="s">
        <v>119</v>
      </c>
      <c r="K14" s="52"/>
      <c r="L14" s="52"/>
      <c r="M14" s="53" t="s">
        <v>119</v>
      </c>
      <c r="N14" s="52"/>
      <c r="O14" s="54">
        <f t="shared" si="8"/>
        <v>2</v>
      </c>
      <c r="P14" s="55" t="s">
        <v>123</v>
      </c>
      <c r="Q14" s="64" t="s">
        <v>119</v>
      </c>
      <c r="R14" s="57" t="s">
        <v>123</v>
      </c>
      <c r="S14" s="58"/>
      <c r="T14" s="59" t="s">
        <v>125</v>
      </c>
      <c r="U14" s="67" t="s">
        <v>119</v>
      </c>
      <c r="V14" s="61"/>
      <c r="W14" s="70" t="s">
        <v>119</v>
      </c>
      <c r="X14" s="53" t="s">
        <v>119</v>
      </c>
      <c r="Y14" s="63"/>
      <c r="Z14" s="53">
        <v>2.0</v>
      </c>
      <c r="AA14" s="53">
        <v>1.0</v>
      </c>
      <c r="AB14" s="53"/>
      <c r="AC14" s="65"/>
      <c r="AD14" s="52"/>
      <c r="AE14" s="52"/>
      <c r="AF14" s="52"/>
      <c r="AG14" s="65"/>
      <c r="AH14" s="52"/>
      <c r="AI14" s="52"/>
      <c r="AJ14" s="53">
        <v>1.0</v>
      </c>
      <c r="AK14" s="65"/>
      <c r="AL14" s="52"/>
      <c r="AM14" s="52"/>
      <c r="AN14" s="52"/>
      <c r="AO14" s="56"/>
      <c r="AP14" s="56"/>
      <c r="AQ14" s="56"/>
      <c r="AR14" s="66">
        <v>3.0</v>
      </c>
      <c r="AS14" s="58"/>
      <c r="AT14" s="66"/>
      <c r="AU14" s="60"/>
      <c r="AV14" s="60"/>
      <c r="AW14" s="61"/>
      <c r="AX14" s="62"/>
      <c r="AY14" s="31">
        <f t="shared" si="9"/>
        <v>7</v>
      </c>
      <c r="AZ14" s="63"/>
      <c r="BA14" s="75">
        <v>3.0</v>
      </c>
      <c r="BB14" s="69"/>
      <c r="BC14" s="69"/>
      <c r="BD14" s="71"/>
      <c r="BE14" s="71"/>
      <c r="BF14" s="89"/>
      <c r="BG14" s="76">
        <v>6.0</v>
      </c>
      <c r="BH14" s="73"/>
      <c r="BI14" s="73"/>
      <c r="BJ14" s="79">
        <v>4.0</v>
      </c>
      <c r="BK14" s="74"/>
      <c r="BL14" s="77">
        <f t="shared" si="10"/>
        <v>13</v>
      </c>
      <c r="BM14" s="80">
        <f t="shared" si="11"/>
        <v>20</v>
      </c>
      <c r="BN14" s="81" t="s">
        <v>880</v>
      </c>
      <c r="BO14" s="82">
        <f>IF(ISBLANK(A14),"",VLOOKUP(LEFT(A14,1),Coordinate,2,FALSE))</f>
        <v>5</v>
      </c>
      <c r="BP14" s="83">
        <f t="shared" si="12"/>
        <v>5</v>
      </c>
      <c r="BQ14" s="84">
        <f t="shared" si="13"/>
        <v>144</v>
      </c>
      <c r="BR14" s="54">
        <f>IF(ISBLANK(A14),"",vlookup(LEFT(A14,1),Coordinate,9,false))</f>
        <v>19</v>
      </c>
      <c r="BS14" s="54">
        <f>IF(ISBLANK(A14),"",VLOOKUP(MID(A14,2,1),Coordinate,9,false))</f>
        <v>20</v>
      </c>
      <c r="BT14" s="54">
        <f>IF(ISBLANK(A14),"",VLOOKUP(MID(A14,3,1),Coordinate,9,false))</f>
        <v>23</v>
      </c>
      <c r="BU14" s="54">
        <f>IF(ISBLANK(A14),"",VLOOKUP(MID(A14,4,1),Coordinate,9,false))</f>
        <v>23</v>
      </c>
      <c r="BV14" s="54">
        <f>IF(ISBLANK(A14),"",VLOOKUP(MID(A14,5,1),Coordinate,9,false))</f>
        <v>20</v>
      </c>
      <c r="BW14" s="54">
        <f>IF(ISBLANK(A14),"",VLOOKUP(MID(A14,6,1),Coordinate,9,false))</f>
        <v>20</v>
      </c>
      <c r="BX14" s="84">
        <f>IF(ISBLANK(A14),"",VLOOKUP(RIGHT(A14,1),Coordinate,9,false))</f>
        <v>19</v>
      </c>
      <c r="BY14" s="84">
        <f t="array" ref="BY14">SUMPRODUCT(BR14:BX14,TRANSPOSE(Weights))</f>
        <v>573</v>
      </c>
      <c r="BZ14" s="53"/>
    </row>
    <row r="15">
      <c r="A15" s="50" t="s">
        <v>881</v>
      </c>
      <c r="B15" s="51" t="str">
        <f>IF(ISBLANK(A15),"",if(C15="","N",if(VLOOKUP(BQ15,NewPlanet,3,false)=C15,"Y","N")))</f>
        <v>N</v>
      </c>
      <c r="C15" s="91" t="s">
        <v>882</v>
      </c>
      <c r="D15" s="53" t="s">
        <v>119</v>
      </c>
      <c r="E15" s="52"/>
      <c r="F15" s="53" t="s">
        <v>119</v>
      </c>
      <c r="G15" s="53" t="s">
        <v>119</v>
      </c>
      <c r="H15" s="52"/>
      <c r="I15" s="54">
        <f t="shared" si="7"/>
        <v>3</v>
      </c>
      <c r="J15" s="52"/>
      <c r="K15" s="52"/>
      <c r="L15" s="52"/>
      <c r="M15" s="53" t="s">
        <v>119</v>
      </c>
      <c r="N15" s="53" t="s">
        <v>119</v>
      </c>
      <c r="O15" s="54">
        <f t="shared" si="8"/>
        <v>2</v>
      </c>
      <c r="P15" s="55" t="s">
        <v>124</v>
      </c>
      <c r="Q15" s="56"/>
      <c r="R15" s="57" t="s">
        <v>124</v>
      </c>
      <c r="S15" s="58"/>
      <c r="T15" s="59" t="s">
        <v>125</v>
      </c>
      <c r="U15" s="67" t="s">
        <v>119</v>
      </c>
      <c r="V15" s="61"/>
      <c r="W15" s="62"/>
      <c r="X15" s="53" t="s">
        <v>119</v>
      </c>
      <c r="Y15" s="63"/>
      <c r="Z15" s="53">
        <v>5.0</v>
      </c>
      <c r="AA15" s="53">
        <v>4.0</v>
      </c>
      <c r="AB15" s="53">
        <v>3.0</v>
      </c>
      <c r="AC15" s="65"/>
      <c r="AD15" s="52"/>
      <c r="AE15" s="52"/>
      <c r="AF15" s="52"/>
      <c r="AG15" s="65"/>
      <c r="AH15" s="52"/>
      <c r="AI15" s="53">
        <v>1.0</v>
      </c>
      <c r="AJ15" s="52"/>
      <c r="AK15" s="65"/>
      <c r="AL15" s="52"/>
      <c r="AM15" s="52"/>
      <c r="AN15" s="52"/>
      <c r="AO15" s="56"/>
      <c r="AP15" s="56"/>
      <c r="AQ15" s="56"/>
      <c r="AR15" s="58"/>
      <c r="AS15" s="58"/>
      <c r="AT15" s="66"/>
      <c r="AU15" s="60"/>
      <c r="AV15" s="60"/>
      <c r="AW15" s="61"/>
      <c r="AX15" s="62"/>
      <c r="AY15" s="31">
        <f t="shared" si="9"/>
        <v>13</v>
      </c>
      <c r="AZ15" s="63"/>
      <c r="BA15" s="69"/>
      <c r="BB15" s="69"/>
      <c r="BC15" s="69"/>
      <c r="BD15" s="71"/>
      <c r="BE15" s="71"/>
      <c r="BF15" s="71"/>
      <c r="BG15" s="76">
        <v>7.0</v>
      </c>
      <c r="BH15" s="73"/>
      <c r="BI15" s="73"/>
      <c r="BJ15" s="74"/>
      <c r="BK15" s="74"/>
      <c r="BL15" s="77">
        <f t="shared" si="10"/>
        <v>7</v>
      </c>
      <c r="BM15" s="80">
        <f t="shared" si="11"/>
        <v>20</v>
      </c>
      <c r="BN15" s="81" t="s">
        <v>883</v>
      </c>
      <c r="BO15" s="82">
        <f>IF(ISBLANK(A15),"",VLOOKUP(LEFT(A15,1),Coordinate,2,FALSE))</f>
        <v>5</v>
      </c>
      <c r="BP15" s="83">
        <f t="shared" si="12"/>
        <v>5</v>
      </c>
      <c r="BQ15" s="84">
        <f t="shared" si="13"/>
        <v>145</v>
      </c>
      <c r="BR15" s="54">
        <f>IF(ISBLANK(A15),"",vlookup(LEFT(A15,1),Coordinate,9,false))</f>
        <v>19</v>
      </c>
      <c r="BS15" s="54">
        <f>IF(ISBLANK(A15),"",VLOOKUP(MID(A15,2,1),Coordinate,9,false))</f>
        <v>20</v>
      </c>
      <c r="BT15" s="54">
        <f>IF(ISBLANK(A15),"",VLOOKUP(MID(A15,3,1),Coordinate,9,false))</f>
        <v>23</v>
      </c>
      <c r="BU15" s="54">
        <f>IF(ISBLANK(A15),"",VLOOKUP(MID(A15,4,1),Coordinate,9,false))</f>
        <v>23</v>
      </c>
      <c r="BV15" s="54">
        <f>IF(ISBLANK(A15),"",VLOOKUP(MID(A15,5,1),Coordinate,9,false))</f>
        <v>20</v>
      </c>
      <c r="BW15" s="54">
        <f>IF(ISBLANK(A15),"",VLOOKUP(MID(A15,6,1),Coordinate,9,false))</f>
        <v>21</v>
      </c>
      <c r="BX15" s="84">
        <f>IF(ISBLANK(A15),"",VLOOKUP(RIGHT(A15,1),Coordinate,9,false))</f>
        <v>19</v>
      </c>
      <c r="BY15" s="84">
        <f t="array" ref="BY15">SUMPRODUCT(BR15:BX15,TRANSPOSE(Weights))</f>
        <v>579</v>
      </c>
      <c r="BZ15" s="53"/>
    </row>
    <row r="16">
      <c r="A16" s="50" t="s">
        <v>884</v>
      </c>
      <c r="B16" s="51" t="str">
        <f>IF(ISBLANK(A16),"",if(C16="","N",if(VLOOKUP(BQ16,NewPlanet,3,false)=C16,"Y","N")))</f>
        <v>N</v>
      </c>
      <c r="C16" s="91" t="s">
        <v>885</v>
      </c>
      <c r="D16" s="53" t="s">
        <v>119</v>
      </c>
      <c r="E16" s="53" t="s">
        <v>119</v>
      </c>
      <c r="F16" s="53" t="s">
        <v>119</v>
      </c>
      <c r="G16" s="53"/>
      <c r="H16" s="52"/>
      <c r="I16" s="54">
        <f t="shared" si="7"/>
        <v>3</v>
      </c>
      <c r="J16" s="53" t="s">
        <v>119</v>
      </c>
      <c r="K16" s="52"/>
      <c r="L16" s="52"/>
      <c r="M16" s="53" t="s">
        <v>119</v>
      </c>
      <c r="N16" s="52"/>
      <c r="O16" s="54">
        <f t="shared" si="8"/>
        <v>2</v>
      </c>
      <c r="P16" s="55" t="s">
        <v>123</v>
      </c>
      <c r="Q16" s="56"/>
      <c r="R16" s="57" t="s">
        <v>124</v>
      </c>
      <c r="S16" s="58"/>
      <c r="T16" s="59" t="s">
        <v>125</v>
      </c>
      <c r="U16" s="60"/>
      <c r="V16" s="68" t="s">
        <v>119</v>
      </c>
      <c r="W16" s="62"/>
      <c r="X16" s="53" t="s">
        <v>119</v>
      </c>
      <c r="Y16" s="63"/>
      <c r="Z16" s="53">
        <v>4.0</v>
      </c>
      <c r="AA16" s="53">
        <v>3.0</v>
      </c>
      <c r="AB16" s="53"/>
      <c r="AC16" s="65"/>
      <c r="AD16" s="52"/>
      <c r="AE16" s="52"/>
      <c r="AF16" s="52"/>
      <c r="AG16" s="65"/>
      <c r="AH16" s="52"/>
      <c r="AI16" s="53">
        <v>1.0</v>
      </c>
      <c r="AJ16" s="52"/>
      <c r="AK16" s="65"/>
      <c r="AL16" s="52"/>
      <c r="AM16" s="52"/>
      <c r="AN16" s="52"/>
      <c r="AO16" s="64">
        <v>4.0</v>
      </c>
      <c r="AP16" s="56"/>
      <c r="AQ16" s="56"/>
      <c r="AR16" s="58"/>
      <c r="AS16" s="58"/>
      <c r="AT16" s="66"/>
      <c r="AU16" s="67">
        <v>1.0</v>
      </c>
      <c r="AV16" s="67" t="s">
        <v>886</v>
      </c>
      <c r="AW16" s="61"/>
      <c r="AX16" s="62"/>
      <c r="AY16" s="31">
        <f t="shared" si="9"/>
        <v>13</v>
      </c>
      <c r="AZ16" s="63"/>
      <c r="BA16" s="69"/>
      <c r="BB16" s="69"/>
      <c r="BC16" s="69"/>
      <c r="BD16" s="71"/>
      <c r="BE16" s="71"/>
      <c r="BF16" s="71"/>
      <c r="BG16" s="72"/>
      <c r="BH16" s="78">
        <v>7.0</v>
      </c>
      <c r="BI16" s="73"/>
      <c r="BJ16" s="74"/>
      <c r="BK16" s="74"/>
      <c r="BL16" s="77">
        <f t="shared" si="10"/>
        <v>7</v>
      </c>
      <c r="BM16" s="80">
        <f t="shared" si="11"/>
        <v>20</v>
      </c>
      <c r="BN16" s="81" t="s">
        <v>887</v>
      </c>
      <c r="BO16" s="82">
        <f>IF(ISBLANK(A16),"",VLOOKUP(LEFT(A16,1),Coordinate,2,FALSE))</f>
        <v>5</v>
      </c>
      <c r="BP16" s="83">
        <f t="shared" si="12"/>
        <v>5</v>
      </c>
      <c r="BQ16" s="84">
        <f t="shared" si="13"/>
        <v>146</v>
      </c>
      <c r="BR16" s="54">
        <f>IF(ISBLANK(A16),"",vlookup(LEFT(A16,1),Coordinate,9,false))</f>
        <v>19</v>
      </c>
      <c r="BS16" s="54">
        <f>IF(ISBLANK(A16),"",VLOOKUP(MID(A16,2,1),Coordinate,9,false))</f>
        <v>20</v>
      </c>
      <c r="BT16" s="54">
        <f>IF(ISBLANK(A16),"",VLOOKUP(MID(A16,3,1),Coordinate,9,false))</f>
        <v>23</v>
      </c>
      <c r="BU16" s="54">
        <f>IF(ISBLANK(A16),"",VLOOKUP(MID(A16,4,1),Coordinate,9,false))</f>
        <v>23</v>
      </c>
      <c r="BV16" s="54">
        <f>IF(ISBLANK(A16),"",VLOOKUP(MID(A16,5,1),Coordinate,9,false))</f>
        <v>20</v>
      </c>
      <c r="BW16" s="54">
        <f>IF(ISBLANK(A16),"",VLOOKUP(MID(A16,6,1),Coordinate,9,false))</f>
        <v>22</v>
      </c>
      <c r="BX16" s="84">
        <f>IF(ISBLANK(A16),"",VLOOKUP(RIGHT(A16,1),Coordinate,9,false))</f>
        <v>19</v>
      </c>
      <c r="BY16" s="84">
        <f t="array" ref="BY16">SUMPRODUCT(BR16:BX16,TRANSPOSE(Weights))</f>
        <v>585</v>
      </c>
      <c r="BZ16" s="53"/>
    </row>
    <row r="17">
      <c r="A17" s="211" t="s">
        <v>888</v>
      </c>
      <c r="B17" s="51" t="str">
        <f>IF(ISBLANK(A17),"",if(C17="","N",if(VLOOKUP(BQ17,NewPlanet,3,false)=C17,"Y","N")))</f>
        <v>N</v>
      </c>
      <c r="C17" s="87" t="s">
        <v>889</v>
      </c>
      <c r="D17" s="53" t="s">
        <v>119</v>
      </c>
      <c r="E17" s="53" t="s">
        <v>119</v>
      </c>
      <c r="F17" s="52"/>
      <c r="G17" s="53"/>
      <c r="H17" s="53" t="s">
        <v>119</v>
      </c>
      <c r="I17" s="54">
        <f t="shared" si="7"/>
        <v>3</v>
      </c>
      <c r="J17" s="53" t="s">
        <v>119</v>
      </c>
      <c r="K17" s="52"/>
      <c r="L17" s="53" t="s">
        <v>119</v>
      </c>
      <c r="M17" s="52"/>
      <c r="N17" s="52"/>
      <c r="O17" s="54">
        <f t="shared" si="8"/>
        <v>2</v>
      </c>
      <c r="P17" s="55" t="s">
        <v>123</v>
      </c>
      <c r="Q17" s="56"/>
      <c r="R17" s="57" t="s">
        <v>131</v>
      </c>
      <c r="S17" s="58"/>
      <c r="T17" s="59" t="s">
        <v>125</v>
      </c>
      <c r="U17" s="67" t="s">
        <v>119</v>
      </c>
      <c r="V17" s="61"/>
      <c r="W17" s="62"/>
      <c r="X17" s="52"/>
      <c r="Y17" s="63"/>
      <c r="Z17" s="53">
        <v>3.0</v>
      </c>
      <c r="AA17" s="53">
        <v>3.0</v>
      </c>
      <c r="AB17" s="53"/>
      <c r="AC17" s="65"/>
      <c r="AD17" s="52"/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64">
        <v>3.0</v>
      </c>
      <c r="AP17" s="56"/>
      <c r="AQ17" s="56"/>
      <c r="AR17" s="58"/>
      <c r="AS17" s="66">
        <v>4.0</v>
      </c>
      <c r="AT17" s="66"/>
      <c r="AU17" s="60"/>
      <c r="AV17" s="60"/>
      <c r="AW17" s="61"/>
      <c r="AX17" s="62"/>
      <c r="AY17" s="31">
        <f t="shared" si="9"/>
        <v>13</v>
      </c>
      <c r="AZ17" s="63"/>
      <c r="BA17" s="69"/>
      <c r="BB17" s="69"/>
      <c r="BC17" s="69"/>
      <c r="BD17" s="71"/>
      <c r="BE17" s="71"/>
      <c r="BF17" s="71"/>
      <c r="BG17" s="76">
        <v>7.0</v>
      </c>
      <c r="BH17" s="73"/>
      <c r="BI17" s="73"/>
      <c r="BJ17" s="74"/>
      <c r="BK17" s="74"/>
      <c r="BL17" s="77">
        <f t="shared" si="10"/>
        <v>7</v>
      </c>
      <c r="BM17" s="80">
        <f t="shared" si="11"/>
        <v>20</v>
      </c>
      <c r="BN17" s="81" t="s">
        <v>890</v>
      </c>
      <c r="BO17" s="82">
        <f>IF(ISBLANK(A17),"",VLOOKUP(LEFT(A17,1),Coordinate,2,FALSE))</f>
        <v>5</v>
      </c>
      <c r="BP17" s="83">
        <f t="shared" si="12"/>
        <v>5</v>
      </c>
      <c r="BQ17" s="84">
        <f t="shared" si="13"/>
        <v>147</v>
      </c>
      <c r="BR17" s="54">
        <f>IF(ISBLANK(A17),"",vlookup(LEFT(A17,1),Coordinate,9,false))</f>
        <v>19</v>
      </c>
      <c r="BS17" s="54">
        <f>IF(ISBLANK(A17),"",VLOOKUP(MID(A17,2,1),Coordinate,9,false))</f>
        <v>20</v>
      </c>
      <c r="BT17" s="54">
        <f>IF(ISBLANK(A17),"",VLOOKUP(MID(A17,3,1),Coordinate,9,false))</f>
        <v>23</v>
      </c>
      <c r="BU17" s="54">
        <f>IF(ISBLANK(A17),"",VLOOKUP(MID(A17,4,1),Coordinate,9,false))</f>
        <v>23</v>
      </c>
      <c r="BV17" s="54">
        <f>IF(ISBLANK(A17),"",VLOOKUP(MID(A17,5,1),Coordinate,9,false))</f>
        <v>20</v>
      </c>
      <c r="BW17" s="54">
        <f>IF(ISBLANK(A17),"",VLOOKUP(MID(A17,6,1),Coordinate,9,false))</f>
        <v>23</v>
      </c>
      <c r="BX17" s="84">
        <f>IF(ISBLANK(A17),"",VLOOKUP(RIGHT(A17,1),Coordinate,9,false))</f>
        <v>19</v>
      </c>
      <c r="BY17" s="84">
        <f t="array" ref="BY17">SUMPRODUCT(BR17:BX17,TRANSPOSE(Weights))</f>
        <v>591</v>
      </c>
      <c r="BZ17" s="53"/>
    </row>
    <row r="18">
      <c r="A18" s="50" t="s">
        <v>891</v>
      </c>
      <c r="B18" s="51" t="str">
        <f>IF(ISBLANK(A18),"",if(C18="","N",if(VLOOKUP(BQ18,NewPlanet,3,false)=C18,"Y","N")))</f>
        <v>N</v>
      </c>
      <c r="C18" s="91" t="s">
        <v>892</v>
      </c>
      <c r="D18" s="53" t="s">
        <v>119</v>
      </c>
      <c r="E18" s="52"/>
      <c r="F18" s="52"/>
      <c r="G18" s="53" t="s">
        <v>119</v>
      </c>
      <c r="H18" s="53" t="s">
        <v>119</v>
      </c>
      <c r="I18" s="54">
        <f t="shared" si="7"/>
        <v>3</v>
      </c>
      <c r="J18" s="53" t="s">
        <v>119</v>
      </c>
      <c r="K18" s="52"/>
      <c r="L18" s="52"/>
      <c r="M18" s="53" t="s">
        <v>119</v>
      </c>
      <c r="N18" s="52"/>
      <c r="O18" s="54">
        <f t="shared" si="8"/>
        <v>2</v>
      </c>
      <c r="P18" s="55" t="s">
        <v>123</v>
      </c>
      <c r="Q18" s="56"/>
      <c r="R18" s="57" t="s">
        <v>131</v>
      </c>
      <c r="S18" s="58"/>
      <c r="T18" s="59" t="s">
        <v>124</v>
      </c>
      <c r="U18" s="60"/>
      <c r="V18" s="68" t="s">
        <v>119</v>
      </c>
      <c r="W18" s="62"/>
      <c r="X18" s="53" t="s">
        <v>119</v>
      </c>
      <c r="Y18" s="63"/>
      <c r="Z18" s="53">
        <v>4.0</v>
      </c>
      <c r="AA18" s="53">
        <v>3.0</v>
      </c>
      <c r="AB18" s="53"/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3">
        <v>1.0</v>
      </c>
      <c r="AO18" s="56"/>
      <c r="AP18" s="56"/>
      <c r="AQ18" s="56"/>
      <c r="AR18" s="58"/>
      <c r="AS18" s="66">
        <v>6.0</v>
      </c>
      <c r="AT18" s="66"/>
      <c r="AU18" s="60"/>
      <c r="AV18" s="60"/>
      <c r="AW18" s="61"/>
      <c r="AX18" s="62"/>
      <c r="AY18" s="31">
        <f t="shared" si="9"/>
        <v>14</v>
      </c>
      <c r="AZ18" s="63"/>
      <c r="BA18" s="69"/>
      <c r="BB18" s="69"/>
      <c r="BC18" s="69"/>
      <c r="BD18" s="71"/>
      <c r="BE18" s="71"/>
      <c r="BF18" s="71"/>
      <c r="BG18" s="72"/>
      <c r="BH18" s="78">
        <v>6.0</v>
      </c>
      <c r="BI18" s="73"/>
      <c r="BJ18" s="74"/>
      <c r="BK18" s="74"/>
      <c r="BL18" s="77">
        <f t="shared" si="10"/>
        <v>6</v>
      </c>
      <c r="BM18" s="80">
        <f t="shared" si="11"/>
        <v>20</v>
      </c>
      <c r="BN18" s="81" t="s">
        <v>893</v>
      </c>
      <c r="BO18" s="82">
        <f>IF(ISBLANK(A18),"",VLOOKUP(LEFT(A18,1),Coordinate,2,FALSE))</f>
        <v>5</v>
      </c>
      <c r="BP18" s="83">
        <f t="shared" si="12"/>
        <v>5</v>
      </c>
      <c r="BQ18" s="84">
        <f t="shared" si="13"/>
        <v>148</v>
      </c>
      <c r="BR18" s="54">
        <f>IF(ISBLANK(A18),"",vlookup(LEFT(A18,1),Coordinate,9,false))</f>
        <v>19</v>
      </c>
      <c r="BS18" s="54">
        <f>IF(ISBLANK(A18),"",VLOOKUP(MID(A18,2,1),Coordinate,9,false))</f>
        <v>20</v>
      </c>
      <c r="BT18" s="54">
        <f>IF(ISBLANK(A18),"",VLOOKUP(MID(A18,3,1),Coordinate,9,false))</f>
        <v>23</v>
      </c>
      <c r="BU18" s="54">
        <f>IF(ISBLANK(A18),"",VLOOKUP(MID(A18,4,1),Coordinate,9,false))</f>
        <v>24</v>
      </c>
      <c r="BV18" s="54">
        <f>IF(ISBLANK(A18),"",VLOOKUP(MID(A18,5,1),Coordinate,9,false))</f>
        <v>20</v>
      </c>
      <c r="BW18" s="54">
        <f>IF(ISBLANK(A18),"",VLOOKUP(MID(A18,6,1),Coordinate,9,false))</f>
        <v>23</v>
      </c>
      <c r="BX18" s="84">
        <f>IF(ISBLANK(A18),"",VLOOKUP(RIGHT(A18,1),Coordinate,9,false))</f>
        <v>19</v>
      </c>
      <c r="BY18" s="84">
        <f t="array" ref="BY18">SUMPRODUCT(BR18:BX18,TRANSPOSE(Weights))</f>
        <v>595</v>
      </c>
      <c r="BZ18" s="53"/>
    </row>
    <row r="19">
      <c r="A19" s="50" t="s">
        <v>894</v>
      </c>
      <c r="B19" s="51" t="str">
        <f>IF(ISBLANK(A19),"",if(C19="","N",if(VLOOKUP(BQ19,NewPlanet,3,false)=C19,"Y","N")))</f>
        <v>N</v>
      </c>
      <c r="C19" s="3" t="s">
        <v>895</v>
      </c>
      <c r="D19" s="52"/>
      <c r="E19" s="52"/>
      <c r="F19" s="52" t="s">
        <v>119</v>
      </c>
      <c r="G19" s="53" t="s">
        <v>119</v>
      </c>
      <c r="H19" s="52" t="s">
        <v>119</v>
      </c>
      <c r="I19" s="54">
        <f t="shared" si="7"/>
        <v>3</v>
      </c>
      <c r="J19" s="52"/>
      <c r="K19" s="52" t="s">
        <v>119</v>
      </c>
      <c r="L19" s="52" t="s">
        <v>119</v>
      </c>
      <c r="M19" s="52"/>
      <c r="N19" s="52"/>
      <c r="O19" s="54">
        <f t="shared" si="8"/>
        <v>2</v>
      </c>
      <c r="P19" s="55" t="s">
        <v>124</v>
      </c>
      <c r="Q19" s="56"/>
      <c r="R19" s="57" t="s">
        <v>122</v>
      </c>
      <c r="S19" s="58"/>
      <c r="T19" s="59" t="s">
        <v>124</v>
      </c>
      <c r="U19" s="60"/>
      <c r="V19" s="61"/>
      <c r="W19" s="62" t="s">
        <v>119</v>
      </c>
      <c r="X19" s="52" t="s">
        <v>119</v>
      </c>
      <c r="Y19" s="63"/>
      <c r="Z19" s="53">
        <v>3.0</v>
      </c>
      <c r="AA19" s="53">
        <v>2.0</v>
      </c>
      <c r="AB19" s="53">
        <v>2.0</v>
      </c>
      <c r="AC19" s="65"/>
      <c r="AD19" s="52"/>
      <c r="AE19" s="52">
        <v>1.0</v>
      </c>
      <c r="AF19" s="52"/>
      <c r="AG19" s="65"/>
      <c r="AH19" s="52"/>
      <c r="AI19" s="52"/>
      <c r="AJ19" s="52"/>
      <c r="AK19" s="65"/>
      <c r="AL19" s="52"/>
      <c r="AM19" s="52"/>
      <c r="AN19" s="52"/>
      <c r="AO19" s="56"/>
      <c r="AP19" s="56"/>
      <c r="AQ19" s="56"/>
      <c r="AR19" s="58"/>
      <c r="AS19" s="58"/>
      <c r="AT19" s="66">
        <v>3.0</v>
      </c>
      <c r="AU19" s="60"/>
      <c r="AV19" s="60"/>
      <c r="AW19" s="61"/>
      <c r="AX19" s="62"/>
      <c r="AY19" s="31">
        <f t="shared" si="9"/>
        <v>11</v>
      </c>
      <c r="AZ19" s="63"/>
      <c r="BA19" s="69"/>
      <c r="BB19" s="69"/>
      <c r="BC19" s="69"/>
      <c r="BD19" s="71"/>
      <c r="BE19" s="71"/>
      <c r="BF19" s="71"/>
      <c r="BG19" s="72"/>
      <c r="BH19" s="73"/>
      <c r="BI19" s="73"/>
      <c r="BJ19" s="74">
        <v>9.0</v>
      </c>
      <c r="BK19" s="74"/>
      <c r="BL19" s="77">
        <f t="shared" si="10"/>
        <v>9</v>
      </c>
      <c r="BM19" s="80">
        <f t="shared" si="11"/>
        <v>20</v>
      </c>
      <c r="BN19" s="81" t="s">
        <v>896</v>
      </c>
      <c r="BO19" s="82">
        <f>IF(ISBLANK(A19),"",VLOOKUP(LEFT(A19,1),Coordinate,2,FALSE))</f>
        <v>5</v>
      </c>
      <c r="BP19" s="83">
        <f t="shared" si="12"/>
        <v>5</v>
      </c>
      <c r="BQ19" s="84">
        <f t="shared" si="13"/>
        <v>118</v>
      </c>
      <c r="BR19" s="54">
        <f>IF(ISBLANK(A19),"",vlookup(LEFT(A19,1),Coordinate,9,false))</f>
        <v>19</v>
      </c>
      <c r="BS19" s="54">
        <f>IF(ISBLANK(A19),"",VLOOKUP(MID(A19,2,1),Coordinate,9,false))</f>
        <v>22</v>
      </c>
      <c r="BT19" s="54">
        <f>IF(ISBLANK(A19),"",VLOOKUP(MID(A19,3,1),Coordinate,9,false))</f>
        <v>8</v>
      </c>
      <c r="BU19" s="54">
        <f>IF(ISBLANK(A19),"",VLOOKUP(MID(A19,4,1),Coordinate,9,false))</f>
        <v>17</v>
      </c>
      <c r="BV19" s="54">
        <f>IF(ISBLANK(A19),"",VLOOKUP(MID(A19,5,1),Coordinate,9,false))</f>
        <v>11</v>
      </c>
      <c r="BW19" s="54">
        <f>IF(ISBLANK(A19),"",VLOOKUP(MID(A19,6,1),Coordinate,9,false))</f>
        <v>24</v>
      </c>
      <c r="BX19" s="84">
        <f>IF(ISBLANK(A19),"",VLOOKUP(RIGHT(A19,1),Coordinate,9,false))</f>
        <v>17</v>
      </c>
      <c r="BY19" s="84">
        <f t="array" ref="BY19">SUMPRODUCT(BR19:BX19,TRANSPOSE(Weights))</f>
        <v>473</v>
      </c>
      <c r="BZ19" s="53"/>
    </row>
    <row r="20">
      <c r="A20" s="50" t="s">
        <v>897</v>
      </c>
      <c r="B20" s="51" t="str">
        <f>IF(ISBLANK(A20),"",if(C20="","N",if(VLOOKUP(BQ20,NewPlanet,3,false)=C20,"Y","N")))</f>
        <v>N</v>
      </c>
      <c r="C20" s="3" t="s">
        <v>898</v>
      </c>
      <c r="D20" s="52"/>
      <c r="E20" s="52" t="s">
        <v>121</v>
      </c>
      <c r="F20" s="52" t="s">
        <v>121</v>
      </c>
      <c r="G20" s="53"/>
      <c r="H20" s="52" t="s">
        <v>121</v>
      </c>
      <c r="I20" s="54">
        <f t="shared" si="7"/>
        <v>3</v>
      </c>
      <c r="J20" s="52" t="s">
        <v>121</v>
      </c>
      <c r="K20" s="52"/>
      <c r="L20" s="52" t="s">
        <v>121</v>
      </c>
      <c r="M20" s="52"/>
      <c r="N20" s="52"/>
      <c r="O20" s="54">
        <f t="shared" si="8"/>
        <v>2</v>
      </c>
      <c r="P20" s="55" t="s">
        <v>123</v>
      </c>
      <c r="Q20" s="56"/>
      <c r="R20" s="57" t="s">
        <v>123</v>
      </c>
      <c r="S20" s="58" t="s">
        <v>121</v>
      </c>
      <c r="T20" s="59" t="s">
        <v>124</v>
      </c>
      <c r="U20" s="60"/>
      <c r="V20" s="61" t="s">
        <v>121</v>
      </c>
      <c r="W20" s="62" t="s">
        <v>121</v>
      </c>
      <c r="X20" s="52"/>
      <c r="Y20" s="63"/>
      <c r="Z20" s="53">
        <v>3.0</v>
      </c>
      <c r="AA20" s="53">
        <v>3.0</v>
      </c>
      <c r="AB20" s="53"/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>
        <v>2.0</v>
      </c>
      <c r="AP20" s="56"/>
      <c r="AQ20" s="56"/>
      <c r="AR20" s="58"/>
      <c r="AS20" s="58"/>
      <c r="AT20" s="66"/>
      <c r="AU20" s="60"/>
      <c r="AV20" s="60"/>
      <c r="AW20" s="61"/>
      <c r="AX20" s="62">
        <v>3.0</v>
      </c>
      <c r="AY20" s="31">
        <f t="shared" si="9"/>
        <v>11</v>
      </c>
      <c r="AZ20" s="63"/>
      <c r="BA20" s="69"/>
      <c r="BB20" s="69"/>
      <c r="BC20" s="69"/>
      <c r="BD20" s="71">
        <v>4.0</v>
      </c>
      <c r="BE20" s="71"/>
      <c r="BF20" s="71"/>
      <c r="BG20" s="72"/>
      <c r="BH20" s="73">
        <v>3.0</v>
      </c>
      <c r="BI20" s="73">
        <v>2.0</v>
      </c>
      <c r="BJ20" s="74"/>
      <c r="BK20" s="74"/>
      <c r="BL20" s="77">
        <f t="shared" si="10"/>
        <v>9</v>
      </c>
      <c r="BM20" s="80">
        <f t="shared" si="11"/>
        <v>20</v>
      </c>
      <c r="BN20" s="81"/>
      <c r="BO20" s="82">
        <f>IF(ISBLANK(A20),"",VLOOKUP(LEFT(A20,1),Coordinate,2,FALSE))</f>
        <v>5</v>
      </c>
      <c r="BP20" s="83">
        <f t="shared" si="12"/>
        <v>5</v>
      </c>
      <c r="BQ20" s="84">
        <f t="shared" si="13"/>
        <v>128</v>
      </c>
      <c r="BR20" s="54">
        <f>IF(ISBLANK(A20),"",vlookup(LEFT(A20,1),Coordinate,9,false))</f>
        <v>20</v>
      </c>
      <c r="BS20" s="54">
        <f>IF(ISBLANK(A20),"",VLOOKUP(MID(A20,2,1),Coordinate,9,false))</f>
        <v>1</v>
      </c>
      <c r="BT20" s="54">
        <f>IF(ISBLANK(A20),"",VLOOKUP(MID(A20,3,1),Coordinate,9,false))</f>
        <v>22</v>
      </c>
      <c r="BU20" s="54">
        <f>IF(ISBLANK(A20),"",VLOOKUP(MID(A20,4,1),Coordinate,9,false))</f>
        <v>24</v>
      </c>
      <c r="BV20" s="54">
        <f>IF(ISBLANK(A20),"",VLOOKUP(MID(A20,5,1),Coordinate,9,false))</f>
        <v>20</v>
      </c>
      <c r="BW20" s="54">
        <f>IF(ISBLANK(A20),"",VLOOKUP(MID(A20,6,1),Coordinate,9,false))</f>
        <v>25</v>
      </c>
      <c r="BX20" s="84">
        <f>IF(ISBLANK(A20),"",VLOOKUP(RIGHT(A20,1),Coordinate,9,false))</f>
        <v>16</v>
      </c>
      <c r="BY20" s="84">
        <f t="array" ref="BY20">SUMPRODUCT(BR20:BX20,TRANSPOSE(Weights))</f>
        <v>546</v>
      </c>
      <c r="BZ20" s="53"/>
    </row>
    <row r="21">
      <c r="A21" s="50" t="s">
        <v>899</v>
      </c>
      <c r="B21" s="51" t="str">
        <f>IF(ISBLANK(A21),"",if(C21="","N",if(VLOOKUP(BQ21,NewPlanet,3,false)=C21,"Y","N")))</f>
        <v>N</v>
      </c>
      <c r="C21" s="3" t="s">
        <v>900</v>
      </c>
      <c r="D21" s="52"/>
      <c r="E21" s="52"/>
      <c r="F21" s="52"/>
      <c r="G21" s="53"/>
      <c r="H21" s="52"/>
      <c r="I21" s="54">
        <f t="shared" si="7"/>
        <v>0</v>
      </c>
      <c r="J21" s="52"/>
      <c r="K21" s="52"/>
      <c r="L21" s="52"/>
      <c r="M21" s="52"/>
      <c r="N21" s="52"/>
      <c r="O21" s="54">
        <f t="shared" si="8"/>
        <v>0</v>
      </c>
      <c r="P21" s="55"/>
      <c r="Q21" s="56"/>
      <c r="R21" s="57" t="s">
        <v>131</v>
      </c>
      <c r="S21" s="58" t="s">
        <v>119</v>
      </c>
      <c r="T21" s="59" t="s">
        <v>394</v>
      </c>
      <c r="U21" s="60"/>
      <c r="V21" s="61"/>
      <c r="W21" s="62"/>
      <c r="X21" s="52"/>
      <c r="Y21" s="63"/>
      <c r="Z21" s="53">
        <v>3.0</v>
      </c>
      <c r="AA21" s="53">
        <v>6.0</v>
      </c>
      <c r="AB21" s="53">
        <v>2.0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f t="shared" si="9"/>
        <v>11</v>
      </c>
      <c r="AZ21" s="63"/>
      <c r="BA21" s="69">
        <v>5.0</v>
      </c>
      <c r="BB21" s="69"/>
      <c r="BC21" s="69"/>
      <c r="BD21" s="71"/>
      <c r="BE21" s="71">
        <v>4.0</v>
      </c>
      <c r="BF21" s="71"/>
      <c r="BG21" s="72"/>
      <c r="BH21" s="73"/>
      <c r="BI21" s="73"/>
      <c r="BJ21" s="74"/>
      <c r="BK21" s="74"/>
      <c r="BL21" s="77">
        <f t="shared" si="10"/>
        <v>9</v>
      </c>
      <c r="BM21" s="80">
        <f t="shared" si="11"/>
        <v>20</v>
      </c>
      <c r="BN21" s="81"/>
      <c r="BO21" s="82">
        <f>IF(ISBLANK(A21),"",VLOOKUP(LEFT(A21,1),Coordinate,2,FALSE))</f>
        <v>5</v>
      </c>
      <c r="BP21" s="83">
        <f t="shared" si="12"/>
        <v>0</v>
      </c>
      <c r="BQ21" s="84">
        <f t="shared" si="13"/>
        <v>87</v>
      </c>
      <c r="BR21" s="54">
        <f>IF(ISBLANK(A21),"",vlookup(LEFT(A21,1),Coordinate,9,false))</f>
        <v>20</v>
      </c>
      <c r="BS21" s="54">
        <f>IF(ISBLANK(A21),"",VLOOKUP(MID(A21,2,1),Coordinate,9,false))</f>
        <v>13</v>
      </c>
      <c r="BT21" s="54">
        <f>IF(ISBLANK(A21),"",VLOOKUP(MID(A21,3,1),Coordinate,9,false))</f>
        <v>8</v>
      </c>
      <c r="BU21" s="54">
        <f>IF(ISBLANK(A21),"",VLOOKUP(MID(A21,4,1),Coordinate,9,false))</f>
        <v>2</v>
      </c>
      <c r="BV21" s="54">
        <f>IF(ISBLANK(A21),"",VLOOKUP(MID(A21,5,1),Coordinate,9,false))</f>
        <v>14</v>
      </c>
      <c r="BW21" s="54">
        <f>IF(ISBLANK(A21),"",VLOOKUP(MID(A21,6,1),Coordinate,9,false))</f>
        <v>17</v>
      </c>
      <c r="BX21" s="84">
        <f>IF(ISBLANK(A21),"",VLOOKUP(RIGHT(A21,1),Coordinate,9,false))</f>
        <v>13</v>
      </c>
      <c r="BY21" s="84">
        <f t="array" ref="BY21">SUMPRODUCT(BR21:BX21,TRANSPOSE(Weights))</f>
        <v>341</v>
      </c>
      <c r="BZ21" s="53"/>
    </row>
    <row r="22">
      <c r="A22" s="50" t="s">
        <v>901</v>
      </c>
      <c r="B22" s="51" t="str">
        <f>IF(ISBLANK(A22),"",if(C22="","N",if(VLOOKUP(BQ22,NewPlanet,3,false)=C22,"Y","N")))</f>
        <v>N</v>
      </c>
      <c r="C22" s="3" t="s">
        <v>902</v>
      </c>
      <c r="D22" s="52"/>
      <c r="E22" s="53" t="s">
        <v>119</v>
      </c>
      <c r="F22" s="53" t="s">
        <v>119</v>
      </c>
      <c r="G22" s="53"/>
      <c r="H22" s="53" t="s">
        <v>119</v>
      </c>
      <c r="I22" s="54">
        <f t="shared" si="7"/>
        <v>3</v>
      </c>
      <c r="J22" s="52"/>
      <c r="K22" s="53" t="s">
        <v>119</v>
      </c>
      <c r="L22" s="52"/>
      <c r="M22" s="52"/>
      <c r="N22" s="53" t="s">
        <v>119</v>
      </c>
      <c r="O22" s="54">
        <f t="shared" si="8"/>
        <v>2</v>
      </c>
      <c r="P22" s="55" t="s">
        <v>122</v>
      </c>
      <c r="Q22" s="56"/>
      <c r="R22" s="57" t="s">
        <v>124</v>
      </c>
      <c r="S22" s="58"/>
      <c r="T22" s="59" t="s">
        <v>124</v>
      </c>
      <c r="U22" s="60"/>
      <c r="V22" s="61"/>
      <c r="W22" s="62"/>
      <c r="X22" s="53" t="s">
        <v>119</v>
      </c>
      <c r="Y22" s="63"/>
      <c r="Z22" s="53">
        <v>4.0</v>
      </c>
      <c r="AA22" s="53">
        <v>5.0</v>
      </c>
      <c r="AB22" s="53">
        <v>5.0</v>
      </c>
      <c r="AC22" s="65"/>
      <c r="AD22" s="52"/>
      <c r="AE22" s="52"/>
      <c r="AF22" s="52"/>
      <c r="AG22" s="65"/>
      <c r="AH22" s="52"/>
      <c r="AI22" s="53">
        <v>1.0</v>
      </c>
      <c r="AJ22" s="52"/>
      <c r="AK22" s="65"/>
      <c r="AL22" s="52"/>
      <c r="AM22" s="52"/>
      <c r="AN22" s="52"/>
      <c r="AO22" s="56"/>
      <c r="AP22" s="56"/>
      <c r="AQ22" s="64">
        <v>5.0</v>
      </c>
      <c r="AR22" s="58"/>
      <c r="AS22" s="58"/>
      <c r="AT22" s="66"/>
      <c r="AU22" s="60"/>
      <c r="AV22" s="60"/>
      <c r="AW22" s="61"/>
      <c r="AX22" s="62"/>
      <c r="AY22" s="31">
        <f t="shared" si="9"/>
        <v>20</v>
      </c>
      <c r="AZ22" s="63"/>
      <c r="BA22" s="69"/>
      <c r="BB22" s="69"/>
      <c r="BC22" s="69"/>
      <c r="BD22" s="71"/>
      <c r="BE22" s="71"/>
      <c r="BF22" s="71"/>
      <c r="BG22" s="72"/>
      <c r="BH22" s="73"/>
      <c r="BI22" s="73"/>
      <c r="BJ22" s="74"/>
      <c r="BK22" s="74"/>
      <c r="BL22" s="77">
        <f t="shared" si="10"/>
        <v>0</v>
      </c>
      <c r="BM22" s="80">
        <f t="shared" si="11"/>
        <v>20</v>
      </c>
      <c r="BN22" s="81"/>
      <c r="BO22" s="82">
        <f>IF(ISBLANK(A22),"",VLOOKUP(LEFT(A22,1),Coordinate,2,FALSE))</f>
        <v>5</v>
      </c>
      <c r="BP22" s="83">
        <f t="shared" si="12"/>
        <v>5</v>
      </c>
      <c r="BQ22" s="84">
        <f t="shared" si="13"/>
        <v>84</v>
      </c>
      <c r="BR22" s="54">
        <f>IF(ISBLANK(A22),"",vlookup(LEFT(A22,1),Coordinate,9,false))</f>
        <v>20</v>
      </c>
      <c r="BS22" s="54">
        <f>IF(ISBLANK(A22),"",VLOOKUP(MID(A22,2,1),Coordinate,9,false))</f>
        <v>17</v>
      </c>
      <c r="BT22" s="54">
        <f>IF(ISBLANK(A22),"",VLOOKUP(MID(A22,3,1),Coordinate,9,false))</f>
        <v>4</v>
      </c>
      <c r="BU22" s="54">
        <f>IF(ISBLANK(A22),"",VLOOKUP(MID(A22,4,1),Coordinate,9,false))</f>
        <v>19</v>
      </c>
      <c r="BV22" s="54">
        <f>IF(ISBLANK(A22),"",VLOOKUP(MID(A22,5,1),Coordinate,9,false))</f>
        <v>7</v>
      </c>
      <c r="BW22" s="54">
        <f>IF(ISBLANK(A22),"",VLOOKUP(MID(A22,6,1),Coordinate,9,false))</f>
        <v>17</v>
      </c>
      <c r="BX22" s="84">
        <f>IF(ISBLANK(A22),"",VLOOKUP(RIGHT(A22,1),Coordinate,9,false))</f>
        <v>0</v>
      </c>
      <c r="BY22" s="84">
        <f t="array" ref="BY22">SUMPRODUCT(BR22:BX22,TRANSPOSE(Weights))</f>
        <v>279</v>
      </c>
      <c r="BZ22" s="53"/>
    </row>
    <row r="23">
      <c r="A23" s="50" t="s">
        <v>903</v>
      </c>
      <c r="B23" s="51" t="str">
        <f>IF(ISBLANK(A23),"",if(C23="","N",if(VLOOKUP(BQ23,NewPlanet,3,false)=C23,"Y","N")))</f>
        <v>N</v>
      </c>
      <c r="C23" s="3" t="s">
        <v>904</v>
      </c>
      <c r="D23" s="52"/>
      <c r="E23" s="52"/>
      <c r="F23" s="53" t="s">
        <v>119</v>
      </c>
      <c r="G23" s="53" t="s">
        <v>119</v>
      </c>
      <c r="H23" s="53" t="s">
        <v>119</v>
      </c>
      <c r="I23" s="54">
        <f t="shared" si="7"/>
        <v>3</v>
      </c>
      <c r="J23" s="52"/>
      <c r="K23" s="53" t="s">
        <v>119</v>
      </c>
      <c r="L23" s="53" t="s">
        <v>119</v>
      </c>
      <c r="M23" s="52"/>
      <c r="N23" s="52"/>
      <c r="O23" s="54">
        <f t="shared" si="8"/>
        <v>2</v>
      </c>
      <c r="P23" s="55" t="s">
        <v>124</v>
      </c>
      <c r="Q23" s="56"/>
      <c r="R23" s="57" t="s">
        <v>123</v>
      </c>
      <c r="S23" s="58"/>
      <c r="T23" s="59" t="s">
        <v>125</v>
      </c>
      <c r="U23" s="67" t="s">
        <v>119</v>
      </c>
      <c r="V23" s="61"/>
      <c r="W23" s="70" t="s">
        <v>119</v>
      </c>
      <c r="X23" s="52"/>
      <c r="Y23" s="63"/>
      <c r="Z23" s="53">
        <v>1.0</v>
      </c>
      <c r="AA23" s="53">
        <v>4.0</v>
      </c>
      <c r="AB23" s="53"/>
      <c r="AC23" s="65"/>
      <c r="AD23" s="52"/>
      <c r="AE23" s="52"/>
      <c r="AF23" s="52"/>
      <c r="AG23" s="65"/>
      <c r="AH23" s="52"/>
      <c r="AI23" s="52"/>
      <c r="AJ23" s="52"/>
      <c r="AK23" s="65"/>
      <c r="AL23" s="52"/>
      <c r="AM23" s="52"/>
      <c r="AN23" s="52"/>
      <c r="AO23" s="56"/>
      <c r="AP23" s="56"/>
      <c r="AQ23" s="56"/>
      <c r="AR23" s="66">
        <v>4.0</v>
      </c>
      <c r="AS23" s="58"/>
      <c r="AT23" s="66"/>
      <c r="AU23" s="60"/>
      <c r="AV23" s="60"/>
      <c r="AW23" s="61"/>
      <c r="AX23" s="62"/>
      <c r="AY23" s="31">
        <f t="shared" si="9"/>
        <v>9</v>
      </c>
      <c r="AZ23" s="63"/>
      <c r="BA23" s="69"/>
      <c r="BB23" s="69"/>
      <c r="BC23" s="69"/>
      <c r="BD23" s="71"/>
      <c r="BE23" s="71"/>
      <c r="BF23" s="71"/>
      <c r="BG23" s="76">
        <v>4.0</v>
      </c>
      <c r="BH23" s="73"/>
      <c r="BI23" s="73"/>
      <c r="BJ23" s="79">
        <v>7.0</v>
      </c>
      <c r="BK23" s="74"/>
      <c r="BL23" s="77">
        <f t="shared" si="10"/>
        <v>11</v>
      </c>
      <c r="BM23" s="80">
        <f t="shared" si="11"/>
        <v>20</v>
      </c>
      <c r="BN23" s="81" t="s">
        <v>905</v>
      </c>
      <c r="BO23" s="82">
        <f>IF(ISBLANK(A23),"",VLOOKUP(LEFT(A23,1),Coordinate,2,FALSE))</f>
        <v>5</v>
      </c>
      <c r="BP23" s="83">
        <f t="shared" si="12"/>
        <v>5</v>
      </c>
      <c r="BQ23" s="84">
        <f t="shared" si="13"/>
        <v>110</v>
      </c>
      <c r="BR23" s="54">
        <f>IF(ISBLANK(A23),"",vlookup(LEFT(A23,1),Coordinate,9,false))</f>
        <v>20</v>
      </c>
      <c r="BS23" s="54">
        <f>IF(ISBLANK(A23),"",VLOOKUP(MID(A23,2,1),Coordinate,9,false))</f>
        <v>17</v>
      </c>
      <c r="BT23" s="54">
        <f>IF(ISBLANK(A23),"",VLOOKUP(MID(A23,3,1),Coordinate,9,false))</f>
        <v>8</v>
      </c>
      <c r="BU23" s="54">
        <f>IF(ISBLANK(A23),"",VLOOKUP(MID(A23,4,1),Coordinate,9,false))</f>
        <v>13</v>
      </c>
      <c r="BV23" s="54">
        <f>IF(ISBLANK(A23),"",VLOOKUP(MID(A23,5,1),Coordinate,9,false))</f>
        <v>14</v>
      </c>
      <c r="BW23" s="54">
        <f>IF(ISBLANK(A23),"",VLOOKUP(MID(A23,6,1),Coordinate,9,false))</f>
        <v>20</v>
      </c>
      <c r="BX23" s="84">
        <f>IF(ISBLANK(A23),"",VLOOKUP(RIGHT(A23,1),Coordinate,9,false))</f>
        <v>18</v>
      </c>
      <c r="BY23" s="84">
        <f t="array" ref="BY23">SUMPRODUCT(BR23:BX23,TRANSPOSE(Weights))</f>
        <v>446</v>
      </c>
      <c r="BZ23" s="53"/>
    </row>
    <row r="24">
      <c r="A24" s="50" t="s">
        <v>906</v>
      </c>
      <c r="B24" s="51" t="str">
        <f>IF(ISBLANK(A24),"",if(C24="","N",if(VLOOKUP(BQ24,NewPlanet,3,false)=C24,"Y","N")))</f>
        <v>N</v>
      </c>
      <c r="C24" s="3" t="s">
        <v>907</v>
      </c>
      <c r="D24" s="52" t="s">
        <v>119</v>
      </c>
      <c r="E24" s="52" t="s">
        <v>119</v>
      </c>
      <c r="F24" s="52"/>
      <c r="G24" s="53" t="s">
        <v>119</v>
      </c>
      <c r="H24" s="52"/>
      <c r="I24" s="54">
        <f t="shared" si="7"/>
        <v>3</v>
      </c>
      <c r="J24" s="52"/>
      <c r="K24" s="52"/>
      <c r="L24" s="52" t="s">
        <v>119</v>
      </c>
      <c r="M24" s="52"/>
      <c r="N24" s="52" t="s">
        <v>119</v>
      </c>
      <c r="O24" s="54">
        <f t="shared" si="8"/>
        <v>2</v>
      </c>
      <c r="P24" s="55" t="s">
        <v>122</v>
      </c>
      <c r="Q24" s="56"/>
      <c r="R24" s="57" t="s">
        <v>123</v>
      </c>
      <c r="S24" s="58"/>
      <c r="T24" s="59" t="s">
        <v>124</v>
      </c>
      <c r="U24" s="60"/>
      <c r="V24" s="61" t="s">
        <v>119</v>
      </c>
      <c r="W24" s="62"/>
      <c r="X24" s="52" t="s">
        <v>119</v>
      </c>
      <c r="Y24" s="63"/>
      <c r="Z24" s="53">
        <v>5.0</v>
      </c>
      <c r="AA24" s="53">
        <v>1.0</v>
      </c>
      <c r="AB24" s="53"/>
      <c r="AC24" s="65"/>
      <c r="AD24" s="52">
        <v>1.0</v>
      </c>
      <c r="AE24" s="52"/>
      <c r="AF24" s="52"/>
      <c r="AG24" s="65"/>
      <c r="AH24" s="52"/>
      <c r="AI24" s="52"/>
      <c r="AJ24" s="52"/>
      <c r="AK24" s="65"/>
      <c r="AL24" s="52"/>
      <c r="AM24" s="52"/>
      <c r="AN24" s="52"/>
      <c r="AO24" s="56">
        <v>5.0</v>
      </c>
      <c r="AP24" s="56"/>
      <c r="AQ24" s="56"/>
      <c r="AR24" s="58">
        <v>3.0</v>
      </c>
      <c r="AS24" s="58"/>
      <c r="AT24" s="66"/>
      <c r="AU24" s="60"/>
      <c r="AV24" s="60"/>
      <c r="AW24" s="61"/>
      <c r="AX24" s="62"/>
      <c r="AY24" s="31">
        <f t="shared" si="9"/>
        <v>15</v>
      </c>
      <c r="AZ24" s="63"/>
      <c r="BA24" s="69"/>
      <c r="BB24" s="69"/>
      <c r="BC24" s="69"/>
      <c r="BD24" s="71"/>
      <c r="BE24" s="71"/>
      <c r="BF24" s="71"/>
      <c r="BG24" s="72"/>
      <c r="BH24" s="73">
        <v>5.0</v>
      </c>
      <c r="BI24" s="73"/>
      <c r="BJ24" s="74"/>
      <c r="BK24" s="74"/>
      <c r="BL24" s="77">
        <f t="shared" si="10"/>
        <v>5</v>
      </c>
      <c r="BM24" s="80">
        <f t="shared" si="11"/>
        <v>20</v>
      </c>
      <c r="BN24" s="81"/>
      <c r="BO24" s="82">
        <f>IF(ISBLANK(A24),"",VLOOKUP(LEFT(A24,1),Coordinate,2,FALSE))</f>
        <v>5</v>
      </c>
      <c r="BP24" s="83">
        <f t="shared" si="12"/>
        <v>5</v>
      </c>
      <c r="BQ24" s="84">
        <f t="shared" si="13"/>
        <v>140</v>
      </c>
      <c r="BR24" s="54">
        <f>IF(ISBLANK(A24),"",vlookup(LEFT(A24,1),Coordinate,9,false))</f>
        <v>20</v>
      </c>
      <c r="BS24" s="54">
        <f>IF(ISBLANK(A24),"",VLOOKUP(MID(A24,2,1),Coordinate,9,false))</f>
        <v>20</v>
      </c>
      <c r="BT24" s="54">
        <f>IF(ISBLANK(A24),"",VLOOKUP(MID(A24,3,1),Coordinate,9,false))</f>
        <v>20</v>
      </c>
      <c r="BU24" s="54">
        <f>IF(ISBLANK(A24),"",VLOOKUP(MID(A24,4,1),Coordinate,9,false))</f>
        <v>20</v>
      </c>
      <c r="BV24" s="54">
        <f>IF(ISBLANK(A24),"",VLOOKUP(MID(A24,5,1),Coordinate,9,false))</f>
        <v>20</v>
      </c>
      <c r="BW24" s="54">
        <f>IF(ISBLANK(A24),"",VLOOKUP(MID(A24,6,1),Coordinate,9,false))</f>
        <v>20</v>
      </c>
      <c r="BX24" s="84">
        <f>IF(ISBLANK(A24),"",VLOOKUP(RIGHT(A24,1),Coordinate,9,false))</f>
        <v>20</v>
      </c>
      <c r="BY24" s="84">
        <f t="array" ref="BY24">SUMPRODUCT(BR24:BX24,TRANSPOSE(Weights))</f>
        <v>560</v>
      </c>
      <c r="BZ24" s="53"/>
    </row>
    <row r="25">
      <c r="A25" s="50" t="s">
        <v>908</v>
      </c>
      <c r="B25" s="51" t="str">
        <f>IF(ISBLANK(A25),"",if(C25="","N",if(VLOOKUP(BQ25,NewPlanet,3,false)=C25,"Y","N")))</f>
        <v>N</v>
      </c>
      <c r="C25" s="3" t="s">
        <v>909</v>
      </c>
      <c r="D25" s="52"/>
      <c r="E25" s="52"/>
      <c r="F25" s="52" t="s">
        <v>121</v>
      </c>
      <c r="G25" s="53" t="s">
        <v>121</v>
      </c>
      <c r="H25" s="52" t="s">
        <v>121</v>
      </c>
      <c r="I25" s="54">
        <f t="shared" si="7"/>
        <v>3</v>
      </c>
      <c r="J25" s="52" t="s">
        <v>121</v>
      </c>
      <c r="K25" s="52" t="s">
        <v>121</v>
      </c>
      <c r="L25" s="52"/>
      <c r="M25" s="52"/>
      <c r="N25" s="52"/>
      <c r="O25" s="54">
        <f t="shared" si="8"/>
        <v>2</v>
      </c>
      <c r="P25" s="55" t="s">
        <v>124</v>
      </c>
      <c r="Q25" s="56"/>
      <c r="R25" s="57" t="s">
        <v>131</v>
      </c>
      <c r="S25" s="58" t="s">
        <v>121</v>
      </c>
      <c r="T25" s="59" t="s">
        <v>124</v>
      </c>
      <c r="U25" s="60"/>
      <c r="V25" s="61"/>
      <c r="W25" s="62" t="s">
        <v>121</v>
      </c>
      <c r="X25" s="52"/>
      <c r="Y25" s="63"/>
      <c r="Z25" s="53">
        <v>4.0</v>
      </c>
      <c r="AA25" s="53">
        <v>5.0</v>
      </c>
      <c r="AB25" s="53">
        <v>5.0</v>
      </c>
      <c r="AC25" s="65"/>
      <c r="AD25" s="52"/>
      <c r="AE25" s="52"/>
      <c r="AF25" s="52"/>
      <c r="AG25" s="65"/>
      <c r="AH25" s="52"/>
      <c r="AI25" s="52"/>
      <c r="AJ25" s="52"/>
      <c r="AK25" s="65"/>
      <c r="AL25" s="52"/>
      <c r="AM25" s="52"/>
      <c r="AN25" s="52"/>
      <c r="AO25" s="56"/>
      <c r="AP25" s="56"/>
      <c r="AQ25" s="56"/>
      <c r="AR25" s="58"/>
      <c r="AS25" s="58"/>
      <c r="AT25" s="66"/>
      <c r="AU25" s="60"/>
      <c r="AV25" s="60"/>
      <c r="AW25" s="61"/>
      <c r="AX25" s="62">
        <v>4.0</v>
      </c>
      <c r="AY25" s="31">
        <f t="shared" si="9"/>
        <v>18</v>
      </c>
      <c r="AZ25" s="63"/>
      <c r="BA25" s="69"/>
      <c r="BB25" s="69"/>
      <c r="BC25" s="69"/>
      <c r="BD25" s="71"/>
      <c r="BE25" s="71">
        <v>2.0</v>
      </c>
      <c r="BF25" s="71"/>
      <c r="BG25" s="72"/>
      <c r="BH25" s="73"/>
      <c r="BI25" s="73"/>
      <c r="BJ25" s="74"/>
      <c r="BK25" s="74"/>
      <c r="BL25" s="77">
        <f t="shared" si="10"/>
        <v>2</v>
      </c>
      <c r="BM25" s="80">
        <f t="shared" si="11"/>
        <v>20</v>
      </c>
      <c r="BN25" s="81"/>
      <c r="BO25" s="82">
        <f>IF(ISBLANK(A25),"",VLOOKUP(LEFT(A25,1),Coordinate,2,FALSE))</f>
        <v>5</v>
      </c>
      <c r="BP25" s="83">
        <f t="shared" si="12"/>
        <v>5</v>
      </c>
      <c r="BQ25" s="84">
        <f t="shared" si="13"/>
        <v>111</v>
      </c>
      <c r="BR25" s="54">
        <f>IF(ISBLANK(A25),"",vlookup(LEFT(A25,1),Coordinate,9,false))</f>
        <v>20</v>
      </c>
      <c r="BS25" s="54">
        <f>IF(ISBLANK(A25),"",VLOOKUP(MID(A25,2,1),Coordinate,9,false))</f>
        <v>23</v>
      </c>
      <c r="BT25" s="54">
        <f>IF(ISBLANK(A25),"",VLOOKUP(MID(A25,3,1),Coordinate,9,false))</f>
        <v>13</v>
      </c>
      <c r="BU25" s="54">
        <f>IF(ISBLANK(A25),"",VLOOKUP(MID(A25,4,1),Coordinate,9,false))</f>
        <v>13</v>
      </c>
      <c r="BV25" s="54">
        <f>IF(ISBLANK(A25),"",VLOOKUP(MID(A25,5,1),Coordinate,9,false))</f>
        <v>21</v>
      </c>
      <c r="BW25" s="54">
        <f>IF(ISBLANK(A25),"",VLOOKUP(MID(A25,6,1),Coordinate,9,false))</f>
        <v>15</v>
      </c>
      <c r="BX25" s="84">
        <f>IF(ISBLANK(A25),"",VLOOKUP(RIGHT(A25,1),Coordinate,9,false))</f>
        <v>6</v>
      </c>
      <c r="BY25" s="84">
        <f t="array" ref="BY25">SUMPRODUCT(BR25:BX25,TRANSPOSE(Weights))</f>
        <v>394</v>
      </c>
      <c r="BZ25" s="53"/>
    </row>
    <row r="26">
      <c r="A26" s="50" t="s">
        <v>910</v>
      </c>
      <c r="B26" s="51" t="str">
        <f>IF(ISBLANK(A26),"",if(C26="","N",if(VLOOKUP(BQ26,NewPlanet,3,false)=C26,"Y","N")))</f>
        <v>N</v>
      </c>
      <c r="C26" s="3" t="s">
        <v>911</v>
      </c>
      <c r="D26" s="52" t="s">
        <v>119</v>
      </c>
      <c r="E26" s="52" t="s">
        <v>119</v>
      </c>
      <c r="F26" s="52"/>
      <c r="G26" s="53"/>
      <c r="H26" s="52" t="s">
        <v>119</v>
      </c>
      <c r="I26" s="54">
        <f t="shared" si="7"/>
        <v>3</v>
      </c>
      <c r="J26" s="52" t="s">
        <v>119</v>
      </c>
      <c r="K26" s="52"/>
      <c r="L26" s="52"/>
      <c r="M26" s="53"/>
      <c r="N26" s="52" t="s">
        <v>119</v>
      </c>
      <c r="O26" s="54">
        <f t="shared" si="8"/>
        <v>2</v>
      </c>
      <c r="P26" s="55" t="s">
        <v>122</v>
      </c>
      <c r="Q26" s="64"/>
      <c r="R26" s="57" t="s">
        <v>123</v>
      </c>
      <c r="S26" s="66"/>
      <c r="T26" s="59" t="s">
        <v>125</v>
      </c>
      <c r="U26" s="67" t="s">
        <v>121</v>
      </c>
      <c r="V26" s="68" t="s">
        <v>119</v>
      </c>
      <c r="W26" s="68" t="s">
        <v>119</v>
      </c>
      <c r="X26" s="68" t="s">
        <v>119</v>
      </c>
      <c r="Y26" s="63"/>
      <c r="Z26" s="53"/>
      <c r="AA26" s="53"/>
      <c r="AB26" s="53"/>
      <c r="AC26" s="65"/>
      <c r="AD26" s="52"/>
      <c r="AE26" s="52"/>
      <c r="AF26" s="52"/>
      <c r="AG26" s="65"/>
      <c r="AH26" s="52"/>
      <c r="AI26" s="52"/>
      <c r="AJ26" s="52"/>
      <c r="AK26" s="65"/>
      <c r="AL26" s="52"/>
      <c r="AM26" s="52"/>
      <c r="AN26" s="52"/>
      <c r="AO26" s="56"/>
      <c r="AP26" s="56"/>
      <c r="AQ26" s="56"/>
      <c r="AR26" s="58"/>
      <c r="AS26" s="58"/>
      <c r="AT26" s="66"/>
      <c r="AU26" s="60"/>
      <c r="AV26" s="60"/>
      <c r="AW26" s="61"/>
      <c r="AX26" s="62"/>
      <c r="AY26" s="31"/>
      <c r="AZ26" s="63"/>
      <c r="BA26" s="69"/>
      <c r="BB26" s="69"/>
      <c r="BC26" s="75"/>
      <c r="BD26" s="89"/>
      <c r="BE26" s="71"/>
      <c r="BF26" s="71"/>
      <c r="BG26" s="72"/>
      <c r="BH26" s="78"/>
      <c r="BI26" s="73"/>
      <c r="BJ26" s="74"/>
      <c r="BK26" s="74"/>
      <c r="BL26" s="77">
        <f t="shared" si="10"/>
        <v>0</v>
      </c>
      <c r="BM26" s="80">
        <f t="shared" si="11"/>
        <v>0</v>
      </c>
      <c r="BN26" s="81"/>
      <c r="BO26" s="82">
        <f>IF(ISBLANK(A26),"",VLOOKUP(LEFT(A26,1),Coordinate,2,FALSE))</f>
        <v>5</v>
      </c>
      <c r="BP26" s="83">
        <f t="shared" si="12"/>
        <v>5</v>
      </c>
      <c r="BQ26" s="84">
        <f t="shared" si="13"/>
        <v>74</v>
      </c>
      <c r="BR26" s="54">
        <f>IF(ISBLANK(A26),"",vlookup(LEFT(A26,1),Coordinate,9,false))</f>
        <v>21</v>
      </c>
      <c r="BS26" s="54">
        <f>IF(ISBLANK(A26),"",VLOOKUP(MID(A26,2,1),Coordinate,9,false))</f>
        <v>0</v>
      </c>
      <c r="BT26" s="54">
        <f>IF(ISBLANK(A26),"",VLOOKUP(MID(A26,3,1),Coordinate,9,false))</f>
        <v>13</v>
      </c>
      <c r="BU26" s="54">
        <f>IF(ISBLANK(A26),"",VLOOKUP(MID(A26,4,1),Coordinate,9,false))</f>
        <v>4</v>
      </c>
      <c r="BV26" s="54">
        <f>IF(ISBLANK(A26),"",VLOOKUP(MID(A26,5,1),Coordinate,9,false))</f>
        <v>18</v>
      </c>
      <c r="BW26" s="54">
        <f>IF(ISBLANK(A26),"",VLOOKUP(MID(A26,6,1),Coordinate,9,false))</f>
        <v>18</v>
      </c>
      <c r="BX26" s="84">
        <f>IF(ISBLANK(A26),"",VLOOKUP(RIGHT(A26,1),Coordinate,9,false))</f>
        <v>0</v>
      </c>
      <c r="BY26" s="84">
        <f t="array" ref="BY26">SUMPRODUCT(BR26:BX26,TRANSPOSE(Weights))</f>
        <v>274</v>
      </c>
      <c r="BZ26" s="53"/>
    </row>
    <row r="27">
      <c r="A27" s="50" t="s">
        <v>912</v>
      </c>
      <c r="B27" s="51" t="str">
        <f>IF(ISBLANK(A27),"",if(C27="","N",if(VLOOKUP(BQ27,NewPlanet,3,false)=C27,"Y","N")))</f>
        <v>N</v>
      </c>
      <c r="C27" s="3" t="s">
        <v>913</v>
      </c>
      <c r="D27" s="53" t="s">
        <v>121</v>
      </c>
      <c r="E27" s="53" t="s">
        <v>121</v>
      </c>
      <c r="F27" s="52"/>
      <c r="G27" s="53"/>
      <c r="H27" s="53" t="s">
        <v>121</v>
      </c>
      <c r="I27" s="54">
        <f t="shared" si="7"/>
        <v>3</v>
      </c>
      <c r="J27" s="53" t="s">
        <v>121</v>
      </c>
      <c r="K27" s="53" t="s">
        <v>121</v>
      </c>
      <c r="L27" s="52"/>
      <c r="M27" s="52"/>
      <c r="N27" s="52"/>
      <c r="O27" s="54">
        <f t="shared" si="8"/>
        <v>2</v>
      </c>
      <c r="P27" s="55" t="s">
        <v>124</v>
      </c>
      <c r="Q27" s="56"/>
      <c r="R27" s="57" t="s">
        <v>122</v>
      </c>
      <c r="S27" s="66" t="s">
        <v>121</v>
      </c>
      <c r="T27" s="59" t="s">
        <v>124</v>
      </c>
      <c r="U27" s="60"/>
      <c r="V27" s="68" t="s">
        <v>121</v>
      </c>
      <c r="W27" s="62"/>
      <c r="X27" s="52"/>
      <c r="Y27" s="63"/>
      <c r="Z27" s="53">
        <v>2.0</v>
      </c>
      <c r="AA27" s="53">
        <v>3.0</v>
      </c>
      <c r="AB27" s="53">
        <v>2.0</v>
      </c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56"/>
      <c r="AP27" s="56"/>
      <c r="AQ27" s="56"/>
      <c r="AR27" s="58"/>
      <c r="AS27" s="58"/>
      <c r="AT27" s="66"/>
      <c r="AU27" s="60"/>
      <c r="AV27" s="60"/>
      <c r="AW27" s="61"/>
      <c r="AX27" s="62"/>
      <c r="AY27" s="31">
        <f t="shared" ref="AY27:AY155" si="14">IF(ISBLANK(R27),"",SUM(Z27:AU27,AW27:AX27))</f>
        <v>7</v>
      </c>
      <c r="AZ27" s="63"/>
      <c r="BA27" s="69"/>
      <c r="BB27" s="69"/>
      <c r="BC27" s="75"/>
      <c r="BD27" s="71"/>
      <c r="BE27" s="71"/>
      <c r="BF27" s="89">
        <v>4.0</v>
      </c>
      <c r="BG27" s="72"/>
      <c r="BH27" s="78">
        <v>4.0</v>
      </c>
      <c r="BI27" s="78">
        <v>5.0</v>
      </c>
      <c r="BJ27" s="74"/>
      <c r="BK27" s="74"/>
      <c r="BL27" s="77">
        <f t="shared" si="10"/>
        <v>13</v>
      </c>
      <c r="BM27" s="80">
        <f t="shared" si="11"/>
        <v>20</v>
      </c>
      <c r="BN27" s="81" t="s">
        <v>914</v>
      </c>
      <c r="BO27" s="82">
        <f>IF(ISBLANK(A27),"",VLOOKUP(LEFT(A27,1),Coordinate,2,FALSE))</f>
        <v>5</v>
      </c>
      <c r="BP27" s="83">
        <f t="shared" si="12"/>
        <v>5</v>
      </c>
      <c r="BQ27" s="84">
        <f t="shared" si="13"/>
        <v>87</v>
      </c>
      <c r="BR27" s="54">
        <f>IF(ISBLANK(A27),"",vlookup(LEFT(A27,1),Coordinate,9,false))</f>
        <v>21</v>
      </c>
      <c r="BS27" s="54">
        <f>IF(ISBLANK(A27),"",VLOOKUP(MID(A27,2,1),Coordinate,9,false))</f>
        <v>0</v>
      </c>
      <c r="BT27" s="54">
        <f>IF(ISBLANK(A27),"",VLOOKUP(MID(A27,3,1),Coordinate,9,false))</f>
        <v>21</v>
      </c>
      <c r="BU27" s="54">
        <f>IF(ISBLANK(A27),"",VLOOKUP(MID(A27,4,1),Coordinate,9,false))</f>
        <v>1</v>
      </c>
      <c r="BV27" s="54">
        <f>IF(ISBLANK(A27),"",VLOOKUP(MID(A27,5,1),Coordinate,9,false))</f>
        <v>21</v>
      </c>
      <c r="BW27" s="54">
        <f>IF(ISBLANK(A27),"",VLOOKUP(MID(A27,6,1),Coordinate,9,false))</f>
        <v>2</v>
      </c>
      <c r="BX27" s="84">
        <f>IF(ISBLANK(A27),"",VLOOKUP(RIGHT(A27,1),Coordinate,9,false))</f>
        <v>21</v>
      </c>
      <c r="BY27" s="84">
        <f t="array" ref="BY27">SUMPRODUCT(BR27:BX27,TRANSPOSE(Weights))</f>
        <v>352</v>
      </c>
      <c r="BZ27" s="53"/>
    </row>
    <row r="28">
      <c r="A28" s="50" t="s">
        <v>915</v>
      </c>
      <c r="B28" s="51" t="str">
        <f>IF(ISBLANK(A28),"",if(C28="","N",if(VLOOKUP(BQ28,NewPlanet,3,false)=C28,"Y","N")))</f>
        <v>N</v>
      </c>
      <c r="C28" s="3" t="s">
        <v>916</v>
      </c>
      <c r="D28" s="53" t="s">
        <v>119</v>
      </c>
      <c r="E28" s="52"/>
      <c r="F28" s="52"/>
      <c r="G28" s="53" t="s">
        <v>119</v>
      </c>
      <c r="H28" s="53" t="s">
        <v>119</v>
      </c>
      <c r="I28" s="54">
        <f t="shared" si="7"/>
        <v>3</v>
      </c>
      <c r="J28" s="52"/>
      <c r="K28" s="52"/>
      <c r="L28" s="52"/>
      <c r="M28" s="53" t="s">
        <v>119</v>
      </c>
      <c r="N28" s="53" t="s">
        <v>119</v>
      </c>
      <c r="O28" s="54">
        <f t="shared" si="8"/>
        <v>2</v>
      </c>
      <c r="P28" s="55" t="s">
        <v>122</v>
      </c>
      <c r="Q28" s="64" t="s">
        <v>121</v>
      </c>
      <c r="R28" s="57" t="s">
        <v>123</v>
      </c>
      <c r="S28" s="66" t="s">
        <v>119</v>
      </c>
      <c r="T28" s="59" t="s">
        <v>124</v>
      </c>
      <c r="U28" s="60"/>
      <c r="V28" s="68" t="s">
        <v>119</v>
      </c>
      <c r="W28" s="62"/>
      <c r="X28" s="52"/>
      <c r="Y28" s="63"/>
      <c r="Z28" s="53">
        <v>4.0</v>
      </c>
      <c r="AA28" s="53">
        <v>2.0</v>
      </c>
      <c r="AB28" s="53"/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2"/>
      <c r="AN28" s="52"/>
      <c r="AO28" s="56"/>
      <c r="AP28" s="56"/>
      <c r="AQ28" s="56"/>
      <c r="AR28" s="58"/>
      <c r="AS28" s="58"/>
      <c r="AT28" s="66"/>
      <c r="AU28" s="60"/>
      <c r="AV28" s="60"/>
      <c r="AW28" s="61"/>
      <c r="AX28" s="62"/>
      <c r="AY28" s="31">
        <f t="shared" si="14"/>
        <v>6</v>
      </c>
      <c r="AZ28" s="63"/>
      <c r="BA28" s="69"/>
      <c r="BB28" s="69"/>
      <c r="BC28" s="75">
        <v>2.0</v>
      </c>
      <c r="BD28" s="89">
        <v>3.0</v>
      </c>
      <c r="BE28" s="71"/>
      <c r="BF28" s="71"/>
      <c r="BG28" s="72"/>
      <c r="BH28" s="78">
        <v>9.0</v>
      </c>
      <c r="BI28" s="73"/>
      <c r="BJ28" s="74"/>
      <c r="BK28" s="74"/>
      <c r="BL28" s="77">
        <f t="shared" si="10"/>
        <v>14</v>
      </c>
      <c r="BM28" s="80">
        <f t="shared" si="11"/>
        <v>20</v>
      </c>
      <c r="BN28" s="81" t="s">
        <v>917</v>
      </c>
      <c r="BO28" s="82">
        <f>IF(ISBLANK(A28),"",VLOOKUP(LEFT(A28,1),Coordinate,2,FALSE))</f>
        <v>5</v>
      </c>
      <c r="BP28" s="83">
        <f t="shared" si="12"/>
        <v>5</v>
      </c>
      <c r="BQ28" s="84">
        <f t="shared" si="13"/>
        <v>91</v>
      </c>
      <c r="BR28" s="54">
        <f>IF(ISBLANK(A28),"",vlookup(LEFT(A28,1),Coordinate,9,false))</f>
        <v>21</v>
      </c>
      <c r="BS28" s="54">
        <f>IF(ISBLANK(A28),"",VLOOKUP(MID(A28,2,1),Coordinate,9,false))</f>
        <v>8</v>
      </c>
      <c r="BT28" s="54">
        <f>IF(ISBLANK(A28),"",VLOOKUP(MID(A28,3,1),Coordinate,9,false))</f>
        <v>2</v>
      </c>
      <c r="BU28" s="54">
        <f>IF(ISBLANK(A28),"",VLOOKUP(MID(A28,4,1),Coordinate,9,false))</f>
        <v>8</v>
      </c>
      <c r="BV28" s="54">
        <f>IF(ISBLANK(A28),"",VLOOKUP(MID(A28,5,1),Coordinate,9,false))</f>
        <v>14</v>
      </c>
      <c r="BW28" s="54">
        <f>IF(ISBLANK(A28),"",VLOOKUP(MID(A28,6,1),Coordinate,9,false))</f>
        <v>20</v>
      </c>
      <c r="BX28" s="84">
        <f>IF(ISBLANK(A28),"",VLOOKUP(RIGHT(A28,1),Coordinate,9,false))</f>
        <v>18</v>
      </c>
      <c r="BY28" s="84">
        <f t="array" ref="BY28">SUMPRODUCT(BR28:BX28,TRANSPOSE(Weights))</f>
        <v>391</v>
      </c>
      <c r="BZ28" s="53"/>
    </row>
    <row r="29">
      <c r="A29" s="50" t="s">
        <v>918</v>
      </c>
      <c r="B29" s="51" t="str">
        <f>IF(ISBLANK(A29),"",if(C29="","N",if(VLOOKUP(BQ29,NewPlanet,3,false)=C29,"Y","N")))</f>
        <v>N</v>
      </c>
      <c r="C29" s="3" t="s">
        <v>919</v>
      </c>
      <c r="D29" s="53" t="s">
        <v>119</v>
      </c>
      <c r="E29" s="52"/>
      <c r="F29" s="53" t="s">
        <v>119</v>
      </c>
      <c r="G29" s="53" t="s">
        <v>119</v>
      </c>
      <c r="H29" s="52"/>
      <c r="I29" s="54">
        <f t="shared" si="7"/>
        <v>3</v>
      </c>
      <c r="J29" s="52"/>
      <c r="K29" s="53" t="s">
        <v>119</v>
      </c>
      <c r="L29" s="52"/>
      <c r="M29" s="52"/>
      <c r="N29" s="53" t="s">
        <v>119</v>
      </c>
      <c r="O29" s="54">
        <f t="shared" si="8"/>
        <v>2</v>
      </c>
      <c r="P29" s="55" t="s">
        <v>123</v>
      </c>
      <c r="Q29" s="64" t="s">
        <v>119</v>
      </c>
      <c r="R29" s="57" t="s">
        <v>124</v>
      </c>
      <c r="S29" s="58"/>
      <c r="T29" s="59" t="s">
        <v>124</v>
      </c>
      <c r="U29" s="60"/>
      <c r="V29" s="68" t="s">
        <v>119</v>
      </c>
      <c r="W29" s="62"/>
      <c r="X29" s="52"/>
      <c r="Y29" s="63"/>
      <c r="Z29" s="53">
        <v>6.0</v>
      </c>
      <c r="AA29" s="53">
        <v>3.0</v>
      </c>
      <c r="AB29" s="53">
        <v>3.0</v>
      </c>
      <c r="AC29" s="65"/>
      <c r="AD29" s="52"/>
      <c r="AE29" s="52"/>
      <c r="AF29" s="52"/>
      <c r="AG29" s="65"/>
      <c r="AH29" s="52"/>
      <c r="AI29" s="52"/>
      <c r="AJ29" s="52"/>
      <c r="AK29" s="65"/>
      <c r="AL29" s="52"/>
      <c r="AM29" s="52"/>
      <c r="AN29" s="52"/>
      <c r="AO29" s="56"/>
      <c r="AP29" s="56"/>
      <c r="AQ29" s="56"/>
      <c r="AR29" s="58"/>
      <c r="AS29" s="58"/>
      <c r="AT29" s="66"/>
      <c r="AU29" s="60"/>
      <c r="AV29" s="60"/>
      <c r="AW29" s="61"/>
      <c r="AX29" s="62"/>
      <c r="AY29" s="31">
        <f t="shared" si="14"/>
        <v>12</v>
      </c>
      <c r="AZ29" s="63"/>
      <c r="BA29" s="75">
        <v>4.0</v>
      </c>
      <c r="BB29" s="69"/>
      <c r="BC29" s="69"/>
      <c r="BD29" s="71"/>
      <c r="BE29" s="71"/>
      <c r="BF29" s="71"/>
      <c r="BG29" s="72"/>
      <c r="BH29" s="78">
        <v>1.0</v>
      </c>
      <c r="BI29" s="78">
        <v>3.0</v>
      </c>
      <c r="BJ29" s="74"/>
      <c r="BK29" s="74"/>
      <c r="BL29" s="77">
        <f t="shared" si="10"/>
        <v>8</v>
      </c>
      <c r="BM29" s="80">
        <f t="shared" si="11"/>
        <v>20</v>
      </c>
      <c r="BN29" s="81"/>
      <c r="BO29" s="82">
        <f>IF(ISBLANK(A29),"",VLOOKUP(LEFT(A29,1),Coordinate,2,FALSE))</f>
        <v>5</v>
      </c>
      <c r="BP29" s="83">
        <f t="shared" si="12"/>
        <v>5</v>
      </c>
      <c r="BQ29" s="84">
        <f t="shared" si="13"/>
        <v>86</v>
      </c>
      <c r="BR29" s="54">
        <f>IF(ISBLANK(A29),"",vlookup(LEFT(A29,1),Coordinate,9,false))</f>
        <v>21</v>
      </c>
      <c r="BS29" s="54">
        <f>IF(ISBLANK(A29),"",VLOOKUP(MID(A29,2,1),Coordinate,9,false))</f>
        <v>14</v>
      </c>
      <c r="BT29" s="54">
        <f>IF(ISBLANK(A29),"",VLOOKUP(MID(A29,3,1),Coordinate,9,false))</f>
        <v>24</v>
      </c>
      <c r="BU29" s="54">
        <f>IF(ISBLANK(A29),"",VLOOKUP(MID(A29,4,1),Coordinate,9,false))</f>
        <v>0</v>
      </c>
      <c r="BV29" s="54">
        <f>IF(ISBLANK(A29),"",VLOOKUP(MID(A29,5,1),Coordinate,9,false))</f>
        <v>6</v>
      </c>
      <c r="BW29" s="54">
        <f>IF(ISBLANK(A29),"",VLOOKUP(MID(A29,6,1),Coordinate,9,false))</f>
        <v>4</v>
      </c>
      <c r="BX29" s="84">
        <f>IF(ISBLANK(A29),"",VLOOKUP(RIGHT(A29,1),Coordinate,9,false))</f>
        <v>17</v>
      </c>
      <c r="BY29" s="84">
        <f t="array" ref="BY29">SUMPRODUCT(BR29:BX29,TRANSPOSE(Weights))</f>
        <v>294</v>
      </c>
      <c r="BZ29" s="53"/>
    </row>
    <row r="30">
      <c r="A30" s="50" t="s">
        <v>920</v>
      </c>
      <c r="B30" s="51" t="str">
        <f>IF(ISBLANK(A30),"",if(C30="","N",if(VLOOKUP(BQ30,NewPlanet,3,false)=C30,"Y","N")))</f>
        <v>N</v>
      </c>
      <c r="C30" s="3" t="s">
        <v>921</v>
      </c>
      <c r="D30" s="52"/>
      <c r="E30" s="52"/>
      <c r="F30" s="53" t="s">
        <v>121</v>
      </c>
      <c r="G30" s="53" t="s">
        <v>121</v>
      </c>
      <c r="H30" s="53" t="s">
        <v>121</v>
      </c>
      <c r="I30" s="54">
        <f t="shared" si="7"/>
        <v>3</v>
      </c>
      <c r="J30" s="52"/>
      <c r="K30" s="53" t="s">
        <v>121</v>
      </c>
      <c r="L30" s="53" t="s">
        <v>121</v>
      </c>
      <c r="M30" s="52"/>
      <c r="N30" s="52"/>
      <c r="O30" s="54">
        <f t="shared" si="8"/>
        <v>2</v>
      </c>
      <c r="P30" s="55" t="s">
        <v>131</v>
      </c>
      <c r="Q30" s="56"/>
      <c r="R30" s="57" t="s">
        <v>131</v>
      </c>
      <c r="S30" s="66"/>
      <c r="T30" s="59" t="s">
        <v>124</v>
      </c>
      <c r="U30" s="67"/>
      <c r="V30" s="68" t="s">
        <v>121</v>
      </c>
      <c r="W30" s="70"/>
      <c r="X30" s="53" t="s">
        <v>121</v>
      </c>
      <c r="Y30" s="29"/>
      <c r="Z30" s="53"/>
      <c r="AA30" s="53"/>
      <c r="AB30" s="53"/>
      <c r="AC30" s="65"/>
      <c r="AD30" s="52"/>
      <c r="AE30" s="52"/>
      <c r="AF30" s="52"/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58"/>
      <c r="AS30" s="58"/>
      <c r="AT30" s="66"/>
      <c r="AU30" s="60"/>
      <c r="AV30" s="60"/>
      <c r="AW30" s="61"/>
      <c r="AX30" s="62"/>
      <c r="AY30" s="31">
        <f t="shared" si="14"/>
        <v>0</v>
      </c>
      <c r="AZ30" s="63"/>
      <c r="BA30" s="69"/>
      <c r="BB30" s="69"/>
      <c r="BC30" s="69"/>
      <c r="BD30" s="71"/>
      <c r="BE30" s="71"/>
      <c r="BF30" s="71"/>
      <c r="BG30" s="72"/>
      <c r="BH30" s="73"/>
      <c r="BI30" s="73"/>
      <c r="BJ30" s="74"/>
      <c r="BK30" s="74"/>
      <c r="BL30" s="77">
        <f t="shared" si="10"/>
        <v>0</v>
      </c>
      <c r="BM30" s="80">
        <f t="shared" si="11"/>
        <v>0</v>
      </c>
      <c r="BN30" s="81"/>
      <c r="BO30" s="82">
        <f>IF(ISBLANK(A30),"",VLOOKUP(LEFT(A30,1),Coordinate,2,FALSE))</f>
        <v>5</v>
      </c>
      <c r="BP30" s="83">
        <f t="shared" si="12"/>
        <v>5</v>
      </c>
      <c r="BQ30" s="84">
        <f t="shared" si="13"/>
        <v>85</v>
      </c>
      <c r="BR30" s="54">
        <f>IF(ISBLANK(A30),"",vlookup(LEFT(A30,1),Coordinate,9,false))</f>
        <v>21</v>
      </c>
      <c r="BS30" s="54">
        <f>IF(ISBLANK(A30),"",VLOOKUP(MID(A30,2,1),Coordinate,9,false))</f>
        <v>16</v>
      </c>
      <c r="BT30" s="54">
        <f>IF(ISBLANK(A30),"",VLOOKUP(MID(A30,3,1),Coordinate,9,false))</f>
        <v>5</v>
      </c>
      <c r="BU30" s="54">
        <f>IF(ISBLANK(A30),"",VLOOKUP(MID(A30,4,1),Coordinate,9,false))</f>
        <v>16</v>
      </c>
      <c r="BV30" s="54">
        <f>IF(ISBLANK(A30),"",VLOOKUP(MID(A30,5,1),Coordinate,9,false))</f>
        <v>14</v>
      </c>
      <c r="BW30" s="54">
        <f>IF(ISBLANK(A30),"",VLOOKUP(MID(A30,6,1),Coordinate,9,false))</f>
        <v>4</v>
      </c>
      <c r="BX30" s="84">
        <f>IF(ISBLANK(A30),"",VLOOKUP(RIGHT(A30,1),Coordinate,9,false))</f>
        <v>9</v>
      </c>
      <c r="BY30" s="84">
        <f t="array" ref="BY30">SUMPRODUCT(BR30:BX30,TRANSPOSE(Weights))</f>
        <v>289</v>
      </c>
      <c r="BZ30" s="53"/>
    </row>
    <row r="31">
      <c r="A31" s="50" t="s">
        <v>922</v>
      </c>
      <c r="B31" s="51" t="str">
        <f>IF(ISBLANK(A31),"",if(C31="","N",if(VLOOKUP(BQ31,NewPlanet,3,false)=C31,"Y","N")))</f>
        <v>N</v>
      </c>
      <c r="C31" s="3" t="s">
        <v>588</v>
      </c>
      <c r="D31" s="53" t="s">
        <v>121</v>
      </c>
      <c r="E31" s="53" t="s">
        <v>121</v>
      </c>
      <c r="F31" s="52"/>
      <c r="G31" s="53"/>
      <c r="H31" s="53" t="s">
        <v>121</v>
      </c>
      <c r="I31" s="54">
        <f t="shared" si="7"/>
        <v>3</v>
      </c>
      <c r="J31" s="53" t="s">
        <v>121</v>
      </c>
      <c r="K31" s="53" t="s">
        <v>121</v>
      </c>
      <c r="L31" s="52"/>
      <c r="M31" s="52"/>
      <c r="N31" s="52"/>
      <c r="O31" s="54">
        <f t="shared" si="8"/>
        <v>2</v>
      </c>
      <c r="P31" s="55" t="s">
        <v>124</v>
      </c>
      <c r="Q31" s="56"/>
      <c r="R31" s="57" t="s">
        <v>124</v>
      </c>
      <c r="S31" s="58"/>
      <c r="T31" s="59" t="s">
        <v>124</v>
      </c>
      <c r="U31" s="60"/>
      <c r="V31" s="68" t="s">
        <v>121</v>
      </c>
      <c r="W31" s="62"/>
      <c r="X31" s="52"/>
      <c r="Y31" s="63"/>
      <c r="Z31" s="53">
        <v>4.0</v>
      </c>
      <c r="AA31" s="53">
        <v>3.0</v>
      </c>
      <c r="AB31" s="53">
        <v>4.0</v>
      </c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56"/>
      <c r="AP31" s="56"/>
      <c r="AQ31" s="56"/>
      <c r="AR31" s="58"/>
      <c r="AS31" s="58"/>
      <c r="AT31" s="66"/>
      <c r="AU31" s="60"/>
      <c r="AV31" s="60"/>
      <c r="AW31" s="61"/>
      <c r="AX31" s="62"/>
      <c r="AY31" s="31">
        <f t="shared" si="14"/>
        <v>11</v>
      </c>
      <c r="AZ31" s="63"/>
      <c r="BA31" s="69"/>
      <c r="BB31" s="69"/>
      <c r="BC31" s="69"/>
      <c r="BD31" s="71"/>
      <c r="BE31" s="71"/>
      <c r="BF31" s="71"/>
      <c r="BG31" s="72"/>
      <c r="BH31" s="78">
        <v>9.0</v>
      </c>
      <c r="BI31" s="73"/>
      <c r="BJ31" s="74"/>
      <c r="BK31" s="74"/>
      <c r="BL31" s="77">
        <f t="shared" si="10"/>
        <v>9</v>
      </c>
      <c r="BM31" s="80">
        <f t="shared" si="11"/>
        <v>20</v>
      </c>
      <c r="BN31" s="81" t="s">
        <v>196</v>
      </c>
      <c r="BO31" s="82">
        <f>IF(ISBLANK(A31),"",VLOOKUP(LEFT(A31,1),Coordinate,2,FALSE))</f>
        <v>5</v>
      </c>
      <c r="BP31" s="83">
        <f t="shared" si="12"/>
        <v>5</v>
      </c>
      <c r="BQ31" s="84">
        <f t="shared" si="13"/>
        <v>99</v>
      </c>
      <c r="BR31" s="54">
        <f>IF(ISBLANK(A31),"",vlookup(LEFT(A31,1),Coordinate,9,false))</f>
        <v>21</v>
      </c>
      <c r="BS31" s="54">
        <f>IF(ISBLANK(A31),"",VLOOKUP(MID(A31,2,1),Coordinate,9,false))</f>
        <v>16</v>
      </c>
      <c r="BT31" s="54">
        <f>IF(ISBLANK(A31),"",VLOOKUP(MID(A31,3,1),Coordinate,9,false))</f>
        <v>5</v>
      </c>
      <c r="BU31" s="54">
        <f>IF(ISBLANK(A31),"",VLOOKUP(MID(A31,4,1),Coordinate,9,false))</f>
        <v>16</v>
      </c>
      <c r="BV31" s="54">
        <f>IF(ISBLANK(A31),"",VLOOKUP(MID(A31,5,1),Coordinate,9,false))</f>
        <v>14</v>
      </c>
      <c r="BW31" s="54">
        <f>IF(ISBLANK(A31),"",VLOOKUP(MID(A31,6,1),Coordinate,9,false))</f>
        <v>9</v>
      </c>
      <c r="BX31" s="84">
        <f>IF(ISBLANK(A31),"",VLOOKUP(RIGHT(A31,1),Coordinate,9,false))</f>
        <v>18</v>
      </c>
      <c r="BY31" s="84">
        <f t="array" ref="BY31">SUMPRODUCT(BR31:BX31,TRANSPOSE(Weights))</f>
        <v>382</v>
      </c>
      <c r="BZ31" s="53"/>
    </row>
    <row r="32">
      <c r="A32" s="50" t="s">
        <v>923</v>
      </c>
      <c r="B32" s="51" t="str">
        <f>IF(ISBLANK(A32),"",if(C32="","N",if(VLOOKUP(BQ32,NewPlanet,3,false)=C32,"Y","N")))</f>
        <v>N</v>
      </c>
      <c r="C32" s="3" t="s">
        <v>924</v>
      </c>
      <c r="D32" s="52" t="s">
        <v>119</v>
      </c>
      <c r="E32" s="52" t="s">
        <v>119</v>
      </c>
      <c r="F32" s="52"/>
      <c r="G32" s="53" t="s">
        <v>119</v>
      </c>
      <c r="H32" s="52"/>
      <c r="I32" s="54">
        <f t="shared" si="7"/>
        <v>3</v>
      </c>
      <c r="J32" s="52"/>
      <c r="K32" s="52" t="s">
        <v>119</v>
      </c>
      <c r="L32" s="52"/>
      <c r="M32" s="52" t="s">
        <v>119</v>
      </c>
      <c r="N32" s="52"/>
      <c r="O32" s="54">
        <f t="shared" si="8"/>
        <v>2</v>
      </c>
      <c r="P32" s="55" t="s">
        <v>124</v>
      </c>
      <c r="Q32" s="56"/>
      <c r="R32" s="57" t="s">
        <v>124</v>
      </c>
      <c r="S32" s="58"/>
      <c r="T32" s="59" t="s">
        <v>124</v>
      </c>
      <c r="U32" s="60"/>
      <c r="V32" s="61" t="s">
        <v>119</v>
      </c>
      <c r="W32" s="62"/>
      <c r="X32" s="52" t="s">
        <v>119</v>
      </c>
      <c r="Y32" s="63"/>
      <c r="Z32" s="53">
        <v>3.0</v>
      </c>
      <c r="AA32" s="53">
        <v>3.0</v>
      </c>
      <c r="AB32" s="53">
        <v>4.0</v>
      </c>
      <c r="AC32" s="65"/>
      <c r="AD32" s="52"/>
      <c r="AE32" s="52"/>
      <c r="AF32" s="52"/>
      <c r="AG32" s="65"/>
      <c r="AH32" s="52"/>
      <c r="AI32" s="52"/>
      <c r="AJ32" s="52">
        <v>1.0</v>
      </c>
      <c r="AK32" s="65"/>
      <c r="AL32" s="52"/>
      <c r="AM32" s="52"/>
      <c r="AN32" s="52"/>
      <c r="AO32" s="56"/>
      <c r="AP32" s="56"/>
      <c r="AQ32" s="56"/>
      <c r="AR32" s="58"/>
      <c r="AS32" s="58"/>
      <c r="AT32" s="66"/>
      <c r="AU32" s="60"/>
      <c r="AV32" s="60"/>
      <c r="AW32" s="61"/>
      <c r="AX32" s="62"/>
      <c r="AY32" s="31">
        <f t="shared" si="14"/>
        <v>11</v>
      </c>
      <c r="AZ32" s="63"/>
      <c r="BA32" s="69"/>
      <c r="BB32" s="69"/>
      <c r="BC32" s="69"/>
      <c r="BD32" s="71"/>
      <c r="BE32" s="71"/>
      <c r="BF32" s="71"/>
      <c r="BG32" s="72"/>
      <c r="BH32" s="73">
        <v>4.0</v>
      </c>
      <c r="BI32" s="73">
        <v>5.0</v>
      </c>
      <c r="BJ32" s="74"/>
      <c r="BK32" s="74"/>
      <c r="BL32" s="77">
        <f t="shared" si="10"/>
        <v>9</v>
      </c>
      <c r="BM32" s="80">
        <f t="shared" si="11"/>
        <v>20</v>
      </c>
      <c r="BN32" s="81"/>
      <c r="BO32" s="82">
        <f>IF(ISBLANK(A32),"",VLOOKUP(LEFT(A32,1),Coordinate,2,FALSE))</f>
        <v>5</v>
      </c>
      <c r="BP32" s="83">
        <f t="shared" si="12"/>
        <v>5</v>
      </c>
      <c r="BQ32" s="84">
        <f t="shared" si="13"/>
        <v>147</v>
      </c>
      <c r="BR32" s="54">
        <f>IF(ISBLANK(A32),"",vlookup(LEFT(A32,1),Coordinate,9,false))</f>
        <v>21</v>
      </c>
      <c r="BS32" s="54">
        <f>IF(ISBLANK(A32),"",VLOOKUP(MID(A32,2,1),Coordinate,9,false))</f>
        <v>21</v>
      </c>
      <c r="BT32" s="54">
        <f>IF(ISBLANK(A32),"",VLOOKUP(MID(A32,3,1),Coordinate,9,false))</f>
        <v>21</v>
      </c>
      <c r="BU32" s="54">
        <f>IF(ISBLANK(A32),"",VLOOKUP(MID(A32,4,1),Coordinate,9,false))</f>
        <v>21</v>
      </c>
      <c r="BV32" s="54">
        <f>IF(ISBLANK(A32),"",VLOOKUP(MID(A32,5,1),Coordinate,9,false))</f>
        <v>21</v>
      </c>
      <c r="BW32" s="54">
        <f>IF(ISBLANK(A32),"",VLOOKUP(MID(A32,6,1),Coordinate,9,false))</f>
        <v>21</v>
      </c>
      <c r="BX32" s="84">
        <f>IF(ISBLANK(A32),"",VLOOKUP(RIGHT(A32,1),Coordinate,9,false))</f>
        <v>21</v>
      </c>
      <c r="BY32" s="84">
        <f t="array" ref="BY32">SUMPRODUCT(BR32:BX32,TRANSPOSE(Weights))</f>
        <v>588</v>
      </c>
      <c r="BZ32" s="53"/>
    </row>
    <row r="33">
      <c r="A33" s="50" t="s">
        <v>925</v>
      </c>
      <c r="B33" s="51" t="str">
        <f>IF(ISBLANK(A33),"",if(C33="","N",if(VLOOKUP(BQ33,NewPlanet,3,false)=C33,"Y","N")))</f>
        <v>N</v>
      </c>
      <c r="C33" s="3" t="s">
        <v>926</v>
      </c>
      <c r="D33" s="52"/>
      <c r="E33" s="52"/>
      <c r="F33" s="53" t="s">
        <v>121</v>
      </c>
      <c r="G33" s="53" t="s">
        <v>121</v>
      </c>
      <c r="H33" s="53" t="s">
        <v>121</v>
      </c>
      <c r="I33" s="54">
        <f t="shared" si="7"/>
        <v>3</v>
      </c>
      <c r="J33" s="53" t="s">
        <v>121</v>
      </c>
      <c r="K33" s="52"/>
      <c r="L33" s="52"/>
      <c r="M33" s="53" t="s">
        <v>121</v>
      </c>
      <c r="N33" s="52"/>
      <c r="O33" s="54">
        <f t="shared" si="8"/>
        <v>2</v>
      </c>
      <c r="P33" s="55" t="s">
        <v>131</v>
      </c>
      <c r="Q33" s="64" t="s">
        <v>121</v>
      </c>
      <c r="R33" s="57" t="s">
        <v>131</v>
      </c>
      <c r="S33" s="58"/>
      <c r="T33" s="59" t="s">
        <v>124</v>
      </c>
      <c r="U33" s="60"/>
      <c r="V33" s="61"/>
      <c r="W33" s="70" t="s">
        <v>121</v>
      </c>
      <c r="X33" s="53" t="s">
        <v>121</v>
      </c>
      <c r="Y33" s="63"/>
      <c r="Z33" s="53">
        <v>4.0</v>
      </c>
      <c r="AA33" s="53">
        <v>7.0</v>
      </c>
      <c r="AB33" s="53"/>
      <c r="AC33" s="65"/>
      <c r="AD33" s="52"/>
      <c r="AE33" s="53">
        <v>1.0</v>
      </c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56"/>
      <c r="AQ33" s="56"/>
      <c r="AR33" s="66"/>
      <c r="AS33" s="66">
        <v>2.0</v>
      </c>
      <c r="AT33" s="66"/>
      <c r="AU33" s="60"/>
      <c r="AV33" s="60"/>
      <c r="AW33" s="61"/>
      <c r="AX33" s="70">
        <v>2.0</v>
      </c>
      <c r="AY33" s="31">
        <f t="shared" si="14"/>
        <v>16</v>
      </c>
      <c r="AZ33" s="63"/>
      <c r="BA33" s="69"/>
      <c r="BB33" s="75">
        <v>4.0</v>
      </c>
      <c r="BC33" s="69"/>
      <c r="BD33" s="71"/>
      <c r="BE33" s="71"/>
      <c r="BF33" s="71"/>
      <c r="BG33" s="72"/>
      <c r="BH33" s="73"/>
      <c r="BI33" s="73"/>
      <c r="BJ33" s="74"/>
      <c r="BK33" s="74"/>
      <c r="BL33" s="77">
        <f t="shared" si="10"/>
        <v>4</v>
      </c>
      <c r="BM33" s="80">
        <f t="shared" si="11"/>
        <v>20</v>
      </c>
      <c r="BN33" s="81" t="s">
        <v>927</v>
      </c>
      <c r="BO33" s="82">
        <f>IF(ISBLANK(A33),"",VLOOKUP(LEFT(A33,1),Coordinate,2,FALSE))</f>
        <v>5</v>
      </c>
      <c r="BP33" s="83">
        <f t="shared" si="12"/>
        <v>5</v>
      </c>
      <c r="BQ33" s="84">
        <f t="shared" si="13"/>
        <v>116</v>
      </c>
      <c r="BR33" s="54">
        <f>IF(ISBLANK(A33),"",vlookup(LEFT(A33,1),Coordinate,9,false))</f>
        <v>21</v>
      </c>
      <c r="BS33" s="54">
        <f>IF(ISBLANK(A33),"",VLOOKUP(MID(A33,2,1),Coordinate,9,false))</f>
        <v>22</v>
      </c>
      <c r="BT33" s="54">
        <f>IF(ISBLANK(A33),"",VLOOKUP(MID(A33,3,1),Coordinate,9,false))</f>
        <v>23</v>
      </c>
      <c r="BU33" s="54">
        <f>IF(ISBLANK(A33),"",VLOOKUP(MID(A33,4,1),Coordinate,9,false))</f>
        <v>24</v>
      </c>
      <c r="BV33" s="54">
        <f>IF(ISBLANK(A33),"",VLOOKUP(MID(A33,5,1),Coordinate,9,false))</f>
        <v>25</v>
      </c>
      <c r="BW33" s="54">
        <f>IF(ISBLANK(A33),"",VLOOKUP(MID(A33,6,1),Coordinate,9,false))</f>
        <v>0</v>
      </c>
      <c r="BX33" s="84">
        <f>IF(ISBLANK(A33),"",VLOOKUP(RIGHT(A33,1),Coordinate,9,false))</f>
        <v>1</v>
      </c>
      <c r="BY33" s="84">
        <f t="array" ref="BY33">SUMPRODUCT(BR33:BX33,TRANSPOSE(Weights))</f>
        <v>362</v>
      </c>
      <c r="BZ33" s="53"/>
    </row>
    <row r="34">
      <c r="A34" s="50" t="s">
        <v>928</v>
      </c>
      <c r="B34" s="51" t="str">
        <f>IF(ISBLANK(A34),"",if(C34="","N",if(VLOOKUP(BQ34,NewPlanet,3,false)=C34,"Y","N")))</f>
        <v>N</v>
      </c>
      <c r="C34" s="3" t="s">
        <v>929</v>
      </c>
      <c r="D34" s="52"/>
      <c r="E34" s="53" t="s">
        <v>121</v>
      </c>
      <c r="F34" s="52"/>
      <c r="G34" s="53" t="s">
        <v>121</v>
      </c>
      <c r="H34" s="53" t="s">
        <v>121</v>
      </c>
      <c r="I34" s="54">
        <f t="shared" si="7"/>
        <v>3</v>
      </c>
      <c r="J34" s="53" t="s">
        <v>121</v>
      </c>
      <c r="K34" s="52"/>
      <c r="L34" s="53" t="s">
        <v>121</v>
      </c>
      <c r="M34" s="52"/>
      <c r="N34" s="52"/>
      <c r="O34" s="54">
        <f t="shared" si="8"/>
        <v>2</v>
      </c>
      <c r="P34" s="55" t="s">
        <v>124</v>
      </c>
      <c r="Q34" s="56"/>
      <c r="R34" s="57" t="s">
        <v>124</v>
      </c>
      <c r="S34" s="58"/>
      <c r="T34" s="59" t="s">
        <v>125</v>
      </c>
      <c r="U34" s="60"/>
      <c r="V34" s="68" t="s">
        <v>121</v>
      </c>
      <c r="W34" s="62"/>
      <c r="X34" s="53" t="s">
        <v>121</v>
      </c>
      <c r="Y34" s="63"/>
      <c r="Z34" s="53">
        <v>3.0</v>
      </c>
      <c r="AA34" s="53">
        <v>7.0</v>
      </c>
      <c r="AB34" s="53">
        <v>3.0</v>
      </c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3">
        <v>1.0</v>
      </c>
      <c r="AO34" s="56"/>
      <c r="AP34" s="56"/>
      <c r="AQ34" s="56"/>
      <c r="AR34" s="58"/>
      <c r="AS34" s="58"/>
      <c r="AT34" s="66"/>
      <c r="AU34" s="67">
        <v>1.0</v>
      </c>
      <c r="AV34" s="67" t="s">
        <v>930</v>
      </c>
      <c r="AW34" s="61"/>
      <c r="AX34" s="62"/>
      <c r="AY34" s="31">
        <f t="shared" si="14"/>
        <v>15</v>
      </c>
      <c r="AZ34" s="63"/>
      <c r="BA34" s="69"/>
      <c r="BB34" s="69"/>
      <c r="BC34" s="69"/>
      <c r="BD34" s="71"/>
      <c r="BE34" s="71"/>
      <c r="BF34" s="71"/>
      <c r="BG34" s="72"/>
      <c r="BH34" s="78">
        <v>5.0</v>
      </c>
      <c r="BI34" s="73"/>
      <c r="BJ34" s="74"/>
      <c r="BK34" s="74"/>
      <c r="BL34" s="77">
        <f t="shared" si="10"/>
        <v>5</v>
      </c>
      <c r="BM34" s="80">
        <f t="shared" si="11"/>
        <v>20</v>
      </c>
      <c r="BN34" s="81"/>
      <c r="BO34" s="82">
        <f>IF(ISBLANK(A34),"",VLOOKUP(LEFT(A34,1),Coordinate,2,FALSE))</f>
        <v>5</v>
      </c>
      <c r="BP34" s="83">
        <f t="shared" si="12"/>
        <v>5</v>
      </c>
      <c r="BQ34" s="84">
        <f t="shared" si="13"/>
        <v>102</v>
      </c>
      <c r="BR34" s="54">
        <f>IF(ISBLANK(A34),"",vlookup(LEFT(A34,1),Coordinate,9,false))</f>
        <v>21</v>
      </c>
      <c r="BS34" s="54">
        <f>IF(ISBLANK(A34),"",VLOOKUP(MID(A34,2,1),Coordinate,9,false))</f>
        <v>25</v>
      </c>
      <c r="BT34" s="54">
        <f>IF(ISBLANK(A34),"",VLOOKUP(MID(A34,3,1),Coordinate,9,false))</f>
        <v>3</v>
      </c>
      <c r="BU34" s="54">
        <f>IF(ISBLANK(A34),"",VLOOKUP(MID(A34,4,1),Coordinate,9,false))</f>
        <v>22</v>
      </c>
      <c r="BV34" s="54">
        <f>IF(ISBLANK(A34),"",VLOOKUP(MID(A34,5,1),Coordinate,9,false))</f>
        <v>19</v>
      </c>
      <c r="BW34" s="54">
        <f>IF(ISBLANK(A34),"",VLOOKUP(MID(A34,6,1),Coordinate,9,false))</f>
        <v>7</v>
      </c>
      <c r="BX34" s="84">
        <f>IF(ISBLANK(A34),"",VLOOKUP(RIGHT(A34,1),Coordinate,9,false))</f>
        <v>5</v>
      </c>
      <c r="BY34" s="84">
        <f t="array" ref="BY34">SUMPRODUCT(BR34:BX34,TRANSPOSE(Weights))</f>
        <v>340</v>
      </c>
      <c r="BZ34" s="53"/>
    </row>
    <row r="35">
      <c r="A35" s="50" t="s">
        <v>931</v>
      </c>
      <c r="B35" s="51" t="str">
        <f>IF(ISBLANK(A35),"",if(C35="","N",if(VLOOKUP(BQ35,NewPlanet,3,false)=C35,"Y","N")))</f>
        <v>N</v>
      </c>
      <c r="C35" s="3" t="s">
        <v>932</v>
      </c>
      <c r="D35" s="52"/>
      <c r="E35" s="53" t="s">
        <v>119</v>
      </c>
      <c r="F35" s="53" t="s">
        <v>119</v>
      </c>
      <c r="G35" s="53"/>
      <c r="H35" s="53" t="s">
        <v>119</v>
      </c>
      <c r="I35" s="54">
        <f t="shared" si="7"/>
        <v>3</v>
      </c>
      <c r="J35" s="53" t="s">
        <v>119</v>
      </c>
      <c r="K35" s="52"/>
      <c r="L35" s="52"/>
      <c r="M35" s="52"/>
      <c r="N35" s="53" t="s">
        <v>119</v>
      </c>
      <c r="O35" s="54">
        <f t="shared" si="8"/>
        <v>2</v>
      </c>
      <c r="P35" s="55" t="s">
        <v>131</v>
      </c>
      <c r="Q35" s="64" t="s">
        <v>119</v>
      </c>
      <c r="R35" s="57" t="s">
        <v>124</v>
      </c>
      <c r="S35" s="58"/>
      <c r="T35" s="59" t="s">
        <v>124</v>
      </c>
      <c r="U35" s="60"/>
      <c r="V35" s="68" t="s">
        <v>119</v>
      </c>
      <c r="W35" s="70" t="s">
        <v>119</v>
      </c>
      <c r="X35" s="53" t="s">
        <v>119</v>
      </c>
      <c r="Y35" s="63"/>
      <c r="Z35" s="53">
        <v>4.0</v>
      </c>
      <c r="AA35" s="53">
        <v>4.0</v>
      </c>
      <c r="AB35" s="53"/>
      <c r="AC35" s="65"/>
      <c r="AD35" s="52"/>
      <c r="AE35" s="52"/>
      <c r="AF35" s="52"/>
      <c r="AG35" s="65"/>
      <c r="AH35" s="52"/>
      <c r="AI35" s="52"/>
      <c r="AJ35" s="52"/>
      <c r="AK35" s="65"/>
      <c r="AL35" s="53">
        <v>1.0</v>
      </c>
      <c r="AM35" s="52"/>
      <c r="AN35" s="52"/>
      <c r="AO35" s="56"/>
      <c r="AP35" s="56"/>
      <c r="AQ35" s="56"/>
      <c r="AR35" s="58"/>
      <c r="AS35" s="58"/>
      <c r="AT35" s="66"/>
      <c r="AU35" s="60"/>
      <c r="AV35" s="60"/>
      <c r="AW35" s="68">
        <v>5.0</v>
      </c>
      <c r="AX35" s="70">
        <v>3.0</v>
      </c>
      <c r="AY35" s="31">
        <f t="shared" si="14"/>
        <v>17</v>
      </c>
      <c r="AZ35" s="63"/>
      <c r="BA35" s="69"/>
      <c r="BB35" s="75">
        <v>3.0</v>
      </c>
      <c r="BC35" s="69"/>
      <c r="BD35" s="71"/>
      <c r="BE35" s="71"/>
      <c r="BF35" s="71"/>
      <c r="BG35" s="72"/>
      <c r="BH35" s="73"/>
      <c r="BI35" s="73"/>
      <c r="BJ35" s="74"/>
      <c r="BK35" s="74"/>
      <c r="BL35" s="77">
        <f t="shared" si="10"/>
        <v>3</v>
      </c>
      <c r="BM35" s="80">
        <f t="shared" si="11"/>
        <v>20</v>
      </c>
      <c r="BN35" s="81" t="s">
        <v>933</v>
      </c>
      <c r="BO35" s="82">
        <f>IF(ISBLANK(A35),"",VLOOKUP(LEFT(A35,1),Coordinate,2,FALSE))</f>
        <v>5</v>
      </c>
      <c r="BP35" s="83">
        <f t="shared" si="12"/>
        <v>5</v>
      </c>
      <c r="BQ35" s="84">
        <f t="shared" si="13"/>
        <v>72</v>
      </c>
      <c r="BR35" s="54">
        <f>IF(ISBLANK(A35),"",vlookup(LEFT(A35,1),Coordinate,9,false))</f>
        <v>22</v>
      </c>
      <c r="BS35" s="54">
        <f>IF(ISBLANK(A35),"",VLOOKUP(MID(A35,2,1),Coordinate,9,false))</f>
        <v>0</v>
      </c>
      <c r="BT35" s="54">
        <f>IF(ISBLANK(A35),"",VLOOKUP(MID(A35,3,1),Coordinate,9,false))</f>
        <v>11</v>
      </c>
      <c r="BU35" s="54">
        <f>IF(ISBLANK(A35),"",VLOOKUP(MID(A35,4,1),Coordinate,9,false))</f>
        <v>3</v>
      </c>
      <c r="BV35" s="54">
        <f>IF(ISBLANK(A35),"",VLOOKUP(MID(A35,5,1),Coordinate,9,false))</f>
        <v>14</v>
      </c>
      <c r="BW35" s="54">
        <f>IF(ISBLANK(A35),"",VLOOKUP(MID(A35,6,1),Coordinate,9,false))</f>
        <v>17</v>
      </c>
      <c r="BX35" s="84">
        <f>IF(ISBLANK(A35),"",VLOOKUP(RIGHT(A35,1),Coordinate,9,false))</f>
        <v>5</v>
      </c>
      <c r="BY35" s="84">
        <f t="array" ref="BY35">SUMPRODUCT(BR35:BX35,TRANSPOSE(Weights))</f>
        <v>274</v>
      </c>
      <c r="BZ35" s="53"/>
    </row>
    <row r="36">
      <c r="A36" s="50" t="s">
        <v>934</v>
      </c>
      <c r="B36" s="51" t="str">
        <f>IF(ISBLANK(A36),"",if(C36="","N",if(VLOOKUP(BQ36,NewPlanet,3,false)=C36,"Y","N")))</f>
        <v>N</v>
      </c>
      <c r="C36" s="3" t="s">
        <v>935</v>
      </c>
      <c r="D36" s="52"/>
      <c r="E36" s="52" t="s">
        <v>119</v>
      </c>
      <c r="F36" s="52" t="s">
        <v>119</v>
      </c>
      <c r="G36" s="53" t="s">
        <v>119</v>
      </c>
      <c r="H36" s="52"/>
      <c r="I36" s="54">
        <f t="shared" si="7"/>
        <v>3</v>
      </c>
      <c r="J36" s="52" t="s">
        <v>119</v>
      </c>
      <c r="K36" s="52"/>
      <c r="L36" s="52"/>
      <c r="M36" s="52" t="s">
        <v>119</v>
      </c>
      <c r="N36" s="52"/>
      <c r="O36" s="54">
        <f t="shared" si="8"/>
        <v>2</v>
      </c>
      <c r="P36" s="55" t="s">
        <v>123</v>
      </c>
      <c r="Q36" s="56" t="s">
        <v>119</v>
      </c>
      <c r="R36" s="57" t="s">
        <v>124</v>
      </c>
      <c r="S36" s="58"/>
      <c r="T36" s="59" t="s">
        <v>125</v>
      </c>
      <c r="U36" s="60"/>
      <c r="V36" s="61"/>
      <c r="W36" s="62"/>
      <c r="X36" s="52"/>
      <c r="Y36" s="63"/>
      <c r="Z36" s="53">
        <v>2.0</v>
      </c>
      <c r="AA36" s="53">
        <v>4.0</v>
      </c>
      <c r="AB36" s="53"/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/>
      <c r="AP36" s="56"/>
      <c r="AQ36" s="56"/>
      <c r="AR36" s="58"/>
      <c r="AS36" s="58"/>
      <c r="AT36" s="66"/>
      <c r="AU36" s="60">
        <v>1.0</v>
      </c>
      <c r="AV36" s="60" t="s">
        <v>936</v>
      </c>
      <c r="AW36" s="61"/>
      <c r="AX36" s="62"/>
      <c r="AY36" s="31">
        <f t="shared" si="14"/>
        <v>7</v>
      </c>
      <c r="AZ36" s="63"/>
      <c r="BA36" s="69">
        <v>4.0</v>
      </c>
      <c r="BB36" s="69"/>
      <c r="BC36" s="69"/>
      <c r="BD36" s="71"/>
      <c r="BE36" s="71"/>
      <c r="BF36" s="71"/>
      <c r="BG36" s="72"/>
      <c r="BH36" s="73"/>
      <c r="BI36" s="73"/>
      <c r="BJ36" s="74">
        <v>9.0</v>
      </c>
      <c r="BK36" s="74"/>
      <c r="BL36" s="77">
        <f t="shared" si="10"/>
        <v>13</v>
      </c>
      <c r="BM36" s="80">
        <f t="shared" si="11"/>
        <v>20</v>
      </c>
      <c r="BN36" s="81"/>
      <c r="BO36" s="82">
        <f>IF(ISBLANK(A36),"",VLOOKUP(LEFT(A36,1),Coordinate,2,FALSE))</f>
        <v>5</v>
      </c>
      <c r="BP36" s="83">
        <f t="shared" si="12"/>
        <v>5</v>
      </c>
      <c r="BQ36" s="84">
        <f t="shared" si="13"/>
        <v>59</v>
      </c>
      <c r="BR36" s="54">
        <f>IF(ISBLANK(A36),"",vlookup(LEFT(A36,1),Coordinate,9,false))</f>
        <v>22</v>
      </c>
      <c r="BS36" s="54">
        <f>IF(ISBLANK(A36),"",VLOOKUP(MID(A36,2,1),Coordinate,9,false))</f>
        <v>4</v>
      </c>
      <c r="BT36" s="54">
        <f>IF(ISBLANK(A36),"",VLOOKUP(MID(A36,3,1),Coordinate,9,false))</f>
        <v>4</v>
      </c>
      <c r="BU36" s="54">
        <f>IF(ISBLANK(A36),"",VLOOKUP(MID(A36,4,1),Coordinate,9,false))</f>
        <v>0</v>
      </c>
      <c r="BV36" s="54">
        <f>IF(ISBLANK(A36),"",VLOOKUP(MID(A36,5,1),Coordinate,9,false))</f>
        <v>1</v>
      </c>
      <c r="BW36" s="54">
        <f>IF(ISBLANK(A36),"",VLOOKUP(MID(A36,6,1),Coordinate,9,false))</f>
        <v>14</v>
      </c>
      <c r="BX36" s="84">
        <f>IF(ISBLANK(A36),"",VLOOKUP(RIGHT(A36,1),Coordinate,9,false))</f>
        <v>14</v>
      </c>
      <c r="BY36" s="84">
        <f t="array" ref="BY36">SUMPRODUCT(BR36:BX36,TRANSPOSE(Weights))</f>
        <v>229</v>
      </c>
      <c r="BZ36" s="53"/>
    </row>
    <row r="37">
      <c r="A37" s="50" t="s">
        <v>937</v>
      </c>
      <c r="B37" s="51" t="str">
        <f>IF(ISBLANK(A37),"",if(C37="","N",if(VLOOKUP(BQ37,NewPlanet,3,false)=C37,"Y","N")))</f>
        <v>N</v>
      </c>
      <c r="C37" s="86" t="s">
        <v>938</v>
      </c>
      <c r="D37" s="53" t="s">
        <v>121</v>
      </c>
      <c r="E37" s="53" t="s">
        <v>121</v>
      </c>
      <c r="F37" s="53" t="s">
        <v>121</v>
      </c>
      <c r="G37" s="53"/>
      <c r="H37" s="52"/>
      <c r="I37" s="54">
        <f t="shared" si="7"/>
        <v>3</v>
      </c>
      <c r="J37" s="53" t="s">
        <v>121</v>
      </c>
      <c r="K37" s="52"/>
      <c r="L37" s="53" t="s">
        <v>121</v>
      </c>
      <c r="M37" s="52"/>
      <c r="N37" s="52"/>
      <c r="O37" s="54">
        <f t="shared" si="8"/>
        <v>2</v>
      </c>
      <c r="P37" s="55" t="s">
        <v>131</v>
      </c>
      <c r="Q37" s="56"/>
      <c r="R37" s="57" t="s">
        <v>124</v>
      </c>
      <c r="S37" s="58"/>
      <c r="T37" s="59" t="s">
        <v>125</v>
      </c>
      <c r="U37" s="67" t="s">
        <v>121</v>
      </c>
      <c r="V37" s="68" t="s">
        <v>121</v>
      </c>
      <c r="W37" s="62"/>
      <c r="X37" s="52"/>
      <c r="Y37" s="63"/>
      <c r="Z37" s="53">
        <v>2.0</v>
      </c>
      <c r="AA37" s="53">
        <v>4.0</v>
      </c>
      <c r="AB37" s="53"/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64">
        <v>2.0</v>
      </c>
      <c r="AQ37" s="56"/>
      <c r="AR37" s="58"/>
      <c r="AS37" s="58"/>
      <c r="AT37" s="66"/>
      <c r="AU37" s="60"/>
      <c r="AV37" s="60"/>
      <c r="AW37" s="61"/>
      <c r="AX37" s="62"/>
      <c r="AY37" s="31">
        <f t="shared" si="14"/>
        <v>8</v>
      </c>
      <c r="AZ37" s="63"/>
      <c r="BA37" s="69"/>
      <c r="BB37" s="69"/>
      <c r="BC37" s="69"/>
      <c r="BD37" s="71"/>
      <c r="BE37" s="71"/>
      <c r="BF37" s="71"/>
      <c r="BG37" s="76">
        <v>6.0</v>
      </c>
      <c r="BH37" s="78">
        <v>6.0</v>
      </c>
      <c r="BI37" s="73"/>
      <c r="BJ37" s="74"/>
      <c r="BK37" s="74"/>
      <c r="BL37" s="77">
        <f t="shared" si="10"/>
        <v>12</v>
      </c>
      <c r="BM37" s="80">
        <f t="shared" si="11"/>
        <v>20</v>
      </c>
      <c r="BN37" s="81"/>
      <c r="BO37" s="82">
        <f>IF(ISBLANK(A37),"",VLOOKUP(LEFT(A37,1),Coordinate,2,FALSE))</f>
        <v>5</v>
      </c>
      <c r="BP37" s="83">
        <f t="shared" si="12"/>
        <v>5</v>
      </c>
      <c r="BQ37" s="84">
        <f t="shared" si="13"/>
        <v>105</v>
      </c>
      <c r="BR37" s="54">
        <f>IF(ISBLANK(A37),"",vlookup(LEFT(A37,1),Coordinate,9,false))</f>
        <v>22</v>
      </c>
      <c r="BS37" s="54">
        <f>IF(ISBLANK(A37),"",VLOOKUP(MID(A37,2,1),Coordinate,9,false))</f>
        <v>4</v>
      </c>
      <c r="BT37" s="54">
        <f>IF(ISBLANK(A37),"",VLOOKUP(MID(A37,3,1),Coordinate,9,false))</f>
        <v>19</v>
      </c>
      <c r="BU37" s="54">
        <f>IF(ISBLANK(A37),"",VLOOKUP(MID(A37,4,1),Coordinate,9,false))</f>
        <v>19</v>
      </c>
      <c r="BV37" s="54">
        <f>IF(ISBLANK(A37),"",VLOOKUP(MID(A37,5,1),Coordinate,9,false))</f>
        <v>4</v>
      </c>
      <c r="BW37" s="54">
        <f>IF(ISBLANK(A37),"",VLOOKUP(MID(A37,6,1),Coordinate,9,false))</f>
        <v>18</v>
      </c>
      <c r="BX37" s="84">
        <f>IF(ISBLANK(A37),"",VLOOKUP(RIGHT(A37,1),Coordinate,9,false))</f>
        <v>19</v>
      </c>
      <c r="BY37" s="84">
        <f t="array" ref="BY37">SUMPRODUCT(BR37:BX37,TRANSPOSE(Weights))</f>
        <v>424</v>
      </c>
      <c r="BZ37" s="53"/>
    </row>
    <row r="38">
      <c r="A38" s="94" t="s">
        <v>939</v>
      </c>
      <c r="B38" s="51" t="str">
        <f>IF(ISBLANK(A38),"",if(C38="","N",if(VLOOKUP(BQ38,NewPlanet,3,false)=C38,"Y","N")))</f>
        <v>N</v>
      </c>
      <c r="C38" s="95" t="s">
        <v>940</v>
      </c>
      <c r="D38" s="159" t="s">
        <v>121</v>
      </c>
      <c r="E38" s="97"/>
      <c r="F38" s="98"/>
      <c r="G38" s="159" t="s">
        <v>121</v>
      </c>
      <c r="H38" s="159" t="s">
        <v>121</v>
      </c>
      <c r="I38" s="54">
        <f t="shared" si="7"/>
        <v>3</v>
      </c>
      <c r="J38" s="98"/>
      <c r="K38" s="96" t="s">
        <v>121</v>
      </c>
      <c r="L38" s="159" t="s">
        <v>121</v>
      </c>
      <c r="M38" s="97"/>
      <c r="N38" s="97"/>
      <c r="O38" s="54">
        <f t="shared" si="8"/>
        <v>2</v>
      </c>
      <c r="P38" s="212" t="s">
        <v>122</v>
      </c>
      <c r="Q38" s="159" t="s">
        <v>121</v>
      </c>
      <c r="R38" s="138" t="s">
        <v>194</v>
      </c>
      <c r="S38" s="107"/>
      <c r="T38" s="157" t="s">
        <v>124</v>
      </c>
      <c r="U38" s="110"/>
      <c r="V38" s="96" t="s">
        <v>121</v>
      </c>
      <c r="W38" s="103"/>
      <c r="X38" s="97"/>
      <c r="Y38" s="104"/>
      <c r="Z38" s="105">
        <v>3.0</v>
      </c>
      <c r="AA38" s="105">
        <v>3.0</v>
      </c>
      <c r="AB38" s="98"/>
      <c r="AC38" s="106"/>
      <c r="AD38" s="97"/>
      <c r="AE38" s="97"/>
      <c r="AF38" s="97"/>
      <c r="AG38" s="106"/>
      <c r="AH38" s="97"/>
      <c r="AI38" s="97"/>
      <c r="AJ38" s="97"/>
      <c r="AK38" s="106"/>
      <c r="AL38" s="97"/>
      <c r="AM38" s="97"/>
      <c r="AN38" s="97"/>
      <c r="AO38" s="100"/>
      <c r="AP38" s="100"/>
      <c r="AQ38" s="100"/>
      <c r="AR38" s="196">
        <v>5.0</v>
      </c>
      <c r="AS38" s="107"/>
      <c r="AT38" s="101"/>
      <c r="AU38" s="110"/>
      <c r="AV38" s="110"/>
      <c r="AW38" s="202">
        <v>6.0</v>
      </c>
      <c r="AX38" s="109"/>
      <c r="AY38" s="31">
        <f t="shared" si="14"/>
        <v>17</v>
      </c>
      <c r="AZ38" s="104"/>
      <c r="BA38" s="124"/>
      <c r="BB38" s="100"/>
      <c r="BC38" s="213">
        <v>3.0</v>
      </c>
      <c r="BD38" s="107"/>
      <c r="BE38" s="107"/>
      <c r="BF38" s="107"/>
      <c r="BG38" s="110"/>
      <c r="BH38" s="102"/>
      <c r="BI38" s="102"/>
      <c r="BJ38" s="103"/>
      <c r="BK38" s="109"/>
      <c r="BL38" s="77">
        <f t="shared" si="10"/>
        <v>3</v>
      </c>
      <c r="BM38" s="80">
        <f t="shared" si="11"/>
        <v>20</v>
      </c>
      <c r="BN38" s="136"/>
      <c r="BO38" s="82">
        <f>IF(ISBLANK(A38),"",VLOOKUP(LEFT(A38,1),Coordinate,2,FALSE))</f>
        <v>5</v>
      </c>
      <c r="BP38" s="83">
        <f t="shared" si="12"/>
        <v>5</v>
      </c>
      <c r="BQ38" s="84">
        <f t="shared" si="13"/>
        <v>91</v>
      </c>
      <c r="BR38" s="54">
        <f>IF(ISBLANK(A38),"",vlookup(LEFT(A38,1),Coordinate,9,false))</f>
        <v>22</v>
      </c>
      <c r="BS38" s="54">
        <f>IF(ISBLANK(A38),"",VLOOKUP(MID(A38,2,1),Coordinate,9,false))</f>
        <v>17</v>
      </c>
      <c r="BT38" s="54">
        <f>IF(ISBLANK(A38),"",VLOOKUP(MID(A38,3,1),Coordinate,9,false))</f>
        <v>0</v>
      </c>
      <c r="BU38" s="54">
        <f>IF(ISBLANK(A38),"",VLOOKUP(MID(A38,4,1),Coordinate,9,false))</f>
        <v>8</v>
      </c>
      <c r="BV38" s="54">
        <f>IF(ISBLANK(A38),"",VLOOKUP(MID(A38,5,1),Coordinate,9,false))</f>
        <v>19</v>
      </c>
      <c r="BW38" s="54">
        <f>IF(ISBLANK(A38),"",VLOOKUP(MID(A38,6,1),Coordinate,9,false))</f>
        <v>7</v>
      </c>
      <c r="BX38" s="84">
        <f>IF(ISBLANK(A38),"",VLOOKUP(RIGHT(A38,1),Coordinate,9,false))</f>
        <v>18</v>
      </c>
      <c r="BY38" s="84">
        <f t="array" ref="BY38">SUMPRODUCT(BR38:BX38,TRANSPOSE(Weights))</f>
        <v>351</v>
      </c>
      <c r="BZ38" s="98"/>
    </row>
    <row r="39">
      <c r="A39" s="50" t="s">
        <v>941</v>
      </c>
      <c r="B39" s="51" t="str">
        <f>IF(ISBLANK(A39),"",if(C39="","N",if(VLOOKUP(BQ39,NewPlanet,3,false)=C39,"Y","N")))</f>
        <v>N</v>
      </c>
      <c r="C39" s="3" t="s">
        <v>942</v>
      </c>
      <c r="D39" s="53" t="s">
        <v>121</v>
      </c>
      <c r="E39" s="52"/>
      <c r="F39" s="53" t="s">
        <v>121</v>
      </c>
      <c r="G39" s="53"/>
      <c r="H39" s="53" t="s">
        <v>121</v>
      </c>
      <c r="I39" s="54">
        <f t="shared" si="7"/>
        <v>3</v>
      </c>
      <c r="J39" s="53" t="s">
        <v>121</v>
      </c>
      <c r="K39" s="52"/>
      <c r="L39" s="53" t="s">
        <v>121</v>
      </c>
      <c r="M39" s="52"/>
      <c r="N39" s="52"/>
      <c r="O39" s="54">
        <f t="shared" si="8"/>
        <v>2</v>
      </c>
      <c r="P39" s="55" t="s">
        <v>123</v>
      </c>
      <c r="Q39" s="64" t="s">
        <v>121</v>
      </c>
      <c r="R39" s="57" t="s">
        <v>124</v>
      </c>
      <c r="S39" s="58"/>
      <c r="T39" s="59" t="s">
        <v>124</v>
      </c>
      <c r="U39" s="60"/>
      <c r="V39" s="61"/>
      <c r="W39" s="70" t="s">
        <v>121</v>
      </c>
      <c r="X39" s="52"/>
      <c r="Y39" s="63"/>
      <c r="Z39" s="53">
        <v>3.0</v>
      </c>
      <c r="AA39" s="53">
        <v>2.0</v>
      </c>
      <c r="AB39" s="53">
        <v>4.0</v>
      </c>
      <c r="AC39" s="65"/>
      <c r="AD39" s="52"/>
      <c r="AE39" s="52"/>
      <c r="AF39" s="52"/>
      <c r="AG39" s="65"/>
      <c r="AH39" s="52"/>
      <c r="AI39" s="52"/>
      <c r="AJ39" s="52"/>
      <c r="AK39" s="65"/>
      <c r="AL39" s="52"/>
      <c r="AM39" s="52"/>
      <c r="AN39" s="52"/>
      <c r="AO39" s="56"/>
      <c r="AP39" s="56"/>
      <c r="AQ39" s="56"/>
      <c r="AR39" s="66"/>
      <c r="AS39" s="58"/>
      <c r="AT39" s="66"/>
      <c r="AU39" s="60"/>
      <c r="AV39" s="60"/>
      <c r="AW39" s="61"/>
      <c r="AX39" s="62"/>
      <c r="AY39" s="31">
        <f t="shared" si="14"/>
        <v>9</v>
      </c>
      <c r="AZ39" s="63"/>
      <c r="BA39" s="75">
        <v>4.0</v>
      </c>
      <c r="BB39" s="69"/>
      <c r="BC39" s="69"/>
      <c r="BD39" s="71"/>
      <c r="BE39" s="71"/>
      <c r="BF39" s="71"/>
      <c r="BG39" s="72"/>
      <c r="BH39" s="73"/>
      <c r="BI39" s="73"/>
      <c r="BJ39" s="79">
        <v>7.0</v>
      </c>
      <c r="BK39" s="74"/>
      <c r="BL39" s="77">
        <f t="shared" si="10"/>
        <v>11</v>
      </c>
      <c r="BM39" s="80">
        <f t="shared" si="11"/>
        <v>20</v>
      </c>
      <c r="BN39" s="81" t="s">
        <v>943</v>
      </c>
      <c r="BO39" s="82">
        <f>IF(ISBLANK(A39),"",VLOOKUP(LEFT(A39,1),Coordinate,2,FALSE))</f>
        <v>5</v>
      </c>
      <c r="BP39" s="83">
        <f t="shared" si="12"/>
        <v>5</v>
      </c>
      <c r="BQ39" s="84">
        <f t="shared" si="13"/>
        <v>119</v>
      </c>
      <c r="BR39" s="54">
        <f>IF(ISBLANK(A39),"",vlookup(LEFT(A39,1),Coordinate,9,false))</f>
        <v>22</v>
      </c>
      <c r="BS39" s="54">
        <f>IF(ISBLANK(A39),"",VLOOKUP(MID(A39,2,1),Coordinate,9,false))</f>
        <v>24</v>
      </c>
      <c r="BT39" s="54">
        <f>IF(ISBLANK(A39),"",VLOOKUP(MID(A39,3,1),Coordinate,9,false))</f>
        <v>21</v>
      </c>
      <c r="BU39" s="54">
        <f>IF(ISBLANK(A39),"",VLOOKUP(MID(A39,4,1),Coordinate,9,false))</f>
        <v>4</v>
      </c>
      <c r="BV39" s="54">
        <f>IF(ISBLANK(A39),"",VLOOKUP(MID(A39,5,1),Coordinate,9,false))</f>
        <v>17</v>
      </c>
      <c r="BW39" s="54">
        <f>IF(ISBLANK(A39),"",VLOOKUP(MID(A39,6,1),Coordinate,9,false))</f>
        <v>13</v>
      </c>
      <c r="BX39" s="84">
        <f>IF(ISBLANK(A39),"",VLOOKUP(RIGHT(A39,1),Coordinate,9,false))</f>
        <v>18</v>
      </c>
      <c r="BY39" s="84">
        <f t="array" ref="BY39">SUMPRODUCT(BR39:BX39,TRANSPOSE(Weights))</f>
        <v>438</v>
      </c>
      <c r="BZ39" s="53"/>
    </row>
    <row r="40">
      <c r="A40" s="50" t="s">
        <v>944</v>
      </c>
      <c r="B40" s="51" t="str">
        <f>IF(ISBLANK(A40),"",if(C40="","N",if(VLOOKUP(BQ40,NewPlanet,3,false)=C40,"Y","N")))</f>
        <v>N</v>
      </c>
      <c r="C40" s="91" t="s">
        <v>945</v>
      </c>
      <c r="D40" s="52"/>
      <c r="E40" s="52"/>
      <c r="F40" s="53" t="s">
        <v>119</v>
      </c>
      <c r="G40" s="53" t="s">
        <v>119</v>
      </c>
      <c r="H40" s="53" t="s">
        <v>119</v>
      </c>
      <c r="I40" s="54">
        <f t="shared" si="7"/>
        <v>3</v>
      </c>
      <c r="J40" s="53" t="s">
        <v>119</v>
      </c>
      <c r="K40" s="52"/>
      <c r="L40" s="53" t="s">
        <v>119</v>
      </c>
      <c r="M40" s="52"/>
      <c r="N40" s="52"/>
      <c r="O40" s="54">
        <f t="shared" si="8"/>
        <v>2</v>
      </c>
      <c r="P40" s="55" t="s">
        <v>123</v>
      </c>
      <c r="Q40" s="56"/>
      <c r="R40" s="57" t="s">
        <v>123</v>
      </c>
      <c r="S40" s="66" t="s">
        <v>119</v>
      </c>
      <c r="T40" s="59" t="s">
        <v>125</v>
      </c>
      <c r="U40" s="60"/>
      <c r="V40" s="61"/>
      <c r="W40" s="62"/>
      <c r="X40" s="52"/>
      <c r="Y40" s="63"/>
      <c r="Z40" s="53">
        <v>4.0</v>
      </c>
      <c r="AA40" s="53">
        <v>6.0</v>
      </c>
      <c r="AB40" s="53"/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64">
        <v>4.0</v>
      </c>
      <c r="AP40" s="56"/>
      <c r="AQ40" s="56"/>
      <c r="AR40" s="58"/>
      <c r="AS40" s="58"/>
      <c r="AT40" s="66"/>
      <c r="AU40" s="67">
        <v>1.0</v>
      </c>
      <c r="AV40" s="67" t="s">
        <v>946</v>
      </c>
      <c r="AW40" s="61"/>
      <c r="AX40" s="62"/>
      <c r="AY40" s="31">
        <f t="shared" si="14"/>
        <v>15</v>
      </c>
      <c r="AZ40" s="63"/>
      <c r="BA40" s="69"/>
      <c r="BB40" s="69"/>
      <c r="BC40" s="69"/>
      <c r="BD40" s="89">
        <v>5.0</v>
      </c>
      <c r="BE40" s="71"/>
      <c r="BF40" s="71"/>
      <c r="BG40" s="72"/>
      <c r="BH40" s="73"/>
      <c r="BI40" s="73"/>
      <c r="BJ40" s="74"/>
      <c r="BK40" s="74"/>
      <c r="BL40" s="77">
        <f t="shared" si="10"/>
        <v>5</v>
      </c>
      <c r="BM40" s="80">
        <f t="shared" si="11"/>
        <v>20</v>
      </c>
      <c r="BN40" s="81" t="s">
        <v>947</v>
      </c>
      <c r="BO40" s="82">
        <f>IF(ISBLANK(A40),"",VLOOKUP(LEFT(A40,1),Coordinate,2,FALSE))</f>
        <v>5</v>
      </c>
      <c r="BP40" s="83">
        <f t="shared" si="12"/>
        <v>5</v>
      </c>
      <c r="BQ40" s="84">
        <f t="shared" si="13"/>
        <v>148</v>
      </c>
      <c r="BR40" s="54">
        <f>IF(ISBLANK(A40),"",vlookup(LEFT(A40,1),Coordinate,9,false))</f>
        <v>19</v>
      </c>
      <c r="BS40" s="54">
        <f>IF(ISBLANK(A40),"",VLOOKUP(MID(A40,2,1),Coordinate,9,false))</f>
        <v>20</v>
      </c>
      <c r="BT40" s="54">
        <f>IF(ISBLANK(A40),"",VLOOKUP(MID(A40,3,1),Coordinate,9,false))</f>
        <v>23</v>
      </c>
      <c r="BU40" s="54">
        <f>IF(ISBLANK(A40),"",VLOOKUP(MID(A40,4,1),Coordinate,9,false))</f>
        <v>23</v>
      </c>
      <c r="BV40" s="54">
        <f>IF(ISBLANK(A40),"",VLOOKUP(MID(A40,5,1),Coordinate,9,false))</f>
        <v>20</v>
      </c>
      <c r="BW40" s="54">
        <f>IF(ISBLANK(A40),"",VLOOKUP(MID(A40,6,1),Coordinate,9,false))</f>
        <v>24</v>
      </c>
      <c r="BX40" s="84">
        <f>IF(ISBLANK(A40),"",VLOOKUP(RIGHT(A40,1),Coordinate,9,false))</f>
        <v>19</v>
      </c>
      <c r="BY40" s="84">
        <f t="array" ref="BY40">SUMPRODUCT(BR40:BX40,TRANSPOSE(Weights))</f>
        <v>597</v>
      </c>
      <c r="BZ40" s="53"/>
    </row>
    <row r="41">
      <c r="A41" s="50"/>
      <c r="B41" s="51" t="str">
        <f>IF(ISBLANK(A41),"",if(C41="","N",if(VLOOKUP(BQ41,NewPlanet,3,false)=C41,"Y","N")))</f>
        <v/>
      </c>
      <c r="C41" s="3"/>
      <c r="D41" s="52"/>
      <c r="E41" s="52"/>
      <c r="F41" s="52"/>
      <c r="G41" s="53"/>
      <c r="H41" s="52"/>
      <c r="I41" s="54" t="str">
        <f t="shared" si="7"/>
        <v/>
      </c>
      <c r="J41" s="52"/>
      <c r="K41" s="52"/>
      <c r="L41" s="52"/>
      <c r="M41" s="52"/>
      <c r="N41" s="52"/>
      <c r="O41" s="54" t="str">
        <f t="shared" si="8"/>
        <v/>
      </c>
      <c r="P41" s="55"/>
      <c r="Q41" s="56"/>
      <c r="R41" s="57"/>
      <c r="S41" s="58"/>
      <c r="T41" s="59"/>
      <c r="U41" s="60"/>
      <c r="V41" s="61"/>
      <c r="W41" s="62"/>
      <c r="X41" s="52"/>
      <c r="Y41" s="63"/>
      <c r="Z41" s="53"/>
      <c r="AA41" s="53"/>
      <c r="AB41" s="53"/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2"/>
      <c r="AN41" s="52"/>
      <c r="AO41" s="56"/>
      <c r="AP41" s="56"/>
      <c r="AQ41" s="56"/>
      <c r="AR41" s="58"/>
      <c r="AS41" s="58"/>
      <c r="AT41" s="66"/>
      <c r="AU41" s="60"/>
      <c r="AV41" s="60"/>
      <c r="AW41" s="61"/>
      <c r="AX41" s="62"/>
      <c r="AY41" s="31" t="str">
        <f t="shared" si="14"/>
        <v/>
      </c>
      <c r="AZ41" s="63"/>
      <c r="BA41" s="69"/>
      <c r="BB41" s="69"/>
      <c r="BC41" s="69"/>
      <c r="BD41" s="71"/>
      <c r="BE41" s="71"/>
      <c r="BF41" s="71"/>
      <c r="BG41" s="72"/>
      <c r="BH41" s="73"/>
      <c r="BI41" s="73"/>
      <c r="BJ41" s="74"/>
      <c r="BK41" s="74"/>
      <c r="BL41" s="77" t="str">
        <f t="shared" si="10"/>
        <v/>
      </c>
      <c r="BM41" s="80" t="str">
        <f t="shared" si="11"/>
        <v/>
      </c>
      <c r="BN41" s="81"/>
      <c r="BO41" s="82" t="str">
        <f>IF(ISBLANK(A41),"",VLOOKUP(LEFT(A41,1),Coordinate,2,FALSE))</f>
        <v/>
      </c>
      <c r="BP41" s="83">
        <f t="shared" si="12"/>
        <v>0</v>
      </c>
      <c r="BQ41" s="84">
        <f t="shared" si="13"/>
        <v>0</v>
      </c>
      <c r="BR41" s="54" t="str">
        <f>IF(ISBLANK(A41),"",vlookup(LEFT(A41,1),Coordinate,9,false))</f>
        <v/>
      </c>
      <c r="BS41" s="54" t="str">
        <f>IF(ISBLANK(A41),"",VLOOKUP(MID(A41,2,1),Coordinate,9,false))</f>
        <v/>
      </c>
      <c r="BT41" s="54" t="str">
        <f>IF(ISBLANK(A41),"",VLOOKUP(MID(A41,3,1),Coordinate,9,false))</f>
        <v/>
      </c>
      <c r="BU41" s="54" t="str">
        <f>IF(ISBLANK(A41),"",VLOOKUP(MID(A41,4,1),Coordinate,9,false))</f>
        <v/>
      </c>
      <c r="BV41" s="54" t="str">
        <f>IF(ISBLANK(A41),"",VLOOKUP(MID(A41,5,1),Coordinate,9,false))</f>
        <v/>
      </c>
      <c r="BW41" s="54" t="str">
        <f>IF(ISBLANK(A41),"",VLOOKUP(MID(A41,6,1),Coordinate,9,false))</f>
        <v/>
      </c>
      <c r="BX41" s="84" t="str">
        <f>IF(ISBLANK(A41),"",VLOOKUP(RIGHT(A41,1),Coordinate,9,false))</f>
        <v/>
      </c>
      <c r="BY41" s="84">
        <f t="array" ref="BY41">SUMPRODUCT(BR41:BX41,TRANSPOSE(Weights))</f>
        <v>0</v>
      </c>
      <c r="BZ41" s="53"/>
    </row>
    <row r="42">
      <c r="A42" s="50"/>
      <c r="B42" s="51" t="str">
        <f>IF(ISBLANK(A42),"",if(C42="","N",if(VLOOKUP(BQ42,NewPlanet,3,false)=C42,"Y","N")))</f>
        <v/>
      </c>
      <c r="C42" s="3"/>
      <c r="D42" s="52"/>
      <c r="E42" s="52"/>
      <c r="F42" s="52"/>
      <c r="G42" s="53"/>
      <c r="H42" s="52"/>
      <c r="I42" s="54" t="str">
        <f t="shared" si="7"/>
        <v/>
      </c>
      <c r="J42" s="52"/>
      <c r="K42" s="52"/>
      <c r="L42" s="52"/>
      <c r="M42" s="52"/>
      <c r="N42" s="52"/>
      <c r="O42" s="54" t="str">
        <f t="shared" si="8"/>
        <v/>
      </c>
      <c r="P42" s="55"/>
      <c r="Q42" s="56"/>
      <c r="R42" s="57"/>
      <c r="S42" s="58"/>
      <c r="T42" s="59"/>
      <c r="U42" s="60"/>
      <c r="V42" s="61"/>
      <c r="W42" s="62"/>
      <c r="X42" s="52"/>
      <c r="Y42" s="63"/>
      <c r="Z42" s="53"/>
      <c r="AA42" s="53"/>
      <c r="AB42" s="53"/>
      <c r="AC42" s="65"/>
      <c r="AD42" s="52"/>
      <c r="AE42" s="52"/>
      <c r="AF42" s="52"/>
      <c r="AG42" s="65"/>
      <c r="AH42" s="52"/>
      <c r="AI42" s="52"/>
      <c r="AJ42" s="52"/>
      <c r="AK42" s="65"/>
      <c r="AL42" s="52"/>
      <c r="AM42" s="52"/>
      <c r="AN42" s="52"/>
      <c r="AO42" s="56"/>
      <c r="AP42" s="56"/>
      <c r="AQ42" s="56"/>
      <c r="AR42" s="58"/>
      <c r="AS42" s="58"/>
      <c r="AT42" s="66"/>
      <c r="AU42" s="60"/>
      <c r="AV42" s="60"/>
      <c r="AW42" s="61"/>
      <c r="AX42" s="62"/>
      <c r="AY42" s="31" t="str">
        <f t="shared" si="14"/>
        <v/>
      </c>
      <c r="AZ42" s="63"/>
      <c r="BA42" s="69"/>
      <c r="BB42" s="69"/>
      <c r="BC42" s="69"/>
      <c r="BD42" s="71"/>
      <c r="BE42" s="71"/>
      <c r="BF42" s="71"/>
      <c r="BG42" s="72"/>
      <c r="BH42" s="73"/>
      <c r="BI42" s="73"/>
      <c r="BJ42" s="74"/>
      <c r="BK42" s="74"/>
      <c r="BL42" s="77" t="str">
        <f t="shared" si="10"/>
        <v/>
      </c>
      <c r="BM42" s="80" t="str">
        <f t="shared" si="11"/>
        <v/>
      </c>
      <c r="BN42" s="81"/>
      <c r="BO42" s="82" t="str">
        <f>IF(ISBLANK(A42),"",VLOOKUP(LEFT(A42,1),Coordinate,2,FALSE))</f>
        <v/>
      </c>
      <c r="BP42" s="83">
        <f t="shared" si="12"/>
        <v>0</v>
      </c>
      <c r="BQ42" s="84">
        <f t="shared" si="13"/>
        <v>0</v>
      </c>
      <c r="BR42" s="54" t="str">
        <f>IF(ISBLANK(A42),"",vlookup(LEFT(A42,1),Coordinate,9,false))</f>
        <v/>
      </c>
      <c r="BS42" s="54" t="str">
        <f>IF(ISBLANK(A42),"",VLOOKUP(MID(A42,2,1),Coordinate,9,false))</f>
        <v/>
      </c>
      <c r="BT42" s="54" t="str">
        <f>IF(ISBLANK(A42),"",VLOOKUP(MID(A42,3,1),Coordinate,9,false))</f>
        <v/>
      </c>
      <c r="BU42" s="54" t="str">
        <f>IF(ISBLANK(A42),"",VLOOKUP(MID(A42,4,1),Coordinate,9,false))</f>
        <v/>
      </c>
      <c r="BV42" s="54" t="str">
        <f>IF(ISBLANK(A42),"",VLOOKUP(MID(A42,5,1),Coordinate,9,false))</f>
        <v/>
      </c>
      <c r="BW42" s="54" t="str">
        <f>IF(ISBLANK(A42),"",VLOOKUP(MID(A42,6,1),Coordinate,9,false))</f>
        <v/>
      </c>
      <c r="BX42" s="84" t="str">
        <f>IF(ISBLANK(A42),"",VLOOKUP(RIGHT(A42,1),Coordinate,9,false))</f>
        <v/>
      </c>
      <c r="BY42" s="84">
        <f t="array" ref="BY42">SUMPRODUCT(BR42:BX42,TRANSPOSE(Weights))</f>
        <v>0</v>
      </c>
      <c r="BZ42" s="53"/>
    </row>
    <row r="43">
      <c r="A43" s="50"/>
      <c r="B43" s="51" t="str">
        <f>IF(ISBLANK(A43),"",if(C43="","N",if(VLOOKUP(BQ43,NewPlanet,3,false)=C43,"Y","N")))</f>
        <v/>
      </c>
      <c r="C43" s="3"/>
      <c r="D43" s="52"/>
      <c r="E43" s="52"/>
      <c r="F43" s="52"/>
      <c r="G43" s="53"/>
      <c r="H43" s="52"/>
      <c r="I43" s="54" t="str">
        <f t="shared" si="7"/>
        <v/>
      </c>
      <c r="J43" s="52"/>
      <c r="K43" s="52"/>
      <c r="L43" s="52"/>
      <c r="M43" s="52"/>
      <c r="N43" s="52"/>
      <c r="O43" s="54" t="str">
        <f t="shared" si="8"/>
        <v/>
      </c>
      <c r="P43" s="55"/>
      <c r="Q43" s="56"/>
      <c r="R43" s="57"/>
      <c r="S43" s="58"/>
      <c r="T43" s="59"/>
      <c r="U43" s="60"/>
      <c r="V43" s="61"/>
      <c r="W43" s="62"/>
      <c r="X43" s="52"/>
      <c r="Y43" s="63"/>
      <c r="Z43" s="53"/>
      <c r="AA43" s="53"/>
      <c r="AB43" s="53"/>
      <c r="AC43" s="65"/>
      <c r="AD43" s="52"/>
      <c r="AE43" s="52"/>
      <c r="AF43" s="52"/>
      <c r="AG43" s="65"/>
      <c r="AH43" s="52"/>
      <c r="AI43" s="52"/>
      <c r="AJ43" s="52"/>
      <c r="AK43" s="65"/>
      <c r="AL43" s="52"/>
      <c r="AM43" s="52"/>
      <c r="AN43" s="52"/>
      <c r="AO43" s="56"/>
      <c r="AP43" s="56"/>
      <c r="AQ43" s="56"/>
      <c r="AR43" s="58"/>
      <c r="AS43" s="58"/>
      <c r="AT43" s="66"/>
      <c r="AU43" s="60"/>
      <c r="AV43" s="60"/>
      <c r="AW43" s="61"/>
      <c r="AX43" s="62"/>
      <c r="AY43" s="31" t="str">
        <f t="shared" si="14"/>
        <v/>
      </c>
      <c r="AZ43" s="63"/>
      <c r="BA43" s="69"/>
      <c r="BB43" s="69"/>
      <c r="BC43" s="69"/>
      <c r="BD43" s="71"/>
      <c r="BE43" s="71"/>
      <c r="BF43" s="71"/>
      <c r="BG43" s="72"/>
      <c r="BH43" s="73"/>
      <c r="BI43" s="73"/>
      <c r="BJ43" s="74"/>
      <c r="BK43" s="74"/>
      <c r="BL43" s="77" t="str">
        <f t="shared" si="10"/>
        <v/>
      </c>
      <c r="BM43" s="80" t="str">
        <f t="shared" si="11"/>
        <v/>
      </c>
      <c r="BN43" s="81"/>
      <c r="BO43" s="82" t="str">
        <f>IF(ISBLANK(A43),"",VLOOKUP(LEFT(A43,1),Coordinate,2,FALSE))</f>
        <v/>
      </c>
      <c r="BP43" s="83">
        <f t="shared" si="12"/>
        <v>0</v>
      </c>
      <c r="BQ43" s="84">
        <f t="shared" si="13"/>
        <v>0</v>
      </c>
      <c r="BR43" s="54" t="str">
        <f>IF(ISBLANK(A43),"",vlookup(LEFT(A43,1),Coordinate,9,false))</f>
        <v/>
      </c>
      <c r="BS43" s="54" t="str">
        <f>IF(ISBLANK(A43),"",VLOOKUP(MID(A43,2,1),Coordinate,9,false))</f>
        <v/>
      </c>
      <c r="BT43" s="54" t="str">
        <f>IF(ISBLANK(A43),"",VLOOKUP(MID(A43,3,1),Coordinate,9,false))</f>
        <v/>
      </c>
      <c r="BU43" s="54" t="str">
        <f>IF(ISBLANK(A43),"",VLOOKUP(MID(A43,4,1),Coordinate,9,false))</f>
        <v/>
      </c>
      <c r="BV43" s="54" t="str">
        <f>IF(ISBLANK(A43),"",VLOOKUP(MID(A43,5,1),Coordinate,9,false))</f>
        <v/>
      </c>
      <c r="BW43" s="54" t="str">
        <f>IF(ISBLANK(A43),"",VLOOKUP(MID(A43,6,1),Coordinate,9,false))</f>
        <v/>
      </c>
      <c r="BX43" s="84" t="str">
        <f>IF(ISBLANK(A43),"",VLOOKUP(RIGHT(A43,1),Coordinate,9,false))</f>
        <v/>
      </c>
      <c r="BY43" s="84">
        <f t="array" ref="BY43">SUMPRODUCT(BR43:BX43,TRANSPOSE(Weights))</f>
        <v>0</v>
      </c>
      <c r="BZ43" s="53"/>
    </row>
    <row r="44">
      <c r="A44" s="50"/>
      <c r="B44" s="51" t="str">
        <f>IF(ISBLANK(A44),"",if(C44="","N",if(VLOOKUP(BQ44,NewPlanet,3,false)=C44,"Y","N")))</f>
        <v/>
      </c>
      <c r="C44" s="3"/>
      <c r="D44" s="52"/>
      <c r="E44" s="52"/>
      <c r="F44" s="52"/>
      <c r="G44" s="53"/>
      <c r="H44" s="52"/>
      <c r="I44" s="54" t="str">
        <f t="shared" si="7"/>
        <v/>
      </c>
      <c r="J44" s="52"/>
      <c r="K44" s="52"/>
      <c r="L44" s="52"/>
      <c r="M44" s="52"/>
      <c r="N44" s="52"/>
      <c r="O44" s="54" t="str">
        <f t="shared" si="8"/>
        <v/>
      </c>
      <c r="P44" s="55"/>
      <c r="Q44" s="56"/>
      <c r="R44" s="57"/>
      <c r="S44" s="58"/>
      <c r="T44" s="59"/>
      <c r="U44" s="60"/>
      <c r="V44" s="61"/>
      <c r="W44" s="62"/>
      <c r="X44" s="52"/>
      <c r="Y44" s="63"/>
      <c r="Z44" s="53"/>
      <c r="AA44" s="53"/>
      <c r="AB44" s="53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56"/>
      <c r="AP44" s="56"/>
      <c r="AQ44" s="56"/>
      <c r="AR44" s="58"/>
      <c r="AS44" s="58"/>
      <c r="AT44" s="66"/>
      <c r="AU44" s="60"/>
      <c r="AV44" s="60"/>
      <c r="AW44" s="61"/>
      <c r="AX44" s="62"/>
      <c r="AY44" s="31" t="str">
        <f t="shared" si="14"/>
        <v/>
      </c>
      <c r="AZ44" s="63"/>
      <c r="BA44" s="69"/>
      <c r="BB44" s="69"/>
      <c r="BC44" s="69"/>
      <c r="BD44" s="71"/>
      <c r="BE44" s="71"/>
      <c r="BF44" s="71"/>
      <c r="BG44" s="72"/>
      <c r="BH44" s="73"/>
      <c r="BI44" s="73"/>
      <c r="BJ44" s="74"/>
      <c r="BK44" s="74"/>
      <c r="BL44" s="77" t="str">
        <f t="shared" si="10"/>
        <v/>
      </c>
      <c r="BM44" s="80" t="str">
        <f t="shared" si="11"/>
        <v/>
      </c>
      <c r="BN44" s="81"/>
      <c r="BO44" s="82" t="str">
        <f>IF(ISBLANK(A44),"",VLOOKUP(LEFT(A44,1),Coordinate,2,FALSE))</f>
        <v/>
      </c>
      <c r="BP44" s="83">
        <f t="shared" si="12"/>
        <v>0</v>
      </c>
      <c r="BQ44" s="84">
        <f t="shared" si="13"/>
        <v>0</v>
      </c>
      <c r="BR44" s="54" t="str">
        <f>IF(ISBLANK(A44),"",vlookup(LEFT(A44,1),Coordinate,9,false))</f>
        <v/>
      </c>
      <c r="BS44" s="54" t="str">
        <f>IF(ISBLANK(A44),"",VLOOKUP(MID(A44,2,1),Coordinate,9,false))</f>
        <v/>
      </c>
      <c r="BT44" s="54" t="str">
        <f>IF(ISBLANK(A44),"",VLOOKUP(MID(A44,3,1),Coordinate,9,false))</f>
        <v/>
      </c>
      <c r="BU44" s="54" t="str">
        <f>IF(ISBLANK(A44),"",VLOOKUP(MID(A44,4,1),Coordinate,9,false))</f>
        <v/>
      </c>
      <c r="BV44" s="54" t="str">
        <f>IF(ISBLANK(A44),"",VLOOKUP(MID(A44,5,1),Coordinate,9,false))</f>
        <v/>
      </c>
      <c r="BW44" s="54" t="str">
        <f>IF(ISBLANK(A44),"",VLOOKUP(MID(A44,6,1),Coordinate,9,false))</f>
        <v/>
      </c>
      <c r="BX44" s="84" t="str">
        <f>IF(ISBLANK(A44),"",VLOOKUP(RIGHT(A44,1),Coordinate,9,false))</f>
        <v/>
      </c>
      <c r="BY44" s="84">
        <f t="array" ref="BY44">SUMPRODUCT(BR44:BX44,TRANSPOSE(Weights))</f>
        <v>0</v>
      </c>
      <c r="BZ44" s="53"/>
    </row>
    <row r="45">
      <c r="A45" s="50"/>
      <c r="B45" s="51" t="str">
        <f>IF(ISBLANK(A45),"",if(C45="","N",if(VLOOKUP(BQ45,NewPlanet,3,false)=C45,"Y","N")))</f>
        <v/>
      </c>
      <c r="C45" s="3"/>
      <c r="D45" s="52"/>
      <c r="E45" s="52"/>
      <c r="F45" s="52"/>
      <c r="G45" s="53"/>
      <c r="H45" s="52"/>
      <c r="I45" s="54" t="str">
        <f t="shared" si="7"/>
        <v/>
      </c>
      <c r="J45" s="52"/>
      <c r="K45" s="52"/>
      <c r="L45" s="52"/>
      <c r="M45" s="52"/>
      <c r="N45" s="52"/>
      <c r="O45" s="54" t="str">
        <f t="shared" si="8"/>
        <v/>
      </c>
      <c r="P45" s="55"/>
      <c r="Q45" s="56"/>
      <c r="R45" s="57"/>
      <c r="S45" s="58"/>
      <c r="T45" s="59"/>
      <c r="U45" s="60"/>
      <c r="V45" s="61"/>
      <c r="W45" s="62"/>
      <c r="X45" s="52"/>
      <c r="Y45" s="63"/>
      <c r="Z45" s="53"/>
      <c r="AA45" s="53"/>
      <c r="AB45" s="53"/>
      <c r="AC45" s="65"/>
      <c r="AD45" s="52"/>
      <c r="AE45" s="52"/>
      <c r="AF45" s="52"/>
      <c r="AG45" s="65"/>
      <c r="AH45" s="52"/>
      <c r="AI45" s="52"/>
      <c r="AJ45" s="52"/>
      <c r="AK45" s="65"/>
      <c r="AL45" s="52"/>
      <c r="AM45" s="52"/>
      <c r="AN45" s="52"/>
      <c r="AO45" s="56"/>
      <c r="AP45" s="56"/>
      <c r="AQ45" s="56"/>
      <c r="AR45" s="58"/>
      <c r="AS45" s="58"/>
      <c r="AT45" s="66"/>
      <c r="AU45" s="60"/>
      <c r="AV45" s="60"/>
      <c r="AW45" s="61"/>
      <c r="AX45" s="62"/>
      <c r="AY45" s="31" t="str">
        <f t="shared" si="14"/>
        <v/>
      </c>
      <c r="AZ45" s="63"/>
      <c r="BA45" s="69"/>
      <c r="BB45" s="69"/>
      <c r="BC45" s="69"/>
      <c r="BD45" s="71"/>
      <c r="BE45" s="71"/>
      <c r="BF45" s="71"/>
      <c r="BG45" s="72"/>
      <c r="BH45" s="73"/>
      <c r="BI45" s="73"/>
      <c r="BJ45" s="74"/>
      <c r="BK45" s="74"/>
      <c r="BL45" s="77" t="str">
        <f t="shared" si="10"/>
        <v/>
      </c>
      <c r="BM45" s="80" t="str">
        <f t="shared" si="11"/>
        <v/>
      </c>
      <c r="BN45" s="81"/>
      <c r="BO45" s="82" t="str">
        <f>IF(ISBLANK(A45),"",VLOOKUP(LEFT(A45,1),Coordinate,2,FALSE))</f>
        <v/>
      </c>
      <c r="BP45" s="83">
        <f t="shared" si="12"/>
        <v>0</v>
      </c>
      <c r="BQ45" s="84">
        <f t="shared" si="13"/>
        <v>0</v>
      </c>
      <c r="BR45" s="54" t="str">
        <f>IF(ISBLANK(A45),"",vlookup(LEFT(A45,1),Coordinate,9,false))</f>
        <v/>
      </c>
      <c r="BS45" s="54" t="str">
        <f>IF(ISBLANK(A45),"",VLOOKUP(MID(A45,2,1),Coordinate,9,false))</f>
        <v/>
      </c>
      <c r="BT45" s="54" t="str">
        <f>IF(ISBLANK(A45),"",VLOOKUP(MID(A45,3,1),Coordinate,9,false))</f>
        <v/>
      </c>
      <c r="BU45" s="54" t="str">
        <f>IF(ISBLANK(A45),"",VLOOKUP(MID(A45,4,1),Coordinate,9,false))</f>
        <v/>
      </c>
      <c r="BV45" s="54" t="str">
        <f>IF(ISBLANK(A45),"",VLOOKUP(MID(A45,5,1),Coordinate,9,false))</f>
        <v/>
      </c>
      <c r="BW45" s="54" t="str">
        <f>IF(ISBLANK(A45),"",VLOOKUP(MID(A45,6,1),Coordinate,9,false))</f>
        <v/>
      </c>
      <c r="BX45" s="84" t="str">
        <f>IF(ISBLANK(A45),"",VLOOKUP(RIGHT(A45,1),Coordinate,9,false))</f>
        <v/>
      </c>
      <c r="BY45" s="84">
        <f t="array" ref="BY45">SUMPRODUCT(BR45:BX45,TRANSPOSE(Weights))</f>
        <v>0</v>
      </c>
      <c r="BZ45" s="53"/>
    </row>
    <row r="46">
      <c r="A46" s="50"/>
      <c r="B46" s="51" t="str">
        <f>IF(ISBLANK(A46),"",if(C46="","N",if(VLOOKUP(BQ46,NewPlanet,3,false)=C46,"Y","N")))</f>
        <v/>
      </c>
      <c r="C46" s="3"/>
      <c r="D46" s="52"/>
      <c r="E46" s="52"/>
      <c r="F46" s="52"/>
      <c r="G46" s="53"/>
      <c r="H46" s="52"/>
      <c r="I46" s="54" t="str">
        <f t="shared" si="7"/>
        <v/>
      </c>
      <c r="J46" s="52"/>
      <c r="K46" s="52"/>
      <c r="L46" s="52"/>
      <c r="M46" s="52"/>
      <c r="N46" s="52"/>
      <c r="O46" s="54" t="str">
        <f t="shared" si="8"/>
        <v/>
      </c>
      <c r="P46" s="55"/>
      <c r="Q46" s="56"/>
      <c r="R46" s="57"/>
      <c r="S46" s="58"/>
      <c r="T46" s="59"/>
      <c r="U46" s="60"/>
      <c r="V46" s="61"/>
      <c r="W46" s="62"/>
      <c r="X46" s="52"/>
      <c r="Y46" s="63"/>
      <c r="Z46" s="53"/>
      <c r="AA46" s="53"/>
      <c r="AB46" s="53"/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2"/>
      <c r="AO46" s="56"/>
      <c r="AP46" s="56"/>
      <c r="AQ46" s="56"/>
      <c r="AR46" s="58"/>
      <c r="AS46" s="58"/>
      <c r="AT46" s="66"/>
      <c r="AU46" s="60"/>
      <c r="AV46" s="60"/>
      <c r="AW46" s="61"/>
      <c r="AX46" s="62"/>
      <c r="AY46" s="31" t="str">
        <f t="shared" si="14"/>
        <v/>
      </c>
      <c r="AZ46" s="63"/>
      <c r="BA46" s="69"/>
      <c r="BB46" s="69"/>
      <c r="BC46" s="69"/>
      <c r="BD46" s="71"/>
      <c r="BE46" s="71"/>
      <c r="BF46" s="71"/>
      <c r="BG46" s="72"/>
      <c r="BH46" s="73"/>
      <c r="BI46" s="73"/>
      <c r="BJ46" s="74"/>
      <c r="BK46" s="74"/>
      <c r="BL46" s="77" t="str">
        <f t="shared" si="10"/>
        <v/>
      </c>
      <c r="BM46" s="80" t="str">
        <f t="shared" si="11"/>
        <v/>
      </c>
      <c r="BN46" s="81"/>
      <c r="BO46" s="82" t="str">
        <f>IF(ISBLANK(A46),"",VLOOKUP(LEFT(A46,1),Coordinate,2,FALSE))</f>
        <v/>
      </c>
      <c r="BP46" s="83">
        <f t="shared" si="12"/>
        <v>0</v>
      </c>
      <c r="BQ46" s="84">
        <f t="shared" si="13"/>
        <v>0</v>
      </c>
      <c r="BR46" s="54" t="str">
        <f>IF(ISBLANK(A46),"",vlookup(LEFT(A46,1),Coordinate,9,false))</f>
        <v/>
      </c>
      <c r="BS46" s="54" t="str">
        <f>IF(ISBLANK(A46),"",VLOOKUP(MID(A46,2,1),Coordinate,9,false))</f>
        <v/>
      </c>
      <c r="BT46" s="54" t="str">
        <f>IF(ISBLANK(A46),"",VLOOKUP(MID(A46,3,1),Coordinate,9,false))</f>
        <v/>
      </c>
      <c r="BU46" s="54" t="str">
        <f>IF(ISBLANK(A46),"",VLOOKUP(MID(A46,4,1),Coordinate,9,false))</f>
        <v/>
      </c>
      <c r="BV46" s="54" t="str">
        <f>IF(ISBLANK(A46),"",VLOOKUP(MID(A46,5,1),Coordinate,9,false))</f>
        <v/>
      </c>
      <c r="BW46" s="54" t="str">
        <f>IF(ISBLANK(A46),"",VLOOKUP(MID(A46,6,1),Coordinate,9,false))</f>
        <v/>
      </c>
      <c r="BX46" s="84" t="str">
        <f>IF(ISBLANK(A46),"",VLOOKUP(RIGHT(A46,1),Coordinate,9,false))</f>
        <v/>
      </c>
      <c r="BY46" s="84">
        <f t="array" ref="BY46">SUMPRODUCT(BR46:BX46,TRANSPOSE(Weights))</f>
        <v>0</v>
      </c>
      <c r="BZ46" s="53"/>
    </row>
    <row r="47">
      <c r="A47" s="50"/>
      <c r="B47" s="51" t="str">
        <f>IF(ISBLANK(A47),"",if(C47="","N",if(VLOOKUP(BQ47,NewPlanet,3,false)=C47,"Y","N")))</f>
        <v/>
      </c>
      <c r="C47" s="3"/>
      <c r="D47" s="52"/>
      <c r="E47" s="52"/>
      <c r="F47" s="52"/>
      <c r="G47" s="53"/>
      <c r="H47" s="52"/>
      <c r="I47" s="54" t="str">
        <f t="shared" si="7"/>
        <v/>
      </c>
      <c r="J47" s="52"/>
      <c r="K47" s="52"/>
      <c r="L47" s="52"/>
      <c r="M47" s="52"/>
      <c r="N47" s="52"/>
      <c r="O47" s="54" t="str">
        <f t="shared" si="8"/>
        <v/>
      </c>
      <c r="P47" s="55"/>
      <c r="Q47" s="56"/>
      <c r="R47" s="57"/>
      <c r="S47" s="58"/>
      <c r="T47" s="59"/>
      <c r="U47" s="60"/>
      <c r="V47" s="61"/>
      <c r="W47" s="62"/>
      <c r="X47" s="52"/>
      <c r="Y47" s="63"/>
      <c r="Z47" s="53"/>
      <c r="AA47" s="53"/>
      <c r="AB47" s="53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/>
      <c r="AP47" s="56"/>
      <c r="AQ47" s="56"/>
      <c r="AR47" s="58"/>
      <c r="AS47" s="58"/>
      <c r="AT47" s="66"/>
      <c r="AU47" s="60"/>
      <c r="AV47" s="60"/>
      <c r="AW47" s="61"/>
      <c r="AX47" s="62"/>
      <c r="AY47" s="31" t="str">
        <f t="shared" si="14"/>
        <v/>
      </c>
      <c r="AZ47" s="63"/>
      <c r="BA47" s="69"/>
      <c r="BB47" s="69"/>
      <c r="BC47" s="69"/>
      <c r="BD47" s="71"/>
      <c r="BE47" s="71"/>
      <c r="BF47" s="71"/>
      <c r="BG47" s="72"/>
      <c r="BH47" s="73"/>
      <c r="BI47" s="73"/>
      <c r="BJ47" s="74"/>
      <c r="BK47" s="74"/>
      <c r="BL47" s="77" t="str">
        <f t="shared" si="10"/>
        <v/>
      </c>
      <c r="BM47" s="80" t="str">
        <f t="shared" si="11"/>
        <v/>
      </c>
      <c r="BN47" s="81"/>
      <c r="BO47" s="82" t="str">
        <f>IF(ISBLANK(A47),"",VLOOKUP(LEFT(A47,1),Coordinate,2,FALSE))</f>
        <v/>
      </c>
      <c r="BP47" s="83">
        <f t="shared" si="12"/>
        <v>0</v>
      </c>
      <c r="BQ47" s="84">
        <f t="shared" si="13"/>
        <v>0</v>
      </c>
      <c r="BR47" s="54" t="str">
        <f>IF(ISBLANK(A47),"",vlookup(LEFT(A47,1),Coordinate,9,false))</f>
        <v/>
      </c>
      <c r="BS47" s="54" t="str">
        <f>IF(ISBLANK(A47),"",VLOOKUP(MID(A47,2,1),Coordinate,9,false))</f>
        <v/>
      </c>
      <c r="BT47" s="54" t="str">
        <f>IF(ISBLANK(A47),"",VLOOKUP(MID(A47,3,1),Coordinate,9,false))</f>
        <v/>
      </c>
      <c r="BU47" s="54" t="str">
        <f>IF(ISBLANK(A47),"",VLOOKUP(MID(A47,4,1),Coordinate,9,false))</f>
        <v/>
      </c>
      <c r="BV47" s="54" t="str">
        <f>IF(ISBLANK(A47),"",VLOOKUP(MID(A47,5,1),Coordinate,9,false))</f>
        <v/>
      </c>
      <c r="BW47" s="54" t="str">
        <f>IF(ISBLANK(A47),"",VLOOKUP(MID(A47,6,1),Coordinate,9,false))</f>
        <v/>
      </c>
      <c r="BX47" s="84" t="str">
        <f>IF(ISBLANK(A47),"",VLOOKUP(RIGHT(A47,1),Coordinate,9,false))</f>
        <v/>
      </c>
      <c r="BY47" s="84">
        <f t="array" ref="BY47">SUMPRODUCT(BR47:BX47,TRANSPOSE(Weights))</f>
        <v>0</v>
      </c>
      <c r="BZ47" s="53"/>
    </row>
    <row r="48">
      <c r="A48" s="50"/>
      <c r="B48" s="51" t="str">
        <f>IF(ISBLANK(A48),"",if(C48="","N",if(VLOOKUP(BQ48,NewPlanet,3,false)=C48,"Y","N")))</f>
        <v/>
      </c>
      <c r="C48" s="3"/>
      <c r="D48" s="52"/>
      <c r="E48" s="52"/>
      <c r="F48" s="52"/>
      <c r="G48" s="53"/>
      <c r="H48" s="52"/>
      <c r="I48" s="54" t="str">
        <f t="shared" si="7"/>
        <v/>
      </c>
      <c r="J48" s="52"/>
      <c r="K48" s="52"/>
      <c r="L48" s="52"/>
      <c r="M48" s="52"/>
      <c r="N48" s="52"/>
      <c r="O48" s="54" t="str">
        <f t="shared" si="8"/>
        <v/>
      </c>
      <c r="P48" s="55"/>
      <c r="Q48" s="56"/>
      <c r="R48" s="57"/>
      <c r="S48" s="58"/>
      <c r="T48" s="59"/>
      <c r="U48" s="60"/>
      <c r="V48" s="61"/>
      <c r="W48" s="62"/>
      <c r="X48" s="52"/>
      <c r="Y48" s="63"/>
      <c r="Z48" s="53"/>
      <c r="AA48" s="53"/>
      <c r="AB48" s="53"/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58"/>
      <c r="AS48" s="58"/>
      <c r="AT48" s="66"/>
      <c r="AU48" s="60"/>
      <c r="AV48" s="60"/>
      <c r="AW48" s="61"/>
      <c r="AX48" s="62"/>
      <c r="AY48" s="31" t="str">
        <f t="shared" si="14"/>
        <v/>
      </c>
      <c r="AZ48" s="63"/>
      <c r="BA48" s="69"/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77" t="str">
        <f t="shared" si="10"/>
        <v/>
      </c>
      <c r="BM48" s="80" t="str">
        <f t="shared" si="11"/>
        <v/>
      </c>
      <c r="BN48" s="81"/>
      <c r="BO48" s="82" t="str">
        <f>IF(ISBLANK(A48),"",VLOOKUP(LEFT(A48,1),Coordinate,2,FALSE))</f>
        <v/>
      </c>
      <c r="BP48" s="83">
        <f t="shared" si="12"/>
        <v>0</v>
      </c>
      <c r="BQ48" s="84">
        <f t="shared" si="13"/>
        <v>0</v>
      </c>
      <c r="BR48" s="54" t="str">
        <f>IF(ISBLANK(A48),"",vlookup(LEFT(A48,1),Coordinate,9,false))</f>
        <v/>
      </c>
      <c r="BS48" s="54" t="str">
        <f>IF(ISBLANK(A48),"",VLOOKUP(MID(A48,2,1),Coordinate,9,false))</f>
        <v/>
      </c>
      <c r="BT48" s="54" t="str">
        <f>IF(ISBLANK(A48),"",VLOOKUP(MID(A48,3,1),Coordinate,9,false))</f>
        <v/>
      </c>
      <c r="BU48" s="54" t="str">
        <f>IF(ISBLANK(A48),"",VLOOKUP(MID(A48,4,1),Coordinate,9,false))</f>
        <v/>
      </c>
      <c r="BV48" s="54" t="str">
        <f>IF(ISBLANK(A48),"",VLOOKUP(MID(A48,5,1),Coordinate,9,false))</f>
        <v/>
      </c>
      <c r="BW48" s="54" t="str">
        <f>IF(ISBLANK(A48),"",VLOOKUP(MID(A48,6,1),Coordinate,9,false))</f>
        <v/>
      </c>
      <c r="BX48" s="84" t="str">
        <f>IF(ISBLANK(A48),"",VLOOKUP(RIGHT(A48,1),Coordinate,9,false))</f>
        <v/>
      </c>
      <c r="BY48" s="84">
        <f t="array" ref="BY48">SUMPRODUCT(BR48:BX48,TRANSPOSE(Weights))</f>
        <v>0</v>
      </c>
      <c r="BZ48" s="53"/>
    </row>
    <row r="49">
      <c r="A49" s="50"/>
      <c r="B49" s="51" t="str">
        <f>IF(ISBLANK(A49),"",if(C49="","N",if(VLOOKUP(BQ49,NewPlanet,3,false)=C49,"Y","N")))</f>
        <v/>
      </c>
      <c r="C49" s="3"/>
      <c r="D49" s="52"/>
      <c r="E49" s="52"/>
      <c r="F49" s="52"/>
      <c r="G49" s="53"/>
      <c r="H49" s="52"/>
      <c r="I49" s="54" t="str">
        <f t="shared" si="7"/>
        <v/>
      </c>
      <c r="J49" s="52"/>
      <c r="K49" s="52"/>
      <c r="L49" s="52"/>
      <c r="M49" s="52"/>
      <c r="N49" s="52"/>
      <c r="O49" s="54" t="str">
        <f t="shared" si="8"/>
        <v/>
      </c>
      <c r="P49" s="55"/>
      <c r="Q49" s="56"/>
      <c r="R49" s="57"/>
      <c r="S49" s="58"/>
      <c r="T49" s="59"/>
      <c r="U49" s="60"/>
      <c r="V49" s="61"/>
      <c r="W49" s="62"/>
      <c r="X49" s="52"/>
      <c r="Y49" s="63"/>
      <c r="Z49" s="53"/>
      <c r="AA49" s="53"/>
      <c r="AB49" s="53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/>
      <c r="AS49" s="58"/>
      <c r="AT49" s="66"/>
      <c r="AU49" s="60"/>
      <c r="AV49" s="60"/>
      <c r="AW49" s="61"/>
      <c r="AX49" s="62"/>
      <c r="AY49" s="31" t="str">
        <f t="shared" si="14"/>
        <v/>
      </c>
      <c r="AZ49" s="63"/>
      <c r="BA49" s="69"/>
      <c r="BB49" s="69"/>
      <c r="BC49" s="69"/>
      <c r="BD49" s="71"/>
      <c r="BE49" s="71"/>
      <c r="BF49" s="71"/>
      <c r="BG49" s="72"/>
      <c r="BH49" s="73"/>
      <c r="BI49" s="73"/>
      <c r="BJ49" s="74"/>
      <c r="BK49" s="74"/>
      <c r="BL49" s="77" t="str">
        <f t="shared" si="10"/>
        <v/>
      </c>
      <c r="BM49" s="80" t="str">
        <f t="shared" si="11"/>
        <v/>
      </c>
      <c r="BN49" s="81"/>
      <c r="BO49" s="82" t="str">
        <f>IF(ISBLANK(A49),"",VLOOKUP(LEFT(A49,1),Coordinate,2,FALSE))</f>
        <v/>
      </c>
      <c r="BP49" s="83">
        <f t="shared" si="12"/>
        <v>0</v>
      </c>
      <c r="BQ49" s="84">
        <f t="shared" si="13"/>
        <v>0</v>
      </c>
      <c r="BR49" s="54" t="str">
        <f>IF(ISBLANK(A49),"",vlookup(LEFT(A49,1),Coordinate,9,false))</f>
        <v/>
      </c>
      <c r="BS49" s="54" t="str">
        <f>IF(ISBLANK(A49),"",VLOOKUP(MID(A49,2,1),Coordinate,9,false))</f>
        <v/>
      </c>
      <c r="BT49" s="54" t="str">
        <f>IF(ISBLANK(A49),"",VLOOKUP(MID(A49,3,1),Coordinate,9,false))</f>
        <v/>
      </c>
      <c r="BU49" s="54" t="str">
        <f>IF(ISBLANK(A49),"",VLOOKUP(MID(A49,4,1),Coordinate,9,false))</f>
        <v/>
      </c>
      <c r="BV49" s="54" t="str">
        <f>IF(ISBLANK(A49),"",VLOOKUP(MID(A49,5,1),Coordinate,9,false))</f>
        <v/>
      </c>
      <c r="BW49" s="54" t="str">
        <f>IF(ISBLANK(A49),"",VLOOKUP(MID(A49,6,1),Coordinate,9,false))</f>
        <v/>
      </c>
      <c r="BX49" s="84" t="str">
        <f>IF(ISBLANK(A49),"",VLOOKUP(RIGHT(A49,1),Coordinate,9,false))</f>
        <v/>
      </c>
      <c r="BY49" s="84">
        <f t="array" ref="BY49">SUMPRODUCT(BR49:BX49,TRANSPOSE(Weights))</f>
        <v>0</v>
      </c>
      <c r="BZ49" s="53"/>
    </row>
    <row r="50">
      <c r="A50" s="50"/>
      <c r="B50" s="51" t="str">
        <f>IF(ISBLANK(A50),"",if(C50="","N",if(VLOOKUP(BQ50,NewPlanet,3,false)=C50,"Y","N")))</f>
        <v/>
      </c>
      <c r="C50" s="3"/>
      <c r="D50" s="52"/>
      <c r="E50" s="52"/>
      <c r="F50" s="52"/>
      <c r="G50" s="53"/>
      <c r="H50" s="52"/>
      <c r="I50" s="54" t="str">
        <f t="shared" si="7"/>
        <v/>
      </c>
      <c r="J50" s="52"/>
      <c r="K50" s="52"/>
      <c r="L50" s="52"/>
      <c r="M50" s="52"/>
      <c r="N50" s="52"/>
      <c r="O50" s="54" t="str">
        <f t="shared" si="8"/>
        <v/>
      </c>
      <c r="P50" s="55"/>
      <c r="Q50" s="56"/>
      <c r="R50" s="57"/>
      <c r="S50" s="58"/>
      <c r="T50" s="59"/>
      <c r="U50" s="60"/>
      <c r="V50" s="61"/>
      <c r="W50" s="62"/>
      <c r="X50" s="52"/>
      <c r="Y50" s="63"/>
      <c r="Z50" s="53"/>
      <c r="AA50" s="53"/>
      <c r="AB50" s="53"/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2"/>
      <c r="AO50" s="56"/>
      <c r="AP50" s="56"/>
      <c r="AQ50" s="56"/>
      <c r="AR50" s="58"/>
      <c r="AS50" s="58"/>
      <c r="AT50" s="66"/>
      <c r="AU50" s="60"/>
      <c r="AV50" s="60"/>
      <c r="AW50" s="61"/>
      <c r="AX50" s="62"/>
      <c r="AY50" s="31" t="str">
        <f t="shared" si="14"/>
        <v/>
      </c>
      <c r="AZ50" s="63"/>
      <c r="BA50" s="69"/>
      <c r="BB50" s="69"/>
      <c r="BC50" s="69"/>
      <c r="BD50" s="71"/>
      <c r="BE50" s="71"/>
      <c r="BF50" s="71"/>
      <c r="BG50" s="72"/>
      <c r="BH50" s="73"/>
      <c r="BI50" s="73"/>
      <c r="BJ50" s="74"/>
      <c r="BK50" s="74"/>
      <c r="BL50" s="77" t="str">
        <f t="shared" si="10"/>
        <v/>
      </c>
      <c r="BM50" s="80" t="str">
        <f t="shared" si="11"/>
        <v/>
      </c>
      <c r="BN50" s="81"/>
      <c r="BO50" s="82" t="str">
        <f>IF(ISBLANK(A50),"",VLOOKUP(LEFT(A50,1),Coordinate,2,FALSE))</f>
        <v/>
      </c>
      <c r="BP50" s="83">
        <f t="shared" si="12"/>
        <v>0</v>
      </c>
      <c r="BQ50" s="84">
        <f t="shared" si="13"/>
        <v>0</v>
      </c>
      <c r="BR50" s="54" t="str">
        <f>IF(ISBLANK(A50),"",vlookup(LEFT(A50,1),Coordinate,9,false))</f>
        <v/>
      </c>
      <c r="BS50" s="54" t="str">
        <f>IF(ISBLANK(A50),"",VLOOKUP(MID(A50,2,1),Coordinate,9,false))</f>
        <v/>
      </c>
      <c r="BT50" s="54" t="str">
        <f>IF(ISBLANK(A50),"",VLOOKUP(MID(A50,3,1),Coordinate,9,false))</f>
        <v/>
      </c>
      <c r="BU50" s="54" t="str">
        <f>IF(ISBLANK(A50),"",VLOOKUP(MID(A50,4,1),Coordinate,9,false))</f>
        <v/>
      </c>
      <c r="BV50" s="54" t="str">
        <f>IF(ISBLANK(A50),"",VLOOKUP(MID(A50,5,1),Coordinate,9,false))</f>
        <v/>
      </c>
      <c r="BW50" s="54" t="str">
        <f>IF(ISBLANK(A50),"",VLOOKUP(MID(A50,6,1),Coordinate,9,false))</f>
        <v/>
      </c>
      <c r="BX50" s="84" t="str">
        <f>IF(ISBLANK(A50),"",VLOOKUP(RIGHT(A50,1),Coordinate,9,false))</f>
        <v/>
      </c>
      <c r="BY50" s="84">
        <f t="array" ref="BY50">SUMPRODUCT(BR50:BX50,TRANSPOSE(Weights))</f>
        <v>0</v>
      </c>
      <c r="BZ50" s="53"/>
    </row>
    <row r="51">
      <c r="A51" s="50"/>
      <c r="B51" s="51" t="str">
        <f>IF(ISBLANK(A51),"",if(C51="","N",if(VLOOKUP(BQ51,NewPlanet,3,false)=C51,"Y","N")))</f>
        <v/>
      </c>
      <c r="C51" s="3"/>
      <c r="D51" s="52"/>
      <c r="E51" s="52"/>
      <c r="F51" s="52"/>
      <c r="G51" s="53"/>
      <c r="H51" s="52"/>
      <c r="I51" s="54" t="str">
        <f t="shared" si="7"/>
        <v/>
      </c>
      <c r="J51" s="52"/>
      <c r="K51" s="52"/>
      <c r="L51" s="52"/>
      <c r="M51" s="52"/>
      <c r="N51" s="52"/>
      <c r="O51" s="54" t="str">
        <f t="shared" si="8"/>
        <v/>
      </c>
      <c r="P51" s="55"/>
      <c r="Q51" s="56"/>
      <c r="R51" s="57"/>
      <c r="S51" s="58"/>
      <c r="T51" s="59"/>
      <c r="U51" s="60"/>
      <c r="V51" s="61"/>
      <c r="W51" s="62"/>
      <c r="X51" s="52"/>
      <c r="Y51" s="63"/>
      <c r="Z51" s="53"/>
      <c r="AA51" s="53"/>
      <c r="AB51" s="53"/>
      <c r="AC51" s="65"/>
      <c r="AD51" s="52"/>
      <c r="AE51" s="52"/>
      <c r="AF51" s="52"/>
      <c r="AG51" s="65"/>
      <c r="AH51" s="52"/>
      <c r="AI51" s="52"/>
      <c r="AJ51" s="52"/>
      <c r="AK51" s="65"/>
      <c r="AL51" s="52"/>
      <c r="AM51" s="52"/>
      <c r="AN51" s="52"/>
      <c r="AO51" s="56"/>
      <c r="AP51" s="56"/>
      <c r="AQ51" s="56"/>
      <c r="AR51" s="58"/>
      <c r="AS51" s="58"/>
      <c r="AT51" s="66"/>
      <c r="AU51" s="60"/>
      <c r="AV51" s="60"/>
      <c r="AW51" s="61"/>
      <c r="AX51" s="62"/>
      <c r="AY51" s="31" t="str">
        <f t="shared" si="14"/>
        <v/>
      </c>
      <c r="AZ51" s="63"/>
      <c r="BA51" s="69"/>
      <c r="BB51" s="69"/>
      <c r="BC51" s="69"/>
      <c r="BD51" s="71"/>
      <c r="BE51" s="71"/>
      <c r="BF51" s="71"/>
      <c r="BG51" s="72"/>
      <c r="BH51" s="73"/>
      <c r="BI51" s="73"/>
      <c r="BJ51" s="74"/>
      <c r="BK51" s="74"/>
      <c r="BL51" s="77" t="str">
        <f t="shared" si="10"/>
        <v/>
      </c>
      <c r="BM51" s="80" t="str">
        <f t="shared" si="11"/>
        <v/>
      </c>
      <c r="BN51" s="81"/>
      <c r="BO51" s="82" t="str">
        <f>IF(ISBLANK(A51),"",VLOOKUP(LEFT(A51,1),Coordinate,2,FALSE))</f>
        <v/>
      </c>
      <c r="BP51" s="83">
        <f t="shared" si="12"/>
        <v>0</v>
      </c>
      <c r="BQ51" s="84">
        <f t="shared" si="13"/>
        <v>0</v>
      </c>
      <c r="BR51" s="54" t="str">
        <f>IF(ISBLANK(A51),"",vlookup(LEFT(A51,1),Coordinate,9,false))</f>
        <v/>
      </c>
      <c r="BS51" s="54" t="str">
        <f>IF(ISBLANK(A51),"",VLOOKUP(MID(A51,2,1),Coordinate,9,false))</f>
        <v/>
      </c>
      <c r="BT51" s="54" t="str">
        <f>IF(ISBLANK(A51),"",VLOOKUP(MID(A51,3,1),Coordinate,9,false))</f>
        <v/>
      </c>
      <c r="BU51" s="54" t="str">
        <f>IF(ISBLANK(A51),"",VLOOKUP(MID(A51,4,1),Coordinate,9,false))</f>
        <v/>
      </c>
      <c r="BV51" s="54" t="str">
        <f>IF(ISBLANK(A51),"",VLOOKUP(MID(A51,5,1),Coordinate,9,false))</f>
        <v/>
      </c>
      <c r="BW51" s="54" t="str">
        <f>IF(ISBLANK(A51),"",VLOOKUP(MID(A51,6,1),Coordinate,9,false))</f>
        <v/>
      </c>
      <c r="BX51" s="84" t="str">
        <f>IF(ISBLANK(A51),"",VLOOKUP(RIGHT(A51,1),Coordinate,9,false))</f>
        <v/>
      </c>
      <c r="BY51" s="84">
        <f t="array" ref="BY51">SUMPRODUCT(BR51:BX51,TRANSPOSE(Weights))</f>
        <v>0</v>
      </c>
      <c r="BZ51" s="53"/>
    </row>
    <row r="52">
      <c r="A52" s="50"/>
      <c r="B52" s="51" t="str">
        <f>IF(ISBLANK(A52),"",if(C52="","N",if(VLOOKUP(BQ52,NewPlanet,3,false)=C52,"Y","N")))</f>
        <v/>
      </c>
      <c r="C52" s="3"/>
      <c r="D52" s="52"/>
      <c r="E52" s="52"/>
      <c r="F52" s="52"/>
      <c r="G52" s="53"/>
      <c r="H52" s="52"/>
      <c r="I52" s="54" t="str">
        <f t="shared" si="7"/>
        <v/>
      </c>
      <c r="J52" s="52"/>
      <c r="K52" s="52"/>
      <c r="L52" s="52"/>
      <c r="M52" s="52"/>
      <c r="N52" s="52"/>
      <c r="O52" s="54" t="str">
        <f t="shared" si="8"/>
        <v/>
      </c>
      <c r="P52" s="55"/>
      <c r="Q52" s="56"/>
      <c r="R52" s="57"/>
      <c r="S52" s="58"/>
      <c r="T52" s="59"/>
      <c r="U52" s="60"/>
      <c r="V52" s="61"/>
      <c r="W52" s="62"/>
      <c r="X52" s="52"/>
      <c r="Y52" s="63"/>
      <c r="Z52" s="53"/>
      <c r="AA52" s="53"/>
      <c r="AB52" s="53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66"/>
      <c r="AU52" s="60"/>
      <c r="AV52" s="60"/>
      <c r="AW52" s="61"/>
      <c r="AX52" s="62"/>
      <c r="AY52" s="31" t="str">
        <f t="shared" si="14"/>
        <v/>
      </c>
      <c r="AZ52" s="63"/>
      <c r="BA52" s="69"/>
      <c r="BB52" s="69"/>
      <c r="BC52" s="69"/>
      <c r="BD52" s="71"/>
      <c r="BE52" s="71"/>
      <c r="BF52" s="71"/>
      <c r="BG52" s="72"/>
      <c r="BH52" s="73"/>
      <c r="BI52" s="73"/>
      <c r="BJ52" s="74"/>
      <c r="BK52" s="74"/>
      <c r="BL52" s="77" t="str">
        <f t="shared" si="10"/>
        <v/>
      </c>
      <c r="BM52" s="80" t="str">
        <f t="shared" si="11"/>
        <v/>
      </c>
      <c r="BN52" s="81"/>
      <c r="BO52" s="82" t="str">
        <f>IF(ISBLANK(A52),"",VLOOKUP(LEFT(A52,1),Coordinate,2,FALSE))</f>
        <v/>
      </c>
      <c r="BP52" s="83">
        <f t="shared" si="12"/>
        <v>0</v>
      </c>
      <c r="BQ52" s="84">
        <f t="shared" si="13"/>
        <v>0</v>
      </c>
      <c r="BR52" s="54" t="str">
        <f>IF(ISBLANK(A52),"",vlookup(LEFT(A52,1),Coordinate,9,false))</f>
        <v/>
      </c>
      <c r="BS52" s="54" t="str">
        <f>IF(ISBLANK(A52),"",VLOOKUP(MID(A52,2,1),Coordinate,9,false))</f>
        <v/>
      </c>
      <c r="BT52" s="54" t="str">
        <f>IF(ISBLANK(A52),"",VLOOKUP(MID(A52,3,1),Coordinate,9,false))</f>
        <v/>
      </c>
      <c r="BU52" s="54" t="str">
        <f>IF(ISBLANK(A52),"",VLOOKUP(MID(A52,4,1),Coordinate,9,false))</f>
        <v/>
      </c>
      <c r="BV52" s="54" t="str">
        <f>IF(ISBLANK(A52),"",VLOOKUP(MID(A52,5,1),Coordinate,9,false))</f>
        <v/>
      </c>
      <c r="BW52" s="54" t="str">
        <f>IF(ISBLANK(A52),"",VLOOKUP(MID(A52,6,1),Coordinate,9,false))</f>
        <v/>
      </c>
      <c r="BX52" s="84" t="str">
        <f>IF(ISBLANK(A52),"",VLOOKUP(RIGHT(A52,1),Coordinate,9,false))</f>
        <v/>
      </c>
      <c r="BY52" s="84">
        <f t="array" ref="BY52">SUMPRODUCT(BR52:BX52,TRANSPOSE(Weights))</f>
        <v>0</v>
      </c>
      <c r="BZ52" s="53"/>
    </row>
    <row r="53">
      <c r="A53" s="50"/>
      <c r="B53" s="51" t="str">
        <f>IF(ISBLANK(A53),"",if(C53="","N",if(VLOOKUP(BQ53,NewPlanet,3,false)=C53,"Y","N")))</f>
        <v/>
      </c>
      <c r="C53" s="3"/>
      <c r="D53" s="52"/>
      <c r="E53" s="52"/>
      <c r="F53" s="52"/>
      <c r="G53" s="53"/>
      <c r="H53" s="52"/>
      <c r="I53" s="54" t="str">
        <f t="shared" si="7"/>
        <v/>
      </c>
      <c r="J53" s="52"/>
      <c r="K53" s="52"/>
      <c r="L53" s="52"/>
      <c r="M53" s="52"/>
      <c r="N53" s="52"/>
      <c r="O53" s="54" t="str">
        <f t="shared" si="8"/>
        <v/>
      </c>
      <c r="P53" s="55"/>
      <c r="Q53" s="56"/>
      <c r="R53" s="57"/>
      <c r="S53" s="58"/>
      <c r="T53" s="59"/>
      <c r="U53" s="60"/>
      <c r="V53" s="61"/>
      <c r="W53" s="62"/>
      <c r="X53" s="52"/>
      <c r="Y53" s="63"/>
      <c r="Z53" s="53"/>
      <c r="AA53" s="53"/>
      <c r="AB53" s="53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56"/>
      <c r="AP53" s="56"/>
      <c r="AQ53" s="56"/>
      <c r="AR53" s="58"/>
      <c r="AS53" s="58"/>
      <c r="AT53" s="66"/>
      <c r="AU53" s="60"/>
      <c r="AV53" s="60"/>
      <c r="AW53" s="61"/>
      <c r="AX53" s="62"/>
      <c r="AY53" s="31" t="str">
        <f t="shared" si="14"/>
        <v/>
      </c>
      <c r="AZ53" s="63"/>
      <c r="BA53" s="69"/>
      <c r="BB53" s="69"/>
      <c r="BC53" s="69"/>
      <c r="BD53" s="71"/>
      <c r="BE53" s="71"/>
      <c r="BF53" s="71"/>
      <c r="BG53" s="72"/>
      <c r="BH53" s="73"/>
      <c r="BI53" s="73"/>
      <c r="BJ53" s="74"/>
      <c r="BK53" s="74"/>
      <c r="BL53" s="77" t="str">
        <f t="shared" si="10"/>
        <v/>
      </c>
      <c r="BM53" s="80" t="str">
        <f t="shared" si="11"/>
        <v/>
      </c>
      <c r="BN53" s="81"/>
      <c r="BO53" s="82" t="str">
        <f>IF(ISBLANK(A53),"",VLOOKUP(LEFT(A53,1),Coordinate,2,FALSE))</f>
        <v/>
      </c>
      <c r="BP53" s="83">
        <f t="shared" si="12"/>
        <v>0</v>
      </c>
      <c r="BQ53" s="84">
        <f t="shared" si="13"/>
        <v>0</v>
      </c>
      <c r="BR53" s="54" t="str">
        <f>IF(ISBLANK(A53),"",vlookup(LEFT(A53,1),Coordinate,9,false))</f>
        <v/>
      </c>
      <c r="BS53" s="54" t="str">
        <f>IF(ISBLANK(A53),"",VLOOKUP(MID(A53,2,1),Coordinate,9,false))</f>
        <v/>
      </c>
      <c r="BT53" s="54" t="str">
        <f>IF(ISBLANK(A53),"",VLOOKUP(MID(A53,3,1),Coordinate,9,false))</f>
        <v/>
      </c>
      <c r="BU53" s="54" t="str">
        <f>IF(ISBLANK(A53),"",VLOOKUP(MID(A53,4,1),Coordinate,9,false))</f>
        <v/>
      </c>
      <c r="BV53" s="54" t="str">
        <f>IF(ISBLANK(A53),"",VLOOKUP(MID(A53,5,1),Coordinate,9,false))</f>
        <v/>
      </c>
      <c r="BW53" s="54" t="str">
        <f>IF(ISBLANK(A53),"",VLOOKUP(MID(A53,6,1),Coordinate,9,false))</f>
        <v/>
      </c>
      <c r="BX53" s="84" t="str">
        <f>IF(ISBLANK(A53),"",VLOOKUP(RIGHT(A53,1),Coordinate,9,false))</f>
        <v/>
      </c>
      <c r="BY53" s="84">
        <f t="array" ref="BY53">SUMPRODUCT(BR53:BX53,TRANSPOSE(Weights))</f>
        <v>0</v>
      </c>
      <c r="BZ53" s="53"/>
    </row>
    <row r="54">
      <c r="A54" s="50"/>
      <c r="B54" s="51" t="str">
        <f>IF(ISBLANK(A54),"",if(C54="","N",if(VLOOKUP(BQ54,NewPlanet,3,false)=C54,"Y","N")))</f>
        <v/>
      </c>
      <c r="C54" s="3"/>
      <c r="D54" s="52"/>
      <c r="E54" s="52"/>
      <c r="F54" s="52"/>
      <c r="G54" s="53"/>
      <c r="H54" s="52"/>
      <c r="I54" s="54" t="str">
        <f t="shared" si="7"/>
        <v/>
      </c>
      <c r="J54" s="52"/>
      <c r="K54" s="52"/>
      <c r="L54" s="52"/>
      <c r="M54" s="52"/>
      <c r="N54" s="52"/>
      <c r="O54" s="54" t="str">
        <f t="shared" si="8"/>
        <v/>
      </c>
      <c r="P54" s="55"/>
      <c r="Q54" s="56"/>
      <c r="R54" s="57"/>
      <c r="S54" s="58"/>
      <c r="T54" s="59"/>
      <c r="U54" s="60"/>
      <c r="V54" s="61"/>
      <c r="W54" s="62"/>
      <c r="X54" s="52"/>
      <c r="Y54" s="63"/>
      <c r="Z54" s="53"/>
      <c r="AA54" s="53"/>
      <c r="AB54" s="53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66"/>
      <c r="AU54" s="60"/>
      <c r="AV54" s="60"/>
      <c r="AW54" s="61"/>
      <c r="AX54" s="62"/>
      <c r="AY54" s="31" t="str">
        <f t="shared" si="14"/>
        <v/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 t="str">
        <f t="shared" si="10"/>
        <v/>
      </c>
      <c r="BM54" s="80" t="str">
        <f t="shared" si="11"/>
        <v/>
      </c>
      <c r="BN54" s="81"/>
      <c r="BO54" s="82" t="str">
        <f>IF(ISBLANK(A54),"",VLOOKUP(LEFT(A54,1),Coordinate,2,FALSE))</f>
        <v/>
      </c>
      <c r="BP54" s="83">
        <f t="shared" si="12"/>
        <v>0</v>
      </c>
      <c r="BQ54" s="84">
        <f t="shared" si="13"/>
        <v>0</v>
      </c>
      <c r="BR54" s="54" t="str">
        <f>IF(ISBLANK(A54),"",vlookup(LEFT(A54,1),Coordinate,9,false))</f>
        <v/>
      </c>
      <c r="BS54" s="54" t="str">
        <f>IF(ISBLANK(A54),"",VLOOKUP(MID(A54,2,1),Coordinate,9,false))</f>
        <v/>
      </c>
      <c r="BT54" s="54" t="str">
        <f>IF(ISBLANK(A54),"",VLOOKUP(MID(A54,3,1),Coordinate,9,false))</f>
        <v/>
      </c>
      <c r="BU54" s="54" t="str">
        <f>IF(ISBLANK(A54),"",VLOOKUP(MID(A54,4,1),Coordinate,9,false))</f>
        <v/>
      </c>
      <c r="BV54" s="54" t="str">
        <f>IF(ISBLANK(A54),"",VLOOKUP(MID(A54,5,1),Coordinate,9,false))</f>
        <v/>
      </c>
      <c r="BW54" s="54" t="str">
        <f>IF(ISBLANK(A54),"",VLOOKUP(MID(A54,6,1),Coordinate,9,false))</f>
        <v/>
      </c>
      <c r="BX54" s="84" t="str">
        <f>IF(ISBLANK(A54),"",VLOOKUP(RIGHT(A54,1),Coordinate,9,false))</f>
        <v/>
      </c>
      <c r="BY54" s="84">
        <f t="array" ref="BY54">SUMPRODUCT(BR54:BX54,TRANSPOSE(Weights))</f>
        <v>0</v>
      </c>
      <c r="BZ54" s="53"/>
    </row>
    <row r="55">
      <c r="A55" s="50"/>
      <c r="B55" s="51" t="str">
        <f>IF(ISBLANK(A55),"",if(C55="","N",if(VLOOKUP(BQ55,NewPlanet,3,false)=C55,"Y","N")))</f>
        <v/>
      </c>
      <c r="C55" s="3"/>
      <c r="D55" s="52"/>
      <c r="E55" s="52"/>
      <c r="F55" s="52"/>
      <c r="G55" s="53"/>
      <c r="H55" s="52"/>
      <c r="I55" s="54" t="str">
        <f t="shared" si="7"/>
        <v/>
      </c>
      <c r="J55" s="52"/>
      <c r="K55" s="52"/>
      <c r="L55" s="52"/>
      <c r="M55" s="52"/>
      <c r="N55" s="52"/>
      <c r="O55" s="54" t="str">
        <f t="shared" si="8"/>
        <v/>
      </c>
      <c r="P55" s="55"/>
      <c r="Q55" s="56"/>
      <c r="R55" s="57"/>
      <c r="S55" s="58"/>
      <c r="T55" s="59"/>
      <c r="U55" s="60"/>
      <c r="V55" s="61"/>
      <c r="W55" s="62"/>
      <c r="X55" s="52"/>
      <c r="Y55" s="63"/>
      <c r="Z55" s="53"/>
      <c r="AA55" s="53"/>
      <c r="AB55" s="53"/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66"/>
      <c r="AU55" s="60"/>
      <c r="AV55" s="60"/>
      <c r="AW55" s="61"/>
      <c r="AX55" s="62"/>
      <c r="AY55" s="31" t="str">
        <f t="shared" si="14"/>
        <v/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 t="str">
        <f t="shared" si="10"/>
        <v/>
      </c>
      <c r="BM55" s="80" t="str">
        <f t="shared" si="11"/>
        <v/>
      </c>
      <c r="BN55" s="81"/>
      <c r="BO55" s="82" t="str">
        <f>IF(ISBLANK(A55),"",VLOOKUP(LEFT(A55,1),Coordinate,2,FALSE))</f>
        <v/>
      </c>
      <c r="BP55" s="83">
        <f t="shared" si="12"/>
        <v>0</v>
      </c>
      <c r="BQ55" s="84">
        <f t="shared" si="13"/>
        <v>0</v>
      </c>
      <c r="BR55" s="54" t="str">
        <f>IF(ISBLANK(A55),"",vlookup(LEFT(A55,1),Coordinate,9,false))</f>
        <v/>
      </c>
      <c r="BS55" s="54" t="str">
        <f>IF(ISBLANK(A55),"",VLOOKUP(MID(A55,2,1),Coordinate,9,false))</f>
        <v/>
      </c>
      <c r="BT55" s="54" t="str">
        <f>IF(ISBLANK(A55),"",VLOOKUP(MID(A55,3,1),Coordinate,9,false))</f>
        <v/>
      </c>
      <c r="BU55" s="54" t="str">
        <f>IF(ISBLANK(A55),"",VLOOKUP(MID(A55,4,1),Coordinate,9,false))</f>
        <v/>
      </c>
      <c r="BV55" s="54" t="str">
        <f>IF(ISBLANK(A55),"",VLOOKUP(MID(A55,5,1),Coordinate,9,false))</f>
        <v/>
      </c>
      <c r="BW55" s="54" t="str">
        <f>IF(ISBLANK(A55),"",VLOOKUP(MID(A55,6,1),Coordinate,9,false))</f>
        <v/>
      </c>
      <c r="BX55" s="84" t="str">
        <f>IF(ISBLANK(A55),"",VLOOKUP(RIGHT(A55,1),Coordinate,9,false))</f>
        <v/>
      </c>
      <c r="BY55" s="84">
        <f t="array" ref="BY55">SUMPRODUCT(BR55:BX55,TRANSPOSE(Weights))</f>
        <v>0</v>
      </c>
      <c r="BZ55" s="53"/>
    </row>
    <row r="56">
      <c r="A56" s="50"/>
      <c r="B56" s="51" t="str">
        <f>IF(ISBLANK(A56),"",if(C56="","N",if(VLOOKUP(BQ56,NewPlanet,3,false)=C56,"Y","N")))</f>
        <v/>
      </c>
      <c r="C56" s="3"/>
      <c r="D56" s="52"/>
      <c r="E56" s="52"/>
      <c r="F56" s="52"/>
      <c r="G56" s="53"/>
      <c r="H56" s="52"/>
      <c r="I56" s="54" t="str">
        <f t="shared" si="7"/>
        <v/>
      </c>
      <c r="J56" s="52"/>
      <c r="K56" s="52"/>
      <c r="L56" s="52"/>
      <c r="M56" s="52"/>
      <c r="N56" s="52"/>
      <c r="O56" s="54" t="str">
        <f t="shared" si="8"/>
        <v/>
      </c>
      <c r="P56" s="55"/>
      <c r="Q56" s="56"/>
      <c r="R56" s="57"/>
      <c r="S56" s="58"/>
      <c r="T56" s="59"/>
      <c r="U56" s="60"/>
      <c r="V56" s="61"/>
      <c r="W56" s="62"/>
      <c r="X56" s="52"/>
      <c r="Y56" s="63"/>
      <c r="Z56" s="53"/>
      <c r="AA56" s="53"/>
      <c r="AB56" s="53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58"/>
      <c r="AS56" s="58"/>
      <c r="AT56" s="66"/>
      <c r="AU56" s="60"/>
      <c r="AV56" s="60"/>
      <c r="AW56" s="61"/>
      <c r="AX56" s="62"/>
      <c r="AY56" s="31" t="str">
        <f t="shared" si="14"/>
        <v/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 t="str">
        <f t="shared" si="10"/>
        <v/>
      </c>
      <c r="BM56" s="80" t="str">
        <f t="shared" si="11"/>
        <v/>
      </c>
      <c r="BN56" s="81"/>
      <c r="BO56" s="82" t="str">
        <f>IF(ISBLANK(A56),"",VLOOKUP(LEFT(A56,1),Coordinate,2,FALSE))</f>
        <v/>
      </c>
      <c r="BP56" s="83">
        <f t="shared" si="12"/>
        <v>0</v>
      </c>
      <c r="BQ56" s="84">
        <f t="shared" si="13"/>
        <v>0</v>
      </c>
      <c r="BR56" s="54" t="str">
        <f>IF(ISBLANK(A56),"",vlookup(LEFT(A56,1),Coordinate,9,false))</f>
        <v/>
      </c>
      <c r="BS56" s="54" t="str">
        <f>IF(ISBLANK(A56),"",VLOOKUP(MID(A56,2,1),Coordinate,9,false))</f>
        <v/>
      </c>
      <c r="BT56" s="54" t="str">
        <f>IF(ISBLANK(A56),"",VLOOKUP(MID(A56,3,1),Coordinate,9,false))</f>
        <v/>
      </c>
      <c r="BU56" s="54" t="str">
        <f>IF(ISBLANK(A56),"",VLOOKUP(MID(A56,4,1),Coordinate,9,false))</f>
        <v/>
      </c>
      <c r="BV56" s="54" t="str">
        <f>IF(ISBLANK(A56),"",VLOOKUP(MID(A56,5,1),Coordinate,9,false))</f>
        <v/>
      </c>
      <c r="BW56" s="54" t="str">
        <f>IF(ISBLANK(A56),"",VLOOKUP(MID(A56,6,1),Coordinate,9,false))</f>
        <v/>
      </c>
      <c r="BX56" s="84" t="str">
        <f>IF(ISBLANK(A56),"",VLOOKUP(RIGHT(A56,1),Coordinate,9,false))</f>
        <v/>
      </c>
      <c r="BY56" s="84">
        <f t="array" ref="BY56">SUMPRODUCT(BR56:BX56,TRANSPOSE(Weights))</f>
        <v>0</v>
      </c>
      <c r="BZ56" s="53"/>
    </row>
    <row r="57">
      <c r="A57" s="50"/>
      <c r="B57" s="51" t="str">
        <f>IF(ISBLANK(A57),"",if(C57="","N",if(VLOOKUP(BQ57,NewPlanet,3,false)=C57,"Y","N")))</f>
        <v/>
      </c>
      <c r="C57" s="3"/>
      <c r="D57" s="52"/>
      <c r="E57" s="52"/>
      <c r="F57" s="52"/>
      <c r="G57" s="53"/>
      <c r="H57" s="52"/>
      <c r="I57" s="54" t="str">
        <f t="shared" si="7"/>
        <v/>
      </c>
      <c r="J57" s="52"/>
      <c r="K57" s="52"/>
      <c r="L57" s="52"/>
      <c r="M57" s="52"/>
      <c r="N57" s="52"/>
      <c r="O57" s="54" t="str">
        <f t="shared" si="8"/>
        <v/>
      </c>
      <c r="P57" s="55"/>
      <c r="Q57" s="56"/>
      <c r="R57" s="57"/>
      <c r="S57" s="58"/>
      <c r="T57" s="59"/>
      <c r="U57" s="60"/>
      <c r="V57" s="61"/>
      <c r="W57" s="62"/>
      <c r="X57" s="52"/>
      <c r="Y57" s="63"/>
      <c r="Z57" s="53"/>
      <c r="AA57" s="53"/>
      <c r="AB57" s="53"/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6"/>
      <c r="AR57" s="58"/>
      <c r="AS57" s="58"/>
      <c r="AT57" s="66"/>
      <c r="AU57" s="60"/>
      <c r="AV57" s="60"/>
      <c r="AW57" s="61"/>
      <c r="AX57" s="62"/>
      <c r="AY57" s="31" t="str">
        <f t="shared" si="14"/>
        <v/>
      </c>
      <c r="AZ57" s="63"/>
      <c r="BA57" s="69"/>
      <c r="BB57" s="69"/>
      <c r="BC57" s="69"/>
      <c r="BD57" s="71"/>
      <c r="BE57" s="71"/>
      <c r="BF57" s="71"/>
      <c r="BG57" s="72"/>
      <c r="BH57" s="73"/>
      <c r="BI57" s="73"/>
      <c r="BJ57" s="74"/>
      <c r="BK57" s="74"/>
      <c r="BL57" s="77" t="str">
        <f t="shared" si="10"/>
        <v/>
      </c>
      <c r="BM57" s="80" t="str">
        <f t="shared" si="11"/>
        <v/>
      </c>
      <c r="BN57" s="81"/>
      <c r="BO57" s="82" t="str">
        <f>IF(ISBLANK(A57),"",VLOOKUP(LEFT(A57,1),Coordinate,2,FALSE))</f>
        <v/>
      </c>
      <c r="BP57" s="83">
        <f t="shared" si="12"/>
        <v>0</v>
      </c>
      <c r="BQ57" s="84">
        <f t="shared" si="13"/>
        <v>0</v>
      </c>
      <c r="BR57" s="54" t="str">
        <f>IF(ISBLANK(A57),"",vlookup(LEFT(A57,1),Coordinate,9,false))</f>
        <v/>
      </c>
      <c r="BS57" s="54" t="str">
        <f>IF(ISBLANK(A57),"",VLOOKUP(MID(A57,2,1),Coordinate,9,false))</f>
        <v/>
      </c>
      <c r="BT57" s="54" t="str">
        <f>IF(ISBLANK(A57),"",VLOOKUP(MID(A57,3,1),Coordinate,9,false))</f>
        <v/>
      </c>
      <c r="BU57" s="54" t="str">
        <f>IF(ISBLANK(A57),"",VLOOKUP(MID(A57,4,1),Coordinate,9,false))</f>
        <v/>
      </c>
      <c r="BV57" s="54" t="str">
        <f>IF(ISBLANK(A57),"",VLOOKUP(MID(A57,5,1),Coordinate,9,false))</f>
        <v/>
      </c>
      <c r="BW57" s="54" t="str">
        <f>IF(ISBLANK(A57),"",VLOOKUP(MID(A57,6,1),Coordinate,9,false))</f>
        <v/>
      </c>
      <c r="BX57" s="84" t="str">
        <f>IF(ISBLANK(A57),"",VLOOKUP(RIGHT(A57,1),Coordinate,9,false))</f>
        <v/>
      </c>
      <c r="BY57" s="84">
        <f t="array" ref="BY57">SUMPRODUCT(BR57:BX57,TRANSPOSE(Weights))</f>
        <v>0</v>
      </c>
      <c r="BZ57" s="53"/>
    </row>
    <row r="58">
      <c r="A58" s="50"/>
      <c r="B58" s="51" t="str">
        <f>IF(ISBLANK(A58),"",if(C58="","N",if(VLOOKUP(BQ58,NewPlanet,3,false)=C58,"Y","N")))</f>
        <v/>
      </c>
      <c r="C58" s="3"/>
      <c r="D58" s="52"/>
      <c r="E58" s="52"/>
      <c r="F58" s="52"/>
      <c r="G58" s="53"/>
      <c r="H58" s="52"/>
      <c r="I58" s="54" t="str">
        <f t="shared" si="7"/>
        <v/>
      </c>
      <c r="J58" s="52"/>
      <c r="K58" s="52"/>
      <c r="L58" s="52"/>
      <c r="M58" s="52"/>
      <c r="N58" s="52"/>
      <c r="O58" s="54" t="str">
        <f t="shared" si="8"/>
        <v/>
      </c>
      <c r="P58" s="55"/>
      <c r="Q58" s="56"/>
      <c r="R58" s="57"/>
      <c r="S58" s="58"/>
      <c r="T58" s="59"/>
      <c r="U58" s="60"/>
      <c r="V58" s="61"/>
      <c r="W58" s="62"/>
      <c r="X58" s="52"/>
      <c r="Y58" s="63"/>
      <c r="Z58" s="53"/>
      <c r="AA58" s="53"/>
      <c r="AB58" s="53"/>
      <c r="AC58" s="65"/>
      <c r="AD58" s="52"/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58"/>
      <c r="AT58" s="66"/>
      <c r="AU58" s="60"/>
      <c r="AV58" s="60"/>
      <c r="AW58" s="61"/>
      <c r="AX58" s="62"/>
      <c r="AY58" s="31" t="str">
        <f t="shared" si="14"/>
        <v/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4"/>
      <c r="BK58" s="74"/>
      <c r="BL58" s="77" t="str">
        <f t="shared" si="10"/>
        <v/>
      </c>
      <c r="BM58" s="80" t="str">
        <f t="shared" si="11"/>
        <v/>
      </c>
      <c r="BN58" s="81"/>
      <c r="BO58" s="82" t="str">
        <f>IF(ISBLANK(A58),"",VLOOKUP(LEFT(A58,1),Coordinate,2,FALSE))</f>
        <v/>
      </c>
      <c r="BP58" s="83">
        <f t="shared" si="12"/>
        <v>0</v>
      </c>
      <c r="BQ58" s="84">
        <f t="shared" si="13"/>
        <v>0</v>
      </c>
      <c r="BR58" s="54" t="str">
        <f>IF(ISBLANK(A58),"",vlookup(LEFT(A58,1),Coordinate,9,false))</f>
        <v/>
      </c>
      <c r="BS58" s="54" t="str">
        <f>IF(ISBLANK(A58),"",VLOOKUP(MID(A58,2,1),Coordinate,9,false))</f>
        <v/>
      </c>
      <c r="BT58" s="54" t="str">
        <f>IF(ISBLANK(A58),"",VLOOKUP(MID(A58,3,1),Coordinate,9,false))</f>
        <v/>
      </c>
      <c r="BU58" s="54" t="str">
        <f>IF(ISBLANK(A58),"",VLOOKUP(MID(A58,4,1),Coordinate,9,false))</f>
        <v/>
      </c>
      <c r="BV58" s="54" t="str">
        <f>IF(ISBLANK(A58),"",VLOOKUP(MID(A58,5,1),Coordinate,9,false))</f>
        <v/>
      </c>
      <c r="BW58" s="54" t="str">
        <f>IF(ISBLANK(A58),"",VLOOKUP(MID(A58,6,1),Coordinate,9,false))</f>
        <v/>
      </c>
      <c r="BX58" s="84" t="str">
        <f>IF(ISBLANK(A58),"",VLOOKUP(RIGHT(A58,1),Coordinate,9,false))</f>
        <v/>
      </c>
      <c r="BY58" s="84">
        <f t="array" ref="BY58">SUMPRODUCT(BR58:BX58,TRANSPOSE(Weights))</f>
        <v>0</v>
      </c>
      <c r="BZ58" s="53"/>
    </row>
    <row r="59">
      <c r="A59" s="210"/>
      <c r="B59" s="51" t="str">
        <f>IF(ISBLANK(A59),"",if(C59="","N",if(VLOOKUP(BQ59,NewPlanet,3,false)=C59,"Y","N")))</f>
        <v/>
      </c>
      <c r="C59" s="3"/>
      <c r="D59" s="52"/>
      <c r="E59" s="52"/>
      <c r="F59" s="52"/>
      <c r="G59" s="53"/>
      <c r="H59" s="52"/>
      <c r="I59" s="54" t="str">
        <f t="shared" si="7"/>
        <v/>
      </c>
      <c r="J59" s="52"/>
      <c r="K59" s="52"/>
      <c r="L59" s="52"/>
      <c r="M59" s="52"/>
      <c r="N59" s="52"/>
      <c r="O59" s="54" t="str">
        <f t="shared" si="8"/>
        <v/>
      </c>
      <c r="P59" s="55"/>
      <c r="Q59" s="56"/>
      <c r="R59" s="57"/>
      <c r="S59" s="58"/>
      <c r="T59" s="59"/>
      <c r="U59" s="60"/>
      <c r="V59" s="61"/>
      <c r="W59" s="62"/>
      <c r="X59" s="52"/>
      <c r="Y59" s="63"/>
      <c r="Z59" s="53"/>
      <c r="AA59" s="53"/>
      <c r="AB59" s="53"/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66"/>
      <c r="AU59" s="60"/>
      <c r="AV59" s="60"/>
      <c r="AW59" s="61"/>
      <c r="AX59" s="62"/>
      <c r="AY59" s="31" t="str">
        <f t="shared" si="14"/>
        <v/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4"/>
      <c r="BK59" s="74"/>
      <c r="BL59" s="77" t="str">
        <f t="shared" si="10"/>
        <v/>
      </c>
      <c r="BM59" s="80" t="str">
        <f t="shared" si="11"/>
        <v/>
      </c>
      <c r="BN59" s="81"/>
      <c r="BO59" s="82" t="str">
        <f>IF(ISBLANK(A59),"",VLOOKUP(LEFT(A59,1),Coordinate,2,FALSE))</f>
        <v/>
      </c>
      <c r="BP59" s="83">
        <f t="shared" si="12"/>
        <v>0</v>
      </c>
      <c r="BQ59" s="84">
        <f t="shared" si="13"/>
        <v>0</v>
      </c>
      <c r="BR59" s="54" t="str">
        <f>IF(ISBLANK(A59),"",vlookup(LEFT(A59,1),Coordinate,9,false))</f>
        <v/>
      </c>
      <c r="BS59" s="54" t="str">
        <f>IF(ISBLANK(A59),"",VLOOKUP(MID(A59,2,1),Coordinate,9,false))</f>
        <v/>
      </c>
      <c r="BT59" s="54" t="str">
        <f>IF(ISBLANK(A59),"",VLOOKUP(MID(A59,3,1),Coordinate,9,false))</f>
        <v/>
      </c>
      <c r="BU59" s="54" t="str">
        <f>IF(ISBLANK(A59),"",VLOOKUP(MID(A59,4,1),Coordinate,9,false))</f>
        <v/>
      </c>
      <c r="BV59" s="54" t="str">
        <f>IF(ISBLANK(A59),"",VLOOKUP(MID(A59,5,1),Coordinate,9,false))</f>
        <v/>
      </c>
      <c r="BW59" s="54" t="str">
        <f>IF(ISBLANK(A59),"",VLOOKUP(MID(A59,6,1),Coordinate,9,false))</f>
        <v/>
      </c>
      <c r="BX59" s="84" t="str">
        <f>IF(ISBLANK(A59),"",VLOOKUP(RIGHT(A59,1),Coordinate,9,false))</f>
        <v/>
      </c>
      <c r="BY59" s="84">
        <f t="array" ref="BY59">SUMPRODUCT(BR59:BX59,TRANSPOSE(Weights))</f>
        <v>0</v>
      </c>
      <c r="BZ59" s="53"/>
    </row>
    <row r="60">
      <c r="A60" s="210"/>
      <c r="B60" s="51" t="str">
        <f>IF(ISBLANK(A60),"",if(C60="","N",if(VLOOKUP(BQ60,NewPlanet,3,false)=C60,"Y","N")))</f>
        <v/>
      </c>
      <c r="C60" s="3"/>
      <c r="D60" s="52"/>
      <c r="E60" s="52"/>
      <c r="F60" s="52"/>
      <c r="G60" s="53"/>
      <c r="H60" s="52"/>
      <c r="I60" s="54" t="str">
        <f t="shared" si="7"/>
        <v/>
      </c>
      <c r="J60" s="52"/>
      <c r="K60" s="52"/>
      <c r="L60" s="52"/>
      <c r="M60" s="52"/>
      <c r="N60" s="52"/>
      <c r="O60" s="54" t="str">
        <f t="shared" si="8"/>
        <v/>
      </c>
      <c r="P60" s="55"/>
      <c r="Q60" s="56"/>
      <c r="R60" s="57"/>
      <c r="S60" s="58"/>
      <c r="T60" s="59"/>
      <c r="U60" s="60"/>
      <c r="V60" s="61"/>
      <c r="W60" s="62"/>
      <c r="X60" s="52"/>
      <c r="Y60" s="63"/>
      <c r="Z60" s="53"/>
      <c r="AA60" s="53"/>
      <c r="AB60" s="53"/>
      <c r="AC60" s="65"/>
      <c r="AD60" s="52"/>
      <c r="AE60" s="52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66"/>
      <c r="AU60" s="60"/>
      <c r="AV60" s="60"/>
      <c r="AW60" s="61"/>
      <c r="AX60" s="62"/>
      <c r="AY60" s="31" t="str">
        <f t="shared" si="14"/>
        <v/>
      </c>
      <c r="AZ60" s="63"/>
      <c r="BA60" s="69"/>
      <c r="BB60" s="69"/>
      <c r="BC60" s="69"/>
      <c r="BD60" s="71"/>
      <c r="BE60" s="71"/>
      <c r="BF60" s="71"/>
      <c r="BG60" s="72"/>
      <c r="BH60" s="73"/>
      <c r="BI60" s="73"/>
      <c r="BJ60" s="74"/>
      <c r="BK60" s="74"/>
      <c r="BL60" s="77" t="str">
        <f t="shared" si="10"/>
        <v/>
      </c>
      <c r="BM60" s="80" t="str">
        <f t="shared" si="11"/>
        <v/>
      </c>
      <c r="BN60" s="81"/>
      <c r="BO60" s="82" t="str">
        <f>IF(ISBLANK(A60),"",VLOOKUP(LEFT(A60,1),Coordinate,2,FALSE))</f>
        <v/>
      </c>
      <c r="BP60" s="83">
        <f t="shared" si="12"/>
        <v>0</v>
      </c>
      <c r="BQ60" s="84">
        <f t="shared" si="13"/>
        <v>0</v>
      </c>
      <c r="BR60" s="54" t="str">
        <f>IF(ISBLANK(A60),"",vlookup(LEFT(A60,1),Coordinate,9,false))</f>
        <v/>
      </c>
      <c r="BS60" s="54" t="str">
        <f>IF(ISBLANK(A60),"",VLOOKUP(MID(A60,2,1),Coordinate,9,false))</f>
        <v/>
      </c>
      <c r="BT60" s="54" t="str">
        <f>IF(ISBLANK(A60),"",VLOOKUP(MID(A60,3,1),Coordinate,9,false))</f>
        <v/>
      </c>
      <c r="BU60" s="54" t="str">
        <f>IF(ISBLANK(A60),"",VLOOKUP(MID(A60,4,1),Coordinate,9,false))</f>
        <v/>
      </c>
      <c r="BV60" s="54" t="str">
        <f>IF(ISBLANK(A60),"",VLOOKUP(MID(A60,5,1),Coordinate,9,false))</f>
        <v/>
      </c>
      <c r="BW60" s="54" t="str">
        <f>IF(ISBLANK(A60),"",VLOOKUP(MID(A60,6,1),Coordinate,9,false))</f>
        <v/>
      </c>
      <c r="BX60" s="84" t="str">
        <f>IF(ISBLANK(A60),"",VLOOKUP(RIGHT(A60,1),Coordinate,9,false))</f>
        <v/>
      </c>
      <c r="BY60" s="84">
        <f t="array" ref="BY60">SUMPRODUCT(BR60:BX60,TRANSPOSE(Weights))</f>
        <v>0</v>
      </c>
      <c r="BZ60" s="53"/>
    </row>
    <row r="61">
      <c r="A61" s="210"/>
      <c r="B61" s="51" t="str">
        <f>IF(ISBLANK(A61),"",if(C61="","N",if(VLOOKUP(BQ61,NewPlanet,3,false)=C61,"Y","N")))</f>
        <v/>
      </c>
      <c r="C61" s="3"/>
      <c r="D61" s="52"/>
      <c r="E61" s="52"/>
      <c r="F61" s="52"/>
      <c r="G61" s="53"/>
      <c r="H61" s="52"/>
      <c r="I61" s="54" t="str">
        <f t="shared" si="7"/>
        <v/>
      </c>
      <c r="J61" s="52"/>
      <c r="K61" s="52"/>
      <c r="L61" s="52"/>
      <c r="M61" s="52"/>
      <c r="N61" s="52"/>
      <c r="O61" s="54" t="str">
        <f t="shared" si="8"/>
        <v/>
      </c>
      <c r="P61" s="55"/>
      <c r="Q61" s="56"/>
      <c r="R61" s="57"/>
      <c r="S61" s="58"/>
      <c r="T61" s="59"/>
      <c r="U61" s="60"/>
      <c r="V61" s="61"/>
      <c r="W61" s="62"/>
      <c r="X61" s="52"/>
      <c r="Y61" s="63"/>
      <c r="Z61" s="53"/>
      <c r="AA61" s="53"/>
      <c r="AB61" s="53"/>
      <c r="AC61" s="65"/>
      <c r="AD61" s="52"/>
      <c r="AE61" s="52"/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66"/>
      <c r="AU61" s="60"/>
      <c r="AV61" s="60"/>
      <c r="AW61" s="61"/>
      <c r="AX61" s="62"/>
      <c r="AY61" s="31" t="str">
        <f t="shared" si="14"/>
        <v/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4"/>
      <c r="BK61" s="74"/>
      <c r="BL61" s="77" t="str">
        <f t="shared" si="10"/>
        <v/>
      </c>
      <c r="BM61" s="80" t="str">
        <f t="shared" si="11"/>
        <v/>
      </c>
      <c r="BN61" s="81"/>
      <c r="BO61" s="82" t="str">
        <f>IF(ISBLANK(A61),"",VLOOKUP(LEFT(A61,1),Coordinate,2,FALSE))</f>
        <v/>
      </c>
      <c r="BP61" s="83">
        <f t="shared" si="12"/>
        <v>0</v>
      </c>
      <c r="BQ61" s="84">
        <f t="shared" si="13"/>
        <v>0</v>
      </c>
      <c r="BR61" s="54" t="str">
        <f>IF(ISBLANK(A61),"",vlookup(LEFT(A61,1),Coordinate,9,false))</f>
        <v/>
      </c>
      <c r="BS61" s="54" t="str">
        <f>IF(ISBLANK(A61),"",VLOOKUP(MID(A61,2,1),Coordinate,9,false))</f>
        <v/>
      </c>
      <c r="BT61" s="54" t="str">
        <f>IF(ISBLANK(A61),"",VLOOKUP(MID(A61,3,1),Coordinate,9,false))</f>
        <v/>
      </c>
      <c r="BU61" s="54" t="str">
        <f>IF(ISBLANK(A61),"",VLOOKUP(MID(A61,4,1),Coordinate,9,false))</f>
        <v/>
      </c>
      <c r="BV61" s="54" t="str">
        <f>IF(ISBLANK(A61),"",VLOOKUP(MID(A61,5,1),Coordinate,9,false))</f>
        <v/>
      </c>
      <c r="BW61" s="54" t="str">
        <f>IF(ISBLANK(A61),"",VLOOKUP(MID(A61,6,1),Coordinate,9,false))</f>
        <v/>
      </c>
      <c r="BX61" s="84" t="str">
        <f>IF(ISBLANK(A61),"",VLOOKUP(RIGHT(A61,1),Coordinate,9,false))</f>
        <v/>
      </c>
      <c r="BY61" s="84">
        <f t="array" ref="BY61">SUMPRODUCT(BR61:BX61,TRANSPOSE(Weights))</f>
        <v>0</v>
      </c>
      <c r="BZ61" s="53"/>
    </row>
    <row r="62" ht="18.0" customHeight="1">
      <c r="A62" s="210"/>
      <c r="B62" s="51" t="str">
        <f>IF(ISBLANK(A62),"",if(C62="","N",if(VLOOKUP(BQ62,NewPlanet,3,false)=C62,"Y","N")))</f>
        <v/>
      </c>
      <c r="C62" s="3"/>
      <c r="D62" s="52"/>
      <c r="E62" s="52"/>
      <c r="F62" s="52"/>
      <c r="G62" s="53"/>
      <c r="H62" s="52"/>
      <c r="I62" s="54" t="str">
        <f t="shared" si="7"/>
        <v/>
      </c>
      <c r="J62" s="52"/>
      <c r="K62" s="52"/>
      <c r="L62" s="52"/>
      <c r="M62" s="52"/>
      <c r="N62" s="52"/>
      <c r="O62" s="54" t="str">
        <f t="shared" si="8"/>
        <v/>
      </c>
      <c r="P62" s="55"/>
      <c r="Q62" s="56"/>
      <c r="R62" s="57"/>
      <c r="S62" s="58"/>
      <c r="T62" s="59"/>
      <c r="U62" s="60"/>
      <c r="V62" s="61"/>
      <c r="W62" s="62"/>
      <c r="X62" s="52"/>
      <c r="Y62" s="63"/>
      <c r="Z62" s="53"/>
      <c r="AA62" s="53"/>
      <c r="AB62" s="53"/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56"/>
      <c r="AR62" s="58"/>
      <c r="AS62" s="58"/>
      <c r="AT62" s="66"/>
      <c r="AU62" s="60"/>
      <c r="AV62" s="60"/>
      <c r="AW62" s="61"/>
      <c r="AX62" s="62"/>
      <c r="AY62" s="31" t="str">
        <f t="shared" si="14"/>
        <v/>
      </c>
      <c r="AZ62" s="63"/>
      <c r="BA62" s="69"/>
      <c r="BB62" s="69"/>
      <c r="BC62" s="69"/>
      <c r="BD62" s="71"/>
      <c r="BE62" s="71"/>
      <c r="BF62" s="71"/>
      <c r="BG62" s="72"/>
      <c r="BH62" s="73"/>
      <c r="BI62" s="73"/>
      <c r="BJ62" s="74"/>
      <c r="BK62" s="74"/>
      <c r="BL62" s="77" t="str">
        <f t="shared" si="10"/>
        <v/>
      </c>
      <c r="BM62" s="80" t="str">
        <f t="shared" si="11"/>
        <v/>
      </c>
      <c r="BN62" s="81"/>
      <c r="BO62" s="82" t="str">
        <f>IF(ISBLANK(A62),"",VLOOKUP(LEFT(A62,1),Coordinate,2,FALSE))</f>
        <v/>
      </c>
      <c r="BP62" s="83">
        <f t="shared" si="12"/>
        <v>0</v>
      </c>
      <c r="BQ62" s="84">
        <f t="shared" si="13"/>
        <v>0</v>
      </c>
      <c r="BR62" s="54" t="str">
        <f>IF(ISBLANK(A62),"",vlookup(LEFT(A62,1),Coordinate,9,false))</f>
        <v/>
      </c>
      <c r="BS62" s="54" t="str">
        <f>IF(ISBLANK(A62),"",VLOOKUP(MID(A62,2,1),Coordinate,9,false))</f>
        <v/>
      </c>
      <c r="BT62" s="54" t="str">
        <f>IF(ISBLANK(A62),"",VLOOKUP(MID(A62,3,1),Coordinate,9,false))</f>
        <v/>
      </c>
      <c r="BU62" s="54" t="str">
        <f>IF(ISBLANK(A62),"",VLOOKUP(MID(A62,4,1),Coordinate,9,false))</f>
        <v/>
      </c>
      <c r="BV62" s="54" t="str">
        <f>IF(ISBLANK(A62),"",VLOOKUP(MID(A62,5,1),Coordinate,9,false))</f>
        <v/>
      </c>
      <c r="BW62" s="54" t="str">
        <f>IF(ISBLANK(A62),"",VLOOKUP(MID(A62,6,1),Coordinate,9,false))</f>
        <v/>
      </c>
      <c r="BX62" s="84" t="str">
        <f>IF(ISBLANK(A62),"",VLOOKUP(RIGHT(A62,1),Coordinate,9,false))</f>
        <v/>
      </c>
      <c r="BY62" s="84">
        <f t="array" ref="BY62">SUMPRODUCT(BR62:BX62,TRANSPOSE(Weights))</f>
        <v>0</v>
      </c>
      <c r="BZ62" s="53"/>
    </row>
    <row r="63" ht="18.0" customHeight="1">
      <c r="A63" s="210"/>
      <c r="B63" s="51" t="str">
        <f>IF(ISBLANK(A63),"",if(C63="","N",if(VLOOKUP(BQ63,NewPlanet,3,false)=C63,"Y","N")))</f>
        <v/>
      </c>
      <c r="C63" s="3"/>
      <c r="D63" s="52"/>
      <c r="E63" s="52"/>
      <c r="F63" s="52"/>
      <c r="G63" s="53"/>
      <c r="H63" s="52"/>
      <c r="I63" s="54" t="str">
        <f t="shared" si="7"/>
        <v/>
      </c>
      <c r="J63" s="52"/>
      <c r="K63" s="52"/>
      <c r="L63" s="52"/>
      <c r="M63" s="52"/>
      <c r="N63" s="52"/>
      <c r="O63" s="54" t="str">
        <f t="shared" si="8"/>
        <v/>
      </c>
      <c r="P63" s="55"/>
      <c r="Q63" s="56"/>
      <c r="R63" s="57"/>
      <c r="S63" s="58"/>
      <c r="T63" s="59"/>
      <c r="U63" s="60"/>
      <c r="V63" s="61"/>
      <c r="W63" s="62"/>
      <c r="X63" s="52"/>
      <c r="Y63" s="63"/>
      <c r="Z63" s="53"/>
      <c r="AA63" s="53"/>
      <c r="AB63" s="53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56"/>
      <c r="AP63" s="56"/>
      <c r="AQ63" s="56"/>
      <c r="AR63" s="58"/>
      <c r="AS63" s="58"/>
      <c r="AT63" s="66"/>
      <c r="AU63" s="60"/>
      <c r="AV63" s="60"/>
      <c r="AW63" s="61"/>
      <c r="AX63" s="62"/>
      <c r="AY63" s="31" t="str">
        <f t="shared" si="14"/>
        <v/>
      </c>
      <c r="AZ63" s="63"/>
      <c r="BA63" s="69"/>
      <c r="BB63" s="69"/>
      <c r="BC63" s="69"/>
      <c r="BD63" s="71"/>
      <c r="BE63" s="71"/>
      <c r="BF63" s="71"/>
      <c r="BG63" s="72"/>
      <c r="BH63" s="73"/>
      <c r="BI63" s="73"/>
      <c r="BJ63" s="74"/>
      <c r="BK63" s="74"/>
      <c r="BL63" s="77" t="str">
        <f t="shared" si="10"/>
        <v/>
      </c>
      <c r="BM63" s="80" t="str">
        <f t="shared" si="11"/>
        <v/>
      </c>
      <c r="BN63" s="81"/>
      <c r="BO63" s="82" t="str">
        <f>IF(ISBLANK(A63),"",VLOOKUP(LEFT(A63,1),Coordinate,2,FALSE))</f>
        <v/>
      </c>
      <c r="BP63" s="83">
        <f t="shared" si="12"/>
        <v>0</v>
      </c>
      <c r="BQ63" s="84">
        <f t="shared" si="13"/>
        <v>0</v>
      </c>
      <c r="BR63" s="54" t="str">
        <f>IF(ISBLANK(A63),"",vlookup(LEFT(A63,1),Coordinate,9,false))</f>
        <v/>
      </c>
      <c r="BS63" s="54" t="str">
        <f>IF(ISBLANK(A63),"",VLOOKUP(MID(A63,2,1),Coordinate,9,false))</f>
        <v/>
      </c>
      <c r="BT63" s="54" t="str">
        <f>IF(ISBLANK(A63),"",VLOOKUP(MID(A63,3,1),Coordinate,9,false))</f>
        <v/>
      </c>
      <c r="BU63" s="54" t="str">
        <f>IF(ISBLANK(A63),"",VLOOKUP(MID(A63,4,1),Coordinate,9,false))</f>
        <v/>
      </c>
      <c r="BV63" s="54" t="str">
        <f>IF(ISBLANK(A63),"",VLOOKUP(MID(A63,5,1),Coordinate,9,false))</f>
        <v/>
      </c>
      <c r="BW63" s="54" t="str">
        <f>IF(ISBLANK(A63),"",VLOOKUP(MID(A63,6,1),Coordinate,9,false))</f>
        <v/>
      </c>
      <c r="BX63" s="84" t="str">
        <f>IF(ISBLANK(A63),"",VLOOKUP(RIGHT(A63,1),Coordinate,9,false))</f>
        <v/>
      </c>
      <c r="BY63" s="84">
        <f t="array" ref="BY63">SUMPRODUCT(BR63:BX63,TRANSPOSE(Weights))</f>
        <v>0</v>
      </c>
      <c r="BZ63" s="53"/>
    </row>
    <row r="64">
      <c r="A64" s="210"/>
      <c r="B64" s="51" t="str">
        <f>IF(ISBLANK(A64),"",if(C64="","N",if(VLOOKUP(BQ64,NewPlanet,3,false)=C64,"Y","N")))</f>
        <v/>
      </c>
      <c r="C64" s="3"/>
      <c r="D64" s="52"/>
      <c r="E64" s="52"/>
      <c r="F64" s="52"/>
      <c r="G64" s="53"/>
      <c r="H64" s="52"/>
      <c r="I64" s="54" t="str">
        <f t="shared" si="7"/>
        <v/>
      </c>
      <c r="J64" s="52"/>
      <c r="K64" s="52"/>
      <c r="L64" s="52"/>
      <c r="M64" s="52"/>
      <c r="N64" s="52"/>
      <c r="O64" s="54" t="str">
        <f t="shared" si="8"/>
        <v/>
      </c>
      <c r="P64" s="55"/>
      <c r="Q64" s="56"/>
      <c r="R64" s="57"/>
      <c r="S64" s="58"/>
      <c r="T64" s="59"/>
      <c r="U64" s="60"/>
      <c r="V64" s="61"/>
      <c r="W64" s="62"/>
      <c r="X64" s="52"/>
      <c r="Y64" s="63"/>
      <c r="Z64" s="53"/>
      <c r="AA64" s="53"/>
      <c r="AB64" s="53"/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2"/>
      <c r="AN64" s="52"/>
      <c r="AO64" s="56"/>
      <c r="AP64" s="56"/>
      <c r="AQ64" s="56"/>
      <c r="AR64" s="58"/>
      <c r="AS64" s="58"/>
      <c r="AT64" s="66"/>
      <c r="AU64" s="60"/>
      <c r="AV64" s="60"/>
      <c r="AW64" s="61"/>
      <c r="AX64" s="62"/>
      <c r="AY64" s="31" t="str">
        <f t="shared" si="14"/>
        <v/>
      </c>
      <c r="AZ64" s="63"/>
      <c r="BA64" s="69"/>
      <c r="BB64" s="69"/>
      <c r="BC64" s="69"/>
      <c r="BD64" s="71"/>
      <c r="BE64" s="71"/>
      <c r="BF64" s="71"/>
      <c r="BG64" s="72"/>
      <c r="BH64" s="73"/>
      <c r="BI64" s="73"/>
      <c r="BJ64" s="74"/>
      <c r="BK64" s="74"/>
      <c r="BL64" s="77" t="str">
        <f t="shared" si="10"/>
        <v/>
      </c>
      <c r="BM64" s="80" t="str">
        <f t="shared" si="11"/>
        <v/>
      </c>
      <c r="BN64" s="81"/>
      <c r="BO64" s="82" t="str">
        <f>IF(ISBLANK(A64),"",VLOOKUP(LEFT(A64,1),Coordinate,2,FALSE))</f>
        <v/>
      </c>
      <c r="BP64" s="83">
        <f t="shared" si="12"/>
        <v>0</v>
      </c>
      <c r="BQ64" s="84">
        <f t="shared" si="13"/>
        <v>0</v>
      </c>
      <c r="BR64" s="54" t="str">
        <f>IF(ISBLANK(A64),"",vlookup(LEFT(A64,1),Coordinate,9,false))</f>
        <v/>
      </c>
      <c r="BS64" s="54" t="str">
        <f>IF(ISBLANK(A64),"",VLOOKUP(MID(A64,2,1),Coordinate,9,false))</f>
        <v/>
      </c>
      <c r="BT64" s="54" t="str">
        <f>IF(ISBLANK(A64),"",VLOOKUP(MID(A64,3,1),Coordinate,9,false))</f>
        <v/>
      </c>
      <c r="BU64" s="54" t="str">
        <f>IF(ISBLANK(A64),"",VLOOKUP(MID(A64,4,1),Coordinate,9,false))</f>
        <v/>
      </c>
      <c r="BV64" s="54" t="str">
        <f>IF(ISBLANK(A64),"",VLOOKUP(MID(A64,5,1),Coordinate,9,false))</f>
        <v/>
      </c>
      <c r="BW64" s="54" t="str">
        <f>IF(ISBLANK(A64),"",VLOOKUP(MID(A64,6,1),Coordinate,9,false))</f>
        <v/>
      </c>
      <c r="BX64" s="84" t="str">
        <f>IF(ISBLANK(A64),"",VLOOKUP(RIGHT(A64,1),Coordinate,9,false))</f>
        <v/>
      </c>
      <c r="BY64" s="84">
        <f t="array" ref="BY64">SUMPRODUCT(BR64:BX64,TRANSPOSE(Weights))</f>
        <v>0</v>
      </c>
      <c r="BZ64" s="53"/>
    </row>
    <row r="65">
      <c r="A65" s="210"/>
      <c r="B65" s="51" t="str">
        <f>IF(ISBLANK(A65),"",if(C65="","N",if(VLOOKUP(BQ65,NewPlanet,3,false)=C65,"Y","N")))</f>
        <v/>
      </c>
      <c r="C65" s="3"/>
      <c r="D65" s="52"/>
      <c r="E65" s="52"/>
      <c r="F65" s="52"/>
      <c r="G65" s="53"/>
      <c r="H65" s="52"/>
      <c r="I65" s="54" t="str">
        <f t="shared" si="7"/>
        <v/>
      </c>
      <c r="J65" s="52"/>
      <c r="K65" s="52"/>
      <c r="L65" s="52"/>
      <c r="M65" s="52"/>
      <c r="N65" s="52"/>
      <c r="O65" s="54" t="str">
        <f t="shared" si="8"/>
        <v/>
      </c>
      <c r="P65" s="55"/>
      <c r="Q65" s="56"/>
      <c r="R65" s="57"/>
      <c r="S65" s="58"/>
      <c r="T65" s="59"/>
      <c r="U65" s="60"/>
      <c r="V65" s="61"/>
      <c r="W65" s="62"/>
      <c r="X65" s="52"/>
      <c r="Y65" s="63"/>
      <c r="Z65" s="53"/>
      <c r="AA65" s="53"/>
      <c r="AB65" s="53"/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66"/>
      <c r="AU65" s="60"/>
      <c r="AV65" s="60"/>
      <c r="AW65" s="61"/>
      <c r="AX65" s="62"/>
      <c r="AY65" s="31" t="str">
        <f t="shared" si="14"/>
        <v/>
      </c>
      <c r="AZ65" s="63"/>
      <c r="BA65" s="69"/>
      <c r="BB65" s="69"/>
      <c r="BC65" s="69"/>
      <c r="BD65" s="71"/>
      <c r="BE65" s="71"/>
      <c r="BF65" s="71"/>
      <c r="BG65" s="72"/>
      <c r="BH65" s="73"/>
      <c r="BI65" s="73"/>
      <c r="BJ65" s="74"/>
      <c r="BK65" s="74"/>
      <c r="BL65" s="77" t="str">
        <f t="shared" si="10"/>
        <v/>
      </c>
      <c r="BM65" s="80" t="str">
        <f t="shared" si="11"/>
        <v/>
      </c>
      <c r="BN65" s="81"/>
      <c r="BO65" s="82" t="str">
        <f>IF(ISBLANK(A65),"",VLOOKUP(LEFT(A65,1),Coordinate,2,FALSE))</f>
        <v/>
      </c>
      <c r="BP65" s="83">
        <f t="shared" si="12"/>
        <v>0</v>
      </c>
      <c r="BQ65" s="84">
        <f t="shared" si="13"/>
        <v>0</v>
      </c>
      <c r="BR65" s="54" t="str">
        <f>IF(ISBLANK(A65),"",vlookup(LEFT(A65,1),Coordinate,9,false))</f>
        <v/>
      </c>
      <c r="BS65" s="54" t="str">
        <f>IF(ISBLANK(A65),"",VLOOKUP(MID(A65,2,1),Coordinate,9,false))</f>
        <v/>
      </c>
      <c r="BT65" s="54" t="str">
        <f>IF(ISBLANK(A65),"",VLOOKUP(MID(A65,3,1),Coordinate,9,false))</f>
        <v/>
      </c>
      <c r="BU65" s="54" t="str">
        <f>IF(ISBLANK(A65),"",VLOOKUP(MID(A65,4,1),Coordinate,9,false))</f>
        <v/>
      </c>
      <c r="BV65" s="54" t="str">
        <f>IF(ISBLANK(A65),"",VLOOKUP(MID(A65,5,1),Coordinate,9,false))</f>
        <v/>
      </c>
      <c r="BW65" s="54" t="str">
        <f>IF(ISBLANK(A65),"",VLOOKUP(MID(A65,6,1),Coordinate,9,false))</f>
        <v/>
      </c>
      <c r="BX65" s="84" t="str">
        <f>IF(ISBLANK(A65),"",VLOOKUP(RIGHT(A65,1),Coordinate,9,false))</f>
        <v/>
      </c>
      <c r="BY65" s="84">
        <f t="array" ref="BY65">SUMPRODUCT(BR65:BX65,TRANSPOSE(Weights))</f>
        <v>0</v>
      </c>
      <c r="BZ65" s="53"/>
    </row>
    <row r="66">
      <c r="A66" s="210"/>
      <c r="B66" s="51" t="str">
        <f>IF(ISBLANK(A66),"",if(C66="","N",if(VLOOKUP(BQ66,NewPlanet,3,false)=C66,"Y","N")))</f>
        <v/>
      </c>
      <c r="C66" s="3"/>
      <c r="D66" s="52"/>
      <c r="E66" s="52"/>
      <c r="F66" s="52"/>
      <c r="G66" s="53"/>
      <c r="H66" s="52"/>
      <c r="I66" s="54" t="str">
        <f t="shared" si="7"/>
        <v/>
      </c>
      <c r="J66" s="52"/>
      <c r="K66" s="52"/>
      <c r="L66" s="52"/>
      <c r="M66" s="52"/>
      <c r="N66" s="52"/>
      <c r="O66" s="54" t="str">
        <f t="shared" si="8"/>
        <v/>
      </c>
      <c r="P66" s="55"/>
      <c r="Q66" s="56"/>
      <c r="R66" s="57"/>
      <c r="S66" s="58"/>
      <c r="T66" s="59"/>
      <c r="U66" s="60"/>
      <c r="V66" s="61"/>
      <c r="W66" s="62"/>
      <c r="X66" s="52"/>
      <c r="Y66" s="63"/>
      <c r="Z66" s="53"/>
      <c r="AA66" s="53"/>
      <c r="AB66" s="53"/>
      <c r="AC66" s="65"/>
      <c r="AD66" s="52"/>
      <c r="AE66" s="52"/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66"/>
      <c r="AU66" s="60"/>
      <c r="AV66" s="60"/>
      <c r="AW66" s="61"/>
      <c r="AX66" s="62"/>
      <c r="AY66" s="31" t="str">
        <f t="shared" si="14"/>
        <v/>
      </c>
      <c r="AZ66" s="63"/>
      <c r="BA66" s="69"/>
      <c r="BB66" s="69"/>
      <c r="BC66" s="69"/>
      <c r="BD66" s="71"/>
      <c r="BE66" s="71"/>
      <c r="BF66" s="71"/>
      <c r="BG66" s="72"/>
      <c r="BH66" s="73"/>
      <c r="BI66" s="73"/>
      <c r="BJ66" s="74"/>
      <c r="BK66" s="74"/>
      <c r="BL66" s="77" t="str">
        <f t="shared" si="10"/>
        <v/>
      </c>
      <c r="BM66" s="80" t="str">
        <f t="shared" si="11"/>
        <v/>
      </c>
      <c r="BN66" s="81"/>
      <c r="BO66" s="82" t="str">
        <f>IF(ISBLANK(A66),"",VLOOKUP(LEFT(A66,1),Coordinate,2,FALSE))</f>
        <v/>
      </c>
      <c r="BP66" s="83">
        <f t="shared" si="12"/>
        <v>0</v>
      </c>
      <c r="BQ66" s="84">
        <f t="shared" si="13"/>
        <v>0</v>
      </c>
      <c r="BR66" s="54" t="str">
        <f>IF(ISBLANK(A66),"",vlookup(LEFT(A66,1),Coordinate,9,false))</f>
        <v/>
      </c>
      <c r="BS66" s="54" t="str">
        <f>IF(ISBLANK(A66),"",VLOOKUP(MID(A66,2,1),Coordinate,9,false))</f>
        <v/>
      </c>
      <c r="BT66" s="54" t="str">
        <f>IF(ISBLANK(A66),"",VLOOKUP(MID(A66,3,1),Coordinate,9,false))</f>
        <v/>
      </c>
      <c r="BU66" s="54" t="str">
        <f>IF(ISBLANK(A66),"",VLOOKUP(MID(A66,4,1),Coordinate,9,false))</f>
        <v/>
      </c>
      <c r="BV66" s="54" t="str">
        <f>IF(ISBLANK(A66),"",VLOOKUP(MID(A66,5,1),Coordinate,9,false))</f>
        <v/>
      </c>
      <c r="BW66" s="54" t="str">
        <f>IF(ISBLANK(A66),"",VLOOKUP(MID(A66,6,1),Coordinate,9,false))</f>
        <v/>
      </c>
      <c r="BX66" s="84" t="str">
        <f>IF(ISBLANK(A66),"",VLOOKUP(RIGHT(A66,1),Coordinate,9,false))</f>
        <v/>
      </c>
      <c r="BY66" s="84">
        <f t="array" ref="BY66">SUMPRODUCT(BR66:BX66,TRANSPOSE(Weights))</f>
        <v>0</v>
      </c>
      <c r="BZ66" s="53"/>
    </row>
    <row r="67">
      <c r="A67" s="210"/>
      <c r="B67" s="51" t="str">
        <f>IF(ISBLANK(A67),"",if(C67="","N",if(VLOOKUP(BQ67,NewPlanet,3,false)=C67,"Y","N")))</f>
        <v/>
      </c>
      <c r="C67" s="3"/>
      <c r="D67" s="52"/>
      <c r="E67" s="52"/>
      <c r="F67" s="52"/>
      <c r="G67" s="53"/>
      <c r="H67" s="52"/>
      <c r="I67" s="54" t="str">
        <f t="shared" si="7"/>
        <v/>
      </c>
      <c r="J67" s="52"/>
      <c r="K67" s="52"/>
      <c r="L67" s="52"/>
      <c r="M67" s="52"/>
      <c r="N67" s="52"/>
      <c r="O67" s="54" t="str">
        <f t="shared" si="8"/>
        <v/>
      </c>
      <c r="P67" s="55"/>
      <c r="Q67" s="56"/>
      <c r="R67" s="57"/>
      <c r="S67" s="58"/>
      <c r="T67" s="59"/>
      <c r="U67" s="60"/>
      <c r="V67" s="61"/>
      <c r="W67" s="62"/>
      <c r="X67" s="52"/>
      <c r="Y67" s="63"/>
      <c r="Z67" s="53"/>
      <c r="AA67" s="53"/>
      <c r="AB67" s="53"/>
      <c r="AC67" s="65"/>
      <c r="AD67" s="52"/>
      <c r="AE67" s="52"/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66"/>
      <c r="AU67" s="60"/>
      <c r="AV67" s="60"/>
      <c r="AW67" s="61"/>
      <c r="AX67" s="62"/>
      <c r="AY67" s="31" t="str">
        <f t="shared" si="14"/>
        <v/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 t="str">
        <f t="shared" si="10"/>
        <v/>
      </c>
      <c r="BM67" s="80" t="str">
        <f t="shared" si="11"/>
        <v/>
      </c>
      <c r="BN67" s="81"/>
      <c r="BO67" s="82" t="str">
        <f>IF(ISBLANK(A67),"",VLOOKUP(LEFT(A67,1),Coordinate,2,FALSE))</f>
        <v/>
      </c>
      <c r="BP67" s="83">
        <f t="shared" si="12"/>
        <v>0</v>
      </c>
      <c r="BQ67" s="84">
        <f t="shared" si="13"/>
        <v>0</v>
      </c>
      <c r="BR67" s="54" t="str">
        <f>IF(ISBLANK(A67),"",vlookup(LEFT(A67,1),Coordinate,9,false))</f>
        <v/>
      </c>
      <c r="BS67" s="54" t="str">
        <f>IF(ISBLANK(A67),"",VLOOKUP(MID(A67,2,1),Coordinate,9,false))</f>
        <v/>
      </c>
      <c r="BT67" s="54" t="str">
        <f>IF(ISBLANK(A67),"",VLOOKUP(MID(A67,3,1),Coordinate,9,false))</f>
        <v/>
      </c>
      <c r="BU67" s="54" t="str">
        <f>IF(ISBLANK(A67),"",VLOOKUP(MID(A67,4,1),Coordinate,9,false))</f>
        <v/>
      </c>
      <c r="BV67" s="54" t="str">
        <f>IF(ISBLANK(A67),"",VLOOKUP(MID(A67,5,1),Coordinate,9,false))</f>
        <v/>
      </c>
      <c r="BW67" s="54" t="str">
        <f>IF(ISBLANK(A67),"",VLOOKUP(MID(A67,6,1),Coordinate,9,false))</f>
        <v/>
      </c>
      <c r="BX67" s="84" t="str">
        <f>IF(ISBLANK(A67),"",VLOOKUP(RIGHT(A67,1),Coordinate,9,false))</f>
        <v/>
      </c>
      <c r="BY67" s="84">
        <f t="array" ref="BY67">SUMPRODUCT(BR67:BX67,TRANSPOSE(Weights))</f>
        <v>0</v>
      </c>
      <c r="BZ67" s="53"/>
    </row>
    <row r="68">
      <c r="A68" s="140"/>
      <c r="B68" s="51" t="str">
        <f>IF(ISBLANK(A68),"",if(C68="","N",if(VLOOKUP(BQ68,NewPlanet,3,false)=C68,"Y","N")))</f>
        <v/>
      </c>
      <c r="C68" s="141"/>
      <c r="D68" s="52"/>
      <c r="E68" s="52"/>
      <c r="F68" s="52"/>
      <c r="G68" s="52"/>
      <c r="H68" s="52"/>
      <c r="I68" s="54" t="str">
        <f t="shared" si="7"/>
        <v/>
      </c>
      <c r="J68" s="52"/>
      <c r="K68" s="52"/>
      <c r="L68" s="52"/>
      <c r="M68" s="52"/>
      <c r="N68" s="52"/>
      <c r="O68" s="54" t="str">
        <f t="shared" si="8"/>
        <v/>
      </c>
      <c r="P68" s="142"/>
      <c r="Q68" s="56"/>
      <c r="R68" s="143"/>
      <c r="S68" s="58"/>
      <c r="T68" s="144"/>
      <c r="U68" s="60"/>
      <c r="V68" s="61"/>
      <c r="W68" s="62"/>
      <c r="X68" s="52"/>
      <c r="Y68" s="63"/>
      <c r="Z68" s="52"/>
      <c r="AA68" s="52"/>
      <c r="AB68" s="52"/>
      <c r="AC68" s="65"/>
      <c r="AD68" s="52"/>
      <c r="AE68" s="52"/>
      <c r="AF68" s="52"/>
      <c r="AG68" s="65"/>
      <c r="AH68" s="52"/>
      <c r="AI68" s="52"/>
      <c r="AJ68" s="52"/>
      <c r="AK68" s="65"/>
      <c r="AL68" s="52"/>
      <c r="AM68" s="52"/>
      <c r="AN68" s="52"/>
      <c r="AO68" s="56"/>
      <c r="AP68" s="56"/>
      <c r="AQ68" s="56"/>
      <c r="AR68" s="58"/>
      <c r="AS68" s="58"/>
      <c r="AT68" s="58"/>
      <c r="AU68" s="60"/>
      <c r="AV68" s="60"/>
      <c r="AW68" s="61"/>
      <c r="AX68" s="62"/>
      <c r="AY68" s="31" t="str">
        <f t="shared" si="14"/>
        <v/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4"/>
      <c r="BK68" s="74"/>
      <c r="BL68" s="77" t="str">
        <f t="shared" si="10"/>
        <v/>
      </c>
      <c r="BM68" s="80" t="str">
        <f t="shared" si="11"/>
        <v/>
      </c>
      <c r="BN68" s="139"/>
      <c r="BO68" s="82" t="str">
        <f>IF(ISBLANK(A68),"",VLOOKUP(LEFT(A68,1),Coordinate,2,FALSE))</f>
        <v/>
      </c>
      <c r="BP68" s="83">
        <f t="shared" si="12"/>
        <v>0</v>
      </c>
      <c r="BQ68" s="84">
        <f t="shared" si="13"/>
        <v>0</v>
      </c>
      <c r="BR68" s="54" t="str">
        <f>IF(ISBLANK(A68),"",vlookup(LEFT(A68,1),Coordinate,9,false))</f>
        <v/>
      </c>
      <c r="BS68" s="54" t="str">
        <f>IF(ISBLANK(A68),"",VLOOKUP(MID(A68,2,1),Coordinate,9,false))</f>
        <v/>
      </c>
      <c r="BT68" s="54" t="str">
        <f>IF(ISBLANK(A68),"",VLOOKUP(MID(A68,3,1),Coordinate,9,false))</f>
        <v/>
      </c>
      <c r="BU68" s="54" t="str">
        <f>IF(ISBLANK(A68),"",VLOOKUP(MID(A68,4,1),Coordinate,9,false))</f>
        <v/>
      </c>
      <c r="BV68" s="54" t="str">
        <f>IF(ISBLANK(A68),"",VLOOKUP(MID(A68,5,1),Coordinate,9,false))</f>
        <v/>
      </c>
      <c r="BW68" s="54" t="str">
        <f>IF(ISBLANK(A68),"",VLOOKUP(MID(A68,6,1),Coordinate,9,false))</f>
        <v/>
      </c>
      <c r="BX68" s="84" t="str">
        <f>IF(ISBLANK(A68),"",VLOOKUP(RIGHT(A68,1),Coordinate,9,false))</f>
        <v/>
      </c>
      <c r="BY68" s="84">
        <f t="array" ref="BY68">SUMPRODUCT(BR68:BX68,TRANSPOSE(Weights))</f>
        <v>0</v>
      </c>
      <c r="BZ68" s="53"/>
    </row>
    <row r="69">
      <c r="A69" s="140"/>
      <c r="B69" s="51" t="str">
        <f>IF(ISBLANK(A69),"",if(C69="","N",if(VLOOKUP(BQ69,NewPlanet,3,false)=C69,"Y","N")))</f>
        <v/>
      </c>
      <c r="C69" s="141"/>
      <c r="D69" s="52"/>
      <c r="E69" s="52"/>
      <c r="F69" s="52"/>
      <c r="G69" s="52"/>
      <c r="H69" s="52"/>
      <c r="I69" s="54" t="str">
        <f t="shared" si="7"/>
        <v/>
      </c>
      <c r="J69" s="52"/>
      <c r="K69" s="52"/>
      <c r="L69" s="52"/>
      <c r="M69" s="52"/>
      <c r="N69" s="52"/>
      <c r="O69" s="54" t="str">
        <f t="shared" si="8"/>
        <v/>
      </c>
      <c r="P69" s="142"/>
      <c r="Q69" s="56"/>
      <c r="R69" s="143"/>
      <c r="S69" s="58"/>
      <c r="T69" s="144"/>
      <c r="U69" s="60"/>
      <c r="V69" s="61"/>
      <c r="W69" s="62"/>
      <c r="X69" s="52"/>
      <c r="Y69" s="63"/>
      <c r="Z69" s="52"/>
      <c r="AA69" s="52"/>
      <c r="AB69" s="52"/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/>
      <c r="AP69" s="56"/>
      <c r="AQ69" s="56"/>
      <c r="AR69" s="58"/>
      <c r="AS69" s="58"/>
      <c r="AT69" s="58"/>
      <c r="AU69" s="60"/>
      <c r="AV69" s="60"/>
      <c r="AW69" s="61"/>
      <c r="AX69" s="62"/>
      <c r="AY69" s="31" t="str">
        <f t="shared" si="14"/>
        <v/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/>
      <c r="BK69" s="74"/>
      <c r="BL69" s="77" t="str">
        <f t="shared" si="10"/>
        <v/>
      </c>
      <c r="BM69" s="80" t="str">
        <f t="shared" si="11"/>
        <v/>
      </c>
      <c r="BN69" s="139"/>
      <c r="BO69" s="82" t="str">
        <f>IF(ISBLANK(A69),"",VLOOKUP(LEFT(A69,1),Coordinate,2,FALSE))</f>
        <v/>
      </c>
      <c r="BP69" s="83">
        <f t="shared" si="12"/>
        <v>0</v>
      </c>
      <c r="BQ69" s="84">
        <f t="shared" si="13"/>
        <v>0</v>
      </c>
      <c r="BR69" s="54" t="str">
        <f>IF(ISBLANK(A69),"",vlookup(LEFT(A69,1),Coordinate,9,false))</f>
        <v/>
      </c>
      <c r="BS69" s="54" t="str">
        <f>IF(ISBLANK(A69),"",VLOOKUP(MID(A69,2,1),Coordinate,9,false))</f>
        <v/>
      </c>
      <c r="BT69" s="54" t="str">
        <f>IF(ISBLANK(A69),"",VLOOKUP(MID(A69,3,1),Coordinate,9,false))</f>
        <v/>
      </c>
      <c r="BU69" s="54" t="str">
        <f>IF(ISBLANK(A69),"",VLOOKUP(MID(A69,4,1),Coordinate,9,false))</f>
        <v/>
      </c>
      <c r="BV69" s="54" t="str">
        <f>IF(ISBLANK(A69),"",VLOOKUP(MID(A69,5,1),Coordinate,9,false))</f>
        <v/>
      </c>
      <c r="BW69" s="54" t="str">
        <f>IF(ISBLANK(A69),"",VLOOKUP(MID(A69,6,1),Coordinate,9,false))</f>
        <v/>
      </c>
      <c r="BX69" s="84" t="str">
        <f>IF(ISBLANK(A69),"",VLOOKUP(RIGHT(A69,1),Coordinate,9,false))</f>
        <v/>
      </c>
      <c r="BY69" s="84">
        <f t="array" ref="BY69">SUMPRODUCT(BR69:BX69,TRANSPOSE(Weights))</f>
        <v>0</v>
      </c>
      <c r="BZ69" s="53"/>
    </row>
    <row r="70">
      <c r="A70" s="140"/>
      <c r="B70" s="51" t="str">
        <f>IF(ISBLANK(A70),"",if(C70="","N",if(VLOOKUP(BQ70,NewPlanet,3,false)=C70,"Y","N")))</f>
        <v/>
      </c>
      <c r="C70" s="141"/>
      <c r="D70" s="52"/>
      <c r="E70" s="52"/>
      <c r="F70" s="52"/>
      <c r="G70" s="52"/>
      <c r="H70" s="52"/>
      <c r="I70" s="54" t="str">
        <f t="shared" si="7"/>
        <v/>
      </c>
      <c r="J70" s="52"/>
      <c r="K70" s="52"/>
      <c r="L70" s="52"/>
      <c r="M70" s="52"/>
      <c r="N70" s="52"/>
      <c r="O70" s="54" t="str">
        <f t="shared" si="8"/>
        <v/>
      </c>
      <c r="P70" s="142"/>
      <c r="Q70" s="56"/>
      <c r="R70" s="143"/>
      <c r="S70" s="58"/>
      <c r="T70" s="144"/>
      <c r="U70" s="60"/>
      <c r="V70" s="61"/>
      <c r="W70" s="62"/>
      <c r="X70" s="52"/>
      <c r="Y70" s="63"/>
      <c r="Z70" s="52"/>
      <c r="AA70" s="52"/>
      <c r="AB70" s="52"/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58"/>
      <c r="AU70" s="60"/>
      <c r="AV70" s="60"/>
      <c r="AW70" s="61"/>
      <c r="AX70" s="62"/>
      <c r="AY70" s="31" t="str">
        <f t="shared" si="14"/>
        <v/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/>
      <c r="BK70" s="74"/>
      <c r="BL70" s="77" t="str">
        <f t="shared" si="10"/>
        <v/>
      </c>
      <c r="BM70" s="80" t="str">
        <f t="shared" si="11"/>
        <v/>
      </c>
      <c r="BN70" s="139"/>
      <c r="BO70" s="82" t="str">
        <f>IF(ISBLANK(A70),"",VLOOKUP(LEFT(A70,1),Coordinate,2,FALSE))</f>
        <v/>
      </c>
      <c r="BP70" s="83">
        <f t="shared" si="12"/>
        <v>0</v>
      </c>
      <c r="BQ70" s="84">
        <f t="shared" si="13"/>
        <v>0</v>
      </c>
      <c r="BR70" s="54" t="str">
        <f>IF(ISBLANK(A70),"",vlookup(LEFT(A70,1),Coordinate,9,false))</f>
        <v/>
      </c>
      <c r="BS70" s="54" t="str">
        <f>IF(ISBLANK(A70),"",VLOOKUP(MID(A70,2,1),Coordinate,9,false))</f>
        <v/>
      </c>
      <c r="BT70" s="54" t="str">
        <f>IF(ISBLANK(A70),"",VLOOKUP(MID(A70,3,1),Coordinate,9,false))</f>
        <v/>
      </c>
      <c r="BU70" s="54" t="str">
        <f>IF(ISBLANK(A70),"",VLOOKUP(MID(A70,4,1),Coordinate,9,false))</f>
        <v/>
      </c>
      <c r="BV70" s="54" t="str">
        <f>IF(ISBLANK(A70),"",VLOOKUP(MID(A70,5,1),Coordinate,9,false))</f>
        <v/>
      </c>
      <c r="BW70" s="54" t="str">
        <f>IF(ISBLANK(A70),"",VLOOKUP(MID(A70,6,1),Coordinate,9,false))</f>
        <v/>
      </c>
      <c r="BX70" s="84" t="str">
        <f>IF(ISBLANK(A70),"",VLOOKUP(RIGHT(A70,1),Coordinate,9,false))</f>
        <v/>
      </c>
      <c r="BY70" s="84">
        <f t="array" ref="BY70">SUMPRODUCT(BR70:BX70,TRANSPOSE(Weights))</f>
        <v>0</v>
      </c>
      <c r="BZ70" s="53"/>
    </row>
    <row r="71">
      <c r="A71" s="140"/>
      <c r="B71" s="51" t="str">
        <f>IF(ISBLANK(A71),"",if(C71="","N",if(VLOOKUP(BQ71,NewPlanet,3,false)=C71,"Y","N")))</f>
        <v/>
      </c>
      <c r="C71" s="141"/>
      <c r="D71" s="52"/>
      <c r="E71" s="52"/>
      <c r="F71" s="52"/>
      <c r="G71" s="52"/>
      <c r="H71" s="52"/>
      <c r="I71" s="54" t="str">
        <f t="shared" si="7"/>
        <v/>
      </c>
      <c r="J71" s="52"/>
      <c r="K71" s="52"/>
      <c r="L71" s="52"/>
      <c r="M71" s="52"/>
      <c r="N71" s="52"/>
      <c r="O71" s="54" t="str">
        <f t="shared" si="8"/>
        <v/>
      </c>
      <c r="P71" s="142"/>
      <c r="Q71" s="56"/>
      <c r="R71" s="143"/>
      <c r="S71" s="58"/>
      <c r="T71" s="144"/>
      <c r="U71" s="60"/>
      <c r="V71" s="61"/>
      <c r="W71" s="62"/>
      <c r="X71" s="52"/>
      <c r="Y71" s="63"/>
      <c r="Z71" s="52"/>
      <c r="AA71" s="52"/>
      <c r="AB71" s="52"/>
      <c r="AC71" s="65"/>
      <c r="AD71" s="52"/>
      <c r="AE71" s="52"/>
      <c r="AF71" s="52"/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58"/>
      <c r="AU71" s="60"/>
      <c r="AV71" s="60"/>
      <c r="AW71" s="61"/>
      <c r="AX71" s="62"/>
      <c r="AY71" s="31" t="str">
        <f t="shared" si="14"/>
        <v/>
      </c>
      <c r="AZ71" s="63"/>
      <c r="BA71" s="69"/>
      <c r="BB71" s="69"/>
      <c r="BC71" s="69"/>
      <c r="BD71" s="71"/>
      <c r="BE71" s="71"/>
      <c r="BF71" s="71"/>
      <c r="BG71" s="72"/>
      <c r="BH71" s="73"/>
      <c r="BI71" s="73"/>
      <c r="BJ71" s="74"/>
      <c r="BK71" s="74"/>
      <c r="BL71" s="77" t="str">
        <f t="shared" si="10"/>
        <v/>
      </c>
      <c r="BM71" s="80" t="str">
        <f t="shared" si="11"/>
        <v/>
      </c>
      <c r="BN71" s="139"/>
      <c r="BO71" s="82" t="str">
        <f>IF(ISBLANK(A71),"",VLOOKUP(LEFT(A71,1),Coordinate,2,FALSE))</f>
        <v/>
      </c>
      <c r="BP71" s="83">
        <f t="shared" si="12"/>
        <v>0</v>
      </c>
      <c r="BQ71" s="84">
        <f t="shared" si="13"/>
        <v>0</v>
      </c>
      <c r="BR71" s="54" t="str">
        <f>IF(ISBLANK(A71),"",vlookup(LEFT(A71,1),Coordinate,9,false))</f>
        <v/>
      </c>
      <c r="BS71" s="54" t="str">
        <f>IF(ISBLANK(A71),"",VLOOKUP(MID(A71,2,1),Coordinate,9,false))</f>
        <v/>
      </c>
      <c r="BT71" s="54" t="str">
        <f>IF(ISBLANK(A71),"",VLOOKUP(MID(A71,3,1),Coordinate,9,false))</f>
        <v/>
      </c>
      <c r="BU71" s="54" t="str">
        <f>IF(ISBLANK(A71),"",VLOOKUP(MID(A71,4,1),Coordinate,9,false))</f>
        <v/>
      </c>
      <c r="BV71" s="54" t="str">
        <f>IF(ISBLANK(A71),"",VLOOKUP(MID(A71,5,1),Coordinate,9,false))</f>
        <v/>
      </c>
      <c r="BW71" s="54" t="str">
        <f>IF(ISBLANK(A71),"",VLOOKUP(MID(A71,6,1),Coordinate,9,false))</f>
        <v/>
      </c>
      <c r="BX71" s="84" t="str">
        <f>IF(ISBLANK(A71),"",VLOOKUP(RIGHT(A71,1),Coordinate,9,false))</f>
        <v/>
      </c>
      <c r="BY71" s="84">
        <f t="array" ref="BY71">SUMPRODUCT(BR71:BX71,TRANSPOSE(Weights))</f>
        <v>0</v>
      </c>
      <c r="BZ71" s="53"/>
    </row>
    <row r="72">
      <c r="A72" s="140"/>
      <c r="B72" s="51" t="str">
        <f>IF(ISBLANK(A72),"",if(C72="","N",if(VLOOKUP(BQ72,NewPlanet,3,false)=C72,"Y","N")))</f>
        <v/>
      </c>
      <c r="C72" s="141"/>
      <c r="D72" s="52"/>
      <c r="E72" s="52"/>
      <c r="F72" s="52"/>
      <c r="G72" s="52"/>
      <c r="H72" s="52"/>
      <c r="I72" s="54" t="str">
        <f t="shared" si="7"/>
        <v/>
      </c>
      <c r="J72" s="52"/>
      <c r="K72" s="52"/>
      <c r="L72" s="52"/>
      <c r="M72" s="52"/>
      <c r="N72" s="52"/>
      <c r="O72" s="54" t="str">
        <f t="shared" si="8"/>
        <v/>
      </c>
      <c r="P72" s="142"/>
      <c r="Q72" s="56"/>
      <c r="R72" s="143"/>
      <c r="S72" s="58"/>
      <c r="T72" s="144"/>
      <c r="U72" s="60"/>
      <c r="V72" s="61"/>
      <c r="W72" s="62"/>
      <c r="X72" s="52"/>
      <c r="Y72" s="63"/>
      <c r="Z72" s="52"/>
      <c r="AA72" s="52"/>
      <c r="AB72" s="52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58"/>
      <c r="AU72" s="60"/>
      <c r="AV72" s="60"/>
      <c r="AW72" s="61"/>
      <c r="AX72" s="62"/>
      <c r="AY72" s="31" t="str">
        <f t="shared" si="14"/>
        <v/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 t="str">
        <f t="shared" si="10"/>
        <v/>
      </c>
      <c r="BM72" s="80" t="str">
        <f t="shared" si="11"/>
        <v/>
      </c>
      <c r="BN72" s="139"/>
      <c r="BO72" s="82" t="str">
        <f>IF(ISBLANK(A72),"",VLOOKUP(LEFT(A72,1),Coordinate,2,FALSE))</f>
        <v/>
      </c>
      <c r="BP72" s="83">
        <f t="shared" si="12"/>
        <v>0</v>
      </c>
      <c r="BQ72" s="84">
        <f t="shared" si="13"/>
        <v>0</v>
      </c>
      <c r="BR72" s="54" t="str">
        <f>IF(ISBLANK(A72),"",vlookup(LEFT(A72,1),Coordinate,9,false))</f>
        <v/>
      </c>
      <c r="BS72" s="54" t="str">
        <f>IF(ISBLANK(A72),"",VLOOKUP(MID(A72,2,1),Coordinate,9,false))</f>
        <v/>
      </c>
      <c r="BT72" s="54" t="str">
        <f>IF(ISBLANK(A72),"",VLOOKUP(MID(A72,3,1),Coordinate,9,false))</f>
        <v/>
      </c>
      <c r="BU72" s="54" t="str">
        <f>IF(ISBLANK(A72),"",VLOOKUP(MID(A72,4,1),Coordinate,9,false))</f>
        <v/>
      </c>
      <c r="BV72" s="54" t="str">
        <f>IF(ISBLANK(A72),"",VLOOKUP(MID(A72,5,1),Coordinate,9,false))</f>
        <v/>
      </c>
      <c r="BW72" s="54" t="str">
        <f>IF(ISBLANK(A72),"",VLOOKUP(MID(A72,6,1),Coordinate,9,false))</f>
        <v/>
      </c>
      <c r="BX72" s="84" t="str">
        <f>IF(ISBLANK(A72),"",VLOOKUP(RIGHT(A72,1),Coordinate,9,false))</f>
        <v/>
      </c>
      <c r="BY72" s="84">
        <f t="array" ref="BY72">SUMPRODUCT(BR72:BX72,TRANSPOSE(Weights))</f>
        <v>0</v>
      </c>
      <c r="BZ72" s="53"/>
    </row>
    <row r="73">
      <c r="A73" s="140"/>
      <c r="B73" s="51" t="str">
        <f>IF(ISBLANK(A73),"",if(C73="","N",if(VLOOKUP(BQ73,NewPlanet,3,false)=C73,"Y","N")))</f>
        <v/>
      </c>
      <c r="C73" s="141"/>
      <c r="D73" s="52"/>
      <c r="E73" s="52"/>
      <c r="F73" s="52"/>
      <c r="G73" s="52"/>
      <c r="H73" s="52"/>
      <c r="I73" s="54" t="str">
        <f t="shared" si="7"/>
        <v/>
      </c>
      <c r="J73" s="52"/>
      <c r="K73" s="52"/>
      <c r="L73" s="52"/>
      <c r="M73" s="52"/>
      <c r="N73" s="52"/>
      <c r="O73" s="54" t="str">
        <f t="shared" si="8"/>
        <v/>
      </c>
      <c r="P73" s="142"/>
      <c r="Q73" s="56"/>
      <c r="R73" s="143"/>
      <c r="S73" s="58"/>
      <c r="T73" s="144"/>
      <c r="U73" s="60"/>
      <c r="V73" s="61"/>
      <c r="W73" s="62"/>
      <c r="X73" s="52"/>
      <c r="Y73" s="63"/>
      <c r="Z73" s="52"/>
      <c r="AA73" s="52"/>
      <c r="AB73" s="52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56"/>
      <c r="AP73" s="56"/>
      <c r="AQ73" s="56"/>
      <c r="AR73" s="58"/>
      <c r="AS73" s="58"/>
      <c r="AT73" s="58"/>
      <c r="AU73" s="60"/>
      <c r="AV73" s="60"/>
      <c r="AW73" s="61"/>
      <c r="AX73" s="62"/>
      <c r="AY73" s="31" t="str">
        <f t="shared" si="14"/>
        <v/>
      </c>
      <c r="AZ73" s="63"/>
      <c r="BA73" s="69"/>
      <c r="BB73" s="69"/>
      <c r="BC73" s="69"/>
      <c r="BD73" s="71"/>
      <c r="BE73" s="71"/>
      <c r="BF73" s="71"/>
      <c r="BG73" s="72"/>
      <c r="BH73" s="73"/>
      <c r="BI73" s="73"/>
      <c r="BJ73" s="74"/>
      <c r="BK73" s="74"/>
      <c r="BL73" s="77" t="str">
        <f t="shared" si="10"/>
        <v/>
      </c>
      <c r="BM73" s="80" t="str">
        <f t="shared" si="11"/>
        <v/>
      </c>
      <c r="BN73" s="139"/>
      <c r="BO73" s="82" t="str">
        <f>IF(ISBLANK(A73),"",VLOOKUP(LEFT(A73,1),Coordinate,2,FALSE))</f>
        <v/>
      </c>
      <c r="BP73" s="83">
        <f t="shared" si="12"/>
        <v>0</v>
      </c>
      <c r="BQ73" s="84">
        <f t="shared" si="13"/>
        <v>0</v>
      </c>
      <c r="BR73" s="54" t="str">
        <f>IF(ISBLANK(A73),"",vlookup(LEFT(A73,1),Coordinate,9,false))</f>
        <v/>
      </c>
      <c r="BS73" s="54" t="str">
        <f>IF(ISBLANK(A73),"",VLOOKUP(MID(A73,2,1),Coordinate,9,false))</f>
        <v/>
      </c>
      <c r="BT73" s="54" t="str">
        <f>IF(ISBLANK(A73),"",VLOOKUP(MID(A73,3,1),Coordinate,9,false))</f>
        <v/>
      </c>
      <c r="BU73" s="54" t="str">
        <f>IF(ISBLANK(A73),"",VLOOKUP(MID(A73,4,1),Coordinate,9,false))</f>
        <v/>
      </c>
      <c r="BV73" s="54" t="str">
        <f>IF(ISBLANK(A73),"",VLOOKUP(MID(A73,5,1),Coordinate,9,false))</f>
        <v/>
      </c>
      <c r="BW73" s="54" t="str">
        <f>IF(ISBLANK(A73),"",VLOOKUP(MID(A73,6,1),Coordinate,9,false))</f>
        <v/>
      </c>
      <c r="BX73" s="84" t="str">
        <f>IF(ISBLANK(A73),"",VLOOKUP(RIGHT(A73,1),Coordinate,9,false))</f>
        <v/>
      </c>
      <c r="BY73" s="84">
        <f t="array" ref="BY73">SUMPRODUCT(BR73:BX73,TRANSPOSE(Weights))</f>
        <v>0</v>
      </c>
      <c r="BZ73" s="53"/>
    </row>
    <row r="74">
      <c r="A74" s="140"/>
      <c r="B74" s="51" t="str">
        <f>IF(ISBLANK(A74),"",if(C74="","N",if(VLOOKUP(BQ74,NewPlanet,3,false)=C74,"Y","N")))</f>
        <v/>
      </c>
      <c r="C74" s="141"/>
      <c r="D74" s="52"/>
      <c r="E74" s="52"/>
      <c r="F74" s="52"/>
      <c r="G74" s="52"/>
      <c r="H74" s="52"/>
      <c r="I74" s="54" t="str">
        <f t="shared" si="7"/>
        <v/>
      </c>
      <c r="J74" s="52"/>
      <c r="K74" s="52"/>
      <c r="L74" s="52"/>
      <c r="M74" s="52"/>
      <c r="N74" s="52"/>
      <c r="O74" s="54" t="str">
        <f t="shared" si="8"/>
        <v/>
      </c>
      <c r="P74" s="142"/>
      <c r="Q74" s="56"/>
      <c r="R74" s="143"/>
      <c r="S74" s="58"/>
      <c r="T74" s="144"/>
      <c r="U74" s="60"/>
      <c r="V74" s="61"/>
      <c r="W74" s="62"/>
      <c r="X74" s="52"/>
      <c r="Y74" s="63"/>
      <c r="Z74" s="52"/>
      <c r="AA74" s="52"/>
      <c r="AB74" s="52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58"/>
      <c r="AU74" s="60"/>
      <c r="AV74" s="60"/>
      <c r="AW74" s="61"/>
      <c r="AX74" s="62"/>
      <c r="AY74" s="31" t="str">
        <f t="shared" si="14"/>
        <v/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 t="str">
        <f t="shared" si="10"/>
        <v/>
      </c>
      <c r="BM74" s="80" t="str">
        <f t="shared" si="11"/>
        <v/>
      </c>
      <c r="BN74" s="139"/>
      <c r="BO74" s="82" t="str">
        <f>IF(ISBLANK(A74),"",VLOOKUP(LEFT(A74,1),Coordinate,2,FALSE))</f>
        <v/>
      </c>
      <c r="BP74" s="83">
        <f t="shared" si="12"/>
        <v>0</v>
      </c>
      <c r="BQ74" s="84">
        <f t="shared" si="13"/>
        <v>0</v>
      </c>
      <c r="BR74" s="54" t="str">
        <f>IF(ISBLANK(A74),"",vlookup(LEFT(A74,1),Coordinate,9,false))</f>
        <v/>
      </c>
      <c r="BS74" s="54" t="str">
        <f>IF(ISBLANK(A74),"",VLOOKUP(MID(A74,2,1),Coordinate,9,false))</f>
        <v/>
      </c>
      <c r="BT74" s="54" t="str">
        <f>IF(ISBLANK(A74),"",VLOOKUP(MID(A74,3,1),Coordinate,9,false))</f>
        <v/>
      </c>
      <c r="BU74" s="54" t="str">
        <f>IF(ISBLANK(A74),"",VLOOKUP(MID(A74,4,1),Coordinate,9,false))</f>
        <v/>
      </c>
      <c r="BV74" s="54" t="str">
        <f>IF(ISBLANK(A74),"",VLOOKUP(MID(A74,5,1),Coordinate,9,false))</f>
        <v/>
      </c>
      <c r="BW74" s="54" t="str">
        <f>IF(ISBLANK(A74),"",VLOOKUP(MID(A74,6,1),Coordinate,9,false))</f>
        <v/>
      </c>
      <c r="BX74" s="84" t="str">
        <f>IF(ISBLANK(A74),"",VLOOKUP(RIGHT(A74,1),Coordinate,9,false))</f>
        <v/>
      </c>
      <c r="BY74" s="84">
        <f t="array" ref="BY74">SUMPRODUCT(BR74:BX74,TRANSPOSE(Weights))</f>
        <v>0</v>
      </c>
      <c r="BZ74" s="53"/>
    </row>
    <row r="75">
      <c r="A75" s="140"/>
      <c r="B75" s="51" t="str">
        <f>IF(ISBLANK(A75),"",if(C75="","N",if(VLOOKUP(BQ75,NewPlanet,3,false)=C75,"Y","N")))</f>
        <v/>
      </c>
      <c r="C75" s="141"/>
      <c r="D75" s="52"/>
      <c r="E75" s="52"/>
      <c r="F75" s="52"/>
      <c r="G75" s="52"/>
      <c r="H75" s="52"/>
      <c r="I75" s="54" t="str">
        <f t="shared" si="7"/>
        <v/>
      </c>
      <c r="J75" s="52"/>
      <c r="K75" s="52"/>
      <c r="L75" s="52"/>
      <c r="M75" s="52"/>
      <c r="N75" s="52"/>
      <c r="O75" s="54" t="str">
        <f t="shared" si="8"/>
        <v/>
      </c>
      <c r="P75" s="142"/>
      <c r="Q75" s="56"/>
      <c r="R75" s="143"/>
      <c r="S75" s="58"/>
      <c r="T75" s="144"/>
      <c r="U75" s="60"/>
      <c r="V75" s="61"/>
      <c r="W75" s="62"/>
      <c r="X75" s="52"/>
      <c r="Y75" s="63"/>
      <c r="Z75" s="52"/>
      <c r="AA75" s="52"/>
      <c r="AB75" s="52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58"/>
      <c r="AU75" s="60"/>
      <c r="AV75" s="60"/>
      <c r="AW75" s="61"/>
      <c r="AX75" s="62"/>
      <c r="AY75" s="31" t="str">
        <f t="shared" si="14"/>
        <v/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 t="str">
        <f t="shared" si="10"/>
        <v/>
      </c>
      <c r="BM75" s="80" t="str">
        <f t="shared" si="11"/>
        <v/>
      </c>
      <c r="BN75" s="139"/>
      <c r="BO75" s="82" t="str">
        <f>IF(ISBLANK(A75),"",VLOOKUP(LEFT(A75,1),Coordinate,2,FALSE))</f>
        <v/>
      </c>
      <c r="BP75" s="83">
        <f t="shared" si="12"/>
        <v>0</v>
      </c>
      <c r="BQ75" s="84">
        <f t="shared" si="13"/>
        <v>0</v>
      </c>
      <c r="BR75" s="54" t="str">
        <f>IF(ISBLANK(A75),"",vlookup(LEFT(A75,1),Coordinate,9,false))</f>
        <v/>
      </c>
      <c r="BS75" s="54" t="str">
        <f>IF(ISBLANK(A75),"",VLOOKUP(MID(A75,2,1),Coordinate,9,false))</f>
        <v/>
      </c>
      <c r="BT75" s="54" t="str">
        <f>IF(ISBLANK(A75),"",VLOOKUP(MID(A75,3,1),Coordinate,9,false))</f>
        <v/>
      </c>
      <c r="BU75" s="54" t="str">
        <f>IF(ISBLANK(A75),"",VLOOKUP(MID(A75,4,1),Coordinate,9,false))</f>
        <v/>
      </c>
      <c r="BV75" s="54" t="str">
        <f>IF(ISBLANK(A75),"",VLOOKUP(MID(A75,5,1),Coordinate,9,false))</f>
        <v/>
      </c>
      <c r="BW75" s="54" t="str">
        <f>IF(ISBLANK(A75),"",VLOOKUP(MID(A75,6,1),Coordinate,9,false))</f>
        <v/>
      </c>
      <c r="BX75" s="84" t="str">
        <f>IF(ISBLANK(A75),"",VLOOKUP(RIGHT(A75,1),Coordinate,9,false))</f>
        <v/>
      </c>
      <c r="BY75" s="84">
        <f t="array" ref="BY75">SUMPRODUCT(BR75:BX75,TRANSPOSE(Weights))</f>
        <v>0</v>
      </c>
      <c r="BZ75" s="53"/>
    </row>
    <row r="76">
      <c r="A76" s="140"/>
      <c r="B76" s="51" t="str">
        <f>IF(ISBLANK(A76),"",if(C76="","N",if(VLOOKUP(BQ76,NewPlanet,3,false)=C76,"Y","N")))</f>
        <v/>
      </c>
      <c r="C76" s="141"/>
      <c r="D76" s="52"/>
      <c r="E76" s="52"/>
      <c r="F76" s="52"/>
      <c r="G76" s="52"/>
      <c r="H76" s="52"/>
      <c r="I76" s="54" t="str">
        <f t="shared" si="7"/>
        <v/>
      </c>
      <c r="J76" s="52"/>
      <c r="K76" s="52"/>
      <c r="L76" s="52"/>
      <c r="M76" s="52"/>
      <c r="N76" s="52"/>
      <c r="O76" s="54" t="str">
        <f t="shared" si="8"/>
        <v/>
      </c>
      <c r="P76" s="142"/>
      <c r="Q76" s="56"/>
      <c r="R76" s="143"/>
      <c r="S76" s="58"/>
      <c r="T76" s="144"/>
      <c r="U76" s="60"/>
      <c r="V76" s="61"/>
      <c r="W76" s="62"/>
      <c r="X76" s="52"/>
      <c r="Y76" s="63"/>
      <c r="Z76" s="52"/>
      <c r="AA76" s="52"/>
      <c r="AB76" s="52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58"/>
      <c r="AU76" s="60"/>
      <c r="AV76" s="60"/>
      <c r="AW76" s="61"/>
      <c r="AX76" s="62"/>
      <c r="AY76" s="31" t="str">
        <f t="shared" si="14"/>
        <v/>
      </c>
      <c r="AZ76" s="63"/>
      <c r="BA76" s="69"/>
      <c r="BB76" s="69"/>
      <c r="BC76" s="69"/>
      <c r="BD76" s="71"/>
      <c r="BE76" s="71"/>
      <c r="BF76" s="71"/>
      <c r="BG76" s="72"/>
      <c r="BH76" s="73"/>
      <c r="BI76" s="73"/>
      <c r="BJ76" s="74"/>
      <c r="BK76" s="74"/>
      <c r="BL76" s="77" t="str">
        <f t="shared" si="10"/>
        <v/>
      </c>
      <c r="BM76" s="80" t="str">
        <f t="shared" si="11"/>
        <v/>
      </c>
      <c r="BN76" s="139"/>
      <c r="BO76" s="82" t="str">
        <f>IF(ISBLANK(A76),"",VLOOKUP(LEFT(A76,1),Coordinate,2,FALSE))</f>
        <v/>
      </c>
      <c r="BP76" s="83">
        <f t="shared" si="12"/>
        <v>0</v>
      </c>
      <c r="BQ76" s="84">
        <f t="shared" si="13"/>
        <v>0</v>
      </c>
      <c r="BR76" s="54" t="str">
        <f>IF(ISBLANK(A76),"",vlookup(LEFT(A76,1),Coordinate,9,false))</f>
        <v/>
      </c>
      <c r="BS76" s="54" t="str">
        <f>IF(ISBLANK(A76),"",VLOOKUP(MID(A76,2,1),Coordinate,9,false))</f>
        <v/>
      </c>
      <c r="BT76" s="54" t="str">
        <f>IF(ISBLANK(A76),"",VLOOKUP(MID(A76,3,1),Coordinate,9,false))</f>
        <v/>
      </c>
      <c r="BU76" s="54" t="str">
        <f>IF(ISBLANK(A76),"",VLOOKUP(MID(A76,4,1),Coordinate,9,false))</f>
        <v/>
      </c>
      <c r="BV76" s="54" t="str">
        <f>IF(ISBLANK(A76),"",VLOOKUP(MID(A76,5,1),Coordinate,9,false))</f>
        <v/>
      </c>
      <c r="BW76" s="54" t="str">
        <f>IF(ISBLANK(A76),"",VLOOKUP(MID(A76,6,1),Coordinate,9,false))</f>
        <v/>
      </c>
      <c r="BX76" s="84" t="str">
        <f>IF(ISBLANK(A76),"",VLOOKUP(RIGHT(A76,1),Coordinate,9,false))</f>
        <v/>
      </c>
      <c r="BY76" s="84">
        <f t="array" ref="BY76">SUMPRODUCT(BR76:BX76,TRANSPOSE(Weights))</f>
        <v>0</v>
      </c>
      <c r="BZ76" s="53"/>
    </row>
    <row r="77">
      <c r="A77" s="140"/>
      <c r="B77" s="51" t="str">
        <f>IF(ISBLANK(A77),"",if(C77="","N",if(VLOOKUP(BQ77,NewPlanet,3,false)=C77,"Y","N")))</f>
        <v/>
      </c>
      <c r="C77" s="141"/>
      <c r="D77" s="52"/>
      <c r="E77" s="52"/>
      <c r="F77" s="52"/>
      <c r="G77" s="52"/>
      <c r="H77" s="52"/>
      <c r="I77" s="54" t="str">
        <f t="shared" si="7"/>
        <v/>
      </c>
      <c r="J77" s="52"/>
      <c r="K77" s="52"/>
      <c r="L77" s="52"/>
      <c r="M77" s="52"/>
      <c r="N77" s="52"/>
      <c r="O77" s="54" t="str">
        <f t="shared" si="8"/>
        <v/>
      </c>
      <c r="P77" s="142"/>
      <c r="Q77" s="56"/>
      <c r="R77" s="143"/>
      <c r="S77" s="58"/>
      <c r="T77" s="144"/>
      <c r="U77" s="60"/>
      <c r="V77" s="61"/>
      <c r="W77" s="62"/>
      <c r="X77" s="52"/>
      <c r="Y77" s="63"/>
      <c r="Z77" s="52"/>
      <c r="AA77" s="52"/>
      <c r="AB77" s="52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58"/>
      <c r="AU77" s="60"/>
      <c r="AV77" s="60"/>
      <c r="AW77" s="61"/>
      <c r="AX77" s="62"/>
      <c r="AY77" s="31" t="str">
        <f t="shared" si="14"/>
        <v/>
      </c>
      <c r="AZ77" s="63"/>
      <c r="BA77" s="69"/>
      <c r="BB77" s="69"/>
      <c r="BC77" s="69"/>
      <c r="BD77" s="71"/>
      <c r="BE77" s="71"/>
      <c r="BF77" s="71"/>
      <c r="BG77" s="72"/>
      <c r="BH77" s="73"/>
      <c r="BI77" s="73"/>
      <c r="BJ77" s="74"/>
      <c r="BK77" s="74"/>
      <c r="BL77" s="77" t="str">
        <f t="shared" si="10"/>
        <v/>
      </c>
      <c r="BM77" s="80" t="str">
        <f t="shared" si="11"/>
        <v/>
      </c>
      <c r="BN77" s="139"/>
      <c r="BO77" s="82" t="str">
        <f>IF(ISBLANK(A77),"",VLOOKUP(LEFT(A77,1),Coordinate,2,FALSE))</f>
        <v/>
      </c>
      <c r="BP77" s="83">
        <f t="shared" si="12"/>
        <v>0</v>
      </c>
      <c r="BQ77" s="84">
        <f t="shared" si="13"/>
        <v>0</v>
      </c>
      <c r="BR77" s="54" t="str">
        <f>IF(ISBLANK(A77),"",vlookup(LEFT(A77,1),Coordinate,9,false))</f>
        <v/>
      </c>
      <c r="BS77" s="54" t="str">
        <f>IF(ISBLANK(A77),"",VLOOKUP(MID(A77,2,1),Coordinate,9,false))</f>
        <v/>
      </c>
      <c r="BT77" s="54" t="str">
        <f>IF(ISBLANK(A77),"",VLOOKUP(MID(A77,3,1),Coordinate,9,false))</f>
        <v/>
      </c>
      <c r="BU77" s="54" t="str">
        <f>IF(ISBLANK(A77),"",VLOOKUP(MID(A77,4,1),Coordinate,9,false))</f>
        <v/>
      </c>
      <c r="BV77" s="54" t="str">
        <f>IF(ISBLANK(A77),"",VLOOKUP(MID(A77,5,1),Coordinate,9,false))</f>
        <v/>
      </c>
      <c r="BW77" s="54" t="str">
        <f>IF(ISBLANK(A77),"",VLOOKUP(MID(A77,6,1),Coordinate,9,false))</f>
        <v/>
      </c>
      <c r="BX77" s="84" t="str">
        <f>IF(ISBLANK(A77),"",VLOOKUP(RIGHT(A77,1),Coordinate,9,false))</f>
        <v/>
      </c>
      <c r="BY77" s="84">
        <f t="array" ref="BY77">SUMPRODUCT(BR77:BX77,TRANSPOSE(Weights))</f>
        <v>0</v>
      </c>
      <c r="BZ77" s="53"/>
    </row>
    <row r="78">
      <c r="A78" s="140"/>
      <c r="B78" s="51" t="str">
        <f>IF(ISBLANK(A78),"",if(C78="","N",if(VLOOKUP(BQ78,NewPlanet,3,false)=C78,"Y","N")))</f>
        <v/>
      </c>
      <c r="C78" s="141"/>
      <c r="D78" s="52"/>
      <c r="E78" s="52"/>
      <c r="F78" s="52"/>
      <c r="G78" s="52"/>
      <c r="H78" s="52"/>
      <c r="I78" s="54" t="str">
        <f t="shared" si="7"/>
        <v/>
      </c>
      <c r="J78" s="52"/>
      <c r="K78" s="52"/>
      <c r="L78" s="52"/>
      <c r="M78" s="52"/>
      <c r="N78" s="52"/>
      <c r="O78" s="54" t="str">
        <f t="shared" si="8"/>
        <v/>
      </c>
      <c r="P78" s="142"/>
      <c r="Q78" s="56"/>
      <c r="R78" s="143"/>
      <c r="S78" s="58"/>
      <c r="T78" s="144"/>
      <c r="U78" s="60"/>
      <c r="V78" s="61"/>
      <c r="W78" s="62"/>
      <c r="X78" s="52"/>
      <c r="Y78" s="63"/>
      <c r="Z78" s="52"/>
      <c r="AA78" s="52"/>
      <c r="AB78" s="52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58"/>
      <c r="AU78" s="60"/>
      <c r="AV78" s="60"/>
      <c r="AW78" s="61"/>
      <c r="AX78" s="62"/>
      <c r="AY78" s="31" t="str">
        <f t="shared" si="14"/>
        <v/>
      </c>
      <c r="AZ78" s="63"/>
      <c r="BA78" s="69"/>
      <c r="BB78" s="69"/>
      <c r="BC78" s="69"/>
      <c r="BD78" s="71"/>
      <c r="BE78" s="71"/>
      <c r="BF78" s="71"/>
      <c r="BG78" s="72"/>
      <c r="BH78" s="73"/>
      <c r="BI78" s="73"/>
      <c r="BJ78" s="74"/>
      <c r="BK78" s="74"/>
      <c r="BL78" s="77" t="str">
        <f t="shared" si="10"/>
        <v/>
      </c>
      <c r="BM78" s="80" t="str">
        <f t="shared" si="11"/>
        <v/>
      </c>
      <c r="BN78" s="139"/>
      <c r="BO78" s="82" t="str">
        <f>IF(ISBLANK(A78),"",VLOOKUP(LEFT(A78,1),Coordinate,2,FALSE))</f>
        <v/>
      </c>
      <c r="BP78" s="83">
        <f t="shared" si="12"/>
        <v>0</v>
      </c>
      <c r="BQ78" s="84">
        <f t="shared" si="13"/>
        <v>0</v>
      </c>
      <c r="BR78" s="54" t="str">
        <f>IF(ISBLANK(A78),"",vlookup(LEFT(A78,1),Coordinate,9,false))</f>
        <v/>
      </c>
      <c r="BS78" s="54" t="str">
        <f>IF(ISBLANK(A78),"",VLOOKUP(MID(A78,2,1),Coordinate,9,false))</f>
        <v/>
      </c>
      <c r="BT78" s="54" t="str">
        <f>IF(ISBLANK(A78),"",VLOOKUP(MID(A78,3,1),Coordinate,9,false))</f>
        <v/>
      </c>
      <c r="BU78" s="54" t="str">
        <f>IF(ISBLANK(A78),"",VLOOKUP(MID(A78,4,1),Coordinate,9,false))</f>
        <v/>
      </c>
      <c r="BV78" s="54" t="str">
        <f>IF(ISBLANK(A78),"",VLOOKUP(MID(A78,5,1),Coordinate,9,false))</f>
        <v/>
      </c>
      <c r="BW78" s="54" t="str">
        <f>IF(ISBLANK(A78),"",VLOOKUP(MID(A78,6,1),Coordinate,9,false))</f>
        <v/>
      </c>
      <c r="BX78" s="84" t="str">
        <f>IF(ISBLANK(A78),"",VLOOKUP(RIGHT(A78,1),Coordinate,9,false))</f>
        <v/>
      </c>
      <c r="BY78" s="84">
        <f t="array" ref="BY78">SUMPRODUCT(BR78:BX78,TRANSPOSE(Weights))</f>
        <v>0</v>
      </c>
      <c r="BZ78" s="53"/>
    </row>
    <row r="79">
      <c r="A79" s="140"/>
      <c r="B79" s="51" t="str">
        <f>IF(ISBLANK(A79),"",if(C79="","N",if(VLOOKUP(BQ79,NewPlanet,3,false)=C79,"Y","N")))</f>
        <v/>
      </c>
      <c r="C79" s="141"/>
      <c r="D79" s="52"/>
      <c r="E79" s="52"/>
      <c r="F79" s="52"/>
      <c r="G79" s="52"/>
      <c r="H79" s="52"/>
      <c r="I79" s="54" t="str">
        <f t="shared" si="7"/>
        <v/>
      </c>
      <c r="J79" s="52"/>
      <c r="K79" s="52"/>
      <c r="L79" s="52"/>
      <c r="M79" s="52"/>
      <c r="N79" s="52"/>
      <c r="O79" s="54" t="str">
        <f t="shared" si="8"/>
        <v/>
      </c>
      <c r="P79" s="142"/>
      <c r="Q79" s="56"/>
      <c r="R79" s="143"/>
      <c r="S79" s="58"/>
      <c r="T79" s="144"/>
      <c r="U79" s="60"/>
      <c r="V79" s="61"/>
      <c r="W79" s="62"/>
      <c r="X79" s="52"/>
      <c r="Y79" s="63"/>
      <c r="Z79" s="52"/>
      <c r="AA79" s="52"/>
      <c r="AB79" s="52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58"/>
      <c r="AU79" s="60"/>
      <c r="AV79" s="60"/>
      <c r="AW79" s="61"/>
      <c r="AX79" s="62"/>
      <c r="AY79" s="31" t="str">
        <f t="shared" si="14"/>
        <v/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 t="str">
        <f t="shared" si="10"/>
        <v/>
      </c>
      <c r="BM79" s="80" t="str">
        <f t="shared" si="11"/>
        <v/>
      </c>
      <c r="BN79" s="139"/>
      <c r="BO79" s="82" t="str">
        <f>IF(ISBLANK(A79),"",VLOOKUP(LEFT(A79,1),Coordinate,2,FALSE))</f>
        <v/>
      </c>
      <c r="BP79" s="83">
        <f t="shared" si="12"/>
        <v>0</v>
      </c>
      <c r="BQ79" s="84">
        <f t="shared" si="13"/>
        <v>0</v>
      </c>
      <c r="BR79" s="54" t="str">
        <f>IF(ISBLANK(A79),"",vlookup(LEFT(A79,1),Coordinate,9,false))</f>
        <v/>
      </c>
      <c r="BS79" s="54" t="str">
        <f>IF(ISBLANK(A79),"",VLOOKUP(MID(A79,2,1),Coordinate,9,false))</f>
        <v/>
      </c>
      <c r="BT79" s="54" t="str">
        <f>IF(ISBLANK(A79),"",VLOOKUP(MID(A79,3,1),Coordinate,9,false))</f>
        <v/>
      </c>
      <c r="BU79" s="54" t="str">
        <f>IF(ISBLANK(A79),"",VLOOKUP(MID(A79,4,1),Coordinate,9,false))</f>
        <v/>
      </c>
      <c r="BV79" s="54" t="str">
        <f>IF(ISBLANK(A79),"",VLOOKUP(MID(A79,5,1),Coordinate,9,false))</f>
        <v/>
      </c>
      <c r="BW79" s="54" t="str">
        <f>IF(ISBLANK(A79),"",VLOOKUP(MID(A79,6,1),Coordinate,9,false))</f>
        <v/>
      </c>
      <c r="BX79" s="84" t="str">
        <f>IF(ISBLANK(A79),"",VLOOKUP(RIGHT(A79,1),Coordinate,9,false))</f>
        <v/>
      </c>
      <c r="BY79" s="84">
        <f t="array" ref="BY79">SUMPRODUCT(BR79:BX79,TRANSPOSE(Weights))</f>
        <v>0</v>
      </c>
      <c r="BZ79" s="53"/>
    </row>
    <row r="80">
      <c r="A80" s="140"/>
      <c r="B80" s="51" t="str">
        <f>IF(ISBLANK(A80),"",if(C80="","N",if(VLOOKUP(BQ80,NewPlanet,3,false)=C80,"Y","N")))</f>
        <v/>
      </c>
      <c r="C80" s="141"/>
      <c r="D80" s="52"/>
      <c r="E80" s="52"/>
      <c r="F80" s="52"/>
      <c r="G80" s="52"/>
      <c r="H80" s="52"/>
      <c r="I80" s="54" t="str">
        <f t="shared" si="7"/>
        <v/>
      </c>
      <c r="J80" s="52"/>
      <c r="K80" s="52"/>
      <c r="L80" s="52"/>
      <c r="M80" s="52"/>
      <c r="N80" s="52"/>
      <c r="O80" s="54" t="str">
        <f t="shared" si="8"/>
        <v/>
      </c>
      <c r="P80" s="142"/>
      <c r="Q80" s="56"/>
      <c r="R80" s="143"/>
      <c r="S80" s="58"/>
      <c r="T80" s="144"/>
      <c r="U80" s="60"/>
      <c r="V80" s="61"/>
      <c r="W80" s="62"/>
      <c r="X80" s="52"/>
      <c r="Y80" s="63"/>
      <c r="Z80" s="52"/>
      <c r="AA80" s="52"/>
      <c r="AB80" s="52"/>
      <c r="AC80" s="65"/>
      <c r="AD80" s="52"/>
      <c r="AE80" s="52"/>
      <c r="AF80" s="52"/>
      <c r="AG80" s="65"/>
      <c r="AH80" s="52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58"/>
      <c r="AU80" s="60"/>
      <c r="AV80" s="60"/>
      <c r="AW80" s="61"/>
      <c r="AX80" s="62"/>
      <c r="AY80" s="31" t="str">
        <f t="shared" si="14"/>
        <v/>
      </c>
      <c r="AZ80" s="63"/>
      <c r="BA80" s="69"/>
      <c r="BB80" s="69"/>
      <c r="BC80" s="69"/>
      <c r="BD80" s="71"/>
      <c r="BE80" s="71"/>
      <c r="BF80" s="71"/>
      <c r="BG80" s="72"/>
      <c r="BH80" s="73"/>
      <c r="BI80" s="73"/>
      <c r="BJ80" s="74"/>
      <c r="BK80" s="74"/>
      <c r="BL80" s="77" t="str">
        <f t="shared" si="10"/>
        <v/>
      </c>
      <c r="BM80" s="80" t="str">
        <f t="shared" si="11"/>
        <v/>
      </c>
      <c r="BN80" s="139"/>
      <c r="BO80" s="82" t="str">
        <f>IF(ISBLANK(A80),"",VLOOKUP(LEFT(A80,1),Coordinate,2,FALSE))</f>
        <v/>
      </c>
      <c r="BP80" s="83">
        <f t="shared" si="12"/>
        <v>0</v>
      </c>
      <c r="BQ80" s="84">
        <f t="shared" si="13"/>
        <v>0</v>
      </c>
      <c r="BR80" s="54" t="str">
        <f>IF(ISBLANK(A80),"",vlookup(LEFT(A80,1),Coordinate,9,false))</f>
        <v/>
      </c>
      <c r="BS80" s="54" t="str">
        <f>IF(ISBLANK(A80),"",VLOOKUP(MID(A80,2,1),Coordinate,9,false))</f>
        <v/>
      </c>
      <c r="BT80" s="54" t="str">
        <f>IF(ISBLANK(A80),"",VLOOKUP(MID(A80,3,1),Coordinate,9,false))</f>
        <v/>
      </c>
      <c r="BU80" s="54" t="str">
        <f>IF(ISBLANK(A80),"",VLOOKUP(MID(A80,4,1),Coordinate,9,false))</f>
        <v/>
      </c>
      <c r="BV80" s="54" t="str">
        <f>IF(ISBLANK(A80),"",VLOOKUP(MID(A80,5,1),Coordinate,9,false))</f>
        <v/>
      </c>
      <c r="BW80" s="54" t="str">
        <f>IF(ISBLANK(A80),"",VLOOKUP(MID(A80,6,1),Coordinate,9,false))</f>
        <v/>
      </c>
      <c r="BX80" s="84" t="str">
        <f>IF(ISBLANK(A80),"",VLOOKUP(RIGHT(A80,1),Coordinate,9,false))</f>
        <v/>
      </c>
      <c r="BY80" s="84">
        <f t="array" ref="BY80">SUMPRODUCT(BR80:BX80,TRANSPOSE(Weights))</f>
        <v>0</v>
      </c>
      <c r="BZ80" s="53"/>
    </row>
    <row r="81">
      <c r="A81" s="140"/>
      <c r="B81" s="51" t="str">
        <f>IF(ISBLANK(A81),"",if(C81="","N",if(VLOOKUP(BQ81,NewPlanet,3,false)=C81,"Y","N")))</f>
        <v/>
      </c>
      <c r="C81" s="141"/>
      <c r="D81" s="52"/>
      <c r="E81" s="52"/>
      <c r="F81" s="52"/>
      <c r="G81" s="52"/>
      <c r="H81" s="52"/>
      <c r="I81" s="54" t="str">
        <f t="shared" si="7"/>
        <v/>
      </c>
      <c r="J81" s="52"/>
      <c r="K81" s="52"/>
      <c r="L81" s="52"/>
      <c r="M81" s="52"/>
      <c r="N81" s="52"/>
      <c r="O81" s="54" t="str">
        <f t="shared" si="8"/>
        <v/>
      </c>
      <c r="P81" s="142"/>
      <c r="Q81" s="56"/>
      <c r="R81" s="143"/>
      <c r="S81" s="58"/>
      <c r="T81" s="144"/>
      <c r="U81" s="60"/>
      <c r="V81" s="61"/>
      <c r="W81" s="62"/>
      <c r="X81" s="52"/>
      <c r="Y81" s="63"/>
      <c r="Z81" s="52"/>
      <c r="AA81" s="52"/>
      <c r="AB81" s="52"/>
      <c r="AC81" s="65"/>
      <c r="AD81" s="52"/>
      <c r="AE81" s="52"/>
      <c r="AF81" s="52"/>
      <c r="AG81" s="65"/>
      <c r="AH81" s="52"/>
      <c r="AI81" s="52"/>
      <c r="AJ81" s="52"/>
      <c r="AK81" s="65"/>
      <c r="AL81" s="52"/>
      <c r="AM81" s="52"/>
      <c r="AN81" s="52"/>
      <c r="AO81" s="56"/>
      <c r="AP81" s="56"/>
      <c r="AQ81" s="56"/>
      <c r="AR81" s="58"/>
      <c r="AS81" s="58"/>
      <c r="AT81" s="58"/>
      <c r="AU81" s="60"/>
      <c r="AV81" s="60"/>
      <c r="AW81" s="61"/>
      <c r="AX81" s="62"/>
      <c r="AY81" s="31" t="str">
        <f t="shared" si="14"/>
        <v/>
      </c>
      <c r="AZ81" s="63"/>
      <c r="BA81" s="69"/>
      <c r="BB81" s="69"/>
      <c r="BC81" s="69"/>
      <c r="BD81" s="71"/>
      <c r="BE81" s="71"/>
      <c r="BF81" s="71"/>
      <c r="BG81" s="72"/>
      <c r="BH81" s="73"/>
      <c r="BI81" s="73"/>
      <c r="BJ81" s="74"/>
      <c r="BK81" s="74"/>
      <c r="BL81" s="77" t="str">
        <f t="shared" si="10"/>
        <v/>
      </c>
      <c r="BM81" s="80" t="str">
        <f t="shared" si="11"/>
        <v/>
      </c>
      <c r="BN81" s="139"/>
      <c r="BO81" s="82" t="str">
        <f>IF(ISBLANK(A81),"",VLOOKUP(LEFT(A81,1),Coordinate,2,FALSE))</f>
        <v/>
      </c>
      <c r="BP81" s="83">
        <f t="shared" si="12"/>
        <v>0</v>
      </c>
      <c r="BQ81" s="84">
        <f t="shared" si="13"/>
        <v>0</v>
      </c>
      <c r="BR81" s="54" t="str">
        <f>IF(ISBLANK(A81),"",vlookup(LEFT(A81,1),Coordinate,9,false))</f>
        <v/>
      </c>
      <c r="BS81" s="54" t="str">
        <f>IF(ISBLANK(A81),"",VLOOKUP(MID(A81,2,1),Coordinate,9,false))</f>
        <v/>
      </c>
      <c r="BT81" s="54" t="str">
        <f>IF(ISBLANK(A81),"",VLOOKUP(MID(A81,3,1),Coordinate,9,false))</f>
        <v/>
      </c>
      <c r="BU81" s="54" t="str">
        <f>IF(ISBLANK(A81),"",VLOOKUP(MID(A81,4,1),Coordinate,9,false))</f>
        <v/>
      </c>
      <c r="BV81" s="54" t="str">
        <f>IF(ISBLANK(A81),"",VLOOKUP(MID(A81,5,1),Coordinate,9,false))</f>
        <v/>
      </c>
      <c r="BW81" s="54" t="str">
        <f>IF(ISBLANK(A81),"",VLOOKUP(MID(A81,6,1),Coordinate,9,false))</f>
        <v/>
      </c>
      <c r="BX81" s="84" t="str">
        <f>IF(ISBLANK(A81),"",VLOOKUP(RIGHT(A81,1),Coordinate,9,false))</f>
        <v/>
      </c>
      <c r="BY81" s="84">
        <f t="array" ref="BY81">SUMPRODUCT(BR81:BX81,TRANSPOSE(Weights))</f>
        <v>0</v>
      </c>
      <c r="BZ81" s="53"/>
    </row>
    <row r="82">
      <c r="A82" s="140"/>
      <c r="B82" s="51" t="str">
        <f>IF(ISBLANK(A82),"",if(C82="","N",if(VLOOKUP(BQ82,NewPlanet,3,false)=C82,"Y","N")))</f>
        <v/>
      </c>
      <c r="C82" s="141"/>
      <c r="D82" s="52"/>
      <c r="E82" s="52"/>
      <c r="F82" s="52"/>
      <c r="G82" s="52"/>
      <c r="H82" s="52"/>
      <c r="I82" s="54" t="str">
        <f t="shared" si="7"/>
        <v/>
      </c>
      <c r="J82" s="52"/>
      <c r="K82" s="52"/>
      <c r="L82" s="52"/>
      <c r="M82" s="52"/>
      <c r="N82" s="52"/>
      <c r="O82" s="54" t="str">
        <f t="shared" si="8"/>
        <v/>
      </c>
      <c r="P82" s="142"/>
      <c r="Q82" s="56"/>
      <c r="R82" s="143"/>
      <c r="S82" s="58"/>
      <c r="T82" s="144"/>
      <c r="U82" s="60"/>
      <c r="V82" s="61"/>
      <c r="W82" s="62"/>
      <c r="X82" s="52"/>
      <c r="Y82" s="63"/>
      <c r="Z82" s="52"/>
      <c r="AA82" s="52"/>
      <c r="AB82" s="52"/>
      <c r="AC82" s="65"/>
      <c r="AD82" s="52"/>
      <c r="AE82" s="52"/>
      <c r="AF82" s="52"/>
      <c r="AG82" s="65"/>
      <c r="AH82" s="52"/>
      <c r="AI82" s="52"/>
      <c r="AJ82" s="52"/>
      <c r="AK82" s="65"/>
      <c r="AL82" s="52"/>
      <c r="AM82" s="52"/>
      <c r="AN82" s="52"/>
      <c r="AO82" s="56"/>
      <c r="AP82" s="56"/>
      <c r="AQ82" s="56"/>
      <c r="AR82" s="58"/>
      <c r="AS82" s="58"/>
      <c r="AT82" s="58"/>
      <c r="AU82" s="60"/>
      <c r="AV82" s="60"/>
      <c r="AW82" s="61"/>
      <c r="AX82" s="62"/>
      <c r="AY82" s="31" t="str">
        <f t="shared" si="14"/>
        <v/>
      </c>
      <c r="AZ82" s="63"/>
      <c r="BA82" s="69"/>
      <c r="BB82" s="69"/>
      <c r="BC82" s="69"/>
      <c r="BD82" s="71"/>
      <c r="BE82" s="71"/>
      <c r="BF82" s="71"/>
      <c r="BG82" s="72"/>
      <c r="BH82" s="73"/>
      <c r="BI82" s="73"/>
      <c r="BJ82" s="74"/>
      <c r="BK82" s="74"/>
      <c r="BL82" s="77" t="str">
        <f t="shared" si="10"/>
        <v/>
      </c>
      <c r="BM82" s="80" t="str">
        <f t="shared" si="11"/>
        <v/>
      </c>
      <c r="BN82" s="139"/>
      <c r="BO82" s="82" t="str">
        <f>IF(ISBLANK(A82),"",VLOOKUP(LEFT(A82,1),Coordinate,2,FALSE))</f>
        <v/>
      </c>
      <c r="BP82" s="83">
        <f t="shared" si="12"/>
        <v>0</v>
      </c>
      <c r="BQ82" s="84">
        <f t="shared" si="13"/>
        <v>0</v>
      </c>
      <c r="BR82" s="54" t="str">
        <f>IF(ISBLANK(A82),"",vlookup(LEFT(A82,1),Coordinate,9,false))</f>
        <v/>
      </c>
      <c r="BS82" s="54" t="str">
        <f>IF(ISBLANK(A82),"",VLOOKUP(MID(A82,2,1),Coordinate,9,false))</f>
        <v/>
      </c>
      <c r="BT82" s="54" t="str">
        <f>IF(ISBLANK(A82),"",VLOOKUP(MID(A82,3,1),Coordinate,9,false))</f>
        <v/>
      </c>
      <c r="BU82" s="54" t="str">
        <f>IF(ISBLANK(A82),"",VLOOKUP(MID(A82,4,1),Coordinate,9,false))</f>
        <v/>
      </c>
      <c r="BV82" s="54" t="str">
        <f>IF(ISBLANK(A82),"",VLOOKUP(MID(A82,5,1),Coordinate,9,false))</f>
        <v/>
      </c>
      <c r="BW82" s="54" t="str">
        <f>IF(ISBLANK(A82),"",VLOOKUP(MID(A82,6,1),Coordinate,9,false))</f>
        <v/>
      </c>
      <c r="BX82" s="84" t="str">
        <f>IF(ISBLANK(A82),"",VLOOKUP(RIGHT(A82,1),Coordinate,9,false))</f>
        <v/>
      </c>
      <c r="BY82" s="84">
        <f t="array" ref="BY82">SUMPRODUCT(BR82:BX82,TRANSPOSE(Weights))</f>
        <v>0</v>
      </c>
      <c r="BZ82" s="53"/>
    </row>
    <row r="83">
      <c r="A83" s="140"/>
      <c r="B83" s="51" t="str">
        <f>IF(ISBLANK(A83),"",if(C83="","N",if(VLOOKUP(BQ83,NewPlanet,3,false)=C83,"Y","N")))</f>
        <v/>
      </c>
      <c r="C83" s="141"/>
      <c r="D83" s="52"/>
      <c r="E83" s="52"/>
      <c r="F83" s="52"/>
      <c r="G83" s="52"/>
      <c r="H83" s="52"/>
      <c r="I83" s="54" t="str">
        <f t="shared" si="7"/>
        <v/>
      </c>
      <c r="J83" s="52"/>
      <c r="K83" s="52"/>
      <c r="L83" s="52"/>
      <c r="M83" s="52"/>
      <c r="N83" s="52"/>
      <c r="O83" s="54" t="str">
        <f t="shared" si="8"/>
        <v/>
      </c>
      <c r="P83" s="142"/>
      <c r="Q83" s="56"/>
      <c r="R83" s="143"/>
      <c r="S83" s="58"/>
      <c r="T83" s="144"/>
      <c r="U83" s="60"/>
      <c r="V83" s="61"/>
      <c r="W83" s="62"/>
      <c r="X83" s="52"/>
      <c r="Y83" s="63"/>
      <c r="Z83" s="52"/>
      <c r="AA83" s="52"/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58"/>
      <c r="AU83" s="60"/>
      <c r="AV83" s="60"/>
      <c r="AW83" s="61"/>
      <c r="AX83" s="62"/>
      <c r="AY83" s="31" t="str">
        <f t="shared" si="14"/>
        <v/>
      </c>
      <c r="AZ83" s="63"/>
      <c r="BA83" s="69"/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 t="str">
        <f t="shared" si="10"/>
        <v/>
      </c>
      <c r="BM83" s="80" t="str">
        <f t="shared" si="11"/>
        <v/>
      </c>
      <c r="BN83" s="139"/>
      <c r="BO83" s="82" t="str">
        <f>IF(ISBLANK(A83),"",VLOOKUP(LEFT(A83,1),Coordinate,2,FALSE))</f>
        <v/>
      </c>
      <c r="BP83" s="83">
        <f t="shared" si="12"/>
        <v>0</v>
      </c>
      <c r="BQ83" s="84">
        <f t="shared" si="13"/>
        <v>0</v>
      </c>
      <c r="BR83" s="54" t="str">
        <f>IF(ISBLANK(A83),"",vlookup(LEFT(A83,1),Coordinate,9,false))</f>
        <v/>
      </c>
      <c r="BS83" s="54" t="str">
        <f>IF(ISBLANK(A83),"",VLOOKUP(MID(A83,2,1),Coordinate,9,false))</f>
        <v/>
      </c>
      <c r="BT83" s="54" t="str">
        <f>IF(ISBLANK(A83),"",VLOOKUP(MID(A83,3,1),Coordinate,9,false))</f>
        <v/>
      </c>
      <c r="BU83" s="54" t="str">
        <f>IF(ISBLANK(A83),"",VLOOKUP(MID(A83,4,1),Coordinate,9,false))</f>
        <v/>
      </c>
      <c r="BV83" s="54" t="str">
        <f>IF(ISBLANK(A83),"",VLOOKUP(MID(A83,5,1),Coordinate,9,false))</f>
        <v/>
      </c>
      <c r="BW83" s="54" t="str">
        <f>IF(ISBLANK(A83),"",VLOOKUP(MID(A83,6,1),Coordinate,9,false))</f>
        <v/>
      </c>
      <c r="BX83" s="84" t="str">
        <f>IF(ISBLANK(A83),"",VLOOKUP(RIGHT(A83,1),Coordinate,9,false))</f>
        <v/>
      </c>
      <c r="BY83" s="84">
        <f t="array" ref="BY83">SUMPRODUCT(BR83:BX83,TRANSPOSE(Weights))</f>
        <v>0</v>
      </c>
      <c r="BZ83" s="53"/>
    </row>
    <row r="84">
      <c r="A84" s="140"/>
      <c r="B84" s="51" t="str">
        <f>IF(ISBLANK(A84),"",if(C84="","N",if(VLOOKUP(BQ84,NewPlanet,3,false)=C84,"Y","N")))</f>
        <v/>
      </c>
      <c r="C84" s="141"/>
      <c r="D84" s="52"/>
      <c r="E84" s="52"/>
      <c r="F84" s="52"/>
      <c r="G84" s="52"/>
      <c r="H84" s="52"/>
      <c r="I84" s="54" t="str">
        <f t="shared" si="7"/>
        <v/>
      </c>
      <c r="J84" s="52"/>
      <c r="K84" s="52"/>
      <c r="L84" s="52"/>
      <c r="M84" s="52"/>
      <c r="N84" s="52"/>
      <c r="O84" s="54" t="str">
        <f t="shared" si="8"/>
        <v/>
      </c>
      <c r="P84" s="142"/>
      <c r="Q84" s="56"/>
      <c r="R84" s="143"/>
      <c r="S84" s="58"/>
      <c r="T84" s="144"/>
      <c r="U84" s="60"/>
      <c r="V84" s="61"/>
      <c r="W84" s="62"/>
      <c r="X84" s="52"/>
      <c r="Y84" s="63"/>
      <c r="Z84" s="52"/>
      <c r="AA84" s="52"/>
      <c r="AB84" s="52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58"/>
      <c r="AU84" s="60"/>
      <c r="AV84" s="60"/>
      <c r="AW84" s="61"/>
      <c r="AX84" s="62"/>
      <c r="AY84" s="31" t="str">
        <f t="shared" si="14"/>
        <v/>
      </c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 t="str">
        <f t="shared" si="10"/>
        <v/>
      </c>
      <c r="BM84" s="80" t="str">
        <f t="shared" si="11"/>
        <v/>
      </c>
      <c r="BN84" s="139"/>
      <c r="BO84" s="82" t="str">
        <f>IF(ISBLANK(A84),"",VLOOKUP(LEFT(A84,1),Coordinate,2,FALSE))</f>
        <v/>
      </c>
      <c r="BP84" s="83">
        <f t="shared" si="12"/>
        <v>0</v>
      </c>
      <c r="BQ84" s="84">
        <f t="shared" si="13"/>
        <v>0</v>
      </c>
      <c r="BR84" s="54" t="str">
        <f>IF(ISBLANK(A84),"",vlookup(LEFT(A84,1),Coordinate,9,false))</f>
        <v/>
      </c>
      <c r="BS84" s="54" t="str">
        <f>IF(ISBLANK(A84),"",VLOOKUP(MID(A84,2,1),Coordinate,9,false))</f>
        <v/>
      </c>
      <c r="BT84" s="54" t="str">
        <f>IF(ISBLANK(A84),"",VLOOKUP(MID(A84,3,1),Coordinate,9,false))</f>
        <v/>
      </c>
      <c r="BU84" s="54" t="str">
        <f>IF(ISBLANK(A84),"",VLOOKUP(MID(A84,4,1),Coordinate,9,false))</f>
        <v/>
      </c>
      <c r="BV84" s="54" t="str">
        <f>IF(ISBLANK(A84),"",VLOOKUP(MID(A84,5,1),Coordinate,9,false))</f>
        <v/>
      </c>
      <c r="BW84" s="54" t="str">
        <f>IF(ISBLANK(A84),"",VLOOKUP(MID(A84,6,1),Coordinate,9,false))</f>
        <v/>
      </c>
      <c r="BX84" s="84" t="str">
        <f>IF(ISBLANK(A84),"",VLOOKUP(RIGHT(A84,1),Coordinate,9,false))</f>
        <v/>
      </c>
      <c r="BY84" s="84">
        <f t="array" ref="BY84">SUMPRODUCT(BR84:BX84,TRANSPOSE(Weights))</f>
        <v>0</v>
      </c>
      <c r="BZ84" s="53"/>
    </row>
    <row r="85">
      <c r="A85" s="140"/>
      <c r="B85" s="51" t="str">
        <f>IF(ISBLANK(A85),"",if(C85="","N",if(VLOOKUP(BQ85,NewPlanet,3,false)=C85,"Y","N")))</f>
        <v/>
      </c>
      <c r="C85" s="141"/>
      <c r="D85" s="52"/>
      <c r="E85" s="52"/>
      <c r="F85" s="52"/>
      <c r="G85" s="52"/>
      <c r="H85" s="52"/>
      <c r="I85" s="54" t="str">
        <f t="shared" si="7"/>
        <v/>
      </c>
      <c r="J85" s="52"/>
      <c r="K85" s="52"/>
      <c r="L85" s="52"/>
      <c r="M85" s="52"/>
      <c r="N85" s="52"/>
      <c r="O85" s="54" t="str">
        <f t="shared" si="8"/>
        <v/>
      </c>
      <c r="P85" s="142"/>
      <c r="Q85" s="56"/>
      <c r="R85" s="143"/>
      <c r="S85" s="58"/>
      <c r="T85" s="144"/>
      <c r="U85" s="60"/>
      <c r="V85" s="61"/>
      <c r="W85" s="62"/>
      <c r="X85" s="52"/>
      <c r="Y85" s="63"/>
      <c r="Z85" s="52"/>
      <c r="AA85" s="52"/>
      <c r="AB85" s="52"/>
      <c r="AC85" s="65"/>
      <c r="AD85" s="52"/>
      <c r="AE85" s="52"/>
      <c r="AF85" s="52"/>
      <c r="AG85" s="65"/>
      <c r="AH85" s="52"/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58"/>
      <c r="AU85" s="60"/>
      <c r="AV85" s="60"/>
      <c r="AW85" s="61"/>
      <c r="AX85" s="62"/>
      <c r="AY85" s="31" t="str">
        <f t="shared" si="14"/>
        <v/>
      </c>
      <c r="AZ85" s="63"/>
      <c r="BA85" s="69"/>
      <c r="BB85" s="69"/>
      <c r="BC85" s="69"/>
      <c r="BD85" s="71"/>
      <c r="BE85" s="71"/>
      <c r="BF85" s="71"/>
      <c r="BG85" s="72"/>
      <c r="BH85" s="73"/>
      <c r="BI85" s="73"/>
      <c r="BJ85" s="74"/>
      <c r="BK85" s="74"/>
      <c r="BL85" s="77" t="str">
        <f t="shared" si="10"/>
        <v/>
      </c>
      <c r="BM85" s="80" t="str">
        <f t="shared" si="11"/>
        <v/>
      </c>
      <c r="BN85" s="139"/>
      <c r="BO85" s="82" t="str">
        <f>IF(ISBLANK(A85),"",VLOOKUP(LEFT(A85,1),Coordinate,2,FALSE))</f>
        <v/>
      </c>
      <c r="BP85" s="83">
        <f t="shared" si="12"/>
        <v>0</v>
      </c>
      <c r="BQ85" s="84">
        <f t="shared" si="13"/>
        <v>0</v>
      </c>
      <c r="BR85" s="54" t="str">
        <f>IF(ISBLANK(A85),"",vlookup(LEFT(A85,1),Coordinate,9,false))</f>
        <v/>
      </c>
      <c r="BS85" s="54" t="str">
        <f>IF(ISBLANK(A85),"",VLOOKUP(MID(A85,2,1),Coordinate,9,false))</f>
        <v/>
      </c>
      <c r="BT85" s="54" t="str">
        <f>IF(ISBLANK(A85),"",VLOOKUP(MID(A85,3,1),Coordinate,9,false))</f>
        <v/>
      </c>
      <c r="BU85" s="54" t="str">
        <f>IF(ISBLANK(A85),"",VLOOKUP(MID(A85,4,1),Coordinate,9,false))</f>
        <v/>
      </c>
      <c r="BV85" s="54" t="str">
        <f>IF(ISBLANK(A85),"",VLOOKUP(MID(A85,5,1),Coordinate,9,false))</f>
        <v/>
      </c>
      <c r="BW85" s="54" t="str">
        <f>IF(ISBLANK(A85),"",VLOOKUP(MID(A85,6,1),Coordinate,9,false))</f>
        <v/>
      </c>
      <c r="BX85" s="84" t="str">
        <f>IF(ISBLANK(A85),"",VLOOKUP(RIGHT(A85,1),Coordinate,9,false))</f>
        <v/>
      </c>
      <c r="BY85" s="84">
        <f t="array" ref="BY85">SUMPRODUCT(BR85:BX85,TRANSPOSE(Weights))</f>
        <v>0</v>
      </c>
      <c r="BZ85" s="53"/>
    </row>
    <row r="86">
      <c r="A86" s="140"/>
      <c r="B86" s="51" t="str">
        <f>IF(ISBLANK(A86),"",if(C86="","N",if(VLOOKUP(BQ86,NewPlanet,3,false)=C86,"Y","N")))</f>
        <v/>
      </c>
      <c r="C86" s="141"/>
      <c r="D86" s="52"/>
      <c r="E86" s="52"/>
      <c r="F86" s="52"/>
      <c r="G86" s="52"/>
      <c r="H86" s="52"/>
      <c r="I86" s="54" t="str">
        <f t="shared" si="7"/>
        <v/>
      </c>
      <c r="J86" s="52"/>
      <c r="K86" s="52"/>
      <c r="L86" s="52"/>
      <c r="M86" s="52"/>
      <c r="N86" s="52"/>
      <c r="O86" s="54" t="str">
        <f t="shared" si="8"/>
        <v/>
      </c>
      <c r="P86" s="142"/>
      <c r="Q86" s="56"/>
      <c r="R86" s="143"/>
      <c r="S86" s="58"/>
      <c r="T86" s="144"/>
      <c r="U86" s="60"/>
      <c r="V86" s="61"/>
      <c r="W86" s="62"/>
      <c r="X86" s="52"/>
      <c r="Y86" s="63"/>
      <c r="Z86" s="52"/>
      <c r="AA86" s="52"/>
      <c r="AB86" s="52"/>
      <c r="AC86" s="65"/>
      <c r="AD86" s="52"/>
      <c r="AE86" s="52"/>
      <c r="AF86" s="52"/>
      <c r="AG86" s="65"/>
      <c r="AH86" s="52"/>
      <c r="AI86" s="52"/>
      <c r="AJ86" s="52"/>
      <c r="AK86" s="65"/>
      <c r="AL86" s="52"/>
      <c r="AM86" s="52"/>
      <c r="AN86" s="52"/>
      <c r="AO86" s="56"/>
      <c r="AP86" s="56"/>
      <c r="AQ86" s="56"/>
      <c r="AR86" s="58"/>
      <c r="AS86" s="58"/>
      <c r="AT86" s="58"/>
      <c r="AU86" s="60"/>
      <c r="AV86" s="60"/>
      <c r="AW86" s="61"/>
      <c r="AX86" s="62"/>
      <c r="AY86" s="31" t="str">
        <f t="shared" si="14"/>
        <v/>
      </c>
      <c r="AZ86" s="63"/>
      <c r="BA86" s="69"/>
      <c r="BB86" s="69"/>
      <c r="BC86" s="69"/>
      <c r="BD86" s="71"/>
      <c r="BE86" s="71"/>
      <c r="BF86" s="71"/>
      <c r="BG86" s="72"/>
      <c r="BH86" s="73"/>
      <c r="BI86" s="73"/>
      <c r="BJ86" s="74"/>
      <c r="BK86" s="74"/>
      <c r="BL86" s="77" t="str">
        <f t="shared" si="10"/>
        <v/>
      </c>
      <c r="BM86" s="80" t="str">
        <f t="shared" si="11"/>
        <v/>
      </c>
      <c r="BN86" s="139"/>
      <c r="BO86" s="82" t="str">
        <f>IF(ISBLANK(A86),"",VLOOKUP(LEFT(A86,1),Coordinate,2,FALSE))</f>
        <v/>
      </c>
      <c r="BP86" s="83">
        <f t="shared" si="12"/>
        <v>0</v>
      </c>
      <c r="BQ86" s="84">
        <f t="shared" si="13"/>
        <v>0</v>
      </c>
      <c r="BR86" s="54" t="str">
        <f>IF(ISBLANK(A86),"",vlookup(LEFT(A86,1),Coordinate,9,false))</f>
        <v/>
      </c>
      <c r="BS86" s="54" t="str">
        <f>IF(ISBLANK(A86),"",VLOOKUP(MID(A86,2,1),Coordinate,9,false))</f>
        <v/>
      </c>
      <c r="BT86" s="54" t="str">
        <f>IF(ISBLANK(A86),"",VLOOKUP(MID(A86,3,1),Coordinate,9,false))</f>
        <v/>
      </c>
      <c r="BU86" s="54" t="str">
        <f>IF(ISBLANK(A86),"",VLOOKUP(MID(A86,4,1),Coordinate,9,false))</f>
        <v/>
      </c>
      <c r="BV86" s="54" t="str">
        <f>IF(ISBLANK(A86),"",VLOOKUP(MID(A86,5,1),Coordinate,9,false))</f>
        <v/>
      </c>
      <c r="BW86" s="54" t="str">
        <f>IF(ISBLANK(A86),"",VLOOKUP(MID(A86,6,1),Coordinate,9,false))</f>
        <v/>
      </c>
      <c r="BX86" s="84" t="str">
        <f>IF(ISBLANK(A86),"",VLOOKUP(RIGHT(A86,1),Coordinate,9,false))</f>
        <v/>
      </c>
      <c r="BY86" s="84">
        <f t="array" ref="BY86">SUMPRODUCT(BR86:BX86,TRANSPOSE(Weights))</f>
        <v>0</v>
      </c>
      <c r="BZ86" s="53"/>
    </row>
    <row r="87">
      <c r="A87" s="140"/>
      <c r="B87" s="51" t="str">
        <f>IF(ISBLANK(A87),"",if(C87="","N",if(VLOOKUP(BQ87,NewPlanet,3,false)=C87,"Y","N")))</f>
        <v/>
      </c>
      <c r="C87" s="141"/>
      <c r="D87" s="52"/>
      <c r="E87" s="52"/>
      <c r="F87" s="52"/>
      <c r="G87" s="52"/>
      <c r="H87" s="52"/>
      <c r="I87" s="54" t="str">
        <f t="shared" si="7"/>
        <v/>
      </c>
      <c r="J87" s="52"/>
      <c r="K87" s="52"/>
      <c r="L87" s="52"/>
      <c r="M87" s="52"/>
      <c r="N87" s="52"/>
      <c r="O87" s="54" t="str">
        <f t="shared" si="8"/>
        <v/>
      </c>
      <c r="P87" s="142"/>
      <c r="Q87" s="56"/>
      <c r="R87" s="143"/>
      <c r="S87" s="58"/>
      <c r="T87" s="144"/>
      <c r="U87" s="60"/>
      <c r="V87" s="61"/>
      <c r="W87" s="62"/>
      <c r="X87" s="52"/>
      <c r="Y87" s="63"/>
      <c r="Z87" s="52"/>
      <c r="AA87" s="52"/>
      <c r="AB87" s="52"/>
      <c r="AC87" s="65"/>
      <c r="AD87" s="52"/>
      <c r="AE87" s="52"/>
      <c r="AF87" s="52"/>
      <c r="AG87" s="65"/>
      <c r="AH87" s="52"/>
      <c r="AI87" s="52"/>
      <c r="AJ87" s="52"/>
      <c r="AK87" s="65"/>
      <c r="AL87" s="52"/>
      <c r="AM87" s="52"/>
      <c r="AN87" s="52"/>
      <c r="AO87" s="56"/>
      <c r="AP87" s="56"/>
      <c r="AQ87" s="56"/>
      <c r="AR87" s="58"/>
      <c r="AS87" s="58"/>
      <c r="AT87" s="58"/>
      <c r="AU87" s="60"/>
      <c r="AV87" s="60"/>
      <c r="AW87" s="61"/>
      <c r="AX87" s="62"/>
      <c r="AY87" s="31" t="str">
        <f t="shared" si="14"/>
        <v/>
      </c>
      <c r="AZ87" s="63"/>
      <c r="BA87" s="69"/>
      <c r="BB87" s="69"/>
      <c r="BC87" s="69"/>
      <c r="BD87" s="71"/>
      <c r="BE87" s="71"/>
      <c r="BF87" s="71"/>
      <c r="BG87" s="72"/>
      <c r="BH87" s="73"/>
      <c r="BI87" s="73"/>
      <c r="BJ87" s="74"/>
      <c r="BK87" s="74"/>
      <c r="BL87" s="77" t="str">
        <f t="shared" si="10"/>
        <v/>
      </c>
      <c r="BM87" s="80" t="str">
        <f t="shared" si="11"/>
        <v/>
      </c>
      <c r="BN87" s="139"/>
      <c r="BO87" s="82" t="str">
        <f>IF(ISBLANK(A87),"",VLOOKUP(LEFT(A87,1),Coordinate,2,FALSE))</f>
        <v/>
      </c>
      <c r="BP87" s="83">
        <f t="shared" si="12"/>
        <v>0</v>
      </c>
      <c r="BQ87" s="84">
        <f t="shared" si="13"/>
        <v>0</v>
      </c>
      <c r="BR87" s="54" t="str">
        <f>IF(ISBLANK(A87),"",vlookup(LEFT(A87,1),Coordinate,9,false))</f>
        <v/>
      </c>
      <c r="BS87" s="54" t="str">
        <f>IF(ISBLANK(A87),"",VLOOKUP(MID(A87,2,1),Coordinate,9,false))</f>
        <v/>
      </c>
      <c r="BT87" s="54" t="str">
        <f>IF(ISBLANK(A87),"",VLOOKUP(MID(A87,3,1),Coordinate,9,false))</f>
        <v/>
      </c>
      <c r="BU87" s="54" t="str">
        <f>IF(ISBLANK(A87),"",VLOOKUP(MID(A87,4,1),Coordinate,9,false))</f>
        <v/>
      </c>
      <c r="BV87" s="54" t="str">
        <f>IF(ISBLANK(A87),"",VLOOKUP(MID(A87,5,1),Coordinate,9,false))</f>
        <v/>
      </c>
      <c r="BW87" s="54" t="str">
        <f>IF(ISBLANK(A87),"",VLOOKUP(MID(A87,6,1),Coordinate,9,false))</f>
        <v/>
      </c>
      <c r="BX87" s="84" t="str">
        <f>IF(ISBLANK(A87),"",VLOOKUP(RIGHT(A87,1),Coordinate,9,false))</f>
        <v/>
      </c>
      <c r="BY87" s="84">
        <f t="array" ref="BY87">SUMPRODUCT(BR87:BX87,TRANSPOSE(Weights))</f>
        <v>0</v>
      </c>
      <c r="BZ87" s="53"/>
    </row>
    <row r="88">
      <c r="A88" s="140"/>
      <c r="B88" s="51" t="str">
        <f>IF(ISBLANK(A88),"",if(C88="","N",if(VLOOKUP(BQ88,NewPlanet,3,false)=C88,"Y","N")))</f>
        <v/>
      </c>
      <c r="C88" s="141"/>
      <c r="D88" s="52"/>
      <c r="E88" s="52"/>
      <c r="F88" s="52"/>
      <c r="G88" s="52"/>
      <c r="H88" s="52"/>
      <c r="I88" s="54" t="str">
        <f t="shared" si="7"/>
        <v/>
      </c>
      <c r="J88" s="52"/>
      <c r="K88" s="52"/>
      <c r="L88" s="52"/>
      <c r="M88" s="52"/>
      <c r="N88" s="52"/>
      <c r="O88" s="54" t="str">
        <f t="shared" si="8"/>
        <v/>
      </c>
      <c r="P88" s="142"/>
      <c r="Q88" s="56"/>
      <c r="R88" s="143"/>
      <c r="S88" s="58"/>
      <c r="T88" s="144"/>
      <c r="U88" s="60"/>
      <c r="V88" s="61"/>
      <c r="W88" s="62"/>
      <c r="X88" s="52"/>
      <c r="Y88" s="63"/>
      <c r="Z88" s="52"/>
      <c r="AA88" s="52"/>
      <c r="AB88" s="52"/>
      <c r="AC88" s="65"/>
      <c r="AD88" s="52"/>
      <c r="AE88" s="52"/>
      <c r="AF88" s="52"/>
      <c r="AG88" s="65"/>
      <c r="AH88" s="52"/>
      <c r="AI88" s="52"/>
      <c r="AJ88" s="52"/>
      <c r="AK88" s="65"/>
      <c r="AL88" s="52"/>
      <c r="AM88" s="52"/>
      <c r="AN88" s="52"/>
      <c r="AO88" s="56"/>
      <c r="AP88" s="56"/>
      <c r="AQ88" s="56"/>
      <c r="AR88" s="58"/>
      <c r="AS88" s="58"/>
      <c r="AT88" s="58"/>
      <c r="AU88" s="60"/>
      <c r="AV88" s="60"/>
      <c r="AW88" s="61"/>
      <c r="AX88" s="62"/>
      <c r="AY88" s="31" t="str">
        <f t="shared" si="14"/>
        <v/>
      </c>
      <c r="AZ88" s="63"/>
      <c r="BA88" s="69"/>
      <c r="BB88" s="69"/>
      <c r="BC88" s="69"/>
      <c r="BD88" s="71"/>
      <c r="BE88" s="71"/>
      <c r="BF88" s="71"/>
      <c r="BG88" s="72"/>
      <c r="BH88" s="73"/>
      <c r="BI88" s="73"/>
      <c r="BJ88" s="74"/>
      <c r="BK88" s="74"/>
      <c r="BL88" s="77" t="str">
        <f t="shared" si="10"/>
        <v/>
      </c>
      <c r="BM88" s="80" t="str">
        <f t="shared" si="11"/>
        <v/>
      </c>
      <c r="BN88" s="139"/>
      <c r="BO88" s="82" t="str">
        <f>IF(ISBLANK(A88),"",VLOOKUP(LEFT(A88,1),Coordinate,2,FALSE))</f>
        <v/>
      </c>
      <c r="BP88" s="83">
        <f t="shared" si="12"/>
        <v>0</v>
      </c>
      <c r="BQ88" s="84">
        <f t="shared" si="13"/>
        <v>0</v>
      </c>
      <c r="BR88" s="54" t="str">
        <f>IF(ISBLANK(A88),"",vlookup(LEFT(A88,1),Coordinate,9,false))</f>
        <v/>
      </c>
      <c r="BS88" s="54" t="str">
        <f>IF(ISBLANK(A88),"",VLOOKUP(MID(A88,2,1),Coordinate,9,false))</f>
        <v/>
      </c>
      <c r="BT88" s="54" t="str">
        <f>IF(ISBLANK(A88),"",VLOOKUP(MID(A88,3,1),Coordinate,9,false))</f>
        <v/>
      </c>
      <c r="BU88" s="54" t="str">
        <f>IF(ISBLANK(A88),"",VLOOKUP(MID(A88,4,1),Coordinate,9,false))</f>
        <v/>
      </c>
      <c r="BV88" s="54" t="str">
        <f>IF(ISBLANK(A88),"",VLOOKUP(MID(A88,5,1),Coordinate,9,false))</f>
        <v/>
      </c>
      <c r="BW88" s="54" t="str">
        <f>IF(ISBLANK(A88),"",VLOOKUP(MID(A88,6,1),Coordinate,9,false))</f>
        <v/>
      </c>
      <c r="BX88" s="84" t="str">
        <f>IF(ISBLANK(A88),"",VLOOKUP(RIGHT(A88,1),Coordinate,9,false))</f>
        <v/>
      </c>
      <c r="BY88" s="84">
        <f t="array" ref="BY88">SUMPRODUCT(BR88:BX88,TRANSPOSE(Weights))</f>
        <v>0</v>
      </c>
      <c r="BZ88" s="53"/>
    </row>
    <row r="89">
      <c r="A89" s="140"/>
      <c r="B89" s="51" t="str">
        <f>IF(ISBLANK(A89),"",if(C89="","N",if(VLOOKUP(BQ89,NewPlanet,3,false)=C89,"Y","N")))</f>
        <v/>
      </c>
      <c r="C89" s="141"/>
      <c r="D89" s="52"/>
      <c r="E89" s="52"/>
      <c r="F89" s="52"/>
      <c r="G89" s="52"/>
      <c r="H89" s="52"/>
      <c r="I89" s="54" t="str">
        <f t="shared" si="7"/>
        <v/>
      </c>
      <c r="J89" s="52"/>
      <c r="K89" s="52"/>
      <c r="L89" s="52"/>
      <c r="M89" s="52"/>
      <c r="N89" s="52"/>
      <c r="O89" s="54" t="str">
        <f t="shared" si="8"/>
        <v/>
      </c>
      <c r="P89" s="142"/>
      <c r="Q89" s="56"/>
      <c r="R89" s="143"/>
      <c r="S89" s="58"/>
      <c r="T89" s="144"/>
      <c r="U89" s="60"/>
      <c r="V89" s="61"/>
      <c r="W89" s="62"/>
      <c r="X89" s="52"/>
      <c r="Y89" s="63"/>
      <c r="Z89" s="52"/>
      <c r="AA89" s="52"/>
      <c r="AB89" s="52"/>
      <c r="AC89" s="65"/>
      <c r="AD89" s="52"/>
      <c r="AE89" s="52"/>
      <c r="AF89" s="52"/>
      <c r="AG89" s="65"/>
      <c r="AH89" s="52"/>
      <c r="AI89" s="52"/>
      <c r="AJ89" s="52"/>
      <c r="AK89" s="65"/>
      <c r="AL89" s="52"/>
      <c r="AM89" s="52"/>
      <c r="AN89" s="52"/>
      <c r="AO89" s="56"/>
      <c r="AP89" s="56"/>
      <c r="AQ89" s="56"/>
      <c r="AR89" s="58"/>
      <c r="AS89" s="58"/>
      <c r="AT89" s="58"/>
      <c r="AU89" s="60"/>
      <c r="AV89" s="60"/>
      <c r="AW89" s="61"/>
      <c r="AX89" s="62"/>
      <c r="AY89" s="31" t="str">
        <f t="shared" si="14"/>
        <v/>
      </c>
      <c r="AZ89" s="63"/>
      <c r="BA89" s="69"/>
      <c r="BB89" s="69"/>
      <c r="BC89" s="69"/>
      <c r="BD89" s="71"/>
      <c r="BE89" s="71"/>
      <c r="BF89" s="71"/>
      <c r="BG89" s="72"/>
      <c r="BH89" s="73"/>
      <c r="BI89" s="73"/>
      <c r="BJ89" s="74"/>
      <c r="BK89" s="74"/>
      <c r="BL89" s="77" t="str">
        <f t="shared" si="10"/>
        <v/>
      </c>
      <c r="BM89" s="80" t="str">
        <f t="shared" si="11"/>
        <v/>
      </c>
      <c r="BN89" s="139"/>
      <c r="BO89" s="82" t="str">
        <f>IF(ISBLANK(A89),"",VLOOKUP(LEFT(A89,1),Coordinate,2,FALSE))</f>
        <v/>
      </c>
      <c r="BP89" s="83">
        <f t="shared" si="12"/>
        <v>0</v>
      </c>
      <c r="BQ89" s="84">
        <f t="shared" si="13"/>
        <v>0</v>
      </c>
      <c r="BR89" s="54" t="str">
        <f>IF(ISBLANK(A89),"",vlookup(LEFT(A89,1),Coordinate,9,false))</f>
        <v/>
      </c>
      <c r="BS89" s="54" t="str">
        <f>IF(ISBLANK(A89),"",VLOOKUP(MID(A89,2,1),Coordinate,9,false))</f>
        <v/>
      </c>
      <c r="BT89" s="54" t="str">
        <f>IF(ISBLANK(A89),"",VLOOKUP(MID(A89,3,1),Coordinate,9,false))</f>
        <v/>
      </c>
      <c r="BU89" s="54" t="str">
        <f>IF(ISBLANK(A89),"",VLOOKUP(MID(A89,4,1),Coordinate,9,false))</f>
        <v/>
      </c>
      <c r="BV89" s="54" t="str">
        <f>IF(ISBLANK(A89),"",VLOOKUP(MID(A89,5,1),Coordinate,9,false))</f>
        <v/>
      </c>
      <c r="BW89" s="54" t="str">
        <f>IF(ISBLANK(A89),"",VLOOKUP(MID(A89,6,1),Coordinate,9,false))</f>
        <v/>
      </c>
      <c r="BX89" s="84" t="str">
        <f>IF(ISBLANK(A89),"",VLOOKUP(RIGHT(A89,1),Coordinate,9,false))</f>
        <v/>
      </c>
      <c r="BY89" s="84">
        <f t="array" ref="BY89">SUMPRODUCT(BR89:BX89,TRANSPOSE(Weights))</f>
        <v>0</v>
      </c>
      <c r="BZ89" s="53"/>
    </row>
    <row r="90">
      <c r="A90" s="140"/>
      <c r="B90" s="51" t="str">
        <f>IF(ISBLANK(A90),"",if(C90="","N",if(VLOOKUP(BQ90,NewPlanet,3,false)=C90,"Y","N")))</f>
        <v/>
      </c>
      <c r="C90" s="141"/>
      <c r="D90" s="52"/>
      <c r="E90" s="52"/>
      <c r="F90" s="52"/>
      <c r="G90" s="52"/>
      <c r="H90" s="52"/>
      <c r="I90" s="54" t="str">
        <f t="shared" si="7"/>
        <v/>
      </c>
      <c r="J90" s="52"/>
      <c r="K90" s="52"/>
      <c r="L90" s="52"/>
      <c r="M90" s="52"/>
      <c r="N90" s="52"/>
      <c r="O90" s="54" t="str">
        <f t="shared" si="8"/>
        <v/>
      </c>
      <c r="P90" s="142"/>
      <c r="Q90" s="56"/>
      <c r="R90" s="143"/>
      <c r="S90" s="58"/>
      <c r="T90" s="144"/>
      <c r="U90" s="60"/>
      <c r="V90" s="61"/>
      <c r="W90" s="62"/>
      <c r="X90" s="52"/>
      <c r="Y90" s="63"/>
      <c r="Z90" s="52"/>
      <c r="AA90" s="52"/>
      <c r="AB90" s="52"/>
      <c r="AC90" s="65"/>
      <c r="AD90" s="52"/>
      <c r="AE90" s="52"/>
      <c r="AF90" s="52"/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6"/>
      <c r="AR90" s="58"/>
      <c r="AS90" s="58"/>
      <c r="AT90" s="58"/>
      <c r="AU90" s="60"/>
      <c r="AV90" s="60"/>
      <c r="AW90" s="61"/>
      <c r="AX90" s="62"/>
      <c r="AY90" s="31" t="str">
        <f t="shared" si="14"/>
        <v/>
      </c>
      <c r="AZ90" s="63"/>
      <c r="BA90" s="69"/>
      <c r="BB90" s="69"/>
      <c r="BC90" s="69"/>
      <c r="BD90" s="71"/>
      <c r="BE90" s="71"/>
      <c r="BF90" s="71"/>
      <c r="BG90" s="72"/>
      <c r="BH90" s="73"/>
      <c r="BI90" s="73"/>
      <c r="BJ90" s="74"/>
      <c r="BK90" s="74"/>
      <c r="BL90" s="77" t="str">
        <f t="shared" si="10"/>
        <v/>
      </c>
      <c r="BM90" s="80" t="str">
        <f t="shared" si="11"/>
        <v/>
      </c>
      <c r="BN90" s="139"/>
      <c r="BO90" s="82" t="str">
        <f>IF(ISBLANK(A90),"",VLOOKUP(LEFT(A90,1),Coordinate,2,FALSE))</f>
        <v/>
      </c>
      <c r="BP90" s="83">
        <f t="shared" si="12"/>
        <v>0</v>
      </c>
      <c r="BQ90" s="84">
        <f t="shared" si="13"/>
        <v>0</v>
      </c>
      <c r="BR90" s="54" t="str">
        <f>IF(ISBLANK(A90),"",vlookup(LEFT(A90,1),Coordinate,9,false))</f>
        <v/>
      </c>
      <c r="BS90" s="54" t="str">
        <f>IF(ISBLANK(A90),"",VLOOKUP(MID(A90,2,1),Coordinate,9,false))</f>
        <v/>
      </c>
      <c r="BT90" s="54" t="str">
        <f>IF(ISBLANK(A90),"",VLOOKUP(MID(A90,3,1),Coordinate,9,false))</f>
        <v/>
      </c>
      <c r="BU90" s="54" t="str">
        <f>IF(ISBLANK(A90),"",VLOOKUP(MID(A90,4,1),Coordinate,9,false))</f>
        <v/>
      </c>
      <c r="BV90" s="54" t="str">
        <f>IF(ISBLANK(A90),"",VLOOKUP(MID(A90,5,1),Coordinate,9,false))</f>
        <v/>
      </c>
      <c r="BW90" s="54" t="str">
        <f>IF(ISBLANK(A90),"",VLOOKUP(MID(A90,6,1),Coordinate,9,false))</f>
        <v/>
      </c>
      <c r="BX90" s="84" t="str">
        <f>IF(ISBLANK(A90),"",VLOOKUP(RIGHT(A90,1),Coordinate,9,false))</f>
        <v/>
      </c>
      <c r="BY90" s="84">
        <f t="array" ref="BY90">SUMPRODUCT(BR90:BX90,TRANSPOSE(Weights))</f>
        <v>0</v>
      </c>
      <c r="BZ90" s="53"/>
    </row>
    <row r="91">
      <c r="A91" s="140"/>
      <c r="B91" s="51" t="str">
        <f>IF(ISBLANK(A91),"",if(C91="","N",if(VLOOKUP(BQ91,NewPlanet,3,false)=C91,"Y","N")))</f>
        <v/>
      </c>
      <c r="C91" s="141"/>
      <c r="D91" s="52"/>
      <c r="E91" s="52"/>
      <c r="F91" s="52"/>
      <c r="G91" s="52"/>
      <c r="H91" s="52"/>
      <c r="I91" s="54" t="str">
        <f t="shared" si="7"/>
        <v/>
      </c>
      <c r="J91" s="52"/>
      <c r="K91" s="52"/>
      <c r="L91" s="52"/>
      <c r="M91" s="52"/>
      <c r="N91" s="52"/>
      <c r="O91" s="54" t="str">
        <f t="shared" si="8"/>
        <v/>
      </c>
      <c r="P91" s="142"/>
      <c r="Q91" s="56"/>
      <c r="R91" s="143"/>
      <c r="S91" s="58"/>
      <c r="T91" s="144"/>
      <c r="U91" s="60"/>
      <c r="V91" s="61"/>
      <c r="W91" s="62"/>
      <c r="X91" s="52"/>
      <c r="Y91" s="63"/>
      <c r="Z91" s="52"/>
      <c r="AA91" s="52"/>
      <c r="AB91" s="52"/>
      <c r="AC91" s="65"/>
      <c r="AD91" s="52"/>
      <c r="AE91" s="52"/>
      <c r="AF91" s="52"/>
      <c r="AG91" s="65"/>
      <c r="AH91" s="52"/>
      <c r="AI91" s="52"/>
      <c r="AJ91" s="52"/>
      <c r="AK91" s="65"/>
      <c r="AL91" s="52"/>
      <c r="AM91" s="52"/>
      <c r="AN91" s="52"/>
      <c r="AO91" s="56"/>
      <c r="AP91" s="56"/>
      <c r="AQ91" s="56"/>
      <c r="AR91" s="58"/>
      <c r="AS91" s="58"/>
      <c r="AT91" s="58"/>
      <c r="AU91" s="60"/>
      <c r="AV91" s="60"/>
      <c r="AW91" s="61"/>
      <c r="AX91" s="62"/>
      <c r="AY91" s="31" t="str">
        <f t="shared" si="14"/>
        <v/>
      </c>
      <c r="AZ91" s="63"/>
      <c r="BA91" s="69"/>
      <c r="BB91" s="69"/>
      <c r="BC91" s="69"/>
      <c r="BD91" s="71"/>
      <c r="BE91" s="71"/>
      <c r="BF91" s="71"/>
      <c r="BG91" s="72"/>
      <c r="BH91" s="73"/>
      <c r="BI91" s="73"/>
      <c r="BJ91" s="74"/>
      <c r="BK91" s="74"/>
      <c r="BL91" s="77" t="str">
        <f t="shared" si="10"/>
        <v/>
      </c>
      <c r="BM91" s="80" t="str">
        <f t="shared" si="11"/>
        <v/>
      </c>
      <c r="BN91" s="139"/>
      <c r="BO91" s="82" t="str">
        <f>IF(ISBLANK(A91),"",VLOOKUP(LEFT(A91,1),Coordinate,2,FALSE))</f>
        <v/>
      </c>
      <c r="BP91" s="83">
        <f t="shared" si="12"/>
        <v>0</v>
      </c>
      <c r="BQ91" s="84">
        <f t="shared" si="13"/>
        <v>0</v>
      </c>
      <c r="BR91" s="54" t="str">
        <f>IF(ISBLANK(A91),"",vlookup(LEFT(A91,1),Coordinate,9,false))</f>
        <v/>
      </c>
      <c r="BS91" s="54" t="str">
        <f>IF(ISBLANK(A91),"",VLOOKUP(MID(A91,2,1),Coordinate,9,false))</f>
        <v/>
      </c>
      <c r="BT91" s="54" t="str">
        <f>IF(ISBLANK(A91),"",VLOOKUP(MID(A91,3,1),Coordinate,9,false))</f>
        <v/>
      </c>
      <c r="BU91" s="54" t="str">
        <f>IF(ISBLANK(A91),"",VLOOKUP(MID(A91,4,1),Coordinate,9,false))</f>
        <v/>
      </c>
      <c r="BV91" s="54" t="str">
        <f>IF(ISBLANK(A91),"",VLOOKUP(MID(A91,5,1),Coordinate,9,false))</f>
        <v/>
      </c>
      <c r="BW91" s="54" t="str">
        <f>IF(ISBLANK(A91),"",VLOOKUP(MID(A91,6,1),Coordinate,9,false))</f>
        <v/>
      </c>
      <c r="BX91" s="84" t="str">
        <f>IF(ISBLANK(A91),"",VLOOKUP(RIGHT(A91,1),Coordinate,9,false))</f>
        <v/>
      </c>
      <c r="BY91" s="84">
        <f t="array" ref="BY91">SUMPRODUCT(BR91:BX91,TRANSPOSE(Weights))</f>
        <v>0</v>
      </c>
      <c r="BZ91" s="53"/>
    </row>
    <row r="92">
      <c r="A92" s="140"/>
      <c r="B92" s="51" t="str">
        <f>IF(ISBLANK(A92),"",if(C92="","N",if(VLOOKUP(BQ92,NewPlanet,3,false)=C92,"Y","N")))</f>
        <v/>
      </c>
      <c r="C92" s="141"/>
      <c r="D92" s="52"/>
      <c r="E92" s="52"/>
      <c r="F92" s="52"/>
      <c r="G92" s="52"/>
      <c r="H92" s="52"/>
      <c r="I92" s="54" t="str">
        <f t="shared" si="7"/>
        <v/>
      </c>
      <c r="J92" s="52"/>
      <c r="K92" s="52"/>
      <c r="L92" s="52"/>
      <c r="M92" s="52"/>
      <c r="N92" s="52"/>
      <c r="O92" s="54" t="str">
        <f t="shared" si="8"/>
        <v/>
      </c>
      <c r="P92" s="142"/>
      <c r="Q92" s="56"/>
      <c r="R92" s="143"/>
      <c r="S92" s="58"/>
      <c r="T92" s="144"/>
      <c r="U92" s="60"/>
      <c r="V92" s="61"/>
      <c r="W92" s="62"/>
      <c r="X92" s="52"/>
      <c r="Y92" s="63"/>
      <c r="Z92" s="52"/>
      <c r="AA92" s="52"/>
      <c r="AB92" s="52"/>
      <c r="AC92" s="65"/>
      <c r="AD92" s="52"/>
      <c r="AE92" s="52"/>
      <c r="AF92" s="52"/>
      <c r="AG92" s="65"/>
      <c r="AH92" s="52"/>
      <c r="AI92" s="52"/>
      <c r="AJ92" s="52"/>
      <c r="AK92" s="65"/>
      <c r="AL92" s="52"/>
      <c r="AM92" s="52"/>
      <c r="AN92" s="52"/>
      <c r="AO92" s="56"/>
      <c r="AP92" s="56"/>
      <c r="AQ92" s="56"/>
      <c r="AR92" s="58"/>
      <c r="AS92" s="58"/>
      <c r="AT92" s="58"/>
      <c r="AU92" s="60"/>
      <c r="AV92" s="60"/>
      <c r="AW92" s="61"/>
      <c r="AX92" s="62"/>
      <c r="AY92" s="31" t="str">
        <f t="shared" si="14"/>
        <v/>
      </c>
      <c r="AZ92" s="63"/>
      <c r="BA92" s="69"/>
      <c r="BB92" s="69"/>
      <c r="BC92" s="69"/>
      <c r="BD92" s="71"/>
      <c r="BE92" s="71"/>
      <c r="BF92" s="71"/>
      <c r="BG92" s="72"/>
      <c r="BH92" s="73"/>
      <c r="BI92" s="73"/>
      <c r="BJ92" s="74"/>
      <c r="BK92" s="74"/>
      <c r="BL92" s="77" t="str">
        <f t="shared" si="10"/>
        <v/>
      </c>
      <c r="BM92" s="80" t="str">
        <f t="shared" si="11"/>
        <v/>
      </c>
      <c r="BN92" s="139"/>
      <c r="BO92" s="82" t="str">
        <f>IF(ISBLANK(A92),"",VLOOKUP(LEFT(A92,1),Coordinate,2,FALSE))</f>
        <v/>
      </c>
      <c r="BP92" s="83">
        <f t="shared" si="12"/>
        <v>0</v>
      </c>
      <c r="BQ92" s="84">
        <f t="shared" si="13"/>
        <v>0</v>
      </c>
      <c r="BR92" s="54" t="str">
        <f>IF(ISBLANK(A92),"",vlookup(LEFT(A92,1),Coordinate,9,false))</f>
        <v/>
      </c>
      <c r="BS92" s="54" t="str">
        <f>IF(ISBLANK(A92),"",VLOOKUP(MID(A92,2,1),Coordinate,9,false))</f>
        <v/>
      </c>
      <c r="BT92" s="54" t="str">
        <f>IF(ISBLANK(A92),"",VLOOKUP(MID(A92,3,1),Coordinate,9,false))</f>
        <v/>
      </c>
      <c r="BU92" s="54" t="str">
        <f>IF(ISBLANK(A92),"",VLOOKUP(MID(A92,4,1),Coordinate,9,false))</f>
        <v/>
      </c>
      <c r="BV92" s="54" t="str">
        <f>IF(ISBLANK(A92),"",VLOOKUP(MID(A92,5,1),Coordinate,9,false))</f>
        <v/>
      </c>
      <c r="BW92" s="54" t="str">
        <f>IF(ISBLANK(A92),"",VLOOKUP(MID(A92,6,1),Coordinate,9,false))</f>
        <v/>
      </c>
      <c r="BX92" s="84" t="str">
        <f>IF(ISBLANK(A92),"",VLOOKUP(RIGHT(A92,1),Coordinate,9,false))</f>
        <v/>
      </c>
      <c r="BY92" s="84">
        <f t="array" ref="BY92">SUMPRODUCT(BR92:BX92,TRANSPOSE(Weights))</f>
        <v>0</v>
      </c>
      <c r="BZ92" s="53"/>
    </row>
    <row r="93">
      <c r="A93" s="140"/>
      <c r="B93" s="51" t="str">
        <f>IF(ISBLANK(A93),"",if(C93="","N",if(VLOOKUP(BQ93,NewPlanet,3,false)=C93,"Y","N")))</f>
        <v/>
      </c>
      <c r="C93" s="141"/>
      <c r="D93" s="52"/>
      <c r="E93" s="52"/>
      <c r="F93" s="52"/>
      <c r="G93" s="52"/>
      <c r="H93" s="52"/>
      <c r="I93" s="54" t="str">
        <f t="shared" si="7"/>
        <v/>
      </c>
      <c r="J93" s="52"/>
      <c r="K93" s="52"/>
      <c r="L93" s="52"/>
      <c r="M93" s="52"/>
      <c r="N93" s="52"/>
      <c r="O93" s="54" t="str">
        <f t="shared" si="8"/>
        <v/>
      </c>
      <c r="P93" s="142"/>
      <c r="Q93" s="56"/>
      <c r="R93" s="143"/>
      <c r="S93" s="58"/>
      <c r="T93" s="144"/>
      <c r="U93" s="60"/>
      <c r="V93" s="61"/>
      <c r="W93" s="62"/>
      <c r="X93" s="52"/>
      <c r="Y93" s="63"/>
      <c r="Z93" s="52"/>
      <c r="AA93" s="52"/>
      <c r="AB93" s="52"/>
      <c r="AC93" s="65"/>
      <c r="AD93" s="52"/>
      <c r="AE93" s="52"/>
      <c r="AF93" s="52"/>
      <c r="AG93" s="65"/>
      <c r="AH93" s="52"/>
      <c r="AI93" s="52"/>
      <c r="AJ93" s="52"/>
      <c r="AK93" s="65"/>
      <c r="AL93" s="52"/>
      <c r="AM93" s="52"/>
      <c r="AN93" s="52"/>
      <c r="AO93" s="56"/>
      <c r="AP93" s="56"/>
      <c r="AQ93" s="56"/>
      <c r="AR93" s="58"/>
      <c r="AS93" s="58"/>
      <c r="AT93" s="58"/>
      <c r="AU93" s="60"/>
      <c r="AV93" s="60"/>
      <c r="AW93" s="61"/>
      <c r="AX93" s="62"/>
      <c r="AY93" s="31" t="str">
        <f t="shared" si="14"/>
        <v/>
      </c>
      <c r="AZ93" s="63"/>
      <c r="BA93" s="69"/>
      <c r="BB93" s="69"/>
      <c r="BC93" s="69"/>
      <c r="BD93" s="71"/>
      <c r="BE93" s="71"/>
      <c r="BF93" s="71"/>
      <c r="BG93" s="72"/>
      <c r="BH93" s="73"/>
      <c r="BI93" s="73"/>
      <c r="BJ93" s="74"/>
      <c r="BK93" s="74"/>
      <c r="BL93" s="77" t="str">
        <f t="shared" si="10"/>
        <v/>
      </c>
      <c r="BM93" s="80" t="str">
        <f t="shared" si="11"/>
        <v/>
      </c>
      <c r="BN93" s="139"/>
      <c r="BO93" s="82" t="str">
        <f>IF(ISBLANK(A93),"",VLOOKUP(LEFT(A93,1),Coordinate,2,FALSE))</f>
        <v/>
      </c>
      <c r="BP93" s="83">
        <f t="shared" si="12"/>
        <v>0</v>
      </c>
      <c r="BQ93" s="84">
        <f t="shared" si="13"/>
        <v>0</v>
      </c>
      <c r="BR93" s="54" t="str">
        <f>IF(ISBLANK(A93),"",vlookup(LEFT(A93,1),Coordinate,9,false))</f>
        <v/>
      </c>
      <c r="BS93" s="54" t="str">
        <f>IF(ISBLANK(A93),"",VLOOKUP(MID(A93,2,1),Coordinate,9,false))</f>
        <v/>
      </c>
      <c r="BT93" s="54" t="str">
        <f>IF(ISBLANK(A93),"",VLOOKUP(MID(A93,3,1),Coordinate,9,false))</f>
        <v/>
      </c>
      <c r="BU93" s="54" t="str">
        <f>IF(ISBLANK(A93),"",VLOOKUP(MID(A93,4,1),Coordinate,9,false))</f>
        <v/>
      </c>
      <c r="BV93" s="54" t="str">
        <f>IF(ISBLANK(A93),"",VLOOKUP(MID(A93,5,1),Coordinate,9,false))</f>
        <v/>
      </c>
      <c r="BW93" s="54" t="str">
        <f>IF(ISBLANK(A93),"",VLOOKUP(MID(A93,6,1),Coordinate,9,false))</f>
        <v/>
      </c>
      <c r="BX93" s="84" t="str">
        <f>IF(ISBLANK(A93),"",VLOOKUP(RIGHT(A93,1),Coordinate,9,false))</f>
        <v/>
      </c>
      <c r="BY93" s="84">
        <f t="array" ref="BY93">SUMPRODUCT(BR93:BX93,TRANSPOSE(Weights))</f>
        <v>0</v>
      </c>
      <c r="BZ93" s="53"/>
    </row>
    <row r="94">
      <c r="A94" s="140"/>
      <c r="B94" s="51" t="str">
        <f>IF(ISBLANK(A94),"",if(C94="","N",if(VLOOKUP(BQ94,NewPlanet,3,false)=C94,"Y","N")))</f>
        <v/>
      </c>
      <c r="C94" s="141"/>
      <c r="D94" s="52"/>
      <c r="E94" s="52"/>
      <c r="F94" s="52"/>
      <c r="G94" s="52"/>
      <c r="H94" s="52"/>
      <c r="I94" s="54" t="str">
        <f t="shared" si="7"/>
        <v/>
      </c>
      <c r="J94" s="52"/>
      <c r="K94" s="52"/>
      <c r="L94" s="52"/>
      <c r="M94" s="52"/>
      <c r="N94" s="52"/>
      <c r="O94" s="54" t="str">
        <f t="shared" si="8"/>
        <v/>
      </c>
      <c r="P94" s="142"/>
      <c r="Q94" s="56"/>
      <c r="R94" s="143"/>
      <c r="S94" s="58"/>
      <c r="T94" s="144"/>
      <c r="U94" s="60"/>
      <c r="V94" s="61"/>
      <c r="W94" s="62"/>
      <c r="X94" s="52"/>
      <c r="Y94" s="63"/>
      <c r="Z94" s="52"/>
      <c r="AA94" s="52"/>
      <c r="AB94" s="52"/>
      <c r="AC94" s="65"/>
      <c r="AD94" s="52"/>
      <c r="AE94" s="52"/>
      <c r="AF94" s="52"/>
      <c r="AG94" s="65"/>
      <c r="AH94" s="52"/>
      <c r="AI94" s="52"/>
      <c r="AJ94" s="52"/>
      <c r="AK94" s="65"/>
      <c r="AL94" s="52"/>
      <c r="AM94" s="52"/>
      <c r="AN94" s="52"/>
      <c r="AO94" s="56"/>
      <c r="AP94" s="56"/>
      <c r="AQ94" s="56"/>
      <c r="AR94" s="58"/>
      <c r="AS94" s="58"/>
      <c r="AT94" s="58"/>
      <c r="AU94" s="60"/>
      <c r="AV94" s="60"/>
      <c r="AW94" s="61"/>
      <c r="AX94" s="62"/>
      <c r="AY94" s="31" t="str">
        <f t="shared" si="14"/>
        <v/>
      </c>
      <c r="AZ94" s="63"/>
      <c r="BA94" s="69"/>
      <c r="BB94" s="69"/>
      <c r="BC94" s="69"/>
      <c r="BD94" s="71"/>
      <c r="BE94" s="71"/>
      <c r="BF94" s="71"/>
      <c r="BG94" s="72"/>
      <c r="BH94" s="73"/>
      <c r="BI94" s="73"/>
      <c r="BJ94" s="74"/>
      <c r="BK94" s="74"/>
      <c r="BL94" s="77" t="str">
        <f t="shared" si="10"/>
        <v/>
      </c>
      <c r="BM94" s="80" t="str">
        <f t="shared" si="11"/>
        <v/>
      </c>
      <c r="BN94" s="139"/>
      <c r="BO94" s="82" t="str">
        <f>IF(ISBLANK(A94),"",VLOOKUP(LEFT(A94,1),Coordinate,2,FALSE))</f>
        <v/>
      </c>
      <c r="BP94" s="83">
        <f t="shared" si="12"/>
        <v>0</v>
      </c>
      <c r="BQ94" s="84">
        <f t="shared" si="13"/>
        <v>0</v>
      </c>
      <c r="BR94" s="54" t="str">
        <f>IF(ISBLANK(A94),"",vlookup(LEFT(A94,1),Coordinate,9,false))</f>
        <v/>
      </c>
      <c r="BS94" s="54" t="str">
        <f>IF(ISBLANK(A94),"",VLOOKUP(MID(A94,2,1),Coordinate,9,false))</f>
        <v/>
      </c>
      <c r="BT94" s="54" t="str">
        <f>IF(ISBLANK(A94),"",VLOOKUP(MID(A94,3,1),Coordinate,9,false))</f>
        <v/>
      </c>
      <c r="BU94" s="54" t="str">
        <f>IF(ISBLANK(A94),"",VLOOKUP(MID(A94,4,1),Coordinate,9,false))</f>
        <v/>
      </c>
      <c r="BV94" s="54" t="str">
        <f>IF(ISBLANK(A94),"",VLOOKUP(MID(A94,5,1),Coordinate,9,false))</f>
        <v/>
      </c>
      <c r="BW94" s="54" t="str">
        <f>IF(ISBLANK(A94),"",VLOOKUP(MID(A94,6,1),Coordinate,9,false))</f>
        <v/>
      </c>
      <c r="BX94" s="84" t="str">
        <f>IF(ISBLANK(A94),"",VLOOKUP(RIGHT(A94,1),Coordinate,9,false))</f>
        <v/>
      </c>
      <c r="BY94" s="84">
        <f t="array" ref="BY94">SUMPRODUCT(BR94:BX94,TRANSPOSE(Weights))</f>
        <v>0</v>
      </c>
      <c r="BZ94" s="53"/>
    </row>
    <row r="95">
      <c r="A95" s="140"/>
      <c r="B95" s="51" t="str">
        <f>IF(ISBLANK(A95),"",if(C95="","N",if(VLOOKUP(BQ95,NewPlanet,3,false)=C95,"Y","N")))</f>
        <v/>
      </c>
      <c r="C95" s="141"/>
      <c r="D95" s="52"/>
      <c r="E95" s="52"/>
      <c r="F95" s="52"/>
      <c r="G95" s="52"/>
      <c r="H95" s="52"/>
      <c r="I95" s="54" t="str">
        <f t="shared" si="7"/>
        <v/>
      </c>
      <c r="J95" s="52"/>
      <c r="K95" s="52"/>
      <c r="L95" s="52"/>
      <c r="M95" s="52"/>
      <c r="N95" s="52"/>
      <c r="O95" s="54" t="str">
        <f t="shared" si="8"/>
        <v/>
      </c>
      <c r="P95" s="142"/>
      <c r="Q95" s="56"/>
      <c r="R95" s="143"/>
      <c r="S95" s="58"/>
      <c r="T95" s="144"/>
      <c r="U95" s="60"/>
      <c r="V95" s="61"/>
      <c r="W95" s="62"/>
      <c r="X95" s="52"/>
      <c r="Y95" s="63"/>
      <c r="Z95" s="52"/>
      <c r="AA95" s="52"/>
      <c r="AB95" s="52"/>
      <c r="AC95" s="65"/>
      <c r="AD95" s="52"/>
      <c r="AE95" s="52"/>
      <c r="AF95" s="52"/>
      <c r="AG95" s="65"/>
      <c r="AH95" s="52"/>
      <c r="AI95" s="52"/>
      <c r="AJ95" s="52"/>
      <c r="AK95" s="65"/>
      <c r="AL95" s="52"/>
      <c r="AM95" s="52"/>
      <c r="AN95" s="52"/>
      <c r="AO95" s="56"/>
      <c r="AP95" s="56"/>
      <c r="AQ95" s="56"/>
      <c r="AR95" s="58"/>
      <c r="AS95" s="58"/>
      <c r="AT95" s="58"/>
      <c r="AU95" s="60"/>
      <c r="AV95" s="60"/>
      <c r="AW95" s="61"/>
      <c r="AX95" s="62"/>
      <c r="AY95" s="31" t="str">
        <f t="shared" si="14"/>
        <v/>
      </c>
      <c r="AZ95" s="63"/>
      <c r="BA95" s="69"/>
      <c r="BB95" s="69"/>
      <c r="BC95" s="69"/>
      <c r="BD95" s="71"/>
      <c r="BE95" s="71"/>
      <c r="BF95" s="71"/>
      <c r="BG95" s="72"/>
      <c r="BH95" s="73"/>
      <c r="BI95" s="73"/>
      <c r="BJ95" s="74"/>
      <c r="BK95" s="74"/>
      <c r="BL95" s="77" t="str">
        <f t="shared" si="10"/>
        <v/>
      </c>
      <c r="BM95" s="80" t="str">
        <f t="shared" si="11"/>
        <v/>
      </c>
      <c r="BN95" s="139"/>
      <c r="BO95" s="82" t="str">
        <f>IF(ISBLANK(A95),"",VLOOKUP(LEFT(A95,1),Coordinate,2,FALSE))</f>
        <v/>
      </c>
      <c r="BP95" s="83">
        <f t="shared" si="12"/>
        <v>0</v>
      </c>
      <c r="BQ95" s="84">
        <f t="shared" si="13"/>
        <v>0</v>
      </c>
      <c r="BR95" s="54" t="str">
        <f>IF(ISBLANK(A95),"",vlookup(LEFT(A95,1),Coordinate,9,false))</f>
        <v/>
      </c>
      <c r="BS95" s="54" t="str">
        <f>IF(ISBLANK(A95),"",VLOOKUP(MID(A95,2,1),Coordinate,9,false))</f>
        <v/>
      </c>
      <c r="BT95" s="54" t="str">
        <f>IF(ISBLANK(A95),"",VLOOKUP(MID(A95,3,1),Coordinate,9,false))</f>
        <v/>
      </c>
      <c r="BU95" s="54" t="str">
        <f>IF(ISBLANK(A95),"",VLOOKUP(MID(A95,4,1),Coordinate,9,false))</f>
        <v/>
      </c>
      <c r="BV95" s="54" t="str">
        <f>IF(ISBLANK(A95),"",VLOOKUP(MID(A95,5,1),Coordinate,9,false))</f>
        <v/>
      </c>
      <c r="BW95" s="54" t="str">
        <f>IF(ISBLANK(A95),"",VLOOKUP(MID(A95,6,1),Coordinate,9,false))</f>
        <v/>
      </c>
      <c r="BX95" s="84" t="str">
        <f>IF(ISBLANK(A95),"",VLOOKUP(RIGHT(A95,1),Coordinate,9,false))</f>
        <v/>
      </c>
      <c r="BY95" s="84">
        <f t="array" ref="BY95">SUMPRODUCT(BR95:BX95,TRANSPOSE(Weights))</f>
        <v>0</v>
      </c>
      <c r="BZ95" s="53"/>
    </row>
    <row r="96">
      <c r="A96" s="140"/>
      <c r="B96" s="51" t="str">
        <f>IF(ISBLANK(A96),"",if(C96="","N",if(VLOOKUP(BQ96,NewPlanet,3,false)=C96,"Y","N")))</f>
        <v/>
      </c>
      <c r="C96" s="141"/>
      <c r="D96" s="52"/>
      <c r="E96" s="52"/>
      <c r="F96" s="52"/>
      <c r="G96" s="52"/>
      <c r="H96" s="52"/>
      <c r="I96" s="54" t="str">
        <f t="shared" si="7"/>
        <v/>
      </c>
      <c r="J96" s="52"/>
      <c r="K96" s="52"/>
      <c r="L96" s="52"/>
      <c r="M96" s="52"/>
      <c r="N96" s="52"/>
      <c r="O96" s="54" t="str">
        <f t="shared" si="8"/>
        <v/>
      </c>
      <c r="P96" s="142"/>
      <c r="Q96" s="56"/>
      <c r="R96" s="143"/>
      <c r="S96" s="58"/>
      <c r="T96" s="144"/>
      <c r="U96" s="60"/>
      <c r="V96" s="61"/>
      <c r="W96" s="62"/>
      <c r="X96" s="52"/>
      <c r="Y96" s="63"/>
      <c r="Z96" s="52"/>
      <c r="AA96" s="52"/>
      <c r="AB96" s="52"/>
      <c r="AC96" s="65"/>
      <c r="AD96" s="52"/>
      <c r="AE96" s="52"/>
      <c r="AF96" s="52"/>
      <c r="AG96" s="65"/>
      <c r="AH96" s="52"/>
      <c r="AI96" s="52"/>
      <c r="AJ96" s="52"/>
      <c r="AK96" s="65"/>
      <c r="AL96" s="52"/>
      <c r="AM96" s="52"/>
      <c r="AN96" s="52"/>
      <c r="AO96" s="56"/>
      <c r="AP96" s="56"/>
      <c r="AQ96" s="56"/>
      <c r="AR96" s="58"/>
      <c r="AS96" s="58"/>
      <c r="AT96" s="58"/>
      <c r="AU96" s="60"/>
      <c r="AV96" s="60"/>
      <c r="AW96" s="61"/>
      <c r="AX96" s="62"/>
      <c r="AY96" s="31" t="str">
        <f t="shared" si="14"/>
        <v/>
      </c>
      <c r="AZ96" s="63"/>
      <c r="BA96" s="69"/>
      <c r="BB96" s="69"/>
      <c r="BC96" s="69"/>
      <c r="BD96" s="71"/>
      <c r="BE96" s="71"/>
      <c r="BF96" s="71"/>
      <c r="BG96" s="72"/>
      <c r="BH96" s="73"/>
      <c r="BI96" s="73"/>
      <c r="BJ96" s="74"/>
      <c r="BK96" s="74"/>
      <c r="BL96" s="77" t="str">
        <f t="shared" si="10"/>
        <v/>
      </c>
      <c r="BM96" s="80" t="str">
        <f t="shared" si="11"/>
        <v/>
      </c>
      <c r="BN96" s="139"/>
      <c r="BO96" s="82" t="str">
        <f>IF(ISBLANK(A96),"",VLOOKUP(LEFT(A96,1),Coordinate,2,FALSE))</f>
        <v/>
      </c>
      <c r="BP96" s="83">
        <f t="shared" si="12"/>
        <v>0</v>
      </c>
      <c r="BQ96" s="84">
        <f t="shared" si="13"/>
        <v>0</v>
      </c>
      <c r="BR96" s="54" t="str">
        <f>IF(ISBLANK(A96),"",vlookup(LEFT(A96,1),Coordinate,9,false))</f>
        <v/>
      </c>
      <c r="BS96" s="54" t="str">
        <f>IF(ISBLANK(A96),"",VLOOKUP(MID(A96,2,1),Coordinate,9,false))</f>
        <v/>
      </c>
      <c r="BT96" s="54" t="str">
        <f>IF(ISBLANK(A96),"",VLOOKUP(MID(A96,3,1),Coordinate,9,false))</f>
        <v/>
      </c>
      <c r="BU96" s="54" t="str">
        <f>IF(ISBLANK(A96),"",VLOOKUP(MID(A96,4,1),Coordinate,9,false))</f>
        <v/>
      </c>
      <c r="BV96" s="54" t="str">
        <f>IF(ISBLANK(A96),"",VLOOKUP(MID(A96,5,1),Coordinate,9,false))</f>
        <v/>
      </c>
      <c r="BW96" s="54" t="str">
        <f>IF(ISBLANK(A96),"",VLOOKUP(MID(A96,6,1),Coordinate,9,false))</f>
        <v/>
      </c>
      <c r="BX96" s="84" t="str">
        <f>IF(ISBLANK(A96),"",VLOOKUP(RIGHT(A96,1),Coordinate,9,false))</f>
        <v/>
      </c>
      <c r="BY96" s="84">
        <f t="array" ref="BY96">SUMPRODUCT(BR96:BX96,TRANSPOSE(Weights))</f>
        <v>0</v>
      </c>
      <c r="BZ96" s="53"/>
    </row>
    <row r="97">
      <c r="A97" s="140"/>
      <c r="B97" s="51" t="str">
        <f>IF(ISBLANK(A97),"",if(C97="","N",if(VLOOKUP(BQ97,NewPlanet,3,false)=C97,"Y","N")))</f>
        <v/>
      </c>
      <c r="C97" s="141"/>
      <c r="D97" s="52"/>
      <c r="E97" s="52"/>
      <c r="F97" s="52"/>
      <c r="G97" s="52"/>
      <c r="H97" s="52"/>
      <c r="I97" s="54" t="str">
        <f t="shared" si="7"/>
        <v/>
      </c>
      <c r="J97" s="52"/>
      <c r="K97" s="52"/>
      <c r="L97" s="52"/>
      <c r="M97" s="52"/>
      <c r="N97" s="52"/>
      <c r="O97" s="54" t="str">
        <f t="shared" si="8"/>
        <v/>
      </c>
      <c r="P97" s="142"/>
      <c r="Q97" s="56"/>
      <c r="R97" s="143"/>
      <c r="S97" s="58"/>
      <c r="T97" s="144"/>
      <c r="U97" s="60"/>
      <c r="V97" s="61"/>
      <c r="W97" s="62"/>
      <c r="X97" s="52"/>
      <c r="Y97" s="63"/>
      <c r="Z97" s="52"/>
      <c r="AA97" s="52"/>
      <c r="AB97" s="52"/>
      <c r="AC97" s="65"/>
      <c r="AD97" s="52"/>
      <c r="AE97" s="52"/>
      <c r="AF97" s="52"/>
      <c r="AG97" s="65"/>
      <c r="AH97" s="52"/>
      <c r="AI97" s="52"/>
      <c r="AJ97" s="52"/>
      <c r="AK97" s="65"/>
      <c r="AL97" s="52"/>
      <c r="AM97" s="52"/>
      <c r="AN97" s="52"/>
      <c r="AO97" s="56"/>
      <c r="AP97" s="56"/>
      <c r="AQ97" s="56"/>
      <c r="AR97" s="58"/>
      <c r="AS97" s="58"/>
      <c r="AT97" s="58"/>
      <c r="AU97" s="60"/>
      <c r="AV97" s="60"/>
      <c r="AW97" s="61"/>
      <c r="AX97" s="62"/>
      <c r="AY97" s="31" t="str">
        <f t="shared" si="14"/>
        <v/>
      </c>
      <c r="AZ97" s="63"/>
      <c r="BA97" s="69"/>
      <c r="BB97" s="69"/>
      <c r="BC97" s="69"/>
      <c r="BD97" s="71"/>
      <c r="BE97" s="71"/>
      <c r="BF97" s="71"/>
      <c r="BG97" s="72"/>
      <c r="BH97" s="73"/>
      <c r="BI97" s="73"/>
      <c r="BJ97" s="74"/>
      <c r="BK97" s="74"/>
      <c r="BL97" s="77" t="str">
        <f t="shared" si="10"/>
        <v/>
      </c>
      <c r="BM97" s="80" t="str">
        <f t="shared" si="11"/>
        <v/>
      </c>
      <c r="BN97" s="139"/>
      <c r="BO97" s="82" t="str">
        <f>IF(ISBLANK(A97),"",VLOOKUP(LEFT(A97,1),Coordinate,2,FALSE))</f>
        <v/>
      </c>
      <c r="BP97" s="83">
        <f t="shared" si="12"/>
        <v>0</v>
      </c>
      <c r="BQ97" s="84">
        <f t="shared" si="13"/>
        <v>0</v>
      </c>
      <c r="BR97" s="54" t="str">
        <f>IF(ISBLANK(A97),"",vlookup(LEFT(A97,1),Coordinate,9,false))</f>
        <v/>
      </c>
      <c r="BS97" s="54" t="str">
        <f>IF(ISBLANK(A97),"",VLOOKUP(MID(A97,2,1),Coordinate,9,false))</f>
        <v/>
      </c>
      <c r="BT97" s="54" t="str">
        <f>IF(ISBLANK(A97),"",VLOOKUP(MID(A97,3,1),Coordinate,9,false))</f>
        <v/>
      </c>
      <c r="BU97" s="54" t="str">
        <f>IF(ISBLANK(A97),"",VLOOKUP(MID(A97,4,1),Coordinate,9,false))</f>
        <v/>
      </c>
      <c r="BV97" s="54" t="str">
        <f>IF(ISBLANK(A97),"",VLOOKUP(MID(A97,5,1),Coordinate,9,false))</f>
        <v/>
      </c>
      <c r="BW97" s="54" t="str">
        <f>IF(ISBLANK(A97),"",VLOOKUP(MID(A97,6,1),Coordinate,9,false))</f>
        <v/>
      </c>
      <c r="BX97" s="84" t="str">
        <f>IF(ISBLANK(A97),"",VLOOKUP(RIGHT(A97,1),Coordinate,9,false))</f>
        <v/>
      </c>
      <c r="BY97" s="84">
        <f t="array" ref="BY97">SUMPRODUCT(BR97:BX97,TRANSPOSE(Weights))</f>
        <v>0</v>
      </c>
      <c r="BZ97" s="53"/>
    </row>
    <row r="98">
      <c r="A98" s="140"/>
      <c r="B98" s="51" t="str">
        <f>IF(ISBLANK(A98),"",if(C98="","N",if(VLOOKUP(BQ98,NewPlanet,3,false)=C98,"Y","N")))</f>
        <v/>
      </c>
      <c r="C98" s="141"/>
      <c r="D98" s="52"/>
      <c r="E98" s="52"/>
      <c r="F98" s="52"/>
      <c r="G98" s="52"/>
      <c r="H98" s="52"/>
      <c r="I98" s="54" t="str">
        <f t="shared" si="7"/>
        <v/>
      </c>
      <c r="J98" s="52"/>
      <c r="K98" s="52"/>
      <c r="L98" s="52"/>
      <c r="M98" s="52"/>
      <c r="N98" s="52"/>
      <c r="O98" s="54" t="str">
        <f t="shared" si="8"/>
        <v/>
      </c>
      <c r="P98" s="142"/>
      <c r="Q98" s="56"/>
      <c r="R98" s="143"/>
      <c r="S98" s="58"/>
      <c r="T98" s="144"/>
      <c r="U98" s="60"/>
      <c r="V98" s="61"/>
      <c r="W98" s="62"/>
      <c r="X98" s="52"/>
      <c r="Y98" s="63"/>
      <c r="Z98" s="52"/>
      <c r="AA98" s="52"/>
      <c r="AB98" s="52"/>
      <c r="AC98" s="65"/>
      <c r="AD98" s="52"/>
      <c r="AE98" s="52"/>
      <c r="AF98" s="52"/>
      <c r="AG98" s="65"/>
      <c r="AH98" s="52"/>
      <c r="AI98" s="52"/>
      <c r="AJ98" s="52"/>
      <c r="AK98" s="65"/>
      <c r="AL98" s="52"/>
      <c r="AM98" s="52"/>
      <c r="AN98" s="52"/>
      <c r="AO98" s="56"/>
      <c r="AP98" s="56"/>
      <c r="AQ98" s="56"/>
      <c r="AR98" s="58"/>
      <c r="AS98" s="58"/>
      <c r="AT98" s="58"/>
      <c r="AU98" s="60"/>
      <c r="AV98" s="60"/>
      <c r="AW98" s="61"/>
      <c r="AX98" s="62"/>
      <c r="AY98" s="31" t="str">
        <f t="shared" si="14"/>
        <v/>
      </c>
      <c r="AZ98" s="63"/>
      <c r="BA98" s="69"/>
      <c r="BB98" s="69"/>
      <c r="BC98" s="69"/>
      <c r="BD98" s="71"/>
      <c r="BE98" s="71"/>
      <c r="BF98" s="71"/>
      <c r="BG98" s="72"/>
      <c r="BH98" s="73"/>
      <c r="BI98" s="73"/>
      <c r="BJ98" s="74"/>
      <c r="BK98" s="74"/>
      <c r="BL98" s="77" t="str">
        <f t="shared" si="10"/>
        <v/>
      </c>
      <c r="BM98" s="80" t="str">
        <f t="shared" si="11"/>
        <v/>
      </c>
      <c r="BN98" s="139"/>
      <c r="BO98" s="82" t="str">
        <f>IF(ISBLANK(A98),"",VLOOKUP(LEFT(A98,1),Coordinate,2,FALSE))</f>
        <v/>
      </c>
      <c r="BP98" s="83">
        <f t="shared" si="12"/>
        <v>0</v>
      </c>
      <c r="BQ98" s="84">
        <f t="shared" si="13"/>
        <v>0</v>
      </c>
      <c r="BR98" s="54" t="str">
        <f>IF(ISBLANK(A98),"",vlookup(LEFT(A98,1),Coordinate,9,false))</f>
        <v/>
      </c>
      <c r="BS98" s="54" t="str">
        <f>IF(ISBLANK(A98),"",VLOOKUP(MID(A98,2,1),Coordinate,9,false))</f>
        <v/>
      </c>
      <c r="BT98" s="54" t="str">
        <f>IF(ISBLANK(A98),"",VLOOKUP(MID(A98,3,1),Coordinate,9,false))</f>
        <v/>
      </c>
      <c r="BU98" s="54" t="str">
        <f>IF(ISBLANK(A98),"",VLOOKUP(MID(A98,4,1),Coordinate,9,false))</f>
        <v/>
      </c>
      <c r="BV98" s="54" t="str">
        <f>IF(ISBLANK(A98),"",VLOOKUP(MID(A98,5,1),Coordinate,9,false))</f>
        <v/>
      </c>
      <c r="BW98" s="54" t="str">
        <f>IF(ISBLANK(A98),"",VLOOKUP(MID(A98,6,1),Coordinate,9,false))</f>
        <v/>
      </c>
      <c r="BX98" s="84" t="str">
        <f>IF(ISBLANK(A98),"",VLOOKUP(RIGHT(A98,1),Coordinate,9,false))</f>
        <v/>
      </c>
      <c r="BY98" s="84">
        <f t="array" ref="BY98">SUMPRODUCT(BR98:BX98,TRANSPOSE(Weights))</f>
        <v>0</v>
      </c>
      <c r="BZ98" s="53"/>
    </row>
    <row r="99">
      <c r="A99" s="140"/>
      <c r="B99" s="51" t="str">
        <f>IF(ISBLANK(A99),"",if(C99="","N",if(VLOOKUP(BQ99,NewPlanet,3,false)=C99,"Y","N")))</f>
        <v/>
      </c>
      <c r="C99" s="141"/>
      <c r="D99" s="52"/>
      <c r="E99" s="52"/>
      <c r="F99" s="52"/>
      <c r="G99" s="52"/>
      <c r="H99" s="52"/>
      <c r="I99" s="54" t="str">
        <f t="shared" si="7"/>
        <v/>
      </c>
      <c r="J99" s="52"/>
      <c r="K99" s="52"/>
      <c r="L99" s="52"/>
      <c r="M99" s="52"/>
      <c r="N99" s="52"/>
      <c r="O99" s="54" t="str">
        <f t="shared" si="8"/>
        <v/>
      </c>
      <c r="P99" s="142"/>
      <c r="Q99" s="56"/>
      <c r="R99" s="143"/>
      <c r="S99" s="58"/>
      <c r="T99" s="144"/>
      <c r="U99" s="60"/>
      <c r="V99" s="61"/>
      <c r="W99" s="62"/>
      <c r="X99" s="52"/>
      <c r="Y99" s="63"/>
      <c r="Z99" s="52"/>
      <c r="AA99" s="52"/>
      <c r="AB99" s="52"/>
      <c r="AC99" s="65"/>
      <c r="AD99" s="52"/>
      <c r="AE99" s="52"/>
      <c r="AF99" s="52"/>
      <c r="AG99" s="65"/>
      <c r="AH99" s="52"/>
      <c r="AI99" s="52"/>
      <c r="AJ99" s="52"/>
      <c r="AK99" s="65"/>
      <c r="AL99" s="52"/>
      <c r="AM99" s="52"/>
      <c r="AN99" s="52"/>
      <c r="AO99" s="56"/>
      <c r="AP99" s="56"/>
      <c r="AQ99" s="56"/>
      <c r="AR99" s="58"/>
      <c r="AS99" s="58"/>
      <c r="AT99" s="58"/>
      <c r="AU99" s="60"/>
      <c r="AV99" s="60"/>
      <c r="AW99" s="61"/>
      <c r="AX99" s="62"/>
      <c r="AY99" s="31" t="str">
        <f t="shared" si="14"/>
        <v/>
      </c>
      <c r="AZ99" s="63"/>
      <c r="BA99" s="69"/>
      <c r="BB99" s="69"/>
      <c r="BC99" s="69"/>
      <c r="BD99" s="71"/>
      <c r="BE99" s="71"/>
      <c r="BF99" s="71"/>
      <c r="BG99" s="72"/>
      <c r="BH99" s="73"/>
      <c r="BI99" s="73"/>
      <c r="BJ99" s="74"/>
      <c r="BK99" s="74"/>
      <c r="BL99" s="77" t="str">
        <f t="shared" si="10"/>
        <v/>
      </c>
      <c r="BM99" s="80" t="str">
        <f t="shared" si="11"/>
        <v/>
      </c>
      <c r="BN99" s="139"/>
      <c r="BO99" s="82" t="str">
        <f>IF(ISBLANK(A99),"",VLOOKUP(LEFT(A99,1),Coordinate,2,FALSE))</f>
        <v/>
      </c>
      <c r="BP99" s="83">
        <f t="shared" si="12"/>
        <v>0</v>
      </c>
      <c r="BQ99" s="84">
        <f t="shared" si="13"/>
        <v>0</v>
      </c>
      <c r="BR99" s="54" t="str">
        <f>IF(ISBLANK(A99),"",vlookup(LEFT(A99,1),Coordinate,9,false))</f>
        <v/>
      </c>
      <c r="BS99" s="54" t="str">
        <f>IF(ISBLANK(A99),"",VLOOKUP(MID(A99,2,1),Coordinate,9,false))</f>
        <v/>
      </c>
      <c r="BT99" s="54" t="str">
        <f>IF(ISBLANK(A99),"",VLOOKUP(MID(A99,3,1),Coordinate,9,false))</f>
        <v/>
      </c>
      <c r="BU99" s="54" t="str">
        <f>IF(ISBLANK(A99),"",VLOOKUP(MID(A99,4,1),Coordinate,9,false))</f>
        <v/>
      </c>
      <c r="BV99" s="54" t="str">
        <f>IF(ISBLANK(A99),"",VLOOKUP(MID(A99,5,1),Coordinate,9,false))</f>
        <v/>
      </c>
      <c r="BW99" s="54" t="str">
        <f>IF(ISBLANK(A99),"",VLOOKUP(MID(A99,6,1),Coordinate,9,false))</f>
        <v/>
      </c>
      <c r="BX99" s="84" t="str">
        <f>IF(ISBLANK(A99),"",VLOOKUP(RIGHT(A99,1),Coordinate,9,false))</f>
        <v/>
      </c>
      <c r="BY99" s="84">
        <f t="array" ref="BY99">SUMPRODUCT(BR99:BX99,TRANSPOSE(Weights))</f>
        <v>0</v>
      </c>
      <c r="BZ99" s="53"/>
    </row>
    <row r="100">
      <c r="A100" s="140"/>
      <c r="B100" s="51" t="str">
        <f>IF(ISBLANK(A100),"",if(C100="","N",if(VLOOKUP(BQ100,NewPlanet,3,false)=C100,"Y","N")))</f>
        <v/>
      </c>
      <c r="C100" s="141"/>
      <c r="D100" s="52"/>
      <c r="E100" s="52"/>
      <c r="F100" s="52"/>
      <c r="G100" s="52"/>
      <c r="H100" s="52"/>
      <c r="I100" s="54" t="str">
        <f t="shared" si="7"/>
        <v/>
      </c>
      <c r="J100" s="52"/>
      <c r="K100" s="52"/>
      <c r="L100" s="52"/>
      <c r="M100" s="52"/>
      <c r="N100" s="52"/>
      <c r="O100" s="54" t="str">
        <f t="shared" si="8"/>
        <v/>
      </c>
      <c r="P100" s="142"/>
      <c r="Q100" s="56"/>
      <c r="R100" s="143"/>
      <c r="S100" s="58"/>
      <c r="T100" s="144"/>
      <c r="U100" s="60"/>
      <c r="V100" s="61"/>
      <c r="W100" s="62"/>
      <c r="X100" s="52"/>
      <c r="Y100" s="63"/>
      <c r="Z100" s="52"/>
      <c r="AA100" s="52"/>
      <c r="AB100" s="52"/>
      <c r="AC100" s="65"/>
      <c r="AD100" s="52"/>
      <c r="AE100" s="52"/>
      <c r="AF100" s="52"/>
      <c r="AG100" s="65"/>
      <c r="AH100" s="52"/>
      <c r="AI100" s="52"/>
      <c r="AJ100" s="52"/>
      <c r="AK100" s="65"/>
      <c r="AL100" s="52"/>
      <c r="AM100" s="52"/>
      <c r="AN100" s="52"/>
      <c r="AO100" s="56"/>
      <c r="AP100" s="56"/>
      <c r="AQ100" s="56"/>
      <c r="AR100" s="58"/>
      <c r="AS100" s="58"/>
      <c r="AT100" s="58"/>
      <c r="AU100" s="60"/>
      <c r="AV100" s="60"/>
      <c r="AW100" s="61"/>
      <c r="AX100" s="62"/>
      <c r="AY100" s="31" t="str">
        <f t="shared" si="14"/>
        <v/>
      </c>
      <c r="AZ100" s="63"/>
      <c r="BA100" s="69"/>
      <c r="BB100" s="69"/>
      <c r="BC100" s="69"/>
      <c r="BD100" s="71"/>
      <c r="BE100" s="71"/>
      <c r="BF100" s="71"/>
      <c r="BG100" s="72"/>
      <c r="BH100" s="73"/>
      <c r="BI100" s="73"/>
      <c r="BJ100" s="74"/>
      <c r="BK100" s="74"/>
      <c r="BL100" s="77" t="str">
        <f t="shared" si="10"/>
        <v/>
      </c>
      <c r="BM100" s="80" t="str">
        <f t="shared" si="11"/>
        <v/>
      </c>
      <c r="BN100" s="139"/>
      <c r="BO100" s="82" t="str">
        <f>IF(ISBLANK(A100),"",VLOOKUP(LEFT(A100,1),Coordinate,2,FALSE))</f>
        <v/>
      </c>
      <c r="BP100" s="83">
        <f t="shared" si="12"/>
        <v>0</v>
      </c>
      <c r="BQ100" s="84">
        <f t="shared" si="13"/>
        <v>0</v>
      </c>
      <c r="BR100" s="54" t="str">
        <f>IF(ISBLANK(A100),"",vlookup(LEFT(A100,1),Coordinate,9,false))</f>
        <v/>
      </c>
      <c r="BS100" s="54" t="str">
        <f>IF(ISBLANK(A100),"",VLOOKUP(MID(A100,2,1),Coordinate,9,false))</f>
        <v/>
      </c>
      <c r="BT100" s="54" t="str">
        <f>IF(ISBLANK(A100),"",VLOOKUP(MID(A100,3,1),Coordinate,9,false))</f>
        <v/>
      </c>
      <c r="BU100" s="54" t="str">
        <f>IF(ISBLANK(A100),"",VLOOKUP(MID(A100,4,1),Coordinate,9,false))</f>
        <v/>
      </c>
      <c r="BV100" s="54" t="str">
        <f>IF(ISBLANK(A100),"",VLOOKUP(MID(A100,5,1),Coordinate,9,false))</f>
        <v/>
      </c>
      <c r="BW100" s="54" t="str">
        <f>IF(ISBLANK(A100),"",VLOOKUP(MID(A100,6,1),Coordinate,9,false))</f>
        <v/>
      </c>
      <c r="BX100" s="84" t="str">
        <f>IF(ISBLANK(A100),"",VLOOKUP(RIGHT(A100,1),Coordinate,9,false))</f>
        <v/>
      </c>
      <c r="BY100" s="84">
        <f t="array" ref="BY100">SUMPRODUCT(BR100:BX100,TRANSPOSE(Weights))</f>
        <v>0</v>
      </c>
      <c r="BZ100" s="53"/>
    </row>
    <row r="101">
      <c r="A101" s="140"/>
      <c r="B101" s="51" t="str">
        <f>IF(ISBLANK(A101),"",if(C101="","N",if(VLOOKUP(BQ101,NewPlanet,3,false)=C101,"Y","N")))</f>
        <v/>
      </c>
      <c r="C101" s="141"/>
      <c r="D101" s="52"/>
      <c r="E101" s="52"/>
      <c r="F101" s="52"/>
      <c r="G101" s="52"/>
      <c r="H101" s="52"/>
      <c r="I101" s="54" t="str">
        <f t="shared" si="7"/>
        <v/>
      </c>
      <c r="J101" s="52"/>
      <c r="K101" s="52"/>
      <c r="L101" s="52"/>
      <c r="M101" s="52"/>
      <c r="N101" s="52"/>
      <c r="O101" s="54" t="str">
        <f t="shared" si="8"/>
        <v/>
      </c>
      <c r="P101" s="142"/>
      <c r="Q101" s="56"/>
      <c r="R101" s="143"/>
      <c r="S101" s="58"/>
      <c r="T101" s="144"/>
      <c r="U101" s="60"/>
      <c r="V101" s="61"/>
      <c r="W101" s="62"/>
      <c r="X101" s="52"/>
      <c r="Y101" s="63"/>
      <c r="Z101" s="52"/>
      <c r="AA101" s="52"/>
      <c r="AB101" s="52"/>
      <c r="AC101" s="65"/>
      <c r="AD101" s="52"/>
      <c r="AE101" s="52"/>
      <c r="AF101" s="52"/>
      <c r="AG101" s="65"/>
      <c r="AH101" s="52"/>
      <c r="AI101" s="52"/>
      <c r="AJ101" s="52"/>
      <c r="AK101" s="65"/>
      <c r="AL101" s="52"/>
      <c r="AM101" s="52"/>
      <c r="AN101" s="52"/>
      <c r="AO101" s="56"/>
      <c r="AP101" s="56"/>
      <c r="AQ101" s="56"/>
      <c r="AR101" s="58"/>
      <c r="AS101" s="58"/>
      <c r="AT101" s="58"/>
      <c r="AU101" s="60"/>
      <c r="AV101" s="60"/>
      <c r="AW101" s="61"/>
      <c r="AX101" s="62"/>
      <c r="AY101" s="31" t="str">
        <f t="shared" si="14"/>
        <v/>
      </c>
      <c r="AZ101" s="63"/>
      <c r="BA101" s="69"/>
      <c r="BB101" s="69"/>
      <c r="BC101" s="69"/>
      <c r="BD101" s="71"/>
      <c r="BE101" s="71"/>
      <c r="BF101" s="71"/>
      <c r="BG101" s="72"/>
      <c r="BH101" s="73"/>
      <c r="BI101" s="73"/>
      <c r="BJ101" s="74"/>
      <c r="BK101" s="74"/>
      <c r="BL101" s="77" t="str">
        <f t="shared" si="10"/>
        <v/>
      </c>
      <c r="BM101" s="80" t="str">
        <f t="shared" si="11"/>
        <v/>
      </c>
      <c r="BN101" s="139"/>
      <c r="BO101" s="82" t="str">
        <f>IF(ISBLANK(A101),"",VLOOKUP(LEFT(A101,1),Coordinate,2,FALSE))</f>
        <v/>
      </c>
      <c r="BP101" s="83">
        <f t="shared" si="12"/>
        <v>0</v>
      </c>
      <c r="BQ101" s="84">
        <f t="shared" si="13"/>
        <v>0</v>
      </c>
      <c r="BR101" s="54" t="str">
        <f>IF(ISBLANK(A101),"",vlookup(LEFT(A101,1),Coordinate,9,false))</f>
        <v/>
      </c>
      <c r="BS101" s="54" t="str">
        <f>IF(ISBLANK(A101),"",VLOOKUP(MID(A101,2,1),Coordinate,9,false))</f>
        <v/>
      </c>
      <c r="BT101" s="54" t="str">
        <f>IF(ISBLANK(A101),"",VLOOKUP(MID(A101,3,1),Coordinate,9,false))</f>
        <v/>
      </c>
      <c r="BU101" s="54" t="str">
        <f>IF(ISBLANK(A101),"",VLOOKUP(MID(A101,4,1),Coordinate,9,false))</f>
        <v/>
      </c>
      <c r="BV101" s="54" t="str">
        <f>IF(ISBLANK(A101),"",VLOOKUP(MID(A101,5,1),Coordinate,9,false))</f>
        <v/>
      </c>
      <c r="BW101" s="54" t="str">
        <f>IF(ISBLANK(A101),"",VLOOKUP(MID(A101,6,1),Coordinate,9,false))</f>
        <v/>
      </c>
      <c r="BX101" s="84" t="str">
        <f>IF(ISBLANK(A101),"",VLOOKUP(RIGHT(A101,1),Coordinate,9,false))</f>
        <v/>
      </c>
      <c r="BY101" s="84">
        <f t="array" ref="BY101">SUMPRODUCT(BR101:BX101,TRANSPOSE(Weights))</f>
        <v>0</v>
      </c>
      <c r="BZ101" s="53"/>
    </row>
    <row r="102">
      <c r="A102" s="140"/>
      <c r="B102" s="51" t="str">
        <f>IF(ISBLANK(A102),"",if(C102="","N",if(VLOOKUP(BQ102,NewPlanet,3,false)=C102,"Y","N")))</f>
        <v/>
      </c>
      <c r="C102" s="141"/>
      <c r="D102" s="52"/>
      <c r="E102" s="52"/>
      <c r="F102" s="52"/>
      <c r="G102" s="52"/>
      <c r="H102" s="52"/>
      <c r="I102" s="54" t="str">
        <f t="shared" si="7"/>
        <v/>
      </c>
      <c r="J102" s="52"/>
      <c r="K102" s="52"/>
      <c r="L102" s="52"/>
      <c r="M102" s="52"/>
      <c r="N102" s="52"/>
      <c r="O102" s="54" t="str">
        <f t="shared" si="8"/>
        <v/>
      </c>
      <c r="P102" s="142"/>
      <c r="Q102" s="56"/>
      <c r="R102" s="143"/>
      <c r="S102" s="58"/>
      <c r="T102" s="144"/>
      <c r="U102" s="60"/>
      <c r="V102" s="61"/>
      <c r="W102" s="62"/>
      <c r="X102" s="52"/>
      <c r="Y102" s="63"/>
      <c r="Z102" s="52"/>
      <c r="AA102" s="52"/>
      <c r="AB102" s="52"/>
      <c r="AC102" s="65"/>
      <c r="AD102" s="52"/>
      <c r="AE102" s="52"/>
      <c r="AF102" s="52"/>
      <c r="AG102" s="65"/>
      <c r="AH102" s="52"/>
      <c r="AI102" s="52"/>
      <c r="AJ102" s="52"/>
      <c r="AK102" s="65"/>
      <c r="AL102" s="52"/>
      <c r="AM102" s="52"/>
      <c r="AN102" s="52"/>
      <c r="AO102" s="56"/>
      <c r="AP102" s="56"/>
      <c r="AQ102" s="56"/>
      <c r="AR102" s="58"/>
      <c r="AS102" s="58"/>
      <c r="AT102" s="58"/>
      <c r="AU102" s="60"/>
      <c r="AV102" s="60"/>
      <c r="AW102" s="61"/>
      <c r="AX102" s="62"/>
      <c r="AY102" s="31" t="str">
        <f t="shared" si="14"/>
        <v/>
      </c>
      <c r="AZ102" s="63"/>
      <c r="BA102" s="69"/>
      <c r="BB102" s="69"/>
      <c r="BC102" s="69"/>
      <c r="BD102" s="71"/>
      <c r="BE102" s="71"/>
      <c r="BF102" s="71"/>
      <c r="BG102" s="72"/>
      <c r="BH102" s="73"/>
      <c r="BI102" s="73"/>
      <c r="BJ102" s="74"/>
      <c r="BK102" s="74"/>
      <c r="BL102" s="77" t="str">
        <f t="shared" si="10"/>
        <v/>
      </c>
      <c r="BM102" s="80" t="str">
        <f t="shared" si="11"/>
        <v/>
      </c>
      <c r="BN102" s="139"/>
      <c r="BO102" s="82" t="str">
        <f>IF(ISBLANK(A102),"",VLOOKUP(LEFT(A102,1),Coordinate,2,FALSE))</f>
        <v/>
      </c>
      <c r="BP102" s="83">
        <f t="shared" si="12"/>
        <v>0</v>
      </c>
      <c r="BQ102" s="84">
        <f t="shared" si="13"/>
        <v>0</v>
      </c>
      <c r="BR102" s="54" t="str">
        <f>IF(ISBLANK(A102),"",vlookup(LEFT(A102,1),Coordinate,9,false))</f>
        <v/>
      </c>
      <c r="BS102" s="54" t="str">
        <f>IF(ISBLANK(A102),"",VLOOKUP(MID(A102,2,1),Coordinate,9,false))</f>
        <v/>
      </c>
      <c r="BT102" s="54" t="str">
        <f>IF(ISBLANK(A102),"",VLOOKUP(MID(A102,3,1),Coordinate,9,false))</f>
        <v/>
      </c>
      <c r="BU102" s="54" t="str">
        <f>IF(ISBLANK(A102),"",VLOOKUP(MID(A102,4,1),Coordinate,9,false))</f>
        <v/>
      </c>
      <c r="BV102" s="54" t="str">
        <f>IF(ISBLANK(A102),"",VLOOKUP(MID(A102,5,1),Coordinate,9,false))</f>
        <v/>
      </c>
      <c r="BW102" s="54" t="str">
        <f>IF(ISBLANK(A102),"",VLOOKUP(MID(A102,6,1),Coordinate,9,false))</f>
        <v/>
      </c>
      <c r="BX102" s="84" t="str">
        <f>IF(ISBLANK(A102),"",VLOOKUP(RIGHT(A102,1),Coordinate,9,false))</f>
        <v/>
      </c>
      <c r="BY102" s="84">
        <f t="array" ref="BY102">SUMPRODUCT(BR102:BX102,TRANSPOSE(Weights))</f>
        <v>0</v>
      </c>
      <c r="BZ102" s="53"/>
    </row>
    <row r="103">
      <c r="A103" s="140"/>
      <c r="B103" s="51" t="str">
        <f>IF(ISBLANK(A103),"",if(C103="","N",if(VLOOKUP(BQ103,NewPlanet,3,false)=C103,"Y","N")))</f>
        <v/>
      </c>
      <c r="C103" s="141"/>
      <c r="D103" s="52"/>
      <c r="E103" s="52"/>
      <c r="F103" s="52"/>
      <c r="G103" s="52"/>
      <c r="H103" s="52"/>
      <c r="I103" s="54" t="str">
        <f t="shared" si="7"/>
        <v/>
      </c>
      <c r="J103" s="52"/>
      <c r="K103" s="52"/>
      <c r="L103" s="52"/>
      <c r="M103" s="52"/>
      <c r="N103" s="52"/>
      <c r="O103" s="54" t="str">
        <f t="shared" si="8"/>
        <v/>
      </c>
      <c r="P103" s="142"/>
      <c r="Q103" s="56"/>
      <c r="R103" s="143"/>
      <c r="S103" s="58"/>
      <c r="T103" s="144"/>
      <c r="U103" s="60"/>
      <c r="V103" s="61"/>
      <c r="W103" s="62"/>
      <c r="X103" s="52"/>
      <c r="Y103" s="63"/>
      <c r="Z103" s="52"/>
      <c r="AA103" s="52"/>
      <c r="AB103" s="52"/>
      <c r="AC103" s="65"/>
      <c r="AD103" s="52"/>
      <c r="AE103" s="52"/>
      <c r="AF103" s="52"/>
      <c r="AG103" s="65"/>
      <c r="AH103" s="52"/>
      <c r="AI103" s="52"/>
      <c r="AJ103" s="52"/>
      <c r="AK103" s="65"/>
      <c r="AL103" s="52"/>
      <c r="AM103" s="52"/>
      <c r="AN103" s="52"/>
      <c r="AO103" s="56"/>
      <c r="AP103" s="56"/>
      <c r="AQ103" s="56"/>
      <c r="AR103" s="58"/>
      <c r="AS103" s="58"/>
      <c r="AT103" s="58"/>
      <c r="AU103" s="60"/>
      <c r="AV103" s="60"/>
      <c r="AW103" s="61"/>
      <c r="AX103" s="62"/>
      <c r="AY103" s="31" t="str">
        <f t="shared" si="14"/>
        <v/>
      </c>
      <c r="AZ103" s="63"/>
      <c r="BA103" s="69"/>
      <c r="BB103" s="69"/>
      <c r="BC103" s="69"/>
      <c r="BD103" s="71"/>
      <c r="BE103" s="71"/>
      <c r="BF103" s="71"/>
      <c r="BG103" s="72"/>
      <c r="BH103" s="73"/>
      <c r="BI103" s="73"/>
      <c r="BJ103" s="74"/>
      <c r="BK103" s="74"/>
      <c r="BL103" s="77" t="str">
        <f t="shared" si="10"/>
        <v/>
      </c>
      <c r="BM103" s="80" t="str">
        <f t="shared" si="11"/>
        <v/>
      </c>
      <c r="BN103" s="139"/>
      <c r="BO103" s="82" t="str">
        <f>IF(ISBLANK(A103),"",VLOOKUP(LEFT(A103,1),Coordinate,2,FALSE))</f>
        <v/>
      </c>
      <c r="BP103" s="83">
        <f t="shared" si="12"/>
        <v>0</v>
      </c>
      <c r="BQ103" s="84">
        <f t="shared" si="13"/>
        <v>0</v>
      </c>
      <c r="BR103" s="54" t="str">
        <f>IF(ISBLANK(A103),"",vlookup(LEFT(A103,1),Coordinate,9,false))</f>
        <v/>
      </c>
      <c r="BS103" s="54" t="str">
        <f>IF(ISBLANK(A103),"",VLOOKUP(MID(A103,2,1),Coordinate,9,false))</f>
        <v/>
      </c>
      <c r="BT103" s="54" t="str">
        <f>IF(ISBLANK(A103),"",VLOOKUP(MID(A103,3,1),Coordinate,9,false))</f>
        <v/>
      </c>
      <c r="BU103" s="54" t="str">
        <f>IF(ISBLANK(A103),"",VLOOKUP(MID(A103,4,1),Coordinate,9,false))</f>
        <v/>
      </c>
      <c r="BV103" s="54" t="str">
        <f>IF(ISBLANK(A103),"",VLOOKUP(MID(A103,5,1),Coordinate,9,false))</f>
        <v/>
      </c>
      <c r="BW103" s="54" t="str">
        <f>IF(ISBLANK(A103),"",VLOOKUP(MID(A103,6,1),Coordinate,9,false))</f>
        <v/>
      </c>
      <c r="BX103" s="84" t="str">
        <f>IF(ISBLANK(A103),"",VLOOKUP(RIGHT(A103,1),Coordinate,9,false))</f>
        <v/>
      </c>
      <c r="BY103" s="84">
        <f t="array" ref="BY103">SUMPRODUCT(BR103:BX103,TRANSPOSE(Weights))</f>
        <v>0</v>
      </c>
      <c r="BZ103" s="53"/>
    </row>
    <row r="104">
      <c r="A104" s="140"/>
      <c r="B104" s="51" t="str">
        <f>IF(ISBLANK(A104),"",if(C104="","N",if(VLOOKUP(BQ104,NewPlanet,3,false)=C104,"Y","N")))</f>
        <v/>
      </c>
      <c r="C104" s="141"/>
      <c r="D104" s="52"/>
      <c r="E104" s="52"/>
      <c r="F104" s="52"/>
      <c r="G104" s="52"/>
      <c r="H104" s="52"/>
      <c r="I104" s="54" t="str">
        <f t="shared" si="7"/>
        <v/>
      </c>
      <c r="J104" s="52"/>
      <c r="K104" s="52"/>
      <c r="L104" s="52"/>
      <c r="M104" s="52"/>
      <c r="N104" s="52"/>
      <c r="O104" s="54" t="str">
        <f t="shared" si="8"/>
        <v/>
      </c>
      <c r="P104" s="142"/>
      <c r="Q104" s="56"/>
      <c r="R104" s="143"/>
      <c r="S104" s="58"/>
      <c r="T104" s="144"/>
      <c r="U104" s="60"/>
      <c r="V104" s="61"/>
      <c r="W104" s="62"/>
      <c r="X104" s="52"/>
      <c r="Y104" s="63"/>
      <c r="Z104" s="52"/>
      <c r="AA104" s="52"/>
      <c r="AB104" s="52"/>
      <c r="AC104" s="65"/>
      <c r="AD104" s="52"/>
      <c r="AE104" s="52"/>
      <c r="AF104" s="52"/>
      <c r="AG104" s="65"/>
      <c r="AH104" s="52"/>
      <c r="AI104" s="52"/>
      <c r="AJ104" s="52"/>
      <c r="AK104" s="65"/>
      <c r="AL104" s="52"/>
      <c r="AM104" s="52"/>
      <c r="AN104" s="52"/>
      <c r="AO104" s="56"/>
      <c r="AP104" s="56"/>
      <c r="AQ104" s="56"/>
      <c r="AR104" s="58"/>
      <c r="AS104" s="58"/>
      <c r="AT104" s="58"/>
      <c r="AU104" s="60"/>
      <c r="AV104" s="60"/>
      <c r="AW104" s="61"/>
      <c r="AX104" s="62"/>
      <c r="AY104" s="31" t="str">
        <f t="shared" si="14"/>
        <v/>
      </c>
      <c r="AZ104" s="63"/>
      <c r="BA104" s="69"/>
      <c r="BB104" s="69"/>
      <c r="BC104" s="69"/>
      <c r="BD104" s="71"/>
      <c r="BE104" s="71"/>
      <c r="BF104" s="71"/>
      <c r="BG104" s="72"/>
      <c r="BH104" s="73"/>
      <c r="BI104" s="73"/>
      <c r="BJ104" s="74"/>
      <c r="BK104" s="74"/>
      <c r="BL104" s="77" t="str">
        <f t="shared" si="10"/>
        <v/>
      </c>
      <c r="BM104" s="80" t="str">
        <f t="shared" si="11"/>
        <v/>
      </c>
      <c r="BN104" s="139"/>
      <c r="BO104" s="82" t="str">
        <f>IF(ISBLANK(A104),"",VLOOKUP(LEFT(A104,1),Coordinate,2,FALSE))</f>
        <v/>
      </c>
      <c r="BP104" s="83">
        <f t="shared" si="12"/>
        <v>0</v>
      </c>
      <c r="BQ104" s="84">
        <f t="shared" si="13"/>
        <v>0</v>
      </c>
      <c r="BR104" s="54" t="str">
        <f>IF(ISBLANK(A104),"",vlookup(LEFT(A104,1),Coordinate,9,false))</f>
        <v/>
      </c>
      <c r="BS104" s="54" t="str">
        <f>IF(ISBLANK(A104),"",VLOOKUP(MID(A104,2,1),Coordinate,9,false))</f>
        <v/>
      </c>
      <c r="BT104" s="54" t="str">
        <f>IF(ISBLANK(A104),"",VLOOKUP(MID(A104,3,1),Coordinate,9,false))</f>
        <v/>
      </c>
      <c r="BU104" s="54" t="str">
        <f>IF(ISBLANK(A104),"",VLOOKUP(MID(A104,4,1),Coordinate,9,false))</f>
        <v/>
      </c>
      <c r="BV104" s="54" t="str">
        <f>IF(ISBLANK(A104),"",VLOOKUP(MID(A104,5,1),Coordinate,9,false))</f>
        <v/>
      </c>
      <c r="BW104" s="54" t="str">
        <f>IF(ISBLANK(A104),"",VLOOKUP(MID(A104,6,1),Coordinate,9,false))</f>
        <v/>
      </c>
      <c r="BX104" s="84" t="str">
        <f>IF(ISBLANK(A104),"",VLOOKUP(RIGHT(A104,1),Coordinate,9,false))</f>
        <v/>
      </c>
      <c r="BY104" s="84">
        <f t="array" ref="BY104">SUMPRODUCT(BR104:BX104,TRANSPOSE(Weights))</f>
        <v>0</v>
      </c>
      <c r="BZ104" s="53"/>
    </row>
    <row r="105">
      <c r="A105" s="140"/>
      <c r="B105" s="51" t="str">
        <f>IF(ISBLANK(A105),"",if(C105="","N",if(VLOOKUP(BQ105,NewPlanet,3,false)=C105,"Y","N")))</f>
        <v/>
      </c>
      <c r="C105" s="141"/>
      <c r="D105" s="52"/>
      <c r="E105" s="52"/>
      <c r="F105" s="52"/>
      <c r="G105" s="52"/>
      <c r="H105" s="52"/>
      <c r="I105" s="54" t="str">
        <f t="shared" si="7"/>
        <v/>
      </c>
      <c r="J105" s="52"/>
      <c r="K105" s="52"/>
      <c r="L105" s="52"/>
      <c r="M105" s="52"/>
      <c r="N105" s="52"/>
      <c r="O105" s="54" t="str">
        <f t="shared" si="8"/>
        <v/>
      </c>
      <c r="P105" s="142"/>
      <c r="Q105" s="56"/>
      <c r="R105" s="143"/>
      <c r="S105" s="58"/>
      <c r="T105" s="144"/>
      <c r="U105" s="60"/>
      <c r="V105" s="61"/>
      <c r="W105" s="62"/>
      <c r="X105" s="52"/>
      <c r="Y105" s="63"/>
      <c r="Z105" s="52"/>
      <c r="AA105" s="52"/>
      <c r="AB105" s="52"/>
      <c r="AC105" s="65"/>
      <c r="AD105" s="52"/>
      <c r="AE105" s="52"/>
      <c r="AF105" s="52"/>
      <c r="AG105" s="65"/>
      <c r="AH105" s="52"/>
      <c r="AI105" s="52"/>
      <c r="AJ105" s="52"/>
      <c r="AK105" s="65"/>
      <c r="AL105" s="52"/>
      <c r="AM105" s="52"/>
      <c r="AN105" s="52"/>
      <c r="AO105" s="56"/>
      <c r="AP105" s="56"/>
      <c r="AQ105" s="56"/>
      <c r="AR105" s="58"/>
      <c r="AS105" s="58"/>
      <c r="AT105" s="58"/>
      <c r="AU105" s="60"/>
      <c r="AV105" s="60"/>
      <c r="AW105" s="61"/>
      <c r="AX105" s="62"/>
      <c r="AY105" s="31" t="str">
        <f t="shared" si="14"/>
        <v/>
      </c>
      <c r="AZ105" s="63"/>
      <c r="BA105" s="69"/>
      <c r="BB105" s="69"/>
      <c r="BC105" s="69"/>
      <c r="BD105" s="71"/>
      <c r="BE105" s="71"/>
      <c r="BF105" s="71"/>
      <c r="BG105" s="72"/>
      <c r="BH105" s="73"/>
      <c r="BI105" s="73"/>
      <c r="BJ105" s="74"/>
      <c r="BK105" s="74"/>
      <c r="BL105" s="77" t="str">
        <f t="shared" si="10"/>
        <v/>
      </c>
      <c r="BM105" s="80" t="str">
        <f t="shared" si="11"/>
        <v/>
      </c>
      <c r="BN105" s="139"/>
      <c r="BO105" s="82" t="str">
        <f>IF(ISBLANK(A105),"",VLOOKUP(LEFT(A105,1),Coordinate,2,FALSE))</f>
        <v/>
      </c>
      <c r="BP105" s="83">
        <f t="shared" si="12"/>
        <v>0</v>
      </c>
      <c r="BQ105" s="84">
        <f t="shared" si="13"/>
        <v>0</v>
      </c>
      <c r="BR105" s="54" t="str">
        <f>IF(ISBLANK(A105),"",vlookup(LEFT(A105,1),Coordinate,9,false))</f>
        <v/>
      </c>
      <c r="BS105" s="54" t="str">
        <f>IF(ISBLANK(A105),"",VLOOKUP(MID(A105,2,1),Coordinate,9,false))</f>
        <v/>
      </c>
      <c r="BT105" s="54" t="str">
        <f>IF(ISBLANK(A105),"",VLOOKUP(MID(A105,3,1),Coordinate,9,false))</f>
        <v/>
      </c>
      <c r="BU105" s="54" t="str">
        <f>IF(ISBLANK(A105),"",VLOOKUP(MID(A105,4,1),Coordinate,9,false))</f>
        <v/>
      </c>
      <c r="BV105" s="54" t="str">
        <f>IF(ISBLANK(A105),"",VLOOKUP(MID(A105,5,1),Coordinate,9,false))</f>
        <v/>
      </c>
      <c r="BW105" s="54" t="str">
        <f>IF(ISBLANK(A105),"",VLOOKUP(MID(A105,6,1),Coordinate,9,false))</f>
        <v/>
      </c>
      <c r="BX105" s="84" t="str">
        <f>IF(ISBLANK(A105),"",VLOOKUP(RIGHT(A105,1),Coordinate,9,false))</f>
        <v/>
      </c>
      <c r="BY105" s="84">
        <f t="array" ref="BY105">SUMPRODUCT(BR105:BX105,TRANSPOSE(Weights))</f>
        <v>0</v>
      </c>
      <c r="BZ105" s="53"/>
    </row>
    <row r="106">
      <c r="A106" s="140"/>
      <c r="B106" s="51" t="str">
        <f>IF(ISBLANK(A106),"",if(C106="","N",if(VLOOKUP(BQ106,NewPlanet,3,false)=C106,"Y","N")))</f>
        <v/>
      </c>
      <c r="C106" s="141"/>
      <c r="D106" s="52"/>
      <c r="E106" s="52"/>
      <c r="F106" s="52"/>
      <c r="G106" s="52"/>
      <c r="H106" s="52"/>
      <c r="I106" s="54" t="str">
        <f t="shared" si="7"/>
        <v/>
      </c>
      <c r="J106" s="52"/>
      <c r="K106" s="52"/>
      <c r="L106" s="52"/>
      <c r="M106" s="52"/>
      <c r="N106" s="52"/>
      <c r="O106" s="54" t="str">
        <f t="shared" si="8"/>
        <v/>
      </c>
      <c r="P106" s="142"/>
      <c r="Q106" s="56"/>
      <c r="R106" s="143"/>
      <c r="S106" s="58"/>
      <c r="T106" s="144"/>
      <c r="U106" s="60"/>
      <c r="V106" s="61"/>
      <c r="W106" s="62"/>
      <c r="X106" s="52"/>
      <c r="Y106" s="63"/>
      <c r="Z106" s="52"/>
      <c r="AA106" s="52"/>
      <c r="AB106" s="52"/>
      <c r="AC106" s="65"/>
      <c r="AD106" s="52"/>
      <c r="AE106" s="52"/>
      <c r="AF106" s="52"/>
      <c r="AG106" s="65"/>
      <c r="AH106" s="52"/>
      <c r="AI106" s="52"/>
      <c r="AJ106" s="52"/>
      <c r="AK106" s="65"/>
      <c r="AL106" s="52"/>
      <c r="AM106" s="52"/>
      <c r="AN106" s="52"/>
      <c r="AO106" s="56"/>
      <c r="AP106" s="56"/>
      <c r="AQ106" s="56"/>
      <c r="AR106" s="58"/>
      <c r="AS106" s="58"/>
      <c r="AT106" s="58"/>
      <c r="AU106" s="60"/>
      <c r="AV106" s="60"/>
      <c r="AW106" s="61"/>
      <c r="AX106" s="62"/>
      <c r="AY106" s="31" t="str">
        <f t="shared" si="14"/>
        <v/>
      </c>
      <c r="AZ106" s="63"/>
      <c r="BA106" s="69"/>
      <c r="BB106" s="69"/>
      <c r="BC106" s="69"/>
      <c r="BD106" s="71"/>
      <c r="BE106" s="71"/>
      <c r="BF106" s="71"/>
      <c r="BG106" s="72"/>
      <c r="BH106" s="73"/>
      <c r="BI106" s="73"/>
      <c r="BJ106" s="74"/>
      <c r="BK106" s="74"/>
      <c r="BL106" s="77" t="str">
        <f t="shared" si="10"/>
        <v/>
      </c>
      <c r="BM106" s="80" t="str">
        <f t="shared" si="11"/>
        <v/>
      </c>
      <c r="BN106" s="139"/>
      <c r="BO106" s="82" t="str">
        <f>IF(ISBLANK(A106),"",VLOOKUP(LEFT(A106,1),Coordinate,2,FALSE))</f>
        <v/>
      </c>
      <c r="BP106" s="83">
        <f t="shared" si="12"/>
        <v>0</v>
      </c>
      <c r="BQ106" s="84">
        <f t="shared" si="13"/>
        <v>0</v>
      </c>
      <c r="BR106" s="54" t="str">
        <f>IF(ISBLANK(A106),"",vlookup(LEFT(A106,1),Coordinate,9,false))</f>
        <v/>
      </c>
      <c r="BS106" s="54" t="str">
        <f>IF(ISBLANK(A106),"",VLOOKUP(MID(A106,2,1),Coordinate,9,false))</f>
        <v/>
      </c>
      <c r="BT106" s="54" t="str">
        <f>IF(ISBLANK(A106),"",VLOOKUP(MID(A106,3,1),Coordinate,9,false))</f>
        <v/>
      </c>
      <c r="BU106" s="54" t="str">
        <f>IF(ISBLANK(A106),"",VLOOKUP(MID(A106,4,1),Coordinate,9,false))</f>
        <v/>
      </c>
      <c r="BV106" s="54" t="str">
        <f>IF(ISBLANK(A106),"",VLOOKUP(MID(A106,5,1),Coordinate,9,false))</f>
        <v/>
      </c>
      <c r="BW106" s="54" t="str">
        <f>IF(ISBLANK(A106),"",VLOOKUP(MID(A106,6,1),Coordinate,9,false))</f>
        <v/>
      </c>
      <c r="BX106" s="84" t="str">
        <f>IF(ISBLANK(A106),"",VLOOKUP(RIGHT(A106,1),Coordinate,9,false))</f>
        <v/>
      </c>
      <c r="BY106" s="84">
        <f t="array" ref="BY106">SUMPRODUCT(BR106:BX106,TRANSPOSE(Weights))</f>
        <v>0</v>
      </c>
      <c r="BZ106" s="53"/>
    </row>
    <row r="107">
      <c r="A107" s="140"/>
      <c r="B107" s="51" t="str">
        <f>IF(ISBLANK(A107),"",if(C107="","N",if(VLOOKUP(BQ107,NewPlanet,3,false)=C107,"Y","N")))</f>
        <v/>
      </c>
      <c r="C107" s="141"/>
      <c r="D107" s="52"/>
      <c r="E107" s="52"/>
      <c r="F107" s="52"/>
      <c r="G107" s="52"/>
      <c r="H107" s="52"/>
      <c r="I107" s="54" t="str">
        <f t="shared" si="7"/>
        <v/>
      </c>
      <c r="J107" s="52"/>
      <c r="K107" s="52"/>
      <c r="L107" s="52"/>
      <c r="M107" s="52"/>
      <c r="N107" s="52"/>
      <c r="O107" s="54" t="str">
        <f t="shared" si="8"/>
        <v/>
      </c>
      <c r="P107" s="142"/>
      <c r="Q107" s="56"/>
      <c r="R107" s="143"/>
      <c r="S107" s="58"/>
      <c r="T107" s="144"/>
      <c r="U107" s="60"/>
      <c r="V107" s="61"/>
      <c r="W107" s="62"/>
      <c r="X107" s="52"/>
      <c r="Y107" s="63"/>
      <c r="Z107" s="52"/>
      <c r="AA107" s="52"/>
      <c r="AB107" s="52"/>
      <c r="AC107" s="65"/>
      <c r="AD107" s="52"/>
      <c r="AE107" s="52"/>
      <c r="AF107" s="52"/>
      <c r="AG107" s="65"/>
      <c r="AH107" s="52"/>
      <c r="AI107" s="52"/>
      <c r="AJ107" s="52"/>
      <c r="AK107" s="65"/>
      <c r="AL107" s="52"/>
      <c r="AM107" s="52"/>
      <c r="AN107" s="52"/>
      <c r="AO107" s="56"/>
      <c r="AP107" s="56"/>
      <c r="AQ107" s="56"/>
      <c r="AR107" s="58"/>
      <c r="AS107" s="58"/>
      <c r="AT107" s="58"/>
      <c r="AU107" s="60"/>
      <c r="AV107" s="60"/>
      <c r="AW107" s="61"/>
      <c r="AX107" s="62"/>
      <c r="AY107" s="31" t="str">
        <f t="shared" si="14"/>
        <v/>
      </c>
      <c r="AZ107" s="63"/>
      <c r="BA107" s="69"/>
      <c r="BB107" s="69"/>
      <c r="BC107" s="69"/>
      <c r="BD107" s="71"/>
      <c r="BE107" s="71"/>
      <c r="BF107" s="71"/>
      <c r="BG107" s="72"/>
      <c r="BH107" s="73"/>
      <c r="BI107" s="73"/>
      <c r="BJ107" s="74"/>
      <c r="BK107" s="74"/>
      <c r="BL107" s="77" t="str">
        <f t="shared" si="10"/>
        <v/>
      </c>
      <c r="BM107" s="80" t="str">
        <f t="shared" si="11"/>
        <v/>
      </c>
      <c r="BN107" s="139"/>
      <c r="BO107" s="82" t="str">
        <f>IF(ISBLANK(A107),"",VLOOKUP(LEFT(A107,1),Coordinate,2,FALSE))</f>
        <v/>
      </c>
      <c r="BP107" s="83">
        <f t="shared" si="12"/>
        <v>0</v>
      </c>
      <c r="BQ107" s="84">
        <f t="shared" si="13"/>
        <v>0</v>
      </c>
      <c r="BR107" s="54" t="str">
        <f>IF(ISBLANK(A107),"",vlookup(LEFT(A107,1),Coordinate,9,false))</f>
        <v/>
      </c>
      <c r="BS107" s="54" t="str">
        <f>IF(ISBLANK(A107),"",VLOOKUP(MID(A107,2,1),Coordinate,9,false))</f>
        <v/>
      </c>
      <c r="BT107" s="54" t="str">
        <f>IF(ISBLANK(A107),"",VLOOKUP(MID(A107,3,1),Coordinate,9,false))</f>
        <v/>
      </c>
      <c r="BU107" s="54" t="str">
        <f>IF(ISBLANK(A107),"",VLOOKUP(MID(A107,4,1),Coordinate,9,false))</f>
        <v/>
      </c>
      <c r="BV107" s="54" t="str">
        <f>IF(ISBLANK(A107),"",VLOOKUP(MID(A107,5,1),Coordinate,9,false))</f>
        <v/>
      </c>
      <c r="BW107" s="54" t="str">
        <f>IF(ISBLANK(A107),"",VLOOKUP(MID(A107,6,1),Coordinate,9,false))</f>
        <v/>
      </c>
      <c r="BX107" s="84" t="str">
        <f>IF(ISBLANK(A107),"",VLOOKUP(RIGHT(A107,1),Coordinate,9,false))</f>
        <v/>
      </c>
      <c r="BY107" s="84">
        <f t="array" ref="BY107">SUMPRODUCT(BR107:BX107,TRANSPOSE(Weights))</f>
        <v>0</v>
      </c>
      <c r="BZ107" s="53"/>
    </row>
    <row r="108">
      <c r="A108" s="140"/>
      <c r="B108" s="51" t="str">
        <f>IF(ISBLANK(A108),"",if(C108="","N",if(VLOOKUP(BQ108,NewPlanet,3,false)=C108,"Y","N")))</f>
        <v/>
      </c>
      <c r="C108" s="141"/>
      <c r="D108" s="52"/>
      <c r="E108" s="52"/>
      <c r="F108" s="52"/>
      <c r="G108" s="52"/>
      <c r="H108" s="52"/>
      <c r="I108" s="54" t="str">
        <f t="shared" si="7"/>
        <v/>
      </c>
      <c r="J108" s="52"/>
      <c r="K108" s="52"/>
      <c r="L108" s="52"/>
      <c r="M108" s="52"/>
      <c r="N108" s="52"/>
      <c r="O108" s="54" t="str">
        <f t="shared" si="8"/>
        <v/>
      </c>
      <c r="P108" s="142"/>
      <c r="Q108" s="56"/>
      <c r="R108" s="143"/>
      <c r="S108" s="58"/>
      <c r="T108" s="144"/>
      <c r="U108" s="60"/>
      <c r="V108" s="61"/>
      <c r="W108" s="62"/>
      <c r="X108" s="52"/>
      <c r="Y108" s="63"/>
      <c r="Z108" s="52"/>
      <c r="AA108" s="52"/>
      <c r="AB108" s="52"/>
      <c r="AC108" s="65"/>
      <c r="AD108" s="52"/>
      <c r="AE108" s="52"/>
      <c r="AF108" s="52"/>
      <c r="AG108" s="65"/>
      <c r="AH108" s="52"/>
      <c r="AI108" s="52"/>
      <c r="AJ108" s="52"/>
      <c r="AK108" s="65"/>
      <c r="AL108" s="52"/>
      <c r="AM108" s="52"/>
      <c r="AN108" s="52"/>
      <c r="AO108" s="56"/>
      <c r="AP108" s="56"/>
      <c r="AQ108" s="56"/>
      <c r="AR108" s="58"/>
      <c r="AS108" s="58"/>
      <c r="AT108" s="58"/>
      <c r="AU108" s="60"/>
      <c r="AV108" s="60"/>
      <c r="AW108" s="61"/>
      <c r="AX108" s="62"/>
      <c r="AY108" s="31" t="str">
        <f t="shared" si="14"/>
        <v/>
      </c>
      <c r="AZ108" s="63"/>
      <c r="BA108" s="69"/>
      <c r="BB108" s="69"/>
      <c r="BC108" s="69"/>
      <c r="BD108" s="71"/>
      <c r="BE108" s="71"/>
      <c r="BF108" s="71"/>
      <c r="BG108" s="72"/>
      <c r="BH108" s="73"/>
      <c r="BI108" s="73"/>
      <c r="BJ108" s="74"/>
      <c r="BK108" s="74"/>
      <c r="BL108" s="77" t="str">
        <f t="shared" si="10"/>
        <v/>
      </c>
      <c r="BM108" s="80" t="str">
        <f t="shared" si="11"/>
        <v/>
      </c>
      <c r="BN108" s="139"/>
      <c r="BO108" s="82" t="str">
        <f>IF(ISBLANK(A108),"",VLOOKUP(LEFT(A108,1),Coordinate,2,FALSE))</f>
        <v/>
      </c>
      <c r="BP108" s="83">
        <f t="shared" si="12"/>
        <v>0</v>
      </c>
      <c r="BQ108" s="84">
        <f t="shared" si="13"/>
        <v>0</v>
      </c>
      <c r="BR108" s="54" t="str">
        <f>IF(ISBLANK(A108),"",vlookup(LEFT(A108,1),Coordinate,9,false))</f>
        <v/>
      </c>
      <c r="BS108" s="54" t="str">
        <f>IF(ISBLANK(A108),"",VLOOKUP(MID(A108,2,1),Coordinate,9,false))</f>
        <v/>
      </c>
      <c r="BT108" s="54" t="str">
        <f>IF(ISBLANK(A108),"",VLOOKUP(MID(A108,3,1),Coordinate,9,false))</f>
        <v/>
      </c>
      <c r="BU108" s="54" t="str">
        <f>IF(ISBLANK(A108),"",VLOOKUP(MID(A108,4,1),Coordinate,9,false))</f>
        <v/>
      </c>
      <c r="BV108" s="54" t="str">
        <f>IF(ISBLANK(A108),"",VLOOKUP(MID(A108,5,1),Coordinate,9,false))</f>
        <v/>
      </c>
      <c r="BW108" s="54" t="str">
        <f>IF(ISBLANK(A108),"",VLOOKUP(MID(A108,6,1),Coordinate,9,false))</f>
        <v/>
      </c>
      <c r="BX108" s="84" t="str">
        <f>IF(ISBLANK(A108),"",VLOOKUP(RIGHT(A108,1),Coordinate,9,false))</f>
        <v/>
      </c>
      <c r="BY108" s="84">
        <f t="array" ref="BY108">SUMPRODUCT(BR108:BX108,TRANSPOSE(Weights))</f>
        <v>0</v>
      </c>
      <c r="BZ108" s="53"/>
    </row>
    <row r="109">
      <c r="A109" s="140"/>
      <c r="B109" s="51" t="str">
        <f>IF(ISBLANK(A109),"",if(C109="","N",if(VLOOKUP(BQ109,NewPlanet,3,false)=C109,"Y","N")))</f>
        <v/>
      </c>
      <c r="C109" s="141"/>
      <c r="D109" s="52"/>
      <c r="E109" s="52"/>
      <c r="F109" s="52"/>
      <c r="G109" s="52"/>
      <c r="H109" s="52"/>
      <c r="I109" s="54" t="str">
        <f t="shared" si="7"/>
        <v/>
      </c>
      <c r="J109" s="52"/>
      <c r="K109" s="52"/>
      <c r="L109" s="52"/>
      <c r="M109" s="52"/>
      <c r="N109" s="52"/>
      <c r="O109" s="54" t="str">
        <f t="shared" si="8"/>
        <v/>
      </c>
      <c r="P109" s="142"/>
      <c r="Q109" s="56"/>
      <c r="R109" s="143"/>
      <c r="S109" s="58"/>
      <c r="T109" s="144"/>
      <c r="U109" s="60"/>
      <c r="V109" s="61"/>
      <c r="W109" s="62"/>
      <c r="X109" s="52"/>
      <c r="Y109" s="63"/>
      <c r="Z109" s="52"/>
      <c r="AA109" s="52"/>
      <c r="AB109" s="52"/>
      <c r="AC109" s="65"/>
      <c r="AD109" s="52"/>
      <c r="AE109" s="52"/>
      <c r="AF109" s="52"/>
      <c r="AG109" s="65"/>
      <c r="AH109" s="52"/>
      <c r="AI109" s="52"/>
      <c r="AJ109" s="52"/>
      <c r="AK109" s="65"/>
      <c r="AL109" s="52"/>
      <c r="AM109" s="52"/>
      <c r="AN109" s="52"/>
      <c r="AO109" s="56"/>
      <c r="AP109" s="56"/>
      <c r="AQ109" s="56"/>
      <c r="AR109" s="58"/>
      <c r="AS109" s="58"/>
      <c r="AT109" s="58"/>
      <c r="AU109" s="60"/>
      <c r="AV109" s="60"/>
      <c r="AW109" s="61"/>
      <c r="AX109" s="62"/>
      <c r="AY109" s="31" t="str">
        <f t="shared" si="14"/>
        <v/>
      </c>
      <c r="AZ109" s="63"/>
      <c r="BA109" s="69"/>
      <c r="BB109" s="69"/>
      <c r="BC109" s="69"/>
      <c r="BD109" s="71"/>
      <c r="BE109" s="71"/>
      <c r="BF109" s="71"/>
      <c r="BG109" s="72"/>
      <c r="BH109" s="73"/>
      <c r="BI109" s="73"/>
      <c r="BJ109" s="74"/>
      <c r="BK109" s="74"/>
      <c r="BL109" s="77" t="str">
        <f t="shared" si="10"/>
        <v/>
      </c>
      <c r="BM109" s="80" t="str">
        <f t="shared" si="11"/>
        <v/>
      </c>
      <c r="BN109" s="139"/>
      <c r="BO109" s="82" t="str">
        <f>IF(ISBLANK(A109),"",VLOOKUP(LEFT(A109,1),Coordinate,2,FALSE))</f>
        <v/>
      </c>
      <c r="BP109" s="83">
        <f t="shared" si="12"/>
        <v>0</v>
      </c>
      <c r="BQ109" s="84">
        <f t="shared" si="13"/>
        <v>0</v>
      </c>
      <c r="BR109" s="54" t="str">
        <f>IF(ISBLANK(A109),"",vlookup(LEFT(A109,1),Coordinate,9,false))</f>
        <v/>
      </c>
      <c r="BS109" s="54" t="str">
        <f>IF(ISBLANK(A109),"",VLOOKUP(MID(A109,2,1),Coordinate,9,false))</f>
        <v/>
      </c>
      <c r="BT109" s="54" t="str">
        <f>IF(ISBLANK(A109),"",VLOOKUP(MID(A109,3,1),Coordinate,9,false))</f>
        <v/>
      </c>
      <c r="BU109" s="54" t="str">
        <f>IF(ISBLANK(A109),"",VLOOKUP(MID(A109,4,1),Coordinate,9,false))</f>
        <v/>
      </c>
      <c r="BV109" s="54" t="str">
        <f>IF(ISBLANK(A109),"",VLOOKUP(MID(A109,5,1),Coordinate,9,false))</f>
        <v/>
      </c>
      <c r="BW109" s="54" t="str">
        <f>IF(ISBLANK(A109),"",VLOOKUP(MID(A109,6,1),Coordinate,9,false))</f>
        <v/>
      </c>
      <c r="BX109" s="84" t="str">
        <f>IF(ISBLANK(A109),"",VLOOKUP(RIGHT(A109,1),Coordinate,9,false))</f>
        <v/>
      </c>
      <c r="BY109" s="84">
        <f t="array" ref="BY109">SUMPRODUCT(BR109:BX109,TRANSPOSE(Weights))</f>
        <v>0</v>
      </c>
      <c r="BZ109" s="53"/>
    </row>
    <row r="110">
      <c r="A110" s="140"/>
      <c r="B110" s="51" t="str">
        <f>IF(ISBLANK(A110),"",if(C110="","N",if(VLOOKUP(BQ110,NewPlanet,3,false)=C110,"Y","N")))</f>
        <v/>
      </c>
      <c r="C110" s="141"/>
      <c r="D110" s="52"/>
      <c r="E110" s="52"/>
      <c r="F110" s="52"/>
      <c r="G110" s="52"/>
      <c r="H110" s="52"/>
      <c r="I110" s="54" t="str">
        <f t="shared" si="7"/>
        <v/>
      </c>
      <c r="J110" s="52"/>
      <c r="K110" s="52"/>
      <c r="L110" s="52"/>
      <c r="M110" s="52"/>
      <c r="N110" s="52"/>
      <c r="O110" s="54" t="str">
        <f t="shared" si="8"/>
        <v/>
      </c>
      <c r="P110" s="142"/>
      <c r="Q110" s="56"/>
      <c r="R110" s="143"/>
      <c r="S110" s="58"/>
      <c r="T110" s="144"/>
      <c r="U110" s="60"/>
      <c r="V110" s="61"/>
      <c r="W110" s="62"/>
      <c r="X110" s="52"/>
      <c r="Y110" s="63"/>
      <c r="Z110" s="52"/>
      <c r="AA110" s="52"/>
      <c r="AB110" s="52"/>
      <c r="AC110" s="65"/>
      <c r="AD110" s="52"/>
      <c r="AE110" s="52"/>
      <c r="AF110" s="52"/>
      <c r="AG110" s="65"/>
      <c r="AH110" s="52"/>
      <c r="AI110" s="52"/>
      <c r="AJ110" s="52"/>
      <c r="AK110" s="65"/>
      <c r="AL110" s="52"/>
      <c r="AM110" s="52"/>
      <c r="AN110" s="52"/>
      <c r="AO110" s="56"/>
      <c r="AP110" s="56"/>
      <c r="AQ110" s="56"/>
      <c r="AR110" s="58"/>
      <c r="AS110" s="58"/>
      <c r="AT110" s="58"/>
      <c r="AU110" s="60"/>
      <c r="AV110" s="60"/>
      <c r="AW110" s="61"/>
      <c r="AX110" s="62"/>
      <c r="AY110" s="31" t="str">
        <f t="shared" si="14"/>
        <v/>
      </c>
      <c r="AZ110" s="63"/>
      <c r="BA110" s="69"/>
      <c r="BB110" s="69"/>
      <c r="BC110" s="69"/>
      <c r="BD110" s="71"/>
      <c r="BE110" s="71"/>
      <c r="BF110" s="71"/>
      <c r="BG110" s="72"/>
      <c r="BH110" s="73"/>
      <c r="BI110" s="73"/>
      <c r="BJ110" s="74"/>
      <c r="BK110" s="74"/>
      <c r="BL110" s="77" t="str">
        <f t="shared" si="10"/>
        <v/>
      </c>
      <c r="BM110" s="80" t="str">
        <f t="shared" si="11"/>
        <v/>
      </c>
      <c r="BN110" s="139"/>
      <c r="BO110" s="82" t="str">
        <f>IF(ISBLANK(A110),"",VLOOKUP(LEFT(A110,1),Coordinate,2,FALSE))</f>
        <v/>
      </c>
      <c r="BP110" s="83">
        <f t="shared" si="12"/>
        <v>0</v>
      </c>
      <c r="BQ110" s="84">
        <f t="shared" si="13"/>
        <v>0</v>
      </c>
      <c r="BR110" s="54" t="str">
        <f>IF(ISBLANK(A110),"",vlookup(LEFT(A110,1),Coordinate,9,false))</f>
        <v/>
      </c>
      <c r="BS110" s="54" t="str">
        <f>IF(ISBLANK(A110),"",VLOOKUP(MID(A110,2,1),Coordinate,9,false))</f>
        <v/>
      </c>
      <c r="BT110" s="54" t="str">
        <f>IF(ISBLANK(A110),"",VLOOKUP(MID(A110,3,1),Coordinate,9,false))</f>
        <v/>
      </c>
      <c r="BU110" s="54" t="str">
        <f>IF(ISBLANK(A110),"",VLOOKUP(MID(A110,4,1),Coordinate,9,false))</f>
        <v/>
      </c>
      <c r="BV110" s="54" t="str">
        <f>IF(ISBLANK(A110),"",VLOOKUP(MID(A110,5,1),Coordinate,9,false))</f>
        <v/>
      </c>
      <c r="BW110" s="54" t="str">
        <f>IF(ISBLANK(A110),"",VLOOKUP(MID(A110,6,1),Coordinate,9,false))</f>
        <v/>
      </c>
      <c r="BX110" s="84" t="str">
        <f>IF(ISBLANK(A110),"",VLOOKUP(RIGHT(A110,1),Coordinate,9,false))</f>
        <v/>
      </c>
      <c r="BY110" s="84">
        <f t="array" ref="BY110">SUMPRODUCT(BR110:BX110,TRANSPOSE(Weights))</f>
        <v>0</v>
      </c>
      <c r="BZ110" s="53"/>
    </row>
    <row r="111">
      <c r="A111" s="140"/>
      <c r="B111" s="51" t="str">
        <f>IF(ISBLANK(A111),"",if(C111="","N",if(VLOOKUP(BQ111,NewPlanet,3,false)=C111,"Y","N")))</f>
        <v/>
      </c>
      <c r="C111" s="141"/>
      <c r="D111" s="52"/>
      <c r="E111" s="52"/>
      <c r="F111" s="52"/>
      <c r="G111" s="52"/>
      <c r="H111" s="52"/>
      <c r="I111" s="54" t="str">
        <f t="shared" si="7"/>
        <v/>
      </c>
      <c r="J111" s="52"/>
      <c r="K111" s="52"/>
      <c r="L111" s="52"/>
      <c r="M111" s="52"/>
      <c r="N111" s="52"/>
      <c r="O111" s="54" t="str">
        <f t="shared" si="8"/>
        <v/>
      </c>
      <c r="P111" s="142"/>
      <c r="Q111" s="56"/>
      <c r="R111" s="143"/>
      <c r="S111" s="58"/>
      <c r="T111" s="144"/>
      <c r="U111" s="60"/>
      <c r="V111" s="61"/>
      <c r="W111" s="62"/>
      <c r="X111" s="52"/>
      <c r="Y111" s="63"/>
      <c r="Z111" s="52"/>
      <c r="AA111" s="52"/>
      <c r="AB111" s="52"/>
      <c r="AC111" s="65"/>
      <c r="AD111" s="52"/>
      <c r="AE111" s="52"/>
      <c r="AF111" s="52"/>
      <c r="AG111" s="65"/>
      <c r="AH111" s="52"/>
      <c r="AI111" s="52"/>
      <c r="AJ111" s="52"/>
      <c r="AK111" s="65"/>
      <c r="AL111" s="52"/>
      <c r="AM111" s="52"/>
      <c r="AN111" s="52"/>
      <c r="AO111" s="56"/>
      <c r="AP111" s="56"/>
      <c r="AQ111" s="56"/>
      <c r="AR111" s="58"/>
      <c r="AS111" s="58"/>
      <c r="AT111" s="58"/>
      <c r="AU111" s="60"/>
      <c r="AV111" s="60"/>
      <c r="AW111" s="61"/>
      <c r="AX111" s="62"/>
      <c r="AY111" s="31" t="str">
        <f t="shared" si="14"/>
        <v/>
      </c>
      <c r="AZ111" s="63"/>
      <c r="BA111" s="69"/>
      <c r="BB111" s="69"/>
      <c r="BC111" s="69"/>
      <c r="BD111" s="71"/>
      <c r="BE111" s="71"/>
      <c r="BF111" s="71"/>
      <c r="BG111" s="72"/>
      <c r="BH111" s="73"/>
      <c r="BI111" s="73"/>
      <c r="BJ111" s="74"/>
      <c r="BK111" s="74"/>
      <c r="BL111" s="77" t="str">
        <f t="shared" si="10"/>
        <v/>
      </c>
      <c r="BM111" s="80" t="str">
        <f t="shared" si="11"/>
        <v/>
      </c>
      <c r="BN111" s="139"/>
      <c r="BO111" s="82" t="str">
        <f>IF(ISBLANK(A111),"",VLOOKUP(LEFT(A111,1),Coordinate,2,FALSE))</f>
        <v/>
      </c>
      <c r="BP111" s="83">
        <f t="shared" si="12"/>
        <v>0</v>
      </c>
      <c r="BQ111" s="84">
        <f t="shared" si="13"/>
        <v>0</v>
      </c>
      <c r="BR111" s="54" t="str">
        <f>IF(ISBLANK(A111),"",vlookup(LEFT(A111,1),Coordinate,9,false))</f>
        <v/>
      </c>
      <c r="BS111" s="54" t="str">
        <f>IF(ISBLANK(A111),"",VLOOKUP(MID(A111,2,1),Coordinate,9,false))</f>
        <v/>
      </c>
      <c r="BT111" s="54" t="str">
        <f>IF(ISBLANK(A111),"",VLOOKUP(MID(A111,3,1),Coordinate,9,false))</f>
        <v/>
      </c>
      <c r="BU111" s="54" t="str">
        <f>IF(ISBLANK(A111),"",VLOOKUP(MID(A111,4,1),Coordinate,9,false))</f>
        <v/>
      </c>
      <c r="BV111" s="54" t="str">
        <f>IF(ISBLANK(A111),"",VLOOKUP(MID(A111,5,1),Coordinate,9,false))</f>
        <v/>
      </c>
      <c r="BW111" s="54" t="str">
        <f>IF(ISBLANK(A111),"",VLOOKUP(MID(A111,6,1),Coordinate,9,false))</f>
        <v/>
      </c>
      <c r="BX111" s="84" t="str">
        <f>IF(ISBLANK(A111),"",VLOOKUP(RIGHT(A111,1),Coordinate,9,false))</f>
        <v/>
      </c>
      <c r="BY111" s="84">
        <f t="array" ref="BY111">SUMPRODUCT(BR111:BX111,TRANSPOSE(Weights))</f>
        <v>0</v>
      </c>
      <c r="BZ111" s="53"/>
    </row>
    <row r="112">
      <c r="A112" s="140"/>
      <c r="B112" s="51" t="str">
        <f>IF(ISBLANK(A112),"",if(C112="","N",if(VLOOKUP(BQ112,NewPlanet,3,false)=C112,"Y","N")))</f>
        <v/>
      </c>
      <c r="C112" s="141"/>
      <c r="D112" s="52"/>
      <c r="E112" s="52"/>
      <c r="F112" s="52"/>
      <c r="G112" s="52"/>
      <c r="H112" s="52"/>
      <c r="I112" s="54" t="str">
        <f t="shared" si="7"/>
        <v/>
      </c>
      <c r="J112" s="52"/>
      <c r="K112" s="52"/>
      <c r="L112" s="52"/>
      <c r="M112" s="52"/>
      <c r="N112" s="52"/>
      <c r="O112" s="54" t="str">
        <f t="shared" si="8"/>
        <v/>
      </c>
      <c r="P112" s="142"/>
      <c r="Q112" s="56"/>
      <c r="R112" s="143"/>
      <c r="S112" s="58"/>
      <c r="T112" s="144"/>
      <c r="U112" s="60"/>
      <c r="V112" s="61"/>
      <c r="W112" s="62"/>
      <c r="X112" s="52"/>
      <c r="Y112" s="63"/>
      <c r="Z112" s="52"/>
      <c r="AA112" s="52"/>
      <c r="AB112" s="52"/>
      <c r="AC112" s="65"/>
      <c r="AD112" s="52"/>
      <c r="AE112" s="52"/>
      <c r="AF112" s="52"/>
      <c r="AG112" s="65"/>
      <c r="AH112" s="52"/>
      <c r="AI112" s="52"/>
      <c r="AJ112" s="52"/>
      <c r="AK112" s="65"/>
      <c r="AL112" s="52"/>
      <c r="AM112" s="52"/>
      <c r="AN112" s="52"/>
      <c r="AO112" s="56"/>
      <c r="AP112" s="56"/>
      <c r="AQ112" s="56"/>
      <c r="AR112" s="58"/>
      <c r="AS112" s="58"/>
      <c r="AT112" s="58"/>
      <c r="AU112" s="60"/>
      <c r="AV112" s="60"/>
      <c r="AW112" s="61"/>
      <c r="AX112" s="62"/>
      <c r="AY112" s="31" t="str">
        <f t="shared" si="14"/>
        <v/>
      </c>
      <c r="AZ112" s="63"/>
      <c r="BA112" s="69"/>
      <c r="BB112" s="69"/>
      <c r="BC112" s="69"/>
      <c r="BD112" s="71"/>
      <c r="BE112" s="71"/>
      <c r="BF112" s="71"/>
      <c r="BG112" s="72"/>
      <c r="BH112" s="73"/>
      <c r="BI112" s="73"/>
      <c r="BJ112" s="74"/>
      <c r="BK112" s="74"/>
      <c r="BL112" s="77" t="str">
        <f t="shared" si="10"/>
        <v/>
      </c>
      <c r="BM112" s="80" t="str">
        <f t="shared" si="11"/>
        <v/>
      </c>
      <c r="BN112" s="139"/>
      <c r="BO112" s="82" t="str">
        <f>IF(ISBLANK(A112),"",VLOOKUP(LEFT(A112,1),Coordinate,2,FALSE))</f>
        <v/>
      </c>
      <c r="BP112" s="83">
        <f t="shared" si="12"/>
        <v>0</v>
      </c>
      <c r="BQ112" s="84">
        <f t="shared" si="13"/>
        <v>0</v>
      </c>
      <c r="BR112" s="54" t="str">
        <f>IF(ISBLANK(A112),"",vlookup(LEFT(A112,1),Coordinate,9,false))</f>
        <v/>
      </c>
      <c r="BS112" s="54" t="str">
        <f>IF(ISBLANK(A112),"",VLOOKUP(MID(A112,2,1),Coordinate,9,false))</f>
        <v/>
      </c>
      <c r="BT112" s="54" t="str">
        <f>IF(ISBLANK(A112),"",VLOOKUP(MID(A112,3,1),Coordinate,9,false))</f>
        <v/>
      </c>
      <c r="BU112" s="54" t="str">
        <f>IF(ISBLANK(A112),"",VLOOKUP(MID(A112,4,1),Coordinate,9,false))</f>
        <v/>
      </c>
      <c r="BV112" s="54" t="str">
        <f>IF(ISBLANK(A112),"",VLOOKUP(MID(A112,5,1),Coordinate,9,false))</f>
        <v/>
      </c>
      <c r="BW112" s="54" t="str">
        <f>IF(ISBLANK(A112),"",VLOOKUP(MID(A112,6,1),Coordinate,9,false))</f>
        <v/>
      </c>
      <c r="BX112" s="84" t="str">
        <f>IF(ISBLANK(A112),"",VLOOKUP(RIGHT(A112,1),Coordinate,9,false))</f>
        <v/>
      </c>
      <c r="BY112" s="84">
        <f t="array" ref="BY112">SUMPRODUCT(BR112:BX112,TRANSPOSE(Weights))</f>
        <v>0</v>
      </c>
      <c r="BZ112" s="53"/>
    </row>
    <row r="113">
      <c r="A113" s="140"/>
      <c r="B113" s="51" t="str">
        <f>IF(ISBLANK(A113),"",if(C113="","N",if(VLOOKUP(BQ113,NewPlanet,3,false)=C113,"Y","N")))</f>
        <v/>
      </c>
      <c r="C113" s="141"/>
      <c r="D113" s="52"/>
      <c r="E113" s="52"/>
      <c r="F113" s="52"/>
      <c r="G113" s="52"/>
      <c r="H113" s="52"/>
      <c r="I113" s="54" t="str">
        <f t="shared" si="7"/>
        <v/>
      </c>
      <c r="J113" s="52"/>
      <c r="K113" s="52"/>
      <c r="L113" s="52"/>
      <c r="M113" s="52"/>
      <c r="N113" s="52"/>
      <c r="O113" s="54" t="str">
        <f t="shared" si="8"/>
        <v/>
      </c>
      <c r="P113" s="142"/>
      <c r="Q113" s="56"/>
      <c r="R113" s="143"/>
      <c r="S113" s="58"/>
      <c r="T113" s="144"/>
      <c r="U113" s="60"/>
      <c r="V113" s="61"/>
      <c r="W113" s="62"/>
      <c r="X113" s="52"/>
      <c r="Y113" s="63"/>
      <c r="Z113" s="52"/>
      <c r="AA113" s="52"/>
      <c r="AB113" s="52"/>
      <c r="AC113" s="65"/>
      <c r="AD113" s="52"/>
      <c r="AE113" s="52"/>
      <c r="AF113" s="52"/>
      <c r="AG113" s="65"/>
      <c r="AH113" s="52"/>
      <c r="AI113" s="52"/>
      <c r="AJ113" s="52"/>
      <c r="AK113" s="65"/>
      <c r="AL113" s="52"/>
      <c r="AM113" s="52"/>
      <c r="AN113" s="52"/>
      <c r="AO113" s="56"/>
      <c r="AP113" s="56"/>
      <c r="AQ113" s="56"/>
      <c r="AR113" s="58"/>
      <c r="AS113" s="58"/>
      <c r="AT113" s="58"/>
      <c r="AU113" s="60"/>
      <c r="AV113" s="60"/>
      <c r="AW113" s="61"/>
      <c r="AX113" s="62"/>
      <c r="AY113" s="31" t="str">
        <f t="shared" si="14"/>
        <v/>
      </c>
      <c r="AZ113" s="63"/>
      <c r="BA113" s="69"/>
      <c r="BB113" s="69"/>
      <c r="BC113" s="69"/>
      <c r="BD113" s="71"/>
      <c r="BE113" s="71"/>
      <c r="BF113" s="71"/>
      <c r="BG113" s="72"/>
      <c r="BH113" s="73"/>
      <c r="BI113" s="73"/>
      <c r="BJ113" s="74"/>
      <c r="BK113" s="74"/>
      <c r="BL113" s="77" t="str">
        <f t="shared" si="10"/>
        <v/>
      </c>
      <c r="BM113" s="80" t="str">
        <f t="shared" si="11"/>
        <v/>
      </c>
      <c r="BN113" s="139"/>
      <c r="BO113" s="82" t="str">
        <f>IF(ISBLANK(A113),"",VLOOKUP(LEFT(A113,1),Coordinate,2,FALSE))</f>
        <v/>
      </c>
      <c r="BP113" s="83">
        <f t="shared" si="12"/>
        <v>0</v>
      </c>
      <c r="BQ113" s="84">
        <f t="shared" si="13"/>
        <v>0</v>
      </c>
      <c r="BR113" s="54" t="str">
        <f>IF(ISBLANK(A113),"",vlookup(LEFT(A113,1),Coordinate,9,false))</f>
        <v/>
      </c>
      <c r="BS113" s="54" t="str">
        <f>IF(ISBLANK(A113),"",VLOOKUP(MID(A113,2,1),Coordinate,9,false))</f>
        <v/>
      </c>
      <c r="BT113" s="54" t="str">
        <f>IF(ISBLANK(A113),"",VLOOKUP(MID(A113,3,1),Coordinate,9,false))</f>
        <v/>
      </c>
      <c r="BU113" s="54" t="str">
        <f>IF(ISBLANK(A113),"",VLOOKUP(MID(A113,4,1),Coordinate,9,false))</f>
        <v/>
      </c>
      <c r="BV113" s="54" t="str">
        <f>IF(ISBLANK(A113),"",VLOOKUP(MID(A113,5,1),Coordinate,9,false))</f>
        <v/>
      </c>
      <c r="BW113" s="54" t="str">
        <f>IF(ISBLANK(A113),"",VLOOKUP(MID(A113,6,1),Coordinate,9,false))</f>
        <v/>
      </c>
      <c r="BX113" s="84" t="str">
        <f>IF(ISBLANK(A113),"",VLOOKUP(RIGHT(A113,1),Coordinate,9,false))</f>
        <v/>
      </c>
      <c r="BY113" s="84">
        <f t="array" ref="BY113">SUMPRODUCT(BR113:BX113,TRANSPOSE(Weights))</f>
        <v>0</v>
      </c>
      <c r="BZ113" s="53"/>
    </row>
    <row r="114">
      <c r="A114" s="140"/>
      <c r="B114" s="51" t="str">
        <f>IF(ISBLANK(A114),"",if(C114="","N",if(VLOOKUP(BQ114,NewPlanet,3,false)=C114,"Y","N")))</f>
        <v/>
      </c>
      <c r="C114" s="141"/>
      <c r="D114" s="52"/>
      <c r="E114" s="52"/>
      <c r="F114" s="52"/>
      <c r="G114" s="52"/>
      <c r="H114" s="52"/>
      <c r="I114" s="54" t="str">
        <f t="shared" si="7"/>
        <v/>
      </c>
      <c r="J114" s="52"/>
      <c r="K114" s="52"/>
      <c r="L114" s="52"/>
      <c r="M114" s="52"/>
      <c r="N114" s="52"/>
      <c r="O114" s="54" t="str">
        <f t="shared" si="8"/>
        <v/>
      </c>
      <c r="P114" s="142"/>
      <c r="Q114" s="56"/>
      <c r="R114" s="143"/>
      <c r="S114" s="58"/>
      <c r="T114" s="144"/>
      <c r="U114" s="60"/>
      <c r="V114" s="61"/>
      <c r="W114" s="62"/>
      <c r="X114" s="52"/>
      <c r="Y114" s="63"/>
      <c r="Z114" s="52"/>
      <c r="AA114" s="52"/>
      <c r="AB114" s="52"/>
      <c r="AC114" s="65"/>
      <c r="AD114" s="52"/>
      <c r="AE114" s="52"/>
      <c r="AF114" s="52"/>
      <c r="AG114" s="65"/>
      <c r="AH114" s="52"/>
      <c r="AI114" s="52"/>
      <c r="AJ114" s="52"/>
      <c r="AK114" s="65"/>
      <c r="AL114" s="52"/>
      <c r="AM114" s="52"/>
      <c r="AN114" s="52"/>
      <c r="AO114" s="56"/>
      <c r="AP114" s="56"/>
      <c r="AQ114" s="56"/>
      <c r="AR114" s="58"/>
      <c r="AS114" s="58"/>
      <c r="AT114" s="58"/>
      <c r="AU114" s="60"/>
      <c r="AV114" s="60"/>
      <c r="AW114" s="61"/>
      <c r="AX114" s="62"/>
      <c r="AY114" s="31" t="str">
        <f t="shared" si="14"/>
        <v/>
      </c>
      <c r="AZ114" s="63"/>
      <c r="BA114" s="69"/>
      <c r="BB114" s="69"/>
      <c r="BC114" s="69"/>
      <c r="BD114" s="71"/>
      <c r="BE114" s="71"/>
      <c r="BF114" s="71"/>
      <c r="BG114" s="72"/>
      <c r="BH114" s="73"/>
      <c r="BI114" s="73"/>
      <c r="BJ114" s="74"/>
      <c r="BK114" s="74"/>
      <c r="BL114" s="77" t="str">
        <f t="shared" si="10"/>
        <v/>
      </c>
      <c r="BM114" s="80" t="str">
        <f t="shared" si="11"/>
        <v/>
      </c>
      <c r="BN114" s="139"/>
      <c r="BO114" s="82" t="str">
        <f>IF(ISBLANK(A114),"",VLOOKUP(LEFT(A114,1),Coordinate,2,FALSE))</f>
        <v/>
      </c>
      <c r="BP114" s="83">
        <f t="shared" si="12"/>
        <v>0</v>
      </c>
      <c r="BQ114" s="84">
        <f t="shared" si="13"/>
        <v>0</v>
      </c>
      <c r="BR114" s="54" t="str">
        <f>IF(ISBLANK(A114),"",vlookup(LEFT(A114,1),Coordinate,9,false))</f>
        <v/>
      </c>
      <c r="BS114" s="54" t="str">
        <f>IF(ISBLANK(A114),"",VLOOKUP(MID(A114,2,1),Coordinate,9,false))</f>
        <v/>
      </c>
      <c r="BT114" s="54" t="str">
        <f>IF(ISBLANK(A114),"",VLOOKUP(MID(A114,3,1),Coordinate,9,false))</f>
        <v/>
      </c>
      <c r="BU114" s="54" t="str">
        <f>IF(ISBLANK(A114),"",VLOOKUP(MID(A114,4,1),Coordinate,9,false))</f>
        <v/>
      </c>
      <c r="BV114" s="54" t="str">
        <f>IF(ISBLANK(A114),"",VLOOKUP(MID(A114,5,1),Coordinate,9,false))</f>
        <v/>
      </c>
      <c r="BW114" s="54" t="str">
        <f>IF(ISBLANK(A114),"",VLOOKUP(MID(A114,6,1),Coordinate,9,false))</f>
        <v/>
      </c>
      <c r="BX114" s="84" t="str">
        <f>IF(ISBLANK(A114),"",VLOOKUP(RIGHT(A114,1),Coordinate,9,false))</f>
        <v/>
      </c>
      <c r="BY114" s="84">
        <f t="array" ref="BY114">SUMPRODUCT(BR114:BX114,TRANSPOSE(Weights))</f>
        <v>0</v>
      </c>
      <c r="BZ114" s="53"/>
    </row>
    <row r="115">
      <c r="A115" s="140"/>
      <c r="B115" s="51" t="str">
        <f>IF(ISBLANK(A115),"",if(C115="","N",if(VLOOKUP(BQ115,NewPlanet,3,false)=C115,"Y","N")))</f>
        <v/>
      </c>
      <c r="C115" s="141"/>
      <c r="D115" s="52"/>
      <c r="E115" s="52"/>
      <c r="F115" s="52"/>
      <c r="G115" s="52"/>
      <c r="H115" s="52"/>
      <c r="I115" s="54" t="str">
        <f t="shared" si="7"/>
        <v/>
      </c>
      <c r="J115" s="52"/>
      <c r="K115" s="52"/>
      <c r="L115" s="52"/>
      <c r="M115" s="52"/>
      <c r="N115" s="52"/>
      <c r="O115" s="54" t="str">
        <f t="shared" si="8"/>
        <v/>
      </c>
      <c r="P115" s="142"/>
      <c r="Q115" s="56"/>
      <c r="R115" s="143"/>
      <c r="S115" s="58"/>
      <c r="T115" s="144"/>
      <c r="U115" s="60"/>
      <c r="V115" s="61"/>
      <c r="W115" s="62"/>
      <c r="X115" s="52"/>
      <c r="Y115" s="63"/>
      <c r="Z115" s="52"/>
      <c r="AA115" s="52"/>
      <c r="AB115" s="52"/>
      <c r="AC115" s="65"/>
      <c r="AD115" s="52"/>
      <c r="AE115" s="52"/>
      <c r="AF115" s="52"/>
      <c r="AG115" s="65"/>
      <c r="AH115" s="52"/>
      <c r="AI115" s="52"/>
      <c r="AJ115" s="52"/>
      <c r="AK115" s="65"/>
      <c r="AL115" s="52"/>
      <c r="AM115" s="52"/>
      <c r="AN115" s="52"/>
      <c r="AO115" s="56"/>
      <c r="AP115" s="56"/>
      <c r="AQ115" s="56"/>
      <c r="AR115" s="58"/>
      <c r="AS115" s="58"/>
      <c r="AT115" s="58"/>
      <c r="AU115" s="60"/>
      <c r="AV115" s="60"/>
      <c r="AW115" s="61"/>
      <c r="AX115" s="62"/>
      <c r="AY115" s="31" t="str">
        <f t="shared" si="14"/>
        <v/>
      </c>
      <c r="AZ115" s="63"/>
      <c r="BA115" s="69"/>
      <c r="BB115" s="69"/>
      <c r="BC115" s="69"/>
      <c r="BD115" s="71"/>
      <c r="BE115" s="71"/>
      <c r="BF115" s="71"/>
      <c r="BG115" s="72"/>
      <c r="BH115" s="73"/>
      <c r="BI115" s="73"/>
      <c r="BJ115" s="74"/>
      <c r="BK115" s="74"/>
      <c r="BL115" s="77" t="str">
        <f t="shared" si="10"/>
        <v/>
      </c>
      <c r="BM115" s="80" t="str">
        <f t="shared" si="11"/>
        <v/>
      </c>
      <c r="BN115" s="139"/>
      <c r="BO115" s="82" t="str">
        <f>IF(ISBLANK(A115),"",VLOOKUP(LEFT(A115,1),Coordinate,2,FALSE))</f>
        <v/>
      </c>
      <c r="BP115" s="83">
        <f t="shared" si="12"/>
        <v>0</v>
      </c>
      <c r="BQ115" s="84">
        <f t="shared" si="13"/>
        <v>0</v>
      </c>
      <c r="BR115" s="54" t="str">
        <f>IF(ISBLANK(A115),"",vlookup(LEFT(A115,1),Coordinate,9,false))</f>
        <v/>
      </c>
      <c r="BS115" s="54" t="str">
        <f>IF(ISBLANK(A115),"",VLOOKUP(MID(A115,2,1),Coordinate,9,false))</f>
        <v/>
      </c>
      <c r="BT115" s="54" t="str">
        <f>IF(ISBLANK(A115),"",VLOOKUP(MID(A115,3,1),Coordinate,9,false))</f>
        <v/>
      </c>
      <c r="BU115" s="54" t="str">
        <f>IF(ISBLANK(A115),"",VLOOKUP(MID(A115,4,1),Coordinate,9,false))</f>
        <v/>
      </c>
      <c r="BV115" s="54" t="str">
        <f>IF(ISBLANK(A115),"",VLOOKUP(MID(A115,5,1),Coordinate,9,false))</f>
        <v/>
      </c>
      <c r="BW115" s="54" t="str">
        <f>IF(ISBLANK(A115),"",VLOOKUP(MID(A115,6,1),Coordinate,9,false))</f>
        <v/>
      </c>
      <c r="BX115" s="84" t="str">
        <f>IF(ISBLANK(A115),"",VLOOKUP(RIGHT(A115,1),Coordinate,9,false))</f>
        <v/>
      </c>
      <c r="BY115" s="84">
        <f t="array" ref="BY115">SUMPRODUCT(BR115:BX115,TRANSPOSE(Weights))</f>
        <v>0</v>
      </c>
      <c r="BZ115" s="53"/>
    </row>
    <row r="116">
      <c r="A116" s="140"/>
      <c r="B116" s="51" t="str">
        <f>IF(ISBLANK(A116),"",if(C116="","N",if(VLOOKUP(BQ116,NewPlanet,3,false)=C116,"Y","N")))</f>
        <v/>
      </c>
      <c r="C116" s="141"/>
      <c r="D116" s="52"/>
      <c r="E116" s="52"/>
      <c r="F116" s="52"/>
      <c r="G116" s="52"/>
      <c r="H116" s="52"/>
      <c r="I116" s="54" t="str">
        <f t="shared" si="7"/>
        <v/>
      </c>
      <c r="J116" s="52"/>
      <c r="K116" s="52"/>
      <c r="L116" s="52"/>
      <c r="M116" s="52"/>
      <c r="N116" s="52"/>
      <c r="O116" s="54" t="str">
        <f t="shared" si="8"/>
        <v/>
      </c>
      <c r="P116" s="142"/>
      <c r="Q116" s="56"/>
      <c r="R116" s="143"/>
      <c r="S116" s="58"/>
      <c r="T116" s="144"/>
      <c r="U116" s="60"/>
      <c r="V116" s="61"/>
      <c r="W116" s="62"/>
      <c r="X116" s="52"/>
      <c r="Y116" s="63"/>
      <c r="Z116" s="52"/>
      <c r="AA116" s="52"/>
      <c r="AB116" s="52"/>
      <c r="AC116" s="65"/>
      <c r="AD116" s="52"/>
      <c r="AE116" s="52"/>
      <c r="AF116" s="52"/>
      <c r="AG116" s="65"/>
      <c r="AH116" s="52"/>
      <c r="AI116" s="52"/>
      <c r="AJ116" s="52"/>
      <c r="AK116" s="65"/>
      <c r="AL116" s="52"/>
      <c r="AM116" s="52"/>
      <c r="AN116" s="52"/>
      <c r="AO116" s="56"/>
      <c r="AP116" s="56"/>
      <c r="AQ116" s="56"/>
      <c r="AR116" s="58"/>
      <c r="AS116" s="58"/>
      <c r="AT116" s="58"/>
      <c r="AU116" s="60"/>
      <c r="AV116" s="60"/>
      <c r="AW116" s="61"/>
      <c r="AX116" s="62"/>
      <c r="AY116" s="31" t="str">
        <f t="shared" si="14"/>
        <v/>
      </c>
      <c r="AZ116" s="63"/>
      <c r="BA116" s="69"/>
      <c r="BB116" s="69"/>
      <c r="BC116" s="69"/>
      <c r="BD116" s="71"/>
      <c r="BE116" s="71"/>
      <c r="BF116" s="71"/>
      <c r="BG116" s="72"/>
      <c r="BH116" s="73"/>
      <c r="BI116" s="73"/>
      <c r="BJ116" s="74"/>
      <c r="BK116" s="74"/>
      <c r="BL116" s="77" t="str">
        <f t="shared" si="10"/>
        <v/>
      </c>
      <c r="BM116" s="80" t="str">
        <f t="shared" si="11"/>
        <v/>
      </c>
      <c r="BN116" s="139"/>
      <c r="BO116" s="82" t="str">
        <f>IF(ISBLANK(A116),"",VLOOKUP(LEFT(A116,1),Coordinate,2,FALSE))</f>
        <v/>
      </c>
      <c r="BP116" s="83">
        <f t="shared" si="12"/>
        <v>0</v>
      </c>
      <c r="BQ116" s="84">
        <f t="shared" si="13"/>
        <v>0</v>
      </c>
      <c r="BR116" s="54" t="str">
        <f>IF(ISBLANK(A116),"",vlookup(LEFT(A116,1),Coordinate,9,false))</f>
        <v/>
      </c>
      <c r="BS116" s="54" t="str">
        <f>IF(ISBLANK(A116),"",VLOOKUP(MID(A116,2,1),Coordinate,9,false))</f>
        <v/>
      </c>
      <c r="BT116" s="54" t="str">
        <f>IF(ISBLANK(A116),"",VLOOKUP(MID(A116,3,1),Coordinate,9,false))</f>
        <v/>
      </c>
      <c r="BU116" s="54" t="str">
        <f>IF(ISBLANK(A116),"",VLOOKUP(MID(A116,4,1),Coordinate,9,false))</f>
        <v/>
      </c>
      <c r="BV116" s="54" t="str">
        <f>IF(ISBLANK(A116),"",VLOOKUP(MID(A116,5,1),Coordinate,9,false))</f>
        <v/>
      </c>
      <c r="BW116" s="54" t="str">
        <f>IF(ISBLANK(A116),"",VLOOKUP(MID(A116,6,1),Coordinate,9,false))</f>
        <v/>
      </c>
      <c r="BX116" s="84" t="str">
        <f>IF(ISBLANK(A116),"",VLOOKUP(RIGHT(A116,1),Coordinate,9,false))</f>
        <v/>
      </c>
      <c r="BY116" s="84">
        <f t="array" ref="BY116">SUMPRODUCT(BR116:BX116,TRANSPOSE(Weights))</f>
        <v>0</v>
      </c>
      <c r="BZ116" s="53"/>
    </row>
    <row r="117">
      <c r="A117" s="140"/>
      <c r="B117" s="51" t="str">
        <f>IF(ISBLANK(A117),"",if(C117="","N",if(VLOOKUP(BQ117,NewPlanet,3,false)=C117,"Y","N")))</f>
        <v/>
      </c>
      <c r="C117" s="141"/>
      <c r="D117" s="52"/>
      <c r="E117" s="52"/>
      <c r="F117" s="52"/>
      <c r="G117" s="52"/>
      <c r="H117" s="52"/>
      <c r="I117" s="54" t="str">
        <f t="shared" si="7"/>
        <v/>
      </c>
      <c r="J117" s="52"/>
      <c r="K117" s="52"/>
      <c r="L117" s="52"/>
      <c r="M117" s="52"/>
      <c r="N117" s="52"/>
      <c r="O117" s="54" t="str">
        <f t="shared" si="8"/>
        <v/>
      </c>
      <c r="P117" s="142"/>
      <c r="Q117" s="56"/>
      <c r="R117" s="143"/>
      <c r="S117" s="58"/>
      <c r="T117" s="144"/>
      <c r="U117" s="60"/>
      <c r="V117" s="61"/>
      <c r="W117" s="62"/>
      <c r="X117" s="52"/>
      <c r="Y117" s="63"/>
      <c r="Z117" s="52"/>
      <c r="AA117" s="52"/>
      <c r="AB117" s="52"/>
      <c r="AC117" s="65"/>
      <c r="AD117" s="52"/>
      <c r="AE117" s="52"/>
      <c r="AF117" s="52"/>
      <c r="AG117" s="65"/>
      <c r="AH117" s="52"/>
      <c r="AI117" s="52"/>
      <c r="AJ117" s="52"/>
      <c r="AK117" s="65"/>
      <c r="AL117" s="52"/>
      <c r="AM117" s="52"/>
      <c r="AN117" s="52"/>
      <c r="AO117" s="56"/>
      <c r="AP117" s="56"/>
      <c r="AQ117" s="56"/>
      <c r="AR117" s="58"/>
      <c r="AS117" s="58"/>
      <c r="AT117" s="58"/>
      <c r="AU117" s="60"/>
      <c r="AV117" s="60"/>
      <c r="AW117" s="61"/>
      <c r="AX117" s="62"/>
      <c r="AY117" s="31" t="str">
        <f t="shared" si="14"/>
        <v/>
      </c>
      <c r="AZ117" s="63"/>
      <c r="BA117" s="69"/>
      <c r="BB117" s="69"/>
      <c r="BC117" s="69"/>
      <c r="BD117" s="71"/>
      <c r="BE117" s="71"/>
      <c r="BF117" s="71"/>
      <c r="BG117" s="72"/>
      <c r="BH117" s="73"/>
      <c r="BI117" s="73"/>
      <c r="BJ117" s="74"/>
      <c r="BK117" s="74"/>
      <c r="BL117" s="77" t="str">
        <f t="shared" si="10"/>
        <v/>
      </c>
      <c r="BM117" s="80" t="str">
        <f t="shared" si="11"/>
        <v/>
      </c>
      <c r="BN117" s="139"/>
      <c r="BO117" s="82" t="str">
        <f>IF(ISBLANK(A117),"",VLOOKUP(LEFT(A117,1),Coordinate,2,FALSE))</f>
        <v/>
      </c>
      <c r="BP117" s="83">
        <f t="shared" si="12"/>
        <v>0</v>
      </c>
      <c r="BQ117" s="84">
        <f t="shared" si="13"/>
        <v>0</v>
      </c>
      <c r="BR117" s="54" t="str">
        <f>IF(ISBLANK(A117),"",vlookup(LEFT(A117,1),Coordinate,9,false))</f>
        <v/>
      </c>
      <c r="BS117" s="54" t="str">
        <f>IF(ISBLANK(A117),"",VLOOKUP(MID(A117,2,1),Coordinate,9,false))</f>
        <v/>
      </c>
      <c r="BT117" s="54" t="str">
        <f>IF(ISBLANK(A117),"",VLOOKUP(MID(A117,3,1),Coordinate,9,false))</f>
        <v/>
      </c>
      <c r="BU117" s="54" t="str">
        <f>IF(ISBLANK(A117),"",VLOOKUP(MID(A117,4,1),Coordinate,9,false))</f>
        <v/>
      </c>
      <c r="BV117" s="54" t="str">
        <f>IF(ISBLANK(A117),"",VLOOKUP(MID(A117,5,1),Coordinate,9,false))</f>
        <v/>
      </c>
      <c r="BW117" s="54" t="str">
        <f>IF(ISBLANK(A117),"",VLOOKUP(MID(A117,6,1),Coordinate,9,false))</f>
        <v/>
      </c>
      <c r="BX117" s="84" t="str">
        <f>IF(ISBLANK(A117),"",VLOOKUP(RIGHT(A117,1),Coordinate,9,false))</f>
        <v/>
      </c>
      <c r="BY117" s="84">
        <f t="array" ref="BY117">SUMPRODUCT(BR117:BX117,TRANSPOSE(Weights))</f>
        <v>0</v>
      </c>
      <c r="BZ117" s="53"/>
    </row>
    <row r="118">
      <c r="A118" s="140"/>
      <c r="B118" s="51" t="str">
        <f>IF(ISBLANK(A118),"",if(C118="","N",if(VLOOKUP(BQ118,NewPlanet,3,false)=C118,"Y","N")))</f>
        <v/>
      </c>
      <c r="C118" s="141"/>
      <c r="D118" s="52"/>
      <c r="E118" s="52"/>
      <c r="F118" s="52"/>
      <c r="G118" s="52"/>
      <c r="H118" s="52"/>
      <c r="I118" s="54" t="str">
        <f t="shared" si="7"/>
        <v/>
      </c>
      <c r="J118" s="52"/>
      <c r="K118" s="52"/>
      <c r="L118" s="52"/>
      <c r="M118" s="52"/>
      <c r="N118" s="52"/>
      <c r="O118" s="54" t="str">
        <f t="shared" si="8"/>
        <v/>
      </c>
      <c r="P118" s="142"/>
      <c r="Q118" s="56"/>
      <c r="R118" s="143"/>
      <c r="S118" s="58"/>
      <c r="T118" s="144"/>
      <c r="U118" s="60"/>
      <c r="V118" s="61"/>
      <c r="W118" s="62"/>
      <c r="X118" s="52"/>
      <c r="Y118" s="63"/>
      <c r="Z118" s="52"/>
      <c r="AA118" s="52"/>
      <c r="AB118" s="52"/>
      <c r="AC118" s="65"/>
      <c r="AD118" s="52"/>
      <c r="AE118" s="52"/>
      <c r="AF118" s="52"/>
      <c r="AG118" s="65"/>
      <c r="AH118" s="52"/>
      <c r="AI118" s="52"/>
      <c r="AJ118" s="52"/>
      <c r="AK118" s="65"/>
      <c r="AL118" s="52"/>
      <c r="AM118" s="52"/>
      <c r="AN118" s="52"/>
      <c r="AO118" s="56"/>
      <c r="AP118" s="56"/>
      <c r="AQ118" s="56"/>
      <c r="AR118" s="58"/>
      <c r="AS118" s="58"/>
      <c r="AT118" s="58"/>
      <c r="AU118" s="60"/>
      <c r="AV118" s="60"/>
      <c r="AW118" s="61"/>
      <c r="AX118" s="62"/>
      <c r="AY118" s="31" t="str">
        <f t="shared" si="14"/>
        <v/>
      </c>
      <c r="AZ118" s="63"/>
      <c r="BA118" s="69"/>
      <c r="BB118" s="69"/>
      <c r="BC118" s="69"/>
      <c r="BD118" s="71"/>
      <c r="BE118" s="71"/>
      <c r="BF118" s="71"/>
      <c r="BG118" s="72"/>
      <c r="BH118" s="73"/>
      <c r="BI118" s="73"/>
      <c r="BJ118" s="74"/>
      <c r="BK118" s="74"/>
      <c r="BL118" s="77" t="str">
        <f t="shared" si="10"/>
        <v/>
      </c>
      <c r="BM118" s="80" t="str">
        <f t="shared" si="11"/>
        <v/>
      </c>
      <c r="BN118" s="139"/>
      <c r="BO118" s="82" t="str">
        <f>IF(ISBLANK(A118),"",VLOOKUP(LEFT(A118,1),Coordinate,2,FALSE))</f>
        <v/>
      </c>
      <c r="BP118" s="83">
        <f t="shared" si="12"/>
        <v>0</v>
      </c>
      <c r="BQ118" s="84">
        <f t="shared" si="13"/>
        <v>0</v>
      </c>
      <c r="BR118" s="54" t="str">
        <f>IF(ISBLANK(A118),"",vlookup(LEFT(A118,1),Coordinate,9,false))</f>
        <v/>
      </c>
      <c r="BS118" s="54" t="str">
        <f>IF(ISBLANK(A118),"",VLOOKUP(MID(A118,2,1),Coordinate,9,false))</f>
        <v/>
      </c>
      <c r="BT118" s="54" t="str">
        <f>IF(ISBLANK(A118),"",VLOOKUP(MID(A118,3,1),Coordinate,9,false))</f>
        <v/>
      </c>
      <c r="BU118" s="54" t="str">
        <f>IF(ISBLANK(A118),"",VLOOKUP(MID(A118,4,1),Coordinate,9,false))</f>
        <v/>
      </c>
      <c r="BV118" s="54" t="str">
        <f>IF(ISBLANK(A118),"",VLOOKUP(MID(A118,5,1),Coordinate,9,false))</f>
        <v/>
      </c>
      <c r="BW118" s="54" t="str">
        <f>IF(ISBLANK(A118),"",VLOOKUP(MID(A118,6,1),Coordinate,9,false))</f>
        <v/>
      </c>
      <c r="BX118" s="84" t="str">
        <f>IF(ISBLANK(A118),"",VLOOKUP(RIGHT(A118,1),Coordinate,9,false))</f>
        <v/>
      </c>
      <c r="BY118" s="84">
        <f t="array" ref="BY118">SUMPRODUCT(BR118:BX118,TRANSPOSE(Weights))</f>
        <v>0</v>
      </c>
      <c r="BZ118" s="53"/>
    </row>
    <row r="119">
      <c r="A119" s="140"/>
      <c r="B119" s="51" t="str">
        <f>IF(ISBLANK(A119),"",if(C119="","N",if(VLOOKUP(BQ119,NewPlanet,3,false)=C119,"Y","N")))</f>
        <v/>
      </c>
      <c r="C119" s="141"/>
      <c r="D119" s="52"/>
      <c r="E119" s="52"/>
      <c r="F119" s="52"/>
      <c r="G119" s="52"/>
      <c r="H119" s="52"/>
      <c r="I119" s="54" t="str">
        <f t="shared" si="7"/>
        <v/>
      </c>
      <c r="J119" s="52"/>
      <c r="K119" s="52"/>
      <c r="L119" s="52"/>
      <c r="M119" s="52"/>
      <c r="N119" s="52"/>
      <c r="O119" s="54" t="str">
        <f t="shared" si="8"/>
        <v/>
      </c>
      <c r="P119" s="142"/>
      <c r="Q119" s="56"/>
      <c r="R119" s="143"/>
      <c r="S119" s="58"/>
      <c r="T119" s="144"/>
      <c r="U119" s="60"/>
      <c r="V119" s="61"/>
      <c r="W119" s="62"/>
      <c r="X119" s="52"/>
      <c r="Y119" s="63"/>
      <c r="Z119" s="52"/>
      <c r="AA119" s="52"/>
      <c r="AB119" s="52"/>
      <c r="AC119" s="65"/>
      <c r="AD119" s="52"/>
      <c r="AE119" s="52"/>
      <c r="AF119" s="52"/>
      <c r="AG119" s="65"/>
      <c r="AH119" s="52"/>
      <c r="AI119" s="52"/>
      <c r="AJ119" s="52"/>
      <c r="AK119" s="65"/>
      <c r="AL119" s="52"/>
      <c r="AM119" s="52"/>
      <c r="AN119" s="52"/>
      <c r="AO119" s="56"/>
      <c r="AP119" s="56"/>
      <c r="AQ119" s="56"/>
      <c r="AR119" s="58"/>
      <c r="AS119" s="58"/>
      <c r="AT119" s="58"/>
      <c r="AU119" s="60"/>
      <c r="AV119" s="60"/>
      <c r="AW119" s="61"/>
      <c r="AX119" s="62"/>
      <c r="AY119" s="31" t="str">
        <f t="shared" si="14"/>
        <v/>
      </c>
      <c r="AZ119" s="63"/>
      <c r="BA119" s="69"/>
      <c r="BB119" s="69"/>
      <c r="BC119" s="69"/>
      <c r="BD119" s="71"/>
      <c r="BE119" s="71"/>
      <c r="BF119" s="71"/>
      <c r="BG119" s="72"/>
      <c r="BH119" s="73"/>
      <c r="BI119" s="73"/>
      <c r="BJ119" s="74"/>
      <c r="BK119" s="74"/>
      <c r="BL119" s="77" t="str">
        <f t="shared" si="10"/>
        <v/>
      </c>
      <c r="BM119" s="80" t="str">
        <f t="shared" si="11"/>
        <v/>
      </c>
      <c r="BN119" s="139"/>
      <c r="BO119" s="82" t="str">
        <f>IF(ISBLANK(A119),"",VLOOKUP(LEFT(A119,1),Coordinate,2,FALSE))</f>
        <v/>
      </c>
      <c r="BP119" s="83">
        <f t="shared" si="12"/>
        <v>0</v>
      </c>
      <c r="BQ119" s="84">
        <f t="shared" si="13"/>
        <v>0</v>
      </c>
      <c r="BR119" s="54" t="str">
        <f>IF(ISBLANK(A119),"",vlookup(LEFT(A119,1),Coordinate,9,false))</f>
        <v/>
      </c>
      <c r="BS119" s="54" t="str">
        <f>IF(ISBLANK(A119),"",VLOOKUP(MID(A119,2,1),Coordinate,9,false))</f>
        <v/>
      </c>
      <c r="BT119" s="54" t="str">
        <f>IF(ISBLANK(A119),"",VLOOKUP(MID(A119,3,1),Coordinate,9,false))</f>
        <v/>
      </c>
      <c r="BU119" s="54" t="str">
        <f>IF(ISBLANK(A119),"",VLOOKUP(MID(A119,4,1),Coordinate,9,false))</f>
        <v/>
      </c>
      <c r="BV119" s="54" t="str">
        <f>IF(ISBLANK(A119),"",VLOOKUP(MID(A119,5,1),Coordinate,9,false))</f>
        <v/>
      </c>
      <c r="BW119" s="54" t="str">
        <f>IF(ISBLANK(A119),"",VLOOKUP(MID(A119,6,1),Coordinate,9,false))</f>
        <v/>
      </c>
      <c r="BX119" s="84" t="str">
        <f>IF(ISBLANK(A119),"",VLOOKUP(RIGHT(A119,1),Coordinate,9,false))</f>
        <v/>
      </c>
      <c r="BY119" s="84">
        <f t="array" ref="BY119">SUMPRODUCT(BR119:BX119,TRANSPOSE(Weights))</f>
        <v>0</v>
      </c>
      <c r="BZ119" s="53"/>
    </row>
    <row r="120">
      <c r="A120" s="140"/>
      <c r="B120" s="51" t="str">
        <f>IF(ISBLANK(A120),"",if(C120="","N",if(VLOOKUP(BQ120,NewPlanet,3,false)=C120,"Y","N")))</f>
        <v/>
      </c>
      <c r="C120" s="141"/>
      <c r="D120" s="52"/>
      <c r="E120" s="52"/>
      <c r="F120" s="52"/>
      <c r="G120" s="52"/>
      <c r="H120" s="52"/>
      <c r="I120" s="54" t="str">
        <f t="shared" si="7"/>
        <v/>
      </c>
      <c r="J120" s="52"/>
      <c r="K120" s="52"/>
      <c r="L120" s="52"/>
      <c r="M120" s="52"/>
      <c r="N120" s="52"/>
      <c r="O120" s="54" t="str">
        <f t="shared" si="8"/>
        <v/>
      </c>
      <c r="P120" s="142"/>
      <c r="Q120" s="56"/>
      <c r="R120" s="143"/>
      <c r="S120" s="58"/>
      <c r="T120" s="144"/>
      <c r="U120" s="60"/>
      <c r="V120" s="61"/>
      <c r="W120" s="62"/>
      <c r="X120" s="52"/>
      <c r="Y120" s="63"/>
      <c r="Z120" s="52"/>
      <c r="AA120" s="52"/>
      <c r="AB120" s="52"/>
      <c r="AC120" s="65"/>
      <c r="AD120" s="52"/>
      <c r="AE120" s="52"/>
      <c r="AF120" s="52"/>
      <c r="AG120" s="65"/>
      <c r="AH120" s="52"/>
      <c r="AI120" s="52"/>
      <c r="AJ120" s="52"/>
      <c r="AK120" s="65"/>
      <c r="AL120" s="52"/>
      <c r="AM120" s="52"/>
      <c r="AN120" s="52"/>
      <c r="AO120" s="56"/>
      <c r="AP120" s="56"/>
      <c r="AQ120" s="56"/>
      <c r="AR120" s="58"/>
      <c r="AS120" s="58"/>
      <c r="AT120" s="58"/>
      <c r="AU120" s="60"/>
      <c r="AV120" s="60"/>
      <c r="AW120" s="61"/>
      <c r="AX120" s="62"/>
      <c r="AY120" s="31" t="str">
        <f t="shared" si="14"/>
        <v/>
      </c>
      <c r="AZ120" s="63"/>
      <c r="BA120" s="69"/>
      <c r="BB120" s="69"/>
      <c r="BC120" s="69"/>
      <c r="BD120" s="71"/>
      <c r="BE120" s="71"/>
      <c r="BF120" s="71"/>
      <c r="BG120" s="72"/>
      <c r="BH120" s="73"/>
      <c r="BI120" s="73"/>
      <c r="BJ120" s="74"/>
      <c r="BK120" s="74"/>
      <c r="BL120" s="77" t="str">
        <f t="shared" si="10"/>
        <v/>
      </c>
      <c r="BM120" s="80" t="str">
        <f t="shared" si="11"/>
        <v/>
      </c>
      <c r="BN120" s="139"/>
      <c r="BO120" s="82" t="str">
        <f>IF(ISBLANK(A120),"",VLOOKUP(LEFT(A120,1),Coordinate,2,FALSE))</f>
        <v/>
      </c>
      <c r="BP120" s="83">
        <f t="shared" si="12"/>
        <v>0</v>
      </c>
      <c r="BQ120" s="84">
        <f t="shared" si="13"/>
        <v>0</v>
      </c>
      <c r="BR120" s="54" t="str">
        <f>IF(ISBLANK(A120),"",vlookup(LEFT(A120,1),Coordinate,9,false))</f>
        <v/>
      </c>
      <c r="BS120" s="54" t="str">
        <f>IF(ISBLANK(A120),"",VLOOKUP(MID(A120,2,1),Coordinate,9,false))</f>
        <v/>
      </c>
      <c r="BT120" s="54" t="str">
        <f>IF(ISBLANK(A120),"",VLOOKUP(MID(A120,3,1),Coordinate,9,false))</f>
        <v/>
      </c>
      <c r="BU120" s="54" t="str">
        <f>IF(ISBLANK(A120),"",VLOOKUP(MID(A120,4,1),Coordinate,9,false))</f>
        <v/>
      </c>
      <c r="BV120" s="54" t="str">
        <f>IF(ISBLANK(A120),"",VLOOKUP(MID(A120,5,1),Coordinate,9,false))</f>
        <v/>
      </c>
      <c r="BW120" s="54" t="str">
        <f>IF(ISBLANK(A120),"",VLOOKUP(MID(A120,6,1),Coordinate,9,false))</f>
        <v/>
      </c>
      <c r="BX120" s="84" t="str">
        <f>IF(ISBLANK(A120),"",VLOOKUP(RIGHT(A120,1),Coordinate,9,false))</f>
        <v/>
      </c>
      <c r="BY120" s="84">
        <f t="array" ref="BY120">SUMPRODUCT(BR120:BX120,TRANSPOSE(Weights))</f>
        <v>0</v>
      </c>
      <c r="BZ120" s="53"/>
    </row>
    <row r="121">
      <c r="A121" s="140"/>
      <c r="B121" s="51" t="str">
        <f>IF(ISBLANK(A121),"",if(C121="","N",if(VLOOKUP(BQ121,NewPlanet,3,false)=C121,"Y","N")))</f>
        <v/>
      </c>
      <c r="C121" s="141"/>
      <c r="D121" s="52"/>
      <c r="E121" s="52"/>
      <c r="F121" s="52"/>
      <c r="G121" s="52"/>
      <c r="H121" s="52"/>
      <c r="I121" s="54" t="str">
        <f t="shared" si="7"/>
        <v/>
      </c>
      <c r="J121" s="52"/>
      <c r="K121" s="52"/>
      <c r="L121" s="52"/>
      <c r="M121" s="52"/>
      <c r="N121" s="52"/>
      <c r="O121" s="54" t="str">
        <f t="shared" si="8"/>
        <v/>
      </c>
      <c r="P121" s="142"/>
      <c r="Q121" s="56"/>
      <c r="R121" s="143"/>
      <c r="S121" s="58"/>
      <c r="T121" s="144"/>
      <c r="U121" s="60"/>
      <c r="V121" s="61"/>
      <c r="W121" s="62"/>
      <c r="X121" s="52"/>
      <c r="Y121" s="63"/>
      <c r="Z121" s="52"/>
      <c r="AA121" s="52"/>
      <c r="AB121" s="52"/>
      <c r="AC121" s="65"/>
      <c r="AD121" s="52"/>
      <c r="AE121" s="52"/>
      <c r="AF121" s="52"/>
      <c r="AG121" s="65"/>
      <c r="AH121" s="52"/>
      <c r="AI121" s="52"/>
      <c r="AJ121" s="52"/>
      <c r="AK121" s="65"/>
      <c r="AL121" s="52"/>
      <c r="AM121" s="52"/>
      <c r="AN121" s="52"/>
      <c r="AO121" s="56"/>
      <c r="AP121" s="56"/>
      <c r="AQ121" s="56"/>
      <c r="AR121" s="58"/>
      <c r="AS121" s="58"/>
      <c r="AT121" s="58"/>
      <c r="AU121" s="60"/>
      <c r="AV121" s="60"/>
      <c r="AW121" s="61"/>
      <c r="AX121" s="62"/>
      <c r="AY121" s="31" t="str">
        <f t="shared" si="14"/>
        <v/>
      </c>
      <c r="AZ121" s="63"/>
      <c r="BA121" s="69"/>
      <c r="BB121" s="69"/>
      <c r="BC121" s="69"/>
      <c r="BD121" s="71"/>
      <c r="BE121" s="71"/>
      <c r="BF121" s="71"/>
      <c r="BG121" s="72"/>
      <c r="BH121" s="73"/>
      <c r="BI121" s="73"/>
      <c r="BJ121" s="74"/>
      <c r="BK121" s="74"/>
      <c r="BL121" s="77" t="str">
        <f t="shared" si="10"/>
        <v/>
      </c>
      <c r="BM121" s="80" t="str">
        <f t="shared" si="11"/>
        <v/>
      </c>
      <c r="BN121" s="139"/>
      <c r="BO121" s="82" t="str">
        <f>IF(ISBLANK(A121),"",VLOOKUP(LEFT(A121,1),Coordinate,2,FALSE))</f>
        <v/>
      </c>
      <c r="BP121" s="83">
        <f t="shared" si="12"/>
        <v>0</v>
      </c>
      <c r="BQ121" s="84">
        <f t="shared" si="13"/>
        <v>0</v>
      </c>
      <c r="BR121" s="54" t="str">
        <f>IF(ISBLANK(A121),"",vlookup(LEFT(A121,1),Coordinate,9,false))</f>
        <v/>
      </c>
      <c r="BS121" s="54" t="str">
        <f>IF(ISBLANK(A121),"",VLOOKUP(MID(A121,2,1),Coordinate,9,false))</f>
        <v/>
      </c>
      <c r="BT121" s="54" t="str">
        <f>IF(ISBLANK(A121),"",VLOOKUP(MID(A121,3,1),Coordinate,9,false))</f>
        <v/>
      </c>
      <c r="BU121" s="54" t="str">
        <f>IF(ISBLANK(A121),"",VLOOKUP(MID(A121,4,1),Coordinate,9,false))</f>
        <v/>
      </c>
      <c r="BV121" s="54" t="str">
        <f>IF(ISBLANK(A121),"",VLOOKUP(MID(A121,5,1),Coordinate,9,false))</f>
        <v/>
      </c>
      <c r="BW121" s="54" t="str">
        <f>IF(ISBLANK(A121),"",VLOOKUP(MID(A121,6,1),Coordinate,9,false))</f>
        <v/>
      </c>
      <c r="BX121" s="84" t="str">
        <f>IF(ISBLANK(A121),"",VLOOKUP(RIGHT(A121,1),Coordinate,9,false))</f>
        <v/>
      </c>
      <c r="BY121" s="84">
        <f t="array" ref="BY121">SUMPRODUCT(BR121:BX121,TRANSPOSE(Weights))</f>
        <v>0</v>
      </c>
      <c r="BZ121" s="53"/>
    </row>
    <row r="122">
      <c r="A122" s="140"/>
      <c r="B122" s="51" t="str">
        <f>IF(ISBLANK(A122),"",if(C122="","N",if(VLOOKUP(BQ122,NewPlanet,3,false)=C122,"Y","N")))</f>
        <v/>
      </c>
      <c r="C122" s="141"/>
      <c r="D122" s="52"/>
      <c r="E122" s="52"/>
      <c r="F122" s="52"/>
      <c r="G122" s="52"/>
      <c r="H122" s="52"/>
      <c r="I122" s="54" t="str">
        <f t="shared" si="7"/>
        <v/>
      </c>
      <c r="J122" s="52"/>
      <c r="K122" s="52"/>
      <c r="L122" s="52"/>
      <c r="M122" s="52"/>
      <c r="N122" s="52"/>
      <c r="O122" s="54" t="str">
        <f t="shared" si="8"/>
        <v/>
      </c>
      <c r="P122" s="142"/>
      <c r="Q122" s="56"/>
      <c r="R122" s="143"/>
      <c r="S122" s="58"/>
      <c r="T122" s="144"/>
      <c r="U122" s="60"/>
      <c r="V122" s="61"/>
      <c r="W122" s="62"/>
      <c r="X122" s="52"/>
      <c r="Y122" s="63"/>
      <c r="Z122" s="52"/>
      <c r="AA122" s="52"/>
      <c r="AB122" s="52"/>
      <c r="AC122" s="65"/>
      <c r="AD122" s="52"/>
      <c r="AE122" s="52"/>
      <c r="AF122" s="52"/>
      <c r="AG122" s="65"/>
      <c r="AH122" s="52"/>
      <c r="AI122" s="52"/>
      <c r="AJ122" s="52"/>
      <c r="AK122" s="65"/>
      <c r="AL122" s="52"/>
      <c r="AM122" s="52"/>
      <c r="AN122" s="52"/>
      <c r="AO122" s="56"/>
      <c r="AP122" s="56"/>
      <c r="AQ122" s="56"/>
      <c r="AR122" s="58"/>
      <c r="AS122" s="58"/>
      <c r="AT122" s="58"/>
      <c r="AU122" s="60"/>
      <c r="AV122" s="60"/>
      <c r="AW122" s="61"/>
      <c r="AX122" s="62"/>
      <c r="AY122" s="31" t="str">
        <f t="shared" si="14"/>
        <v/>
      </c>
      <c r="AZ122" s="63"/>
      <c r="BA122" s="69"/>
      <c r="BB122" s="69"/>
      <c r="BC122" s="69"/>
      <c r="BD122" s="71"/>
      <c r="BE122" s="71"/>
      <c r="BF122" s="71"/>
      <c r="BG122" s="72"/>
      <c r="BH122" s="73"/>
      <c r="BI122" s="73"/>
      <c r="BJ122" s="74"/>
      <c r="BK122" s="74"/>
      <c r="BL122" s="77" t="str">
        <f t="shared" si="10"/>
        <v/>
      </c>
      <c r="BM122" s="80" t="str">
        <f t="shared" si="11"/>
        <v/>
      </c>
      <c r="BN122" s="139"/>
      <c r="BO122" s="82" t="str">
        <f>IF(ISBLANK(A122),"",VLOOKUP(LEFT(A122,1),Coordinate,2,FALSE))</f>
        <v/>
      </c>
      <c r="BP122" s="83">
        <f t="shared" si="12"/>
        <v>0</v>
      </c>
      <c r="BQ122" s="84">
        <f t="shared" si="13"/>
        <v>0</v>
      </c>
      <c r="BR122" s="54" t="str">
        <f>IF(ISBLANK(A122),"",vlookup(LEFT(A122,1),Coordinate,9,false))</f>
        <v/>
      </c>
      <c r="BS122" s="54" t="str">
        <f>IF(ISBLANK(A122),"",VLOOKUP(MID(A122,2,1),Coordinate,9,false))</f>
        <v/>
      </c>
      <c r="BT122" s="54" t="str">
        <f>IF(ISBLANK(A122),"",VLOOKUP(MID(A122,3,1),Coordinate,9,false))</f>
        <v/>
      </c>
      <c r="BU122" s="54" t="str">
        <f>IF(ISBLANK(A122),"",VLOOKUP(MID(A122,4,1),Coordinate,9,false))</f>
        <v/>
      </c>
      <c r="BV122" s="54" t="str">
        <f>IF(ISBLANK(A122),"",VLOOKUP(MID(A122,5,1),Coordinate,9,false))</f>
        <v/>
      </c>
      <c r="BW122" s="54" t="str">
        <f>IF(ISBLANK(A122),"",VLOOKUP(MID(A122,6,1),Coordinate,9,false))</f>
        <v/>
      </c>
      <c r="BX122" s="84" t="str">
        <f>IF(ISBLANK(A122),"",VLOOKUP(RIGHT(A122,1),Coordinate,9,false))</f>
        <v/>
      </c>
      <c r="BY122" s="84">
        <f t="array" ref="BY122">SUMPRODUCT(BR122:BX122,TRANSPOSE(Weights))</f>
        <v>0</v>
      </c>
      <c r="BZ122" s="53"/>
    </row>
    <row r="123">
      <c r="A123" s="140"/>
      <c r="B123" s="51" t="str">
        <f>IF(ISBLANK(A123),"",if(C123="","N",if(VLOOKUP(BQ123,NewPlanet,3,false)=C123,"Y","N")))</f>
        <v/>
      </c>
      <c r="C123" s="141"/>
      <c r="D123" s="52"/>
      <c r="E123" s="52"/>
      <c r="F123" s="52"/>
      <c r="G123" s="52"/>
      <c r="H123" s="52"/>
      <c r="I123" s="54" t="str">
        <f t="shared" si="7"/>
        <v/>
      </c>
      <c r="J123" s="52"/>
      <c r="K123" s="52"/>
      <c r="L123" s="52"/>
      <c r="M123" s="52"/>
      <c r="N123" s="52"/>
      <c r="O123" s="54" t="str">
        <f t="shared" si="8"/>
        <v/>
      </c>
      <c r="P123" s="142"/>
      <c r="Q123" s="56"/>
      <c r="R123" s="143"/>
      <c r="S123" s="58"/>
      <c r="T123" s="144"/>
      <c r="U123" s="60"/>
      <c r="V123" s="61"/>
      <c r="W123" s="62"/>
      <c r="X123" s="52"/>
      <c r="Y123" s="63"/>
      <c r="Z123" s="52"/>
      <c r="AA123" s="52"/>
      <c r="AB123" s="52"/>
      <c r="AC123" s="65"/>
      <c r="AD123" s="52"/>
      <c r="AE123" s="52"/>
      <c r="AF123" s="52"/>
      <c r="AG123" s="65"/>
      <c r="AH123" s="52"/>
      <c r="AI123" s="52"/>
      <c r="AJ123" s="52"/>
      <c r="AK123" s="65"/>
      <c r="AL123" s="52"/>
      <c r="AM123" s="52"/>
      <c r="AN123" s="52"/>
      <c r="AO123" s="56"/>
      <c r="AP123" s="56"/>
      <c r="AQ123" s="56"/>
      <c r="AR123" s="58"/>
      <c r="AS123" s="58"/>
      <c r="AT123" s="58"/>
      <c r="AU123" s="60"/>
      <c r="AV123" s="60"/>
      <c r="AW123" s="61"/>
      <c r="AX123" s="62"/>
      <c r="AY123" s="31" t="str">
        <f t="shared" si="14"/>
        <v/>
      </c>
      <c r="AZ123" s="63"/>
      <c r="BA123" s="69"/>
      <c r="BB123" s="69"/>
      <c r="BC123" s="69"/>
      <c r="BD123" s="71"/>
      <c r="BE123" s="71"/>
      <c r="BF123" s="71"/>
      <c r="BG123" s="72"/>
      <c r="BH123" s="73"/>
      <c r="BI123" s="73"/>
      <c r="BJ123" s="74"/>
      <c r="BK123" s="74"/>
      <c r="BL123" s="77" t="str">
        <f t="shared" si="10"/>
        <v/>
      </c>
      <c r="BM123" s="80" t="str">
        <f t="shared" si="11"/>
        <v/>
      </c>
      <c r="BN123" s="139"/>
      <c r="BO123" s="82" t="str">
        <f>IF(ISBLANK(A123),"",VLOOKUP(LEFT(A123,1),Coordinate,2,FALSE))</f>
        <v/>
      </c>
      <c r="BP123" s="83">
        <f t="shared" si="12"/>
        <v>0</v>
      </c>
      <c r="BQ123" s="84">
        <f t="shared" si="13"/>
        <v>0</v>
      </c>
      <c r="BR123" s="54" t="str">
        <f>IF(ISBLANK(A123),"",vlookup(LEFT(A123,1),Coordinate,9,false))</f>
        <v/>
      </c>
      <c r="BS123" s="54" t="str">
        <f>IF(ISBLANK(A123),"",VLOOKUP(MID(A123,2,1),Coordinate,9,false))</f>
        <v/>
      </c>
      <c r="BT123" s="54" t="str">
        <f>IF(ISBLANK(A123),"",VLOOKUP(MID(A123,3,1),Coordinate,9,false))</f>
        <v/>
      </c>
      <c r="BU123" s="54" t="str">
        <f>IF(ISBLANK(A123),"",VLOOKUP(MID(A123,4,1),Coordinate,9,false))</f>
        <v/>
      </c>
      <c r="BV123" s="54" t="str">
        <f>IF(ISBLANK(A123),"",VLOOKUP(MID(A123,5,1),Coordinate,9,false))</f>
        <v/>
      </c>
      <c r="BW123" s="54" t="str">
        <f>IF(ISBLANK(A123),"",VLOOKUP(MID(A123,6,1),Coordinate,9,false))</f>
        <v/>
      </c>
      <c r="BX123" s="84" t="str">
        <f>IF(ISBLANK(A123),"",VLOOKUP(RIGHT(A123,1),Coordinate,9,false))</f>
        <v/>
      </c>
      <c r="BY123" s="84">
        <f t="array" ref="BY123">SUMPRODUCT(BR123:BX123,TRANSPOSE(Weights))</f>
        <v>0</v>
      </c>
      <c r="BZ123" s="53"/>
    </row>
    <row r="124">
      <c r="A124" s="140"/>
      <c r="B124" s="51" t="str">
        <f>IF(ISBLANK(A124),"",if(C124="","N",if(VLOOKUP(BQ124,NewPlanet,3,false)=C124,"Y","N")))</f>
        <v/>
      </c>
      <c r="C124" s="141"/>
      <c r="D124" s="52"/>
      <c r="E124" s="52"/>
      <c r="F124" s="52"/>
      <c r="G124" s="52"/>
      <c r="H124" s="52"/>
      <c r="I124" s="54" t="str">
        <f t="shared" si="7"/>
        <v/>
      </c>
      <c r="J124" s="52"/>
      <c r="K124" s="52"/>
      <c r="L124" s="52"/>
      <c r="M124" s="52"/>
      <c r="N124" s="52"/>
      <c r="O124" s="54" t="str">
        <f t="shared" si="8"/>
        <v/>
      </c>
      <c r="P124" s="142"/>
      <c r="Q124" s="56"/>
      <c r="R124" s="143"/>
      <c r="S124" s="58"/>
      <c r="T124" s="144"/>
      <c r="U124" s="60"/>
      <c r="V124" s="61"/>
      <c r="W124" s="62"/>
      <c r="X124" s="52"/>
      <c r="Y124" s="63"/>
      <c r="Z124" s="52"/>
      <c r="AA124" s="52"/>
      <c r="AB124" s="52"/>
      <c r="AC124" s="65"/>
      <c r="AD124" s="52"/>
      <c r="AE124" s="52"/>
      <c r="AF124" s="52"/>
      <c r="AG124" s="65"/>
      <c r="AH124" s="52"/>
      <c r="AI124" s="52"/>
      <c r="AJ124" s="52"/>
      <c r="AK124" s="65"/>
      <c r="AL124" s="52"/>
      <c r="AM124" s="52"/>
      <c r="AN124" s="52"/>
      <c r="AO124" s="56"/>
      <c r="AP124" s="56"/>
      <c r="AQ124" s="56"/>
      <c r="AR124" s="58"/>
      <c r="AS124" s="58"/>
      <c r="AT124" s="58"/>
      <c r="AU124" s="60"/>
      <c r="AV124" s="60"/>
      <c r="AW124" s="61"/>
      <c r="AX124" s="62"/>
      <c r="AY124" s="31" t="str">
        <f t="shared" si="14"/>
        <v/>
      </c>
      <c r="AZ124" s="63"/>
      <c r="BA124" s="69"/>
      <c r="BB124" s="69"/>
      <c r="BC124" s="69"/>
      <c r="BD124" s="71"/>
      <c r="BE124" s="71"/>
      <c r="BF124" s="71"/>
      <c r="BG124" s="72"/>
      <c r="BH124" s="73"/>
      <c r="BI124" s="73"/>
      <c r="BJ124" s="74"/>
      <c r="BK124" s="74"/>
      <c r="BL124" s="77" t="str">
        <f t="shared" si="10"/>
        <v/>
      </c>
      <c r="BM124" s="80" t="str">
        <f t="shared" si="11"/>
        <v/>
      </c>
      <c r="BN124" s="139"/>
      <c r="BO124" s="82" t="str">
        <f>IF(ISBLANK(A124),"",VLOOKUP(LEFT(A124,1),Coordinate,2,FALSE))</f>
        <v/>
      </c>
      <c r="BP124" s="83">
        <f t="shared" si="12"/>
        <v>0</v>
      </c>
      <c r="BQ124" s="84">
        <f t="shared" si="13"/>
        <v>0</v>
      </c>
      <c r="BR124" s="54" t="str">
        <f>IF(ISBLANK(A124),"",vlookup(LEFT(A124,1),Coordinate,9,false))</f>
        <v/>
      </c>
      <c r="BS124" s="54" t="str">
        <f>IF(ISBLANK(A124),"",VLOOKUP(MID(A124,2,1),Coordinate,9,false))</f>
        <v/>
      </c>
      <c r="BT124" s="54" t="str">
        <f>IF(ISBLANK(A124),"",VLOOKUP(MID(A124,3,1),Coordinate,9,false))</f>
        <v/>
      </c>
      <c r="BU124" s="54" t="str">
        <f>IF(ISBLANK(A124),"",VLOOKUP(MID(A124,4,1),Coordinate,9,false))</f>
        <v/>
      </c>
      <c r="BV124" s="54" t="str">
        <f>IF(ISBLANK(A124),"",VLOOKUP(MID(A124,5,1),Coordinate,9,false))</f>
        <v/>
      </c>
      <c r="BW124" s="54" t="str">
        <f>IF(ISBLANK(A124),"",VLOOKUP(MID(A124,6,1),Coordinate,9,false))</f>
        <v/>
      </c>
      <c r="BX124" s="84" t="str">
        <f>IF(ISBLANK(A124),"",VLOOKUP(RIGHT(A124,1),Coordinate,9,false))</f>
        <v/>
      </c>
      <c r="BY124" s="84">
        <f t="array" ref="BY124">SUMPRODUCT(BR124:BX124,TRANSPOSE(Weights))</f>
        <v>0</v>
      </c>
      <c r="BZ124" s="53"/>
    </row>
    <row r="125">
      <c r="A125" s="140"/>
      <c r="B125" s="51" t="str">
        <f>IF(ISBLANK(A125),"",if(C125="","N",if(VLOOKUP(BQ125,NewPlanet,3,false)=C125,"Y","N")))</f>
        <v/>
      </c>
      <c r="C125" s="141"/>
      <c r="D125" s="52"/>
      <c r="E125" s="52"/>
      <c r="F125" s="52"/>
      <c r="G125" s="52"/>
      <c r="H125" s="52"/>
      <c r="I125" s="54" t="str">
        <f t="shared" si="7"/>
        <v/>
      </c>
      <c r="J125" s="52"/>
      <c r="K125" s="52"/>
      <c r="L125" s="52"/>
      <c r="M125" s="52"/>
      <c r="N125" s="52"/>
      <c r="O125" s="54" t="str">
        <f t="shared" si="8"/>
        <v/>
      </c>
      <c r="P125" s="142"/>
      <c r="Q125" s="56"/>
      <c r="R125" s="143"/>
      <c r="S125" s="58"/>
      <c r="T125" s="144"/>
      <c r="U125" s="60"/>
      <c r="V125" s="61"/>
      <c r="W125" s="62"/>
      <c r="X125" s="52"/>
      <c r="Y125" s="63"/>
      <c r="Z125" s="52"/>
      <c r="AA125" s="52"/>
      <c r="AB125" s="52"/>
      <c r="AC125" s="65"/>
      <c r="AD125" s="52"/>
      <c r="AE125" s="52"/>
      <c r="AF125" s="52"/>
      <c r="AG125" s="65"/>
      <c r="AH125" s="52"/>
      <c r="AI125" s="52"/>
      <c r="AJ125" s="52"/>
      <c r="AK125" s="65"/>
      <c r="AL125" s="52"/>
      <c r="AM125" s="52"/>
      <c r="AN125" s="52"/>
      <c r="AO125" s="56"/>
      <c r="AP125" s="56"/>
      <c r="AQ125" s="56"/>
      <c r="AR125" s="58"/>
      <c r="AS125" s="58"/>
      <c r="AT125" s="58"/>
      <c r="AU125" s="60"/>
      <c r="AV125" s="60"/>
      <c r="AW125" s="61"/>
      <c r="AX125" s="62"/>
      <c r="AY125" s="31" t="str">
        <f t="shared" si="14"/>
        <v/>
      </c>
      <c r="AZ125" s="63"/>
      <c r="BA125" s="69"/>
      <c r="BB125" s="69"/>
      <c r="BC125" s="69"/>
      <c r="BD125" s="71"/>
      <c r="BE125" s="71"/>
      <c r="BF125" s="71"/>
      <c r="BG125" s="72"/>
      <c r="BH125" s="73"/>
      <c r="BI125" s="73"/>
      <c r="BJ125" s="74"/>
      <c r="BK125" s="74"/>
      <c r="BL125" s="77" t="str">
        <f t="shared" si="10"/>
        <v/>
      </c>
      <c r="BM125" s="80" t="str">
        <f t="shared" si="11"/>
        <v/>
      </c>
      <c r="BN125" s="139"/>
      <c r="BO125" s="82" t="str">
        <f>IF(ISBLANK(A125),"",VLOOKUP(LEFT(A125,1),Coordinate,2,FALSE))</f>
        <v/>
      </c>
      <c r="BP125" s="83">
        <f t="shared" si="12"/>
        <v>0</v>
      </c>
      <c r="BQ125" s="84">
        <f t="shared" si="13"/>
        <v>0</v>
      </c>
      <c r="BR125" s="54" t="str">
        <f>IF(ISBLANK(A125),"",vlookup(LEFT(A125,1),Coordinate,9,false))</f>
        <v/>
      </c>
      <c r="BS125" s="54" t="str">
        <f>IF(ISBLANK(A125),"",VLOOKUP(MID(A125,2,1),Coordinate,9,false))</f>
        <v/>
      </c>
      <c r="BT125" s="54" t="str">
        <f>IF(ISBLANK(A125),"",VLOOKUP(MID(A125,3,1),Coordinate,9,false))</f>
        <v/>
      </c>
      <c r="BU125" s="54" t="str">
        <f>IF(ISBLANK(A125),"",VLOOKUP(MID(A125,4,1),Coordinate,9,false))</f>
        <v/>
      </c>
      <c r="BV125" s="54" t="str">
        <f>IF(ISBLANK(A125),"",VLOOKUP(MID(A125,5,1),Coordinate,9,false))</f>
        <v/>
      </c>
      <c r="BW125" s="54" t="str">
        <f>IF(ISBLANK(A125),"",VLOOKUP(MID(A125,6,1),Coordinate,9,false))</f>
        <v/>
      </c>
      <c r="BX125" s="84" t="str">
        <f>IF(ISBLANK(A125),"",VLOOKUP(RIGHT(A125,1),Coordinate,9,false))</f>
        <v/>
      </c>
      <c r="BY125" s="84">
        <f t="array" ref="BY125">SUMPRODUCT(BR125:BX125,TRANSPOSE(Weights))</f>
        <v>0</v>
      </c>
      <c r="BZ125" s="53"/>
    </row>
    <row r="126">
      <c r="A126" s="140"/>
      <c r="B126" s="51" t="str">
        <f>IF(ISBLANK(A126),"",if(C126="","N",if(VLOOKUP(BQ126,NewPlanet,3,false)=C126,"Y","N")))</f>
        <v/>
      </c>
      <c r="C126" s="141"/>
      <c r="D126" s="52"/>
      <c r="E126" s="52"/>
      <c r="F126" s="52"/>
      <c r="G126" s="52"/>
      <c r="H126" s="52"/>
      <c r="I126" s="54" t="str">
        <f t="shared" si="7"/>
        <v/>
      </c>
      <c r="J126" s="52"/>
      <c r="K126" s="52"/>
      <c r="L126" s="52"/>
      <c r="M126" s="52"/>
      <c r="N126" s="52"/>
      <c r="O126" s="54" t="str">
        <f t="shared" si="8"/>
        <v/>
      </c>
      <c r="P126" s="142"/>
      <c r="Q126" s="56"/>
      <c r="R126" s="143"/>
      <c r="S126" s="58"/>
      <c r="T126" s="144"/>
      <c r="U126" s="60"/>
      <c r="V126" s="61"/>
      <c r="W126" s="62"/>
      <c r="X126" s="52"/>
      <c r="Y126" s="63"/>
      <c r="Z126" s="52"/>
      <c r="AA126" s="52"/>
      <c r="AB126" s="52"/>
      <c r="AC126" s="65"/>
      <c r="AD126" s="52"/>
      <c r="AE126" s="52"/>
      <c r="AF126" s="52"/>
      <c r="AG126" s="65"/>
      <c r="AH126" s="52"/>
      <c r="AI126" s="52"/>
      <c r="AJ126" s="52"/>
      <c r="AK126" s="65"/>
      <c r="AL126" s="52"/>
      <c r="AM126" s="52"/>
      <c r="AN126" s="52"/>
      <c r="AO126" s="56"/>
      <c r="AP126" s="56"/>
      <c r="AQ126" s="56"/>
      <c r="AR126" s="58"/>
      <c r="AS126" s="58"/>
      <c r="AT126" s="58"/>
      <c r="AU126" s="60"/>
      <c r="AV126" s="60"/>
      <c r="AW126" s="61"/>
      <c r="AX126" s="62"/>
      <c r="AY126" s="31" t="str">
        <f t="shared" si="14"/>
        <v/>
      </c>
      <c r="AZ126" s="63"/>
      <c r="BA126" s="69"/>
      <c r="BB126" s="69"/>
      <c r="BC126" s="69"/>
      <c r="BD126" s="71"/>
      <c r="BE126" s="71"/>
      <c r="BF126" s="71"/>
      <c r="BG126" s="72"/>
      <c r="BH126" s="73"/>
      <c r="BI126" s="73"/>
      <c r="BJ126" s="74"/>
      <c r="BK126" s="74"/>
      <c r="BL126" s="77" t="str">
        <f t="shared" si="10"/>
        <v/>
      </c>
      <c r="BM126" s="80" t="str">
        <f t="shared" si="11"/>
        <v/>
      </c>
      <c r="BN126" s="139"/>
      <c r="BO126" s="82" t="str">
        <f>IF(ISBLANK(A126),"",VLOOKUP(LEFT(A126,1),Coordinate,2,FALSE))</f>
        <v/>
      </c>
      <c r="BP126" s="83">
        <f t="shared" si="12"/>
        <v>0</v>
      </c>
      <c r="BQ126" s="84">
        <f t="shared" si="13"/>
        <v>0</v>
      </c>
      <c r="BR126" s="54" t="str">
        <f>IF(ISBLANK(A126),"",vlookup(LEFT(A126,1),Coordinate,9,false))</f>
        <v/>
      </c>
      <c r="BS126" s="54" t="str">
        <f>IF(ISBLANK(A126),"",VLOOKUP(MID(A126,2,1),Coordinate,9,false))</f>
        <v/>
      </c>
      <c r="BT126" s="54" t="str">
        <f>IF(ISBLANK(A126),"",VLOOKUP(MID(A126,3,1),Coordinate,9,false))</f>
        <v/>
      </c>
      <c r="BU126" s="54" t="str">
        <f>IF(ISBLANK(A126),"",VLOOKUP(MID(A126,4,1),Coordinate,9,false))</f>
        <v/>
      </c>
      <c r="BV126" s="54" t="str">
        <f>IF(ISBLANK(A126),"",VLOOKUP(MID(A126,5,1),Coordinate,9,false))</f>
        <v/>
      </c>
      <c r="BW126" s="54" t="str">
        <f>IF(ISBLANK(A126),"",VLOOKUP(MID(A126,6,1),Coordinate,9,false))</f>
        <v/>
      </c>
      <c r="BX126" s="84" t="str">
        <f>IF(ISBLANK(A126),"",VLOOKUP(RIGHT(A126,1),Coordinate,9,false))</f>
        <v/>
      </c>
      <c r="BY126" s="84">
        <f t="array" ref="BY126">SUMPRODUCT(BR126:BX126,TRANSPOSE(Weights))</f>
        <v>0</v>
      </c>
      <c r="BZ126" s="53"/>
    </row>
    <row r="127">
      <c r="A127" s="140"/>
      <c r="B127" s="51" t="str">
        <f>IF(ISBLANK(A127),"",if(C127="","N",if(VLOOKUP(BQ127,NewPlanet,3,false)=C127,"Y","N")))</f>
        <v/>
      </c>
      <c r="C127" s="141"/>
      <c r="D127" s="52"/>
      <c r="E127" s="52"/>
      <c r="F127" s="52"/>
      <c r="G127" s="52"/>
      <c r="H127" s="52"/>
      <c r="I127" s="54" t="str">
        <f t="shared" si="7"/>
        <v/>
      </c>
      <c r="J127" s="52"/>
      <c r="K127" s="52"/>
      <c r="L127" s="52"/>
      <c r="M127" s="52"/>
      <c r="N127" s="52"/>
      <c r="O127" s="54" t="str">
        <f t="shared" si="8"/>
        <v/>
      </c>
      <c r="P127" s="142"/>
      <c r="Q127" s="56"/>
      <c r="R127" s="143"/>
      <c r="S127" s="58"/>
      <c r="T127" s="144"/>
      <c r="U127" s="60"/>
      <c r="V127" s="61"/>
      <c r="W127" s="62"/>
      <c r="X127" s="52"/>
      <c r="Y127" s="63"/>
      <c r="Z127" s="52"/>
      <c r="AA127" s="52"/>
      <c r="AB127" s="52"/>
      <c r="AC127" s="65"/>
      <c r="AD127" s="52"/>
      <c r="AE127" s="52"/>
      <c r="AF127" s="52"/>
      <c r="AG127" s="65"/>
      <c r="AH127" s="52"/>
      <c r="AI127" s="52"/>
      <c r="AJ127" s="52"/>
      <c r="AK127" s="65"/>
      <c r="AL127" s="52"/>
      <c r="AM127" s="52"/>
      <c r="AN127" s="52"/>
      <c r="AO127" s="56"/>
      <c r="AP127" s="56"/>
      <c r="AQ127" s="56"/>
      <c r="AR127" s="58"/>
      <c r="AS127" s="58"/>
      <c r="AT127" s="58"/>
      <c r="AU127" s="60"/>
      <c r="AV127" s="60"/>
      <c r="AW127" s="61"/>
      <c r="AX127" s="62"/>
      <c r="AY127" s="31" t="str">
        <f t="shared" si="14"/>
        <v/>
      </c>
      <c r="AZ127" s="63"/>
      <c r="BA127" s="69"/>
      <c r="BB127" s="69"/>
      <c r="BC127" s="69"/>
      <c r="BD127" s="71"/>
      <c r="BE127" s="71"/>
      <c r="BF127" s="71"/>
      <c r="BG127" s="72"/>
      <c r="BH127" s="73"/>
      <c r="BI127" s="73"/>
      <c r="BJ127" s="74"/>
      <c r="BK127" s="74"/>
      <c r="BL127" s="77" t="str">
        <f t="shared" si="10"/>
        <v/>
      </c>
      <c r="BM127" s="80" t="str">
        <f t="shared" si="11"/>
        <v/>
      </c>
      <c r="BN127" s="139"/>
      <c r="BO127" s="82" t="str">
        <f>IF(ISBLANK(A127),"",VLOOKUP(LEFT(A127,1),Coordinate,2,FALSE))</f>
        <v/>
      </c>
      <c r="BP127" s="83">
        <f t="shared" si="12"/>
        <v>0</v>
      </c>
      <c r="BQ127" s="84">
        <f t="shared" si="13"/>
        <v>0</v>
      </c>
      <c r="BR127" s="54" t="str">
        <f>IF(ISBLANK(A127),"",vlookup(LEFT(A127,1),Coordinate,9,false))</f>
        <v/>
      </c>
      <c r="BS127" s="54" t="str">
        <f>IF(ISBLANK(A127),"",VLOOKUP(MID(A127,2,1),Coordinate,9,false))</f>
        <v/>
      </c>
      <c r="BT127" s="54" t="str">
        <f>IF(ISBLANK(A127),"",VLOOKUP(MID(A127,3,1),Coordinate,9,false))</f>
        <v/>
      </c>
      <c r="BU127" s="54" t="str">
        <f>IF(ISBLANK(A127),"",VLOOKUP(MID(A127,4,1),Coordinate,9,false))</f>
        <v/>
      </c>
      <c r="BV127" s="54" t="str">
        <f>IF(ISBLANK(A127),"",VLOOKUP(MID(A127,5,1),Coordinate,9,false))</f>
        <v/>
      </c>
      <c r="BW127" s="54" t="str">
        <f>IF(ISBLANK(A127),"",VLOOKUP(MID(A127,6,1),Coordinate,9,false))</f>
        <v/>
      </c>
      <c r="BX127" s="84" t="str">
        <f>IF(ISBLANK(A127),"",VLOOKUP(RIGHT(A127,1),Coordinate,9,false))</f>
        <v/>
      </c>
      <c r="BY127" s="84">
        <f t="array" ref="BY127">SUMPRODUCT(BR127:BX127,TRANSPOSE(Weights))</f>
        <v>0</v>
      </c>
      <c r="BZ127" s="53"/>
    </row>
    <row r="128">
      <c r="A128" s="140"/>
      <c r="B128" s="51" t="str">
        <f>IF(ISBLANK(A128),"",if(C128="","N",if(VLOOKUP(BQ128,NewPlanet,3,false)=C128,"Y","N")))</f>
        <v/>
      </c>
      <c r="C128" s="141"/>
      <c r="D128" s="52"/>
      <c r="E128" s="52"/>
      <c r="F128" s="52"/>
      <c r="G128" s="52"/>
      <c r="H128" s="52"/>
      <c r="I128" s="54" t="str">
        <f t="shared" si="7"/>
        <v/>
      </c>
      <c r="J128" s="52"/>
      <c r="K128" s="52"/>
      <c r="L128" s="52"/>
      <c r="M128" s="52"/>
      <c r="N128" s="52"/>
      <c r="O128" s="54" t="str">
        <f t="shared" si="8"/>
        <v/>
      </c>
      <c r="P128" s="142"/>
      <c r="Q128" s="56"/>
      <c r="R128" s="143"/>
      <c r="S128" s="58"/>
      <c r="T128" s="144"/>
      <c r="U128" s="60"/>
      <c r="V128" s="61"/>
      <c r="W128" s="62"/>
      <c r="X128" s="52"/>
      <c r="Y128" s="63"/>
      <c r="Z128" s="52"/>
      <c r="AA128" s="52"/>
      <c r="AB128" s="52"/>
      <c r="AC128" s="65"/>
      <c r="AD128" s="52"/>
      <c r="AE128" s="52"/>
      <c r="AF128" s="52"/>
      <c r="AG128" s="65"/>
      <c r="AH128" s="52"/>
      <c r="AI128" s="52"/>
      <c r="AJ128" s="52"/>
      <c r="AK128" s="65"/>
      <c r="AL128" s="52"/>
      <c r="AM128" s="52"/>
      <c r="AN128" s="52"/>
      <c r="AO128" s="56"/>
      <c r="AP128" s="56"/>
      <c r="AQ128" s="56"/>
      <c r="AR128" s="58"/>
      <c r="AS128" s="58"/>
      <c r="AT128" s="58"/>
      <c r="AU128" s="60"/>
      <c r="AV128" s="60"/>
      <c r="AW128" s="61"/>
      <c r="AX128" s="62"/>
      <c r="AY128" s="31" t="str">
        <f t="shared" si="14"/>
        <v/>
      </c>
      <c r="AZ128" s="63"/>
      <c r="BA128" s="69"/>
      <c r="BB128" s="69"/>
      <c r="BC128" s="69"/>
      <c r="BD128" s="71"/>
      <c r="BE128" s="71"/>
      <c r="BF128" s="71"/>
      <c r="BG128" s="72"/>
      <c r="BH128" s="73"/>
      <c r="BI128" s="73"/>
      <c r="BJ128" s="74"/>
      <c r="BK128" s="74"/>
      <c r="BL128" s="77" t="str">
        <f t="shared" si="10"/>
        <v/>
      </c>
      <c r="BM128" s="80" t="str">
        <f t="shared" si="11"/>
        <v/>
      </c>
      <c r="BN128" s="139"/>
      <c r="BO128" s="82" t="str">
        <f>IF(ISBLANK(A128),"",VLOOKUP(LEFT(A128,1),Coordinate,2,FALSE))</f>
        <v/>
      </c>
      <c r="BP128" s="83">
        <f t="shared" si="12"/>
        <v>0</v>
      </c>
      <c r="BQ128" s="84">
        <f t="shared" si="13"/>
        <v>0</v>
      </c>
      <c r="BR128" s="54" t="str">
        <f>IF(ISBLANK(A128),"",vlookup(LEFT(A128,1),Coordinate,9,false))</f>
        <v/>
      </c>
      <c r="BS128" s="54" t="str">
        <f>IF(ISBLANK(A128),"",VLOOKUP(MID(A128,2,1),Coordinate,9,false))</f>
        <v/>
      </c>
      <c r="BT128" s="54" t="str">
        <f>IF(ISBLANK(A128),"",VLOOKUP(MID(A128,3,1),Coordinate,9,false))</f>
        <v/>
      </c>
      <c r="BU128" s="54" t="str">
        <f>IF(ISBLANK(A128),"",VLOOKUP(MID(A128,4,1),Coordinate,9,false))</f>
        <v/>
      </c>
      <c r="BV128" s="54" t="str">
        <f>IF(ISBLANK(A128),"",VLOOKUP(MID(A128,5,1),Coordinate,9,false))</f>
        <v/>
      </c>
      <c r="BW128" s="54" t="str">
        <f>IF(ISBLANK(A128),"",VLOOKUP(MID(A128,6,1),Coordinate,9,false))</f>
        <v/>
      </c>
      <c r="BX128" s="84" t="str">
        <f>IF(ISBLANK(A128),"",VLOOKUP(RIGHT(A128,1),Coordinate,9,false))</f>
        <v/>
      </c>
      <c r="BY128" s="84">
        <f t="array" ref="BY128">SUMPRODUCT(BR128:BX128,TRANSPOSE(Weights))</f>
        <v>0</v>
      </c>
      <c r="BZ128" s="53"/>
    </row>
    <row r="129">
      <c r="A129" s="140"/>
      <c r="B129" s="51" t="str">
        <f>IF(ISBLANK(A129),"",if(C129="","N",if(VLOOKUP(BQ129,NewPlanet,3,false)=C129,"Y","N")))</f>
        <v/>
      </c>
      <c r="C129" s="141"/>
      <c r="D129" s="52"/>
      <c r="E129" s="52"/>
      <c r="F129" s="52"/>
      <c r="G129" s="52"/>
      <c r="H129" s="52"/>
      <c r="I129" s="54" t="str">
        <f t="shared" si="7"/>
        <v/>
      </c>
      <c r="J129" s="52"/>
      <c r="K129" s="52"/>
      <c r="L129" s="52"/>
      <c r="M129" s="52"/>
      <c r="N129" s="52"/>
      <c r="O129" s="54" t="str">
        <f t="shared" si="8"/>
        <v/>
      </c>
      <c r="P129" s="142"/>
      <c r="Q129" s="56"/>
      <c r="R129" s="143"/>
      <c r="S129" s="58"/>
      <c r="T129" s="144"/>
      <c r="U129" s="60"/>
      <c r="V129" s="61"/>
      <c r="W129" s="62"/>
      <c r="X129" s="52"/>
      <c r="Y129" s="63"/>
      <c r="Z129" s="52"/>
      <c r="AA129" s="52"/>
      <c r="AB129" s="52"/>
      <c r="AC129" s="65"/>
      <c r="AD129" s="52"/>
      <c r="AE129" s="52"/>
      <c r="AF129" s="52"/>
      <c r="AG129" s="65"/>
      <c r="AH129" s="52"/>
      <c r="AI129" s="52"/>
      <c r="AJ129" s="52"/>
      <c r="AK129" s="65"/>
      <c r="AL129" s="52"/>
      <c r="AM129" s="52"/>
      <c r="AN129" s="52"/>
      <c r="AO129" s="56"/>
      <c r="AP129" s="56"/>
      <c r="AQ129" s="56"/>
      <c r="AR129" s="58"/>
      <c r="AS129" s="58"/>
      <c r="AT129" s="58"/>
      <c r="AU129" s="60"/>
      <c r="AV129" s="60"/>
      <c r="AW129" s="61"/>
      <c r="AX129" s="62"/>
      <c r="AY129" s="31" t="str">
        <f t="shared" si="14"/>
        <v/>
      </c>
      <c r="AZ129" s="63"/>
      <c r="BA129" s="69"/>
      <c r="BB129" s="69"/>
      <c r="BC129" s="69"/>
      <c r="BD129" s="71"/>
      <c r="BE129" s="71"/>
      <c r="BF129" s="71"/>
      <c r="BG129" s="72"/>
      <c r="BH129" s="73"/>
      <c r="BI129" s="73"/>
      <c r="BJ129" s="74"/>
      <c r="BK129" s="74"/>
      <c r="BL129" s="77" t="str">
        <f t="shared" si="10"/>
        <v/>
      </c>
      <c r="BM129" s="80" t="str">
        <f t="shared" si="11"/>
        <v/>
      </c>
      <c r="BN129" s="139"/>
      <c r="BO129" s="82" t="str">
        <f>IF(ISBLANK(A129),"",VLOOKUP(LEFT(A129,1),Coordinate,2,FALSE))</f>
        <v/>
      </c>
      <c r="BP129" s="83">
        <f t="shared" si="12"/>
        <v>0</v>
      </c>
      <c r="BQ129" s="84">
        <f t="shared" si="13"/>
        <v>0</v>
      </c>
      <c r="BR129" s="54" t="str">
        <f>IF(ISBLANK(A129),"",vlookup(LEFT(A129,1),Coordinate,9,false))</f>
        <v/>
      </c>
      <c r="BS129" s="54" t="str">
        <f>IF(ISBLANK(A129),"",VLOOKUP(MID(A129,2,1),Coordinate,9,false))</f>
        <v/>
      </c>
      <c r="BT129" s="54" t="str">
        <f>IF(ISBLANK(A129),"",VLOOKUP(MID(A129,3,1),Coordinate,9,false))</f>
        <v/>
      </c>
      <c r="BU129" s="54" t="str">
        <f>IF(ISBLANK(A129),"",VLOOKUP(MID(A129,4,1),Coordinate,9,false))</f>
        <v/>
      </c>
      <c r="BV129" s="54" t="str">
        <f>IF(ISBLANK(A129),"",VLOOKUP(MID(A129,5,1),Coordinate,9,false))</f>
        <v/>
      </c>
      <c r="BW129" s="54" t="str">
        <f>IF(ISBLANK(A129),"",VLOOKUP(MID(A129,6,1),Coordinate,9,false))</f>
        <v/>
      </c>
      <c r="BX129" s="84" t="str">
        <f>IF(ISBLANK(A129),"",VLOOKUP(RIGHT(A129,1),Coordinate,9,false))</f>
        <v/>
      </c>
      <c r="BY129" s="84">
        <f t="array" ref="BY129">SUMPRODUCT(BR129:BX129,TRANSPOSE(Weights))</f>
        <v>0</v>
      </c>
      <c r="BZ129" s="53"/>
    </row>
    <row r="130">
      <c r="A130" s="140"/>
      <c r="B130" s="51" t="str">
        <f>IF(ISBLANK(A130),"",if(C130="","N",if(VLOOKUP(BQ130,NewPlanet,3,false)=C130,"Y","N")))</f>
        <v/>
      </c>
      <c r="C130" s="141"/>
      <c r="D130" s="52"/>
      <c r="E130" s="52"/>
      <c r="F130" s="52"/>
      <c r="G130" s="52"/>
      <c r="H130" s="52"/>
      <c r="I130" s="54" t="str">
        <f t="shared" si="7"/>
        <v/>
      </c>
      <c r="J130" s="52"/>
      <c r="K130" s="52"/>
      <c r="L130" s="52"/>
      <c r="M130" s="52"/>
      <c r="N130" s="52"/>
      <c r="O130" s="54" t="str">
        <f t="shared" si="8"/>
        <v/>
      </c>
      <c r="P130" s="142"/>
      <c r="Q130" s="56"/>
      <c r="R130" s="143"/>
      <c r="S130" s="58"/>
      <c r="T130" s="144"/>
      <c r="U130" s="60"/>
      <c r="V130" s="61"/>
      <c r="W130" s="62"/>
      <c r="X130" s="52"/>
      <c r="Y130" s="63"/>
      <c r="Z130" s="52"/>
      <c r="AA130" s="52"/>
      <c r="AB130" s="52"/>
      <c r="AC130" s="65"/>
      <c r="AD130" s="52"/>
      <c r="AE130" s="52"/>
      <c r="AF130" s="52"/>
      <c r="AG130" s="65"/>
      <c r="AH130" s="52"/>
      <c r="AI130" s="52"/>
      <c r="AJ130" s="52"/>
      <c r="AK130" s="65"/>
      <c r="AL130" s="52"/>
      <c r="AM130" s="52"/>
      <c r="AN130" s="52"/>
      <c r="AO130" s="56"/>
      <c r="AP130" s="56"/>
      <c r="AQ130" s="56"/>
      <c r="AR130" s="58"/>
      <c r="AS130" s="58"/>
      <c r="AT130" s="58"/>
      <c r="AU130" s="60"/>
      <c r="AV130" s="60"/>
      <c r="AW130" s="61"/>
      <c r="AX130" s="62"/>
      <c r="AY130" s="31" t="str">
        <f t="shared" si="14"/>
        <v/>
      </c>
      <c r="AZ130" s="63"/>
      <c r="BA130" s="69"/>
      <c r="BB130" s="69"/>
      <c r="BC130" s="69"/>
      <c r="BD130" s="71"/>
      <c r="BE130" s="71"/>
      <c r="BF130" s="71"/>
      <c r="BG130" s="72"/>
      <c r="BH130" s="73"/>
      <c r="BI130" s="73"/>
      <c r="BJ130" s="74"/>
      <c r="BK130" s="74"/>
      <c r="BL130" s="77" t="str">
        <f t="shared" si="10"/>
        <v/>
      </c>
      <c r="BM130" s="80" t="str">
        <f t="shared" si="11"/>
        <v/>
      </c>
      <c r="BN130" s="139"/>
      <c r="BO130" s="82" t="str">
        <f>IF(ISBLANK(A130),"",VLOOKUP(LEFT(A130,1),Coordinate,2,FALSE))</f>
        <v/>
      </c>
      <c r="BP130" s="83">
        <f t="shared" si="12"/>
        <v>0</v>
      </c>
      <c r="BQ130" s="84">
        <f t="shared" si="13"/>
        <v>0</v>
      </c>
      <c r="BR130" s="54" t="str">
        <f>IF(ISBLANK(A130),"",vlookup(LEFT(A130,1),Coordinate,9,false))</f>
        <v/>
      </c>
      <c r="BS130" s="54" t="str">
        <f>IF(ISBLANK(A130),"",VLOOKUP(MID(A130,2,1),Coordinate,9,false))</f>
        <v/>
      </c>
      <c r="BT130" s="54" t="str">
        <f>IF(ISBLANK(A130),"",VLOOKUP(MID(A130,3,1),Coordinate,9,false))</f>
        <v/>
      </c>
      <c r="BU130" s="54" t="str">
        <f>IF(ISBLANK(A130),"",VLOOKUP(MID(A130,4,1),Coordinate,9,false))</f>
        <v/>
      </c>
      <c r="BV130" s="54" t="str">
        <f>IF(ISBLANK(A130),"",VLOOKUP(MID(A130,5,1),Coordinate,9,false))</f>
        <v/>
      </c>
      <c r="BW130" s="54" t="str">
        <f>IF(ISBLANK(A130),"",VLOOKUP(MID(A130,6,1),Coordinate,9,false))</f>
        <v/>
      </c>
      <c r="BX130" s="84" t="str">
        <f>IF(ISBLANK(A130),"",VLOOKUP(RIGHT(A130,1),Coordinate,9,false))</f>
        <v/>
      </c>
      <c r="BY130" s="84">
        <f t="array" ref="BY130">SUMPRODUCT(BR130:BX130,TRANSPOSE(Weights))</f>
        <v>0</v>
      </c>
      <c r="BZ130" s="53"/>
    </row>
    <row r="131">
      <c r="A131" s="140"/>
      <c r="B131" s="51" t="str">
        <f>IF(ISBLANK(A131),"",if(C131="","N",if(VLOOKUP(BQ131,NewPlanet,3,false)=C131,"Y","N")))</f>
        <v/>
      </c>
      <c r="C131" s="141"/>
      <c r="D131" s="52"/>
      <c r="E131" s="52"/>
      <c r="F131" s="52"/>
      <c r="G131" s="52"/>
      <c r="H131" s="52"/>
      <c r="I131" s="54" t="str">
        <f t="shared" si="7"/>
        <v/>
      </c>
      <c r="J131" s="52"/>
      <c r="K131" s="52"/>
      <c r="L131" s="52"/>
      <c r="M131" s="52"/>
      <c r="N131" s="52"/>
      <c r="O131" s="54" t="str">
        <f t="shared" si="8"/>
        <v/>
      </c>
      <c r="P131" s="142"/>
      <c r="Q131" s="56"/>
      <c r="R131" s="143"/>
      <c r="S131" s="58"/>
      <c r="T131" s="144"/>
      <c r="U131" s="60"/>
      <c r="V131" s="61"/>
      <c r="W131" s="62"/>
      <c r="X131" s="52"/>
      <c r="Y131" s="63"/>
      <c r="Z131" s="52"/>
      <c r="AA131" s="52"/>
      <c r="AB131" s="52"/>
      <c r="AC131" s="65"/>
      <c r="AD131" s="52"/>
      <c r="AE131" s="52"/>
      <c r="AF131" s="52"/>
      <c r="AG131" s="65"/>
      <c r="AH131" s="52"/>
      <c r="AI131" s="52"/>
      <c r="AJ131" s="52"/>
      <c r="AK131" s="65"/>
      <c r="AL131" s="52"/>
      <c r="AM131" s="52"/>
      <c r="AN131" s="52"/>
      <c r="AO131" s="56"/>
      <c r="AP131" s="56"/>
      <c r="AQ131" s="56"/>
      <c r="AR131" s="58"/>
      <c r="AS131" s="58"/>
      <c r="AT131" s="58"/>
      <c r="AU131" s="60"/>
      <c r="AV131" s="60"/>
      <c r="AW131" s="61"/>
      <c r="AX131" s="62"/>
      <c r="AY131" s="31" t="str">
        <f t="shared" si="14"/>
        <v/>
      </c>
      <c r="AZ131" s="63"/>
      <c r="BA131" s="69"/>
      <c r="BB131" s="69"/>
      <c r="BC131" s="69"/>
      <c r="BD131" s="71"/>
      <c r="BE131" s="71"/>
      <c r="BF131" s="71"/>
      <c r="BG131" s="72"/>
      <c r="BH131" s="73"/>
      <c r="BI131" s="73"/>
      <c r="BJ131" s="74"/>
      <c r="BK131" s="74"/>
      <c r="BL131" s="77" t="str">
        <f t="shared" si="10"/>
        <v/>
      </c>
      <c r="BM131" s="80" t="str">
        <f t="shared" si="11"/>
        <v/>
      </c>
      <c r="BN131" s="139"/>
      <c r="BO131" s="82" t="str">
        <f>IF(ISBLANK(A131),"",VLOOKUP(LEFT(A131,1),Coordinate,2,FALSE))</f>
        <v/>
      </c>
      <c r="BP131" s="83">
        <f t="shared" si="12"/>
        <v>0</v>
      </c>
      <c r="BQ131" s="84">
        <f t="shared" si="13"/>
        <v>0</v>
      </c>
      <c r="BR131" s="54" t="str">
        <f>IF(ISBLANK(A131),"",vlookup(LEFT(A131,1),Coordinate,9,false))</f>
        <v/>
      </c>
      <c r="BS131" s="54" t="str">
        <f>IF(ISBLANK(A131),"",VLOOKUP(MID(A131,2,1),Coordinate,9,false))</f>
        <v/>
      </c>
      <c r="BT131" s="54" t="str">
        <f>IF(ISBLANK(A131),"",VLOOKUP(MID(A131,3,1),Coordinate,9,false))</f>
        <v/>
      </c>
      <c r="BU131" s="54" t="str">
        <f>IF(ISBLANK(A131),"",VLOOKUP(MID(A131,4,1),Coordinate,9,false))</f>
        <v/>
      </c>
      <c r="BV131" s="54" t="str">
        <f>IF(ISBLANK(A131),"",VLOOKUP(MID(A131,5,1),Coordinate,9,false))</f>
        <v/>
      </c>
      <c r="BW131" s="54" t="str">
        <f>IF(ISBLANK(A131),"",VLOOKUP(MID(A131,6,1),Coordinate,9,false))</f>
        <v/>
      </c>
      <c r="BX131" s="84" t="str">
        <f>IF(ISBLANK(A131),"",VLOOKUP(RIGHT(A131,1),Coordinate,9,false))</f>
        <v/>
      </c>
      <c r="BY131" s="84">
        <f t="array" ref="BY131">SUMPRODUCT(BR131:BX131,TRANSPOSE(Weights))</f>
        <v>0</v>
      </c>
      <c r="BZ131" s="53"/>
    </row>
    <row r="132">
      <c r="A132" s="140"/>
      <c r="B132" s="51" t="str">
        <f>IF(ISBLANK(A132),"",if(C132="","N",if(VLOOKUP(BQ132,NewPlanet,3,false)=C132,"Y","N")))</f>
        <v/>
      </c>
      <c r="C132" s="141"/>
      <c r="D132" s="52"/>
      <c r="E132" s="52"/>
      <c r="F132" s="52"/>
      <c r="G132" s="52"/>
      <c r="H132" s="52"/>
      <c r="I132" s="54" t="str">
        <f t="shared" si="7"/>
        <v/>
      </c>
      <c r="J132" s="52"/>
      <c r="K132" s="52"/>
      <c r="L132" s="52"/>
      <c r="M132" s="52"/>
      <c r="N132" s="52"/>
      <c r="O132" s="54" t="str">
        <f t="shared" si="8"/>
        <v/>
      </c>
      <c r="P132" s="142"/>
      <c r="Q132" s="56"/>
      <c r="R132" s="143"/>
      <c r="S132" s="58"/>
      <c r="T132" s="144"/>
      <c r="U132" s="60"/>
      <c r="V132" s="61"/>
      <c r="W132" s="62"/>
      <c r="X132" s="52"/>
      <c r="Y132" s="63"/>
      <c r="Z132" s="52"/>
      <c r="AA132" s="52"/>
      <c r="AB132" s="52"/>
      <c r="AC132" s="65"/>
      <c r="AD132" s="52"/>
      <c r="AE132" s="52"/>
      <c r="AF132" s="52"/>
      <c r="AG132" s="65"/>
      <c r="AH132" s="52"/>
      <c r="AI132" s="52"/>
      <c r="AJ132" s="52"/>
      <c r="AK132" s="65"/>
      <c r="AL132" s="52"/>
      <c r="AM132" s="52"/>
      <c r="AN132" s="52"/>
      <c r="AO132" s="56"/>
      <c r="AP132" s="56"/>
      <c r="AQ132" s="56"/>
      <c r="AR132" s="58"/>
      <c r="AS132" s="58"/>
      <c r="AT132" s="58"/>
      <c r="AU132" s="60"/>
      <c r="AV132" s="60"/>
      <c r="AW132" s="61"/>
      <c r="AX132" s="62"/>
      <c r="AY132" s="31" t="str">
        <f t="shared" si="14"/>
        <v/>
      </c>
      <c r="AZ132" s="63"/>
      <c r="BA132" s="69"/>
      <c r="BB132" s="69"/>
      <c r="BC132" s="69"/>
      <c r="BD132" s="71"/>
      <c r="BE132" s="71"/>
      <c r="BF132" s="71"/>
      <c r="BG132" s="72"/>
      <c r="BH132" s="73"/>
      <c r="BI132" s="73"/>
      <c r="BJ132" s="74"/>
      <c r="BK132" s="74"/>
      <c r="BL132" s="77" t="str">
        <f t="shared" si="10"/>
        <v/>
      </c>
      <c r="BM132" s="80" t="str">
        <f t="shared" si="11"/>
        <v/>
      </c>
      <c r="BN132" s="139"/>
      <c r="BO132" s="82" t="str">
        <f>IF(ISBLANK(A132),"",VLOOKUP(LEFT(A132,1),Coordinate,2,FALSE))</f>
        <v/>
      </c>
      <c r="BP132" s="83">
        <f t="shared" si="12"/>
        <v>0</v>
      </c>
      <c r="BQ132" s="84">
        <f t="shared" si="13"/>
        <v>0</v>
      </c>
      <c r="BR132" s="54" t="str">
        <f>IF(ISBLANK(A132),"",vlookup(LEFT(A132,1),Coordinate,9,false))</f>
        <v/>
      </c>
      <c r="BS132" s="54" t="str">
        <f>IF(ISBLANK(A132),"",VLOOKUP(MID(A132,2,1),Coordinate,9,false))</f>
        <v/>
      </c>
      <c r="BT132" s="54" t="str">
        <f>IF(ISBLANK(A132),"",VLOOKUP(MID(A132,3,1),Coordinate,9,false))</f>
        <v/>
      </c>
      <c r="BU132" s="54" t="str">
        <f>IF(ISBLANK(A132),"",VLOOKUP(MID(A132,4,1),Coordinate,9,false))</f>
        <v/>
      </c>
      <c r="BV132" s="54" t="str">
        <f>IF(ISBLANK(A132),"",VLOOKUP(MID(A132,5,1),Coordinate,9,false))</f>
        <v/>
      </c>
      <c r="BW132" s="54" t="str">
        <f>IF(ISBLANK(A132),"",VLOOKUP(MID(A132,6,1),Coordinate,9,false))</f>
        <v/>
      </c>
      <c r="BX132" s="84" t="str">
        <f>IF(ISBLANK(A132),"",VLOOKUP(RIGHT(A132,1),Coordinate,9,false))</f>
        <v/>
      </c>
      <c r="BY132" s="84">
        <f t="array" ref="BY132">SUMPRODUCT(BR132:BX132,TRANSPOSE(Weights))</f>
        <v>0</v>
      </c>
      <c r="BZ132" s="53"/>
    </row>
    <row r="133">
      <c r="A133" s="140"/>
      <c r="B133" s="51" t="str">
        <f>IF(ISBLANK(A133),"",if(C133="","N",if(VLOOKUP(BQ133,NewPlanet,3,false)=C133,"Y","N")))</f>
        <v/>
      </c>
      <c r="C133" s="141"/>
      <c r="D133" s="52"/>
      <c r="E133" s="52"/>
      <c r="F133" s="52"/>
      <c r="G133" s="52"/>
      <c r="H133" s="52"/>
      <c r="I133" s="54" t="str">
        <f t="shared" si="7"/>
        <v/>
      </c>
      <c r="J133" s="52"/>
      <c r="K133" s="52"/>
      <c r="L133" s="52"/>
      <c r="M133" s="52"/>
      <c r="N133" s="52"/>
      <c r="O133" s="54" t="str">
        <f t="shared" si="8"/>
        <v/>
      </c>
      <c r="P133" s="142"/>
      <c r="Q133" s="56"/>
      <c r="R133" s="143"/>
      <c r="S133" s="58"/>
      <c r="T133" s="144"/>
      <c r="U133" s="60"/>
      <c r="V133" s="61"/>
      <c r="W133" s="62"/>
      <c r="X133" s="52"/>
      <c r="Y133" s="63"/>
      <c r="Z133" s="52"/>
      <c r="AA133" s="52"/>
      <c r="AB133" s="52"/>
      <c r="AC133" s="65"/>
      <c r="AD133" s="52"/>
      <c r="AE133" s="52"/>
      <c r="AF133" s="52"/>
      <c r="AG133" s="65"/>
      <c r="AH133" s="52"/>
      <c r="AI133" s="52"/>
      <c r="AJ133" s="52"/>
      <c r="AK133" s="65"/>
      <c r="AL133" s="52"/>
      <c r="AM133" s="52"/>
      <c r="AN133" s="52"/>
      <c r="AO133" s="56"/>
      <c r="AP133" s="56"/>
      <c r="AQ133" s="56"/>
      <c r="AR133" s="58"/>
      <c r="AS133" s="58"/>
      <c r="AT133" s="58"/>
      <c r="AU133" s="60"/>
      <c r="AV133" s="60"/>
      <c r="AW133" s="61"/>
      <c r="AX133" s="62"/>
      <c r="AY133" s="31" t="str">
        <f t="shared" si="14"/>
        <v/>
      </c>
      <c r="AZ133" s="63"/>
      <c r="BA133" s="69"/>
      <c r="BB133" s="69"/>
      <c r="BC133" s="69"/>
      <c r="BD133" s="71"/>
      <c r="BE133" s="71"/>
      <c r="BF133" s="71"/>
      <c r="BG133" s="72"/>
      <c r="BH133" s="73"/>
      <c r="BI133" s="73"/>
      <c r="BJ133" s="74"/>
      <c r="BK133" s="74"/>
      <c r="BL133" s="77" t="str">
        <f t="shared" si="10"/>
        <v/>
      </c>
      <c r="BM133" s="80" t="str">
        <f t="shared" si="11"/>
        <v/>
      </c>
      <c r="BN133" s="139"/>
      <c r="BO133" s="82" t="str">
        <f>IF(ISBLANK(A133),"",VLOOKUP(LEFT(A133,1),Coordinate,2,FALSE))</f>
        <v/>
      </c>
      <c r="BP133" s="83">
        <f t="shared" si="12"/>
        <v>0</v>
      </c>
      <c r="BQ133" s="84">
        <f t="shared" si="13"/>
        <v>0</v>
      </c>
      <c r="BR133" s="54" t="str">
        <f>IF(ISBLANK(A133),"",vlookup(LEFT(A133,1),Coordinate,9,false))</f>
        <v/>
      </c>
      <c r="BS133" s="54" t="str">
        <f>IF(ISBLANK(A133),"",VLOOKUP(MID(A133,2,1),Coordinate,9,false))</f>
        <v/>
      </c>
      <c r="BT133" s="54" t="str">
        <f>IF(ISBLANK(A133),"",VLOOKUP(MID(A133,3,1),Coordinate,9,false))</f>
        <v/>
      </c>
      <c r="BU133" s="54" t="str">
        <f>IF(ISBLANK(A133),"",VLOOKUP(MID(A133,4,1),Coordinate,9,false))</f>
        <v/>
      </c>
      <c r="BV133" s="54" t="str">
        <f>IF(ISBLANK(A133),"",VLOOKUP(MID(A133,5,1),Coordinate,9,false))</f>
        <v/>
      </c>
      <c r="BW133" s="54" t="str">
        <f>IF(ISBLANK(A133),"",VLOOKUP(MID(A133,6,1),Coordinate,9,false))</f>
        <v/>
      </c>
      <c r="BX133" s="84" t="str">
        <f>IF(ISBLANK(A133),"",VLOOKUP(RIGHT(A133,1),Coordinate,9,false))</f>
        <v/>
      </c>
      <c r="BY133" s="84">
        <f t="array" ref="BY133">SUMPRODUCT(BR133:BX133,TRANSPOSE(Weights))</f>
        <v>0</v>
      </c>
      <c r="BZ133" s="53"/>
    </row>
    <row r="134">
      <c r="A134" s="140"/>
      <c r="B134" s="51" t="str">
        <f>IF(ISBLANK(A134),"",if(C134="","N",if(VLOOKUP(BQ134,NewPlanet,3,false)=C134,"Y","N")))</f>
        <v/>
      </c>
      <c r="C134" s="141"/>
      <c r="D134" s="52"/>
      <c r="E134" s="52"/>
      <c r="F134" s="52"/>
      <c r="G134" s="52"/>
      <c r="H134" s="52"/>
      <c r="I134" s="54" t="str">
        <f t="shared" si="7"/>
        <v/>
      </c>
      <c r="J134" s="52"/>
      <c r="K134" s="52"/>
      <c r="L134" s="52"/>
      <c r="M134" s="52"/>
      <c r="N134" s="52"/>
      <c r="O134" s="54" t="str">
        <f t="shared" si="8"/>
        <v/>
      </c>
      <c r="P134" s="142"/>
      <c r="Q134" s="56"/>
      <c r="R134" s="143"/>
      <c r="S134" s="58"/>
      <c r="T134" s="144"/>
      <c r="U134" s="60"/>
      <c r="V134" s="61"/>
      <c r="W134" s="62"/>
      <c r="X134" s="52"/>
      <c r="Y134" s="63"/>
      <c r="Z134" s="52"/>
      <c r="AA134" s="52"/>
      <c r="AB134" s="52"/>
      <c r="AC134" s="65"/>
      <c r="AD134" s="52"/>
      <c r="AE134" s="52"/>
      <c r="AF134" s="52"/>
      <c r="AG134" s="65"/>
      <c r="AH134" s="52"/>
      <c r="AI134" s="52"/>
      <c r="AJ134" s="52"/>
      <c r="AK134" s="65"/>
      <c r="AL134" s="52"/>
      <c r="AM134" s="52"/>
      <c r="AN134" s="52"/>
      <c r="AO134" s="56"/>
      <c r="AP134" s="56"/>
      <c r="AQ134" s="56"/>
      <c r="AR134" s="58"/>
      <c r="AS134" s="58"/>
      <c r="AT134" s="58"/>
      <c r="AU134" s="60"/>
      <c r="AV134" s="60"/>
      <c r="AW134" s="61"/>
      <c r="AX134" s="62"/>
      <c r="AY134" s="31" t="str">
        <f t="shared" si="14"/>
        <v/>
      </c>
      <c r="AZ134" s="63"/>
      <c r="BA134" s="69"/>
      <c r="BB134" s="69"/>
      <c r="BC134" s="69"/>
      <c r="BD134" s="71"/>
      <c r="BE134" s="71"/>
      <c r="BF134" s="71"/>
      <c r="BG134" s="72"/>
      <c r="BH134" s="73"/>
      <c r="BI134" s="73"/>
      <c r="BJ134" s="74"/>
      <c r="BK134" s="74"/>
      <c r="BL134" s="77" t="str">
        <f t="shared" si="10"/>
        <v/>
      </c>
      <c r="BM134" s="80" t="str">
        <f t="shared" si="11"/>
        <v/>
      </c>
      <c r="BN134" s="139"/>
      <c r="BO134" s="82" t="str">
        <f>IF(ISBLANK(A134),"",VLOOKUP(LEFT(A134,1),Coordinate,2,FALSE))</f>
        <v/>
      </c>
      <c r="BP134" s="83">
        <f t="shared" si="12"/>
        <v>0</v>
      </c>
      <c r="BQ134" s="84">
        <f t="shared" si="13"/>
        <v>0</v>
      </c>
      <c r="BR134" s="54" t="str">
        <f>IF(ISBLANK(A134),"",vlookup(LEFT(A134,1),Coordinate,9,false))</f>
        <v/>
      </c>
      <c r="BS134" s="54" t="str">
        <f>IF(ISBLANK(A134),"",VLOOKUP(MID(A134,2,1),Coordinate,9,false))</f>
        <v/>
      </c>
      <c r="BT134" s="54" t="str">
        <f>IF(ISBLANK(A134),"",VLOOKUP(MID(A134,3,1),Coordinate,9,false))</f>
        <v/>
      </c>
      <c r="BU134" s="54" t="str">
        <f>IF(ISBLANK(A134),"",VLOOKUP(MID(A134,4,1),Coordinate,9,false))</f>
        <v/>
      </c>
      <c r="BV134" s="54" t="str">
        <f>IF(ISBLANK(A134),"",VLOOKUP(MID(A134,5,1),Coordinate,9,false))</f>
        <v/>
      </c>
      <c r="BW134" s="54" t="str">
        <f>IF(ISBLANK(A134),"",VLOOKUP(MID(A134,6,1),Coordinate,9,false))</f>
        <v/>
      </c>
      <c r="BX134" s="84" t="str">
        <f>IF(ISBLANK(A134),"",VLOOKUP(RIGHT(A134,1),Coordinate,9,false))</f>
        <v/>
      </c>
      <c r="BY134" s="84">
        <f t="array" ref="BY134">SUMPRODUCT(BR134:BX134,TRANSPOSE(Weights))</f>
        <v>0</v>
      </c>
      <c r="BZ134" s="53"/>
    </row>
    <row r="135">
      <c r="A135" s="147"/>
      <c r="B135" s="51" t="str">
        <f>IF(ISBLANK(A135),"",if(C135="","N",if(VLOOKUP(BQ135,NewPlanet,3,false)=C135,"Y","N")))</f>
        <v/>
      </c>
      <c r="C135" s="141"/>
      <c r="D135" s="52"/>
      <c r="E135" s="52"/>
      <c r="F135" s="52"/>
      <c r="G135" s="52"/>
      <c r="H135" s="52"/>
      <c r="I135" s="54" t="str">
        <f t="shared" si="7"/>
        <v/>
      </c>
      <c r="J135" s="52"/>
      <c r="K135" s="52"/>
      <c r="L135" s="52"/>
      <c r="M135" s="52"/>
      <c r="N135" s="52"/>
      <c r="O135" s="54" t="str">
        <f t="shared" si="8"/>
        <v/>
      </c>
      <c r="P135" s="142"/>
      <c r="Q135" s="56"/>
      <c r="R135" s="143"/>
      <c r="S135" s="58"/>
      <c r="T135" s="144"/>
      <c r="U135" s="60"/>
      <c r="V135" s="61"/>
      <c r="W135" s="62"/>
      <c r="X135" s="52"/>
      <c r="Y135" s="63"/>
      <c r="Z135" s="52"/>
      <c r="AA135" s="52"/>
      <c r="AB135" s="52"/>
      <c r="AC135" s="65"/>
      <c r="AD135" s="52"/>
      <c r="AE135" s="52"/>
      <c r="AF135" s="52"/>
      <c r="AG135" s="65"/>
      <c r="AH135" s="52"/>
      <c r="AI135" s="52"/>
      <c r="AJ135" s="52"/>
      <c r="AK135" s="65"/>
      <c r="AL135" s="52"/>
      <c r="AM135" s="52"/>
      <c r="AN135" s="52"/>
      <c r="AO135" s="56"/>
      <c r="AP135" s="56"/>
      <c r="AQ135" s="56"/>
      <c r="AR135" s="58"/>
      <c r="AS135" s="58"/>
      <c r="AT135" s="58"/>
      <c r="AU135" s="60"/>
      <c r="AV135" s="60"/>
      <c r="AW135" s="61"/>
      <c r="AX135" s="62"/>
      <c r="AY135" s="31" t="str">
        <f t="shared" si="14"/>
        <v/>
      </c>
      <c r="AZ135" s="63"/>
      <c r="BA135" s="69"/>
      <c r="BB135" s="69"/>
      <c r="BC135" s="69"/>
      <c r="BD135" s="71"/>
      <c r="BE135" s="71"/>
      <c r="BF135" s="71"/>
      <c r="BG135" s="72"/>
      <c r="BH135" s="73"/>
      <c r="BI135" s="73"/>
      <c r="BJ135" s="74"/>
      <c r="BK135" s="74"/>
      <c r="BL135" s="77" t="str">
        <f t="shared" si="10"/>
        <v/>
      </c>
      <c r="BM135" s="80" t="str">
        <f t="shared" si="11"/>
        <v/>
      </c>
      <c r="BN135" s="139"/>
      <c r="BO135" s="82" t="str">
        <f>IF(ISBLANK(A135),"",VLOOKUP(LEFT(A135,1),Coordinate,2,FALSE))</f>
        <v/>
      </c>
      <c r="BP135" s="83">
        <f t="shared" si="12"/>
        <v>0</v>
      </c>
      <c r="BQ135" s="84">
        <f t="shared" si="13"/>
        <v>0</v>
      </c>
      <c r="BR135" s="54" t="str">
        <f>IF(ISBLANK(A135),"",vlookup(LEFT(A135,1),Coordinate,9,false))</f>
        <v/>
      </c>
      <c r="BS135" s="54" t="str">
        <f>IF(ISBLANK(A135),"",VLOOKUP(MID(A135,2,1),Coordinate,9,false))</f>
        <v/>
      </c>
      <c r="BT135" s="54" t="str">
        <f>IF(ISBLANK(A135),"",VLOOKUP(MID(A135,3,1),Coordinate,9,false))</f>
        <v/>
      </c>
      <c r="BU135" s="54" t="str">
        <f>IF(ISBLANK(A135),"",VLOOKUP(MID(A135,4,1),Coordinate,9,false))</f>
        <v/>
      </c>
      <c r="BV135" s="54" t="str">
        <f>IF(ISBLANK(A135),"",VLOOKUP(MID(A135,5,1),Coordinate,9,false))</f>
        <v/>
      </c>
      <c r="BW135" s="54" t="str">
        <f>IF(ISBLANK(A135),"",VLOOKUP(MID(A135,6,1),Coordinate,9,false))</f>
        <v/>
      </c>
      <c r="BX135" s="84" t="str">
        <f>IF(ISBLANK(A135),"",VLOOKUP(RIGHT(A135,1),Coordinate,9,false))</f>
        <v/>
      </c>
      <c r="BY135" s="84">
        <f t="array" ref="BY135">SUMPRODUCT(BR135:BX135,TRANSPOSE(Weights))</f>
        <v>0</v>
      </c>
      <c r="BZ135" s="53"/>
    </row>
    <row r="136">
      <c r="A136" s="147"/>
      <c r="B136" s="51" t="str">
        <f>IF(ISBLANK(A136),"",if(C136="","N",if(VLOOKUP(BQ136,NewPlanet,3,false)=C136,"Y","N")))</f>
        <v/>
      </c>
      <c r="C136" s="141"/>
      <c r="D136" s="52"/>
      <c r="E136" s="52"/>
      <c r="F136" s="52"/>
      <c r="G136" s="52"/>
      <c r="H136" s="52"/>
      <c r="I136" s="54" t="str">
        <f t="shared" si="7"/>
        <v/>
      </c>
      <c r="J136" s="52"/>
      <c r="K136" s="52"/>
      <c r="L136" s="52"/>
      <c r="M136" s="52"/>
      <c r="N136" s="52"/>
      <c r="O136" s="54" t="str">
        <f t="shared" si="8"/>
        <v/>
      </c>
      <c r="P136" s="142"/>
      <c r="Q136" s="56"/>
      <c r="R136" s="143"/>
      <c r="S136" s="58"/>
      <c r="T136" s="144"/>
      <c r="U136" s="60"/>
      <c r="V136" s="61"/>
      <c r="W136" s="62"/>
      <c r="X136" s="52"/>
      <c r="Y136" s="63"/>
      <c r="Z136" s="52"/>
      <c r="AA136" s="52"/>
      <c r="AB136" s="52"/>
      <c r="AC136" s="65"/>
      <c r="AD136" s="52"/>
      <c r="AE136" s="52"/>
      <c r="AF136" s="52"/>
      <c r="AG136" s="65"/>
      <c r="AH136" s="52"/>
      <c r="AI136" s="52"/>
      <c r="AJ136" s="52"/>
      <c r="AK136" s="65"/>
      <c r="AL136" s="52"/>
      <c r="AM136" s="52"/>
      <c r="AN136" s="52"/>
      <c r="AO136" s="56"/>
      <c r="AP136" s="56"/>
      <c r="AQ136" s="56"/>
      <c r="AR136" s="58"/>
      <c r="AS136" s="58"/>
      <c r="AT136" s="58"/>
      <c r="AU136" s="60"/>
      <c r="AV136" s="60"/>
      <c r="AW136" s="61"/>
      <c r="AX136" s="62"/>
      <c r="AY136" s="31" t="str">
        <f t="shared" si="14"/>
        <v/>
      </c>
      <c r="AZ136" s="63"/>
      <c r="BA136" s="69"/>
      <c r="BB136" s="69"/>
      <c r="BC136" s="69"/>
      <c r="BD136" s="71"/>
      <c r="BE136" s="71"/>
      <c r="BF136" s="71"/>
      <c r="BG136" s="72"/>
      <c r="BH136" s="73"/>
      <c r="BI136" s="73"/>
      <c r="BJ136" s="74"/>
      <c r="BK136" s="74"/>
      <c r="BL136" s="77" t="str">
        <f t="shared" si="10"/>
        <v/>
      </c>
      <c r="BM136" s="80" t="str">
        <f t="shared" si="11"/>
        <v/>
      </c>
      <c r="BN136" s="139"/>
      <c r="BO136" s="82" t="str">
        <f>IF(ISBLANK(A136),"",VLOOKUP(LEFT(A136,1),Coordinate,2,FALSE))</f>
        <v/>
      </c>
      <c r="BP136" s="83">
        <f t="shared" si="12"/>
        <v>0</v>
      </c>
      <c r="BQ136" s="84">
        <f t="shared" si="13"/>
        <v>0</v>
      </c>
      <c r="BR136" s="54" t="str">
        <f>IF(ISBLANK(A136),"",vlookup(LEFT(A136,1),Coordinate,9,false))</f>
        <v/>
      </c>
      <c r="BS136" s="54" t="str">
        <f>IF(ISBLANK(A136),"",VLOOKUP(MID(A136,2,1),Coordinate,9,false))</f>
        <v/>
      </c>
      <c r="BT136" s="54" t="str">
        <f>IF(ISBLANK(A136),"",VLOOKUP(MID(A136,3,1),Coordinate,9,false))</f>
        <v/>
      </c>
      <c r="BU136" s="54" t="str">
        <f>IF(ISBLANK(A136),"",VLOOKUP(MID(A136,4,1),Coordinate,9,false))</f>
        <v/>
      </c>
      <c r="BV136" s="54" t="str">
        <f>IF(ISBLANK(A136),"",VLOOKUP(MID(A136,5,1),Coordinate,9,false))</f>
        <v/>
      </c>
      <c r="BW136" s="54" t="str">
        <f>IF(ISBLANK(A136),"",VLOOKUP(MID(A136,6,1),Coordinate,9,false))</f>
        <v/>
      </c>
      <c r="BX136" s="84" t="str">
        <f>IF(ISBLANK(A136),"",VLOOKUP(RIGHT(A136,1),Coordinate,9,false))</f>
        <v/>
      </c>
      <c r="BY136" s="84">
        <f t="array" ref="BY136">SUMPRODUCT(BR136:BX136,TRANSPOSE(Weights))</f>
        <v>0</v>
      </c>
      <c r="BZ136" s="53"/>
    </row>
    <row r="137">
      <c r="A137" s="147"/>
      <c r="B137" s="51" t="str">
        <f>IF(ISBLANK(A137),"",if(C137="","N",if(VLOOKUP(BQ137,NewPlanet,3,false)=C137,"Y","N")))</f>
        <v/>
      </c>
      <c r="C137" s="141"/>
      <c r="D137" s="52"/>
      <c r="E137" s="52"/>
      <c r="F137" s="52"/>
      <c r="G137" s="52"/>
      <c r="H137" s="52"/>
      <c r="I137" s="54" t="str">
        <f t="shared" si="7"/>
        <v/>
      </c>
      <c r="J137" s="52"/>
      <c r="K137" s="52"/>
      <c r="L137" s="52"/>
      <c r="M137" s="52"/>
      <c r="N137" s="52"/>
      <c r="O137" s="54" t="str">
        <f t="shared" si="8"/>
        <v/>
      </c>
      <c r="P137" s="142"/>
      <c r="Q137" s="56"/>
      <c r="R137" s="143"/>
      <c r="S137" s="58"/>
      <c r="T137" s="144"/>
      <c r="U137" s="60"/>
      <c r="V137" s="61"/>
      <c r="W137" s="62"/>
      <c r="X137" s="52"/>
      <c r="Y137" s="63"/>
      <c r="Z137" s="52"/>
      <c r="AA137" s="52"/>
      <c r="AB137" s="52"/>
      <c r="AC137" s="65"/>
      <c r="AD137" s="52"/>
      <c r="AE137" s="52"/>
      <c r="AF137" s="52"/>
      <c r="AG137" s="65"/>
      <c r="AH137" s="52"/>
      <c r="AI137" s="52"/>
      <c r="AJ137" s="52"/>
      <c r="AK137" s="65"/>
      <c r="AL137" s="52"/>
      <c r="AM137" s="52"/>
      <c r="AN137" s="52"/>
      <c r="AO137" s="56"/>
      <c r="AP137" s="56"/>
      <c r="AQ137" s="56"/>
      <c r="AR137" s="58"/>
      <c r="AS137" s="58"/>
      <c r="AT137" s="58"/>
      <c r="AU137" s="60"/>
      <c r="AV137" s="60"/>
      <c r="AW137" s="61"/>
      <c r="AX137" s="62"/>
      <c r="AY137" s="31" t="str">
        <f t="shared" si="14"/>
        <v/>
      </c>
      <c r="AZ137" s="63"/>
      <c r="BA137" s="69"/>
      <c r="BB137" s="69"/>
      <c r="BC137" s="69"/>
      <c r="BD137" s="71"/>
      <c r="BE137" s="71"/>
      <c r="BF137" s="71"/>
      <c r="BG137" s="72"/>
      <c r="BH137" s="73"/>
      <c r="BI137" s="73"/>
      <c r="BJ137" s="74"/>
      <c r="BK137" s="74"/>
      <c r="BL137" s="77" t="str">
        <f t="shared" si="10"/>
        <v/>
      </c>
      <c r="BM137" s="80" t="str">
        <f t="shared" si="11"/>
        <v/>
      </c>
      <c r="BN137" s="139"/>
      <c r="BO137" s="82" t="str">
        <f>IF(ISBLANK(A137),"",VLOOKUP(LEFT(A137,1),Coordinate,2,FALSE))</f>
        <v/>
      </c>
      <c r="BP137" s="83">
        <f t="shared" si="12"/>
        <v>0</v>
      </c>
      <c r="BQ137" s="84">
        <f t="shared" si="13"/>
        <v>0</v>
      </c>
      <c r="BR137" s="54" t="str">
        <f>IF(ISBLANK(A137),"",vlookup(LEFT(A137,1),Coordinate,9,false))</f>
        <v/>
      </c>
      <c r="BS137" s="54" t="str">
        <f>IF(ISBLANK(A137),"",VLOOKUP(MID(A137,2,1),Coordinate,9,false))</f>
        <v/>
      </c>
      <c r="BT137" s="54" t="str">
        <f>IF(ISBLANK(A137),"",VLOOKUP(MID(A137,3,1),Coordinate,9,false))</f>
        <v/>
      </c>
      <c r="BU137" s="54" t="str">
        <f>IF(ISBLANK(A137),"",VLOOKUP(MID(A137,4,1),Coordinate,9,false))</f>
        <v/>
      </c>
      <c r="BV137" s="54" t="str">
        <f>IF(ISBLANK(A137),"",VLOOKUP(MID(A137,5,1),Coordinate,9,false))</f>
        <v/>
      </c>
      <c r="BW137" s="54" t="str">
        <f>IF(ISBLANK(A137),"",VLOOKUP(MID(A137,6,1),Coordinate,9,false))</f>
        <v/>
      </c>
      <c r="BX137" s="84" t="str">
        <f>IF(ISBLANK(A137),"",VLOOKUP(RIGHT(A137,1),Coordinate,9,false))</f>
        <v/>
      </c>
      <c r="BY137" s="84">
        <f t="array" ref="BY137">SUMPRODUCT(BR137:BX137,TRANSPOSE(Weights))</f>
        <v>0</v>
      </c>
      <c r="BZ137" s="53"/>
    </row>
    <row r="138">
      <c r="A138" s="147"/>
      <c r="B138" s="51" t="str">
        <f>IF(ISBLANK(A138),"",if(C138="","N",if(VLOOKUP(BQ138,NewPlanet,3,false)=C138,"Y","N")))</f>
        <v/>
      </c>
      <c r="C138" s="141"/>
      <c r="D138" s="52"/>
      <c r="E138" s="52"/>
      <c r="F138" s="52"/>
      <c r="G138" s="52"/>
      <c r="H138" s="52"/>
      <c r="I138" s="54" t="str">
        <f t="shared" si="7"/>
        <v/>
      </c>
      <c r="J138" s="52"/>
      <c r="K138" s="52"/>
      <c r="L138" s="52"/>
      <c r="M138" s="52"/>
      <c r="N138" s="52"/>
      <c r="O138" s="54" t="str">
        <f t="shared" si="8"/>
        <v/>
      </c>
      <c r="P138" s="142"/>
      <c r="Q138" s="56"/>
      <c r="R138" s="143"/>
      <c r="S138" s="58"/>
      <c r="T138" s="144"/>
      <c r="U138" s="60"/>
      <c r="V138" s="61"/>
      <c r="W138" s="62"/>
      <c r="X138" s="52"/>
      <c r="Y138" s="63"/>
      <c r="Z138" s="52"/>
      <c r="AA138" s="52"/>
      <c r="AB138" s="52"/>
      <c r="AC138" s="65"/>
      <c r="AD138" s="52"/>
      <c r="AE138" s="52"/>
      <c r="AF138" s="52"/>
      <c r="AG138" s="65"/>
      <c r="AH138" s="52"/>
      <c r="AI138" s="52"/>
      <c r="AJ138" s="52"/>
      <c r="AK138" s="65"/>
      <c r="AL138" s="52"/>
      <c r="AM138" s="52"/>
      <c r="AN138" s="52"/>
      <c r="AO138" s="56"/>
      <c r="AP138" s="56"/>
      <c r="AQ138" s="56"/>
      <c r="AR138" s="58"/>
      <c r="AS138" s="58"/>
      <c r="AT138" s="58"/>
      <c r="AU138" s="60"/>
      <c r="AV138" s="60"/>
      <c r="AW138" s="61"/>
      <c r="AX138" s="62"/>
      <c r="AY138" s="31" t="str">
        <f t="shared" si="14"/>
        <v/>
      </c>
      <c r="AZ138" s="63"/>
      <c r="BA138" s="69"/>
      <c r="BB138" s="69"/>
      <c r="BC138" s="69"/>
      <c r="BD138" s="71"/>
      <c r="BE138" s="71"/>
      <c r="BF138" s="71"/>
      <c r="BG138" s="72"/>
      <c r="BH138" s="73"/>
      <c r="BI138" s="73"/>
      <c r="BJ138" s="74"/>
      <c r="BK138" s="74"/>
      <c r="BL138" s="77" t="str">
        <f t="shared" si="10"/>
        <v/>
      </c>
      <c r="BM138" s="80" t="str">
        <f t="shared" si="11"/>
        <v/>
      </c>
      <c r="BN138" s="139"/>
      <c r="BO138" s="82" t="str">
        <f>IF(ISBLANK(A138),"",VLOOKUP(LEFT(A138,1),Coordinate,2,FALSE))</f>
        <v/>
      </c>
      <c r="BP138" s="83">
        <f t="shared" si="12"/>
        <v>0</v>
      </c>
      <c r="BQ138" s="84">
        <f t="shared" si="13"/>
        <v>0</v>
      </c>
      <c r="BR138" s="54" t="str">
        <f>IF(ISBLANK(A138),"",vlookup(LEFT(A138,1),Coordinate,9,false))</f>
        <v/>
      </c>
      <c r="BS138" s="54" t="str">
        <f>IF(ISBLANK(A138),"",VLOOKUP(MID(A138,2,1),Coordinate,9,false))</f>
        <v/>
      </c>
      <c r="BT138" s="54" t="str">
        <f>IF(ISBLANK(A138),"",VLOOKUP(MID(A138,3,1),Coordinate,9,false))</f>
        <v/>
      </c>
      <c r="BU138" s="54" t="str">
        <f>IF(ISBLANK(A138),"",VLOOKUP(MID(A138,4,1),Coordinate,9,false))</f>
        <v/>
      </c>
      <c r="BV138" s="54" t="str">
        <f>IF(ISBLANK(A138),"",VLOOKUP(MID(A138,5,1),Coordinate,9,false))</f>
        <v/>
      </c>
      <c r="BW138" s="54" t="str">
        <f>IF(ISBLANK(A138),"",VLOOKUP(MID(A138,6,1),Coordinate,9,false))</f>
        <v/>
      </c>
      <c r="BX138" s="84" t="str">
        <f>IF(ISBLANK(A138),"",VLOOKUP(RIGHT(A138,1),Coordinate,9,false))</f>
        <v/>
      </c>
      <c r="BY138" s="84">
        <f t="array" ref="BY138">SUMPRODUCT(BR138:BX138,TRANSPOSE(Weights))</f>
        <v>0</v>
      </c>
      <c r="BZ138" s="53"/>
    </row>
    <row r="139">
      <c r="A139" s="147"/>
      <c r="B139" s="51" t="str">
        <f>IF(ISBLANK(A139),"",if(C139="","N",if(VLOOKUP(BQ139,NewPlanet,3,false)=C139,"Y","N")))</f>
        <v/>
      </c>
      <c r="C139" s="141"/>
      <c r="D139" s="52"/>
      <c r="E139" s="52"/>
      <c r="F139" s="52"/>
      <c r="G139" s="52"/>
      <c r="H139" s="52"/>
      <c r="I139" s="54" t="str">
        <f t="shared" si="7"/>
        <v/>
      </c>
      <c r="J139" s="52"/>
      <c r="K139" s="52"/>
      <c r="L139" s="52"/>
      <c r="M139" s="52"/>
      <c r="N139" s="52"/>
      <c r="O139" s="54" t="str">
        <f t="shared" si="8"/>
        <v/>
      </c>
      <c r="P139" s="142"/>
      <c r="Q139" s="56"/>
      <c r="R139" s="143"/>
      <c r="S139" s="58"/>
      <c r="T139" s="144"/>
      <c r="U139" s="60"/>
      <c r="V139" s="61"/>
      <c r="W139" s="62"/>
      <c r="X139" s="52"/>
      <c r="Y139" s="63"/>
      <c r="Z139" s="52"/>
      <c r="AA139" s="52"/>
      <c r="AB139" s="52"/>
      <c r="AC139" s="65"/>
      <c r="AD139" s="52"/>
      <c r="AE139" s="52"/>
      <c r="AF139" s="52"/>
      <c r="AG139" s="65"/>
      <c r="AH139" s="52"/>
      <c r="AI139" s="52"/>
      <c r="AJ139" s="52"/>
      <c r="AK139" s="65"/>
      <c r="AL139" s="52"/>
      <c r="AM139" s="52"/>
      <c r="AN139" s="52"/>
      <c r="AO139" s="56"/>
      <c r="AP139" s="56"/>
      <c r="AQ139" s="56"/>
      <c r="AR139" s="58"/>
      <c r="AS139" s="58"/>
      <c r="AT139" s="58"/>
      <c r="AU139" s="60"/>
      <c r="AV139" s="60"/>
      <c r="AW139" s="61"/>
      <c r="AX139" s="62"/>
      <c r="AY139" s="31" t="str">
        <f t="shared" si="14"/>
        <v/>
      </c>
      <c r="AZ139" s="63"/>
      <c r="BA139" s="69"/>
      <c r="BB139" s="69"/>
      <c r="BC139" s="69"/>
      <c r="BD139" s="71"/>
      <c r="BE139" s="71"/>
      <c r="BF139" s="71"/>
      <c r="BG139" s="72"/>
      <c r="BH139" s="73"/>
      <c r="BI139" s="73"/>
      <c r="BJ139" s="74"/>
      <c r="BK139" s="74"/>
      <c r="BL139" s="77" t="str">
        <f t="shared" si="10"/>
        <v/>
      </c>
      <c r="BM139" s="80" t="str">
        <f t="shared" si="11"/>
        <v/>
      </c>
      <c r="BN139" s="139"/>
      <c r="BO139" s="82" t="str">
        <f>IF(ISBLANK(A139),"",VLOOKUP(LEFT(A139,1),Coordinate,2,FALSE))</f>
        <v/>
      </c>
      <c r="BP139" s="83">
        <f t="shared" si="12"/>
        <v>0</v>
      </c>
      <c r="BQ139" s="84">
        <f t="shared" si="13"/>
        <v>0</v>
      </c>
      <c r="BR139" s="54" t="str">
        <f>IF(ISBLANK(A139),"",vlookup(LEFT(A139,1),Coordinate,9,false))</f>
        <v/>
      </c>
      <c r="BS139" s="54" t="str">
        <f>IF(ISBLANK(A139),"",VLOOKUP(MID(A139,2,1),Coordinate,9,false))</f>
        <v/>
      </c>
      <c r="BT139" s="54" t="str">
        <f>IF(ISBLANK(A139),"",VLOOKUP(MID(A139,3,1),Coordinate,9,false))</f>
        <v/>
      </c>
      <c r="BU139" s="54" t="str">
        <f>IF(ISBLANK(A139),"",VLOOKUP(MID(A139,4,1),Coordinate,9,false))</f>
        <v/>
      </c>
      <c r="BV139" s="54" t="str">
        <f>IF(ISBLANK(A139),"",VLOOKUP(MID(A139,5,1),Coordinate,9,false))</f>
        <v/>
      </c>
      <c r="BW139" s="54" t="str">
        <f>IF(ISBLANK(A139),"",VLOOKUP(MID(A139,6,1),Coordinate,9,false))</f>
        <v/>
      </c>
      <c r="BX139" s="84" t="str">
        <f>IF(ISBLANK(A139),"",VLOOKUP(RIGHT(A139,1),Coordinate,9,false))</f>
        <v/>
      </c>
      <c r="BY139" s="84">
        <f t="array" ref="BY139">SUMPRODUCT(BR139:BX139,TRANSPOSE(Weights))</f>
        <v>0</v>
      </c>
      <c r="BZ139" s="53"/>
    </row>
    <row r="140">
      <c r="A140" s="147"/>
      <c r="B140" s="51" t="str">
        <f>IF(ISBLANK(A140),"",if(C140="","N",if(VLOOKUP(BQ140,NewPlanet,3,false)=C140,"Y","N")))</f>
        <v/>
      </c>
      <c r="C140" s="141"/>
      <c r="D140" s="52"/>
      <c r="E140" s="52"/>
      <c r="F140" s="52"/>
      <c r="G140" s="52"/>
      <c r="H140" s="52"/>
      <c r="I140" s="54" t="str">
        <f t="shared" si="7"/>
        <v/>
      </c>
      <c r="J140" s="52"/>
      <c r="K140" s="52"/>
      <c r="L140" s="52"/>
      <c r="M140" s="52"/>
      <c r="N140" s="52"/>
      <c r="O140" s="54" t="str">
        <f t="shared" si="8"/>
        <v/>
      </c>
      <c r="P140" s="142"/>
      <c r="Q140" s="56"/>
      <c r="R140" s="143"/>
      <c r="S140" s="58"/>
      <c r="T140" s="144"/>
      <c r="U140" s="60"/>
      <c r="V140" s="61"/>
      <c r="W140" s="62"/>
      <c r="X140" s="52"/>
      <c r="Y140" s="63"/>
      <c r="Z140" s="52"/>
      <c r="AA140" s="52"/>
      <c r="AB140" s="52"/>
      <c r="AC140" s="65"/>
      <c r="AD140" s="52"/>
      <c r="AE140" s="52"/>
      <c r="AF140" s="52"/>
      <c r="AG140" s="65"/>
      <c r="AH140" s="52"/>
      <c r="AI140" s="52"/>
      <c r="AJ140" s="52"/>
      <c r="AK140" s="65"/>
      <c r="AL140" s="52"/>
      <c r="AM140" s="52"/>
      <c r="AN140" s="52"/>
      <c r="AO140" s="56"/>
      <c r="AP140" s="56"/>
      <c r="AQ140" s="56"/>
      <c r="AR140" s="58"/>
      <c r="AS140" s="58"/>
      <c r="AT140" s="58"/>
      <c r="AU140" s="60"/>
      <c r="AV140" s="60"/>
      <c r="AW140" s="61"/>
      <c r="AX140" s="62"/>
      <c r="AY140" s="31" t="str">
        <f t="shared" si="14"/>
        <v/>
      </c>
      <c r="AZ140" s="63"/>
      <c r="BA140" s="69"/>
      <c r="BB140" s="69"/>
      <c r="BC140" s="69"/>
      <c r="BD140" s="71"/>
      <c r="BE140" s="71"/>
      <c r="BF140" s="71"/>
      <c r="BG140" s="72"/>
      <c r="BH140" s="73"/>
      <c r="BI140" s="73"/>
      <c r="BJ140" s="74"/>
      <c r="BK140" s="74"/>
      <c r="BL140" s="77" t="str">
        <f t="shared" si="10"/>
        <v/>
      </c>
      <c r="BM140" s="80" t="str">
        <f t="shared" si="11"/>
        <v/>
      </c>
      <c r="BN140" s="139"/>
      <c r="BO140" s="82" t="str">
        <f>IF(ISBLANK(A140),"",VLOOKUP(LEFT(A140,1),Coordinate,2,FALSE))</f>
        <v/>
      </c>
      <c r="BP140" s="83">
        <f t="shared" si="12"/>
        <v>0</v>
      </c>
      <c r="BQ140" s="84">
        <f t="shared" si="13"/>
        <v>0</v>
      </c>
      <c r="BR140" s="54" t="str">
        <f>IF(ISBLANK(A140),"",vlookup(LEFT(A140,1),Coordinate,9,false))</f>
        <v/>
      </c>
      <c r="BS140" s="54" t="str">
        <f>IF(ISBLANK(A140),"",VLOOKUP(MID(A140,2,1),Coordinate,9,false))</f>
        <v/>
      </c>
      <c r="BT140" s="54" t="str">
        <f>IF(ISBLANK(A140),"",VLOOKUP(MID(A140,3,1),Coordinate,9,false))</f>
        <v/>
      </c>
      <c r="BU140" s="54" t="str">
        <f>IF(ISBLANK(A140),"",VLOOKUP(MID(A140,4,1),Coordinate,9,false))</f>
        <v/>
      </c>
      <c r="BV140" s="54" t="str">
        <f>IF(ISBLANK(A140),"",VLOOKUP(MID(A140,5,1),Coordinate,9,false))</f>
        <v/>
      </c>
      <c r="BW140" s="54" t="str">
        <f>IF(ISBLANK(A140),"",VLOOKUP(MID(A140,6,1),Coordinate,9,false))</f>
        <v/>
      </c>
      <c r="BX140" s="84" t="str">
        <f>IF(ISBLANK(A140),"",VLOOKUP(RIGHT(A140,1),Coordinate,9,false))</f>
        <v/>
      </c>
      <c r="BY140" s="84">
        <f t="array" ref="BY140">SUMPRODUCT(BR140:BX140,TRANSPOSE(Weights))</f>
        <v>0</v>
      </c>
      <c r="BZ140" s="53"/>
    </row>
    <row r="141">
      <c r="A141" s="147"/>
      <c r="B141" s="51" t="str">
        <f>IF(ISBLANK(A141),"",if(C141="","N",if(VLOOKUP(BQ141,NewPlanet,3,false)=C141,"Y","N")))</f>
        <v/>
      </c>
      <c r="C141" s="141"/>
      <c r="D141" s="52"/>
      <c r="E141" s="52"/>
      <c r="F141" s="52"/>
      <c r="G141" s="52"/>
      <c r="H141" s="52"/>
      <c r="I141" s="54" t="str">
        <f t="shared" si="7"/>
        <v/>
      </c>
      <c r="J141" s="52"/>
      <c r="K141" s="52"/>
      <c r="L141" s="52"/>
      <c r="M141" s="52"/>
      <c r="N141" s="52"/>
      <c r="O141" s="54" t="str">
        <f t="shared" si="8"/>
        <v/>
      </c>
      <c r="P141" s="142"/>
      <c r="Q141" s="56"/>
      <c r="R141" s="143"/>
      <c r="S141" s="58"/>
      <c r="T141" s="144"/>
      <c r="U141" s="60"/>
      <c r="V141" s="61"/>
      <c r="W141" s="62"/>
      <c r="X141" s="52"/>
      <c r="Y141" s="63"/>
      <c r="Z141" s="52"/>
      <c r="AA141" s="52"/>
      <c r="AB141" s="52"/>
      <c r="AC141" s="65"/>
      <c r="AD141" s="52"/>
      <c r="AE141" s="52"/>
      <c r="AF141" s="52"/>
      <c r="AG141" s="65"/>
      <c r="AH141" s="52"/>
      <c r="AI141" s="52"/>
      <c r="AJ141" s="52"/>
      <c r="AK141" s="65"/>
      <c r="AL141" s="52"/>
      <c r="AM141" s="52"/>
      <c r="AN141" s="52"/>
      <c r="AO141" s="56"/>
      <c r="AP141" s="56"/>
      <c r="AQ141" s="56"/>
      <c r="AR141" s="58"/>
      <c r="AS141" s="58"/>
      <c r="AT141" s="58"/>
      <c r="AU141" s="60"/>
      <c r="AV141" s="60"/>
      <c r="AW141" s="61"/>
      <c r="AX141" s="62"/>
      <c r="AY141" s="31" t="str">
        <f t="shared" si="14"/>
        <v/>
      </c>
      <c r="AZ141" s="63"/>
      <c r="BA141" s="69"/>
      <c r="BB141" s="69"/>
      <c r="BC141" s="69"/>
      <c r="BD141" s="71"/>
      <c r="BE141" s="71"/>
      <c r="BF141" s="71"/>
      <c r="BG141" s="72"/>
      <c r="BH141" s="73"/>
      <c r="BI141" s="73"/>
      <c r="BJ141" s="74"/>
      <c r="BK141" s="74"/>
      <c r="BL141" s="77" t="str">
        <f t="shared" si="10"/>
        <v/>
      </c>
      <c r="BM141" s="80" t="str">
        <f t="shared" si="11"/>
        <v/>
      </c>
      <c r="BN141" s="139"/>
      <c r="BO141" s="82" t="str">
        <f>IF(ISBLANK(A141),"",VLOOKUP(LEFT(A141,1),Coordinate,2,FALSE))</f>
        <v/>
      </c>
      <c r="BP141" s="83">
        <f t="shared" si="12"/>
        <v>0</v>
      </c>
      <c r="BQ141" s="84">
        <f t="shared" si="13"/>
        <v>0</v>
      </c>
      <c r="BR141" s="54" t="str">
        <f>IF(ISBLANK(A141),"",vlookup(LEFT(A141,1),Coordinate,9,false))</f>
        <v/>
      </c>
      <c r="BS141" s="54" t="str">
        <f>IF(ISBLANK(A141),"",VLOOKUP(MID(A141,2,1),Coordinate,9,false))</f>
        <v/>
      </c>
      <c r="BT141" s="54" t="str">
        <f>IF(ISBLANK(A141),"",VLOOKUP(MID(A141,3,1),Coordinate,9,false))</f>
        <v/>
      </c>
      <c r="BU141" s="54" t="str">
        <f>IF(ISBLANK(A141),"",VLOOKUP(MID(A141,4,1),Coordinate,9,false))</f>
        <v/>
      </c>
      <c r="BV141" s="54" t="str">
        <f>IF(ISBLANK(A141),"",VLOOKUP(MID(A141,5,1),Coordinate,9,false))</f>
        <v/>
      </c>
      <c r="BW141" s="54" t="str">
        <f>IF(ISBLANK(A141),"",VLOOKUP(MID(A141,6,1),Coordinate,9,false))</f>
        <v/>
      </c>
      <c r="BX141" s="84" t="str">
        <f>IF(ISBLANK(A141),"",VLOOKUP(RIGHT(A141,1),Coordinate,9,false))</f>
        <v/>
      </c>
      <c r="BY141" s="84">
        <f t="array" ref="BY141">SUMPRODUCT(BR141:BX141,TRANSPOSE(Weights))</f>
        <v>0</v>
      </c>
      <c r="BZ141" s="53"/>
    </row>
    <row r="142">
      <c r="A142" s="147"/>
      <c r="B142" s="51" t="str">
        <f>IF(ISBLANK(A142),"",if(C142="","N",if(VLOOKUP(BQ142,NewPlanet,3,false)=C142,"Y","N")))</f>
        <v/>
      </c>
      <c r="C142" s="141"/>
      <c r="D142" s="52"/>
      <c r="E142" s="52"/>
      <c r="F142" s="52"/>
      <c r="G142" s="52"/>
      <c r="H142" s="52"/>
      <c r="I142" s="54" t="str">
        <f t="shared" si="7"/>
        <v/>
      </c>
      <c r="J142" s="52"/>
      <c r="K142" s="52"/>
      <c r="L142" s="52"/>
      <c r="M142" s="52"/>
      <c r="N142" s="52"/>
      <c r="O142" s="54" t="str">
        <f t="shared" si="8"/>
        <v/>
      </c>
      <c r="P142" s="142"/>
      <c r="Q142" s="56"/>
      <c r="R142" s="143"/>
      <c r="S142" s="58"/>
      <c r="T142" s="144"/>
      <c r="U142" s="60"/>
      <c r="V142" s="61"/>
      <c r="W142" s="62"/>
      <c r="X142" s="52"/>
      <c r="Y142" s="63"/>
      <c r="Z142" s="52"/>
      <c r="AA142" s="52"/>
      <c r="AB142" s="52"/>
      <c r="AC142" s="65"/>
      <c r="AD142" s="52"/>
      <c r="AE142" s="52"/>
      <c r="AF142" s="52"/>
      <c r="AG142" s="65"/>
      <c r="AH142" s="52"/>
      <c r="AI142" s="52"/>
      <c r="AJ142" s="52"/>
      <c r="AK142" s="65"/>
      <c r="AL142" s="52"/>
      <c r="AM142" s="52"/>
      <c r="AN142" s="52"/>
      <c r="AO142" s="56"/>
      <c r="AP142" s="56"/>
      <c r="AQ142" s="56"/>
      <c r="AR142" s="58"/>
      <c r="AS142" s="58"/>
      <c r="AT142" s="58"/>
      <c r="AU142" s="60"/>
      <c r="AV142" s="60"/>
      <c r="AW142" s="61"/>
      <c r="AX142" s="62"/>
      <c r="AY142" s="31" t="str">
        <f t="shared" si="14"/>
        <v/>
      </c>
      <c r="AZ142" s="63"/>
      <c r="BA142" s="69"/>
      <c r="BB142" s="69"/>
      <c r="BC142" s="69"/>
      <c r="BD142" s="71"/>
      <c r="BE142" s="71"/>
      <c r="BF142" s="71"/>
      <c r="BG142" s="72"/>
      <c r="BH142" s="73"/>
      <c r="BI142" s="73"/>
      <c r="BJ142" s="74"/>
      <c r="BK142" s="74"/>
      <c r="BL142" s="77" t="str">
        <f t="shared" si="10"/>
        <v/>
      </c>
      <c r="BM142" s="80" t="str">
        <f t="shared" si="11"/>
        <v/>
      </c>
      <c r="BN142" s="139"/>
      <c r="BO142" s="82" t="str">
        <f>IF(ISBLANK(A142),"",VLOOKUP(LEFT(A142,1),Coordinate,2,FALSE))</f>
        <v/>
      </c>
      <c r="BP142" s="83">
        <f t="shared" si="12"/>
        <v>0</v>
      </c>
      <c r="BQ142" s="84">
        <f t="shared" si="13"/>
        <v>0</v>
      </c>
      <c r="BR142" s="54" t="str">
        <f>IF(ISBLANK(A142),"",vlookup(LEFT(A142,1),Coordinate,9,false))</f>
        <v/>
      </c>
      <c r="BS142" s="54" t="str">
        <f>IF(ISBLANK(A142),"",VLOOKUP(MID(A142,2,1),Coordinate,9,false))</f>
        <v/>
      </c>
      <c r="BT142" s="54" t="str">
        <f>IF(ISBLANK(A142),"",VLOOKUP(MID(A142,3,1),Coordinate,9,false))</f>
        <v/>
      </c>
      <c r="BU142" s="54" t="str">
        <f>IF(ISBLANK(A142),"",VLOOKUP(MID(A142,4,1),Coordinate,9,false))</f>
        <v/>
      </c>
      <c r="BV142" s="54" t="str">
        <f>IF(ISBLANK(A142),"",VLOOKUP(MID(A142,5,1),Coordinate,9,false))</f>
        <v/>
      </c>
      <c r="BW142" s="54" t="str">
        <f>IF(ISBLANK(A142),"",VLOOKUP(MID(A142,6,1),Coordinate,9,false))</f>
        <v/>
      </c>
      <c r="BX142" s="84" t="str">
        <f>IF(ISBLANK(A142),"",VLOOKUP(RIGHT(A142,1),Coordinate,9,false))</f>
        <v/>
      </c>
      <c r="BY142" s="84">
        <f t="array" ref="BY142">SUMPRODUCT(BR142:BX142,TRANSPOSE(Weights))</f>
        <v>0</v>
      </c>
      <c r="BZ142" s="53"/>
    </row>
    <row r="143">
      <c r="A143" s="147"/>
      <c r="B143" s="51" t="str">
        <f>IF(ISBLANK(A143),"",if(C143="","N",if(VLOOKUP(BQ143,NewPlanet,3,false)=C143,"Y","N")))</f>
        <v/>
      </c>
      <c r="C143" s="141"/>
      <c r="D143" s="52"/>
      <c r="E143" s="52"/>
      <c r="F143" s="52"/>
      <c r="G143" s="52"/>
      <c r="H143" s="52"/>
      <c r="I143" s="54" t="str">
        <f t="shared" si="7"/>
        <v/>
      </c>
      <c r="J143" s="52"/>
      <c r="K143" s="52"/>
      <c r="L143" s="52"/>
      <c r="M143" s="52"/>
      <c r="N143" s="52"/>
      <c r="O143" s="54" t="str">
        <f t="shared" si="8"/>
        <v/>
      </c>
      <c r="P143" s="142"/>
      <c r="Q143" s="56"/>
      <c r="R143" s="143"/>
      <c r="S143" s="58"/>
      <c r="T143" s="144"/>
      <c r="U143" s="60"/>
      <c r="V143" s="61"/>
      <c r="W143" s="62"/>
      <c r="X143" s="52"/>
      <c r="Y143" s="63"/>
      <c r="Z143" s="52"/>
      <c r="AA143" s="52"/>
      <c r="AB143" s="52"/>
      <c r="AC143" s="65"/>
      <c r="AD143" s="52"/>
      <c r="AE143" s="52"/>
      <c r="AF143" s="52"/>
      <c r="AG143" s="65"/>
      <c r="AH143" s="52"/>
      <c r="AI143" s="52"/>
      <c r="AJ143" s="52"/>
      <c r="AK143" s="65"/>
      <c r="AL143" s="52"/>
      <c r="AM143" s="52"/>
      <c r="AN143" s="52"/>
      <c r="AO143" s="56"/>
      <c r="AP143" s="56"/>
      <c r="AQ143" s="56"/>
      <c r="AR143" s="58"/>
      <c r="AS143" s="58"/>
      <c r="AT143" s="58"/>
      <c r="AU143" s="60"/>
      <c r="AV143" s="60"/>
      <c r="AW143" s="61"/>
      <c r="AX143" s="62"/>
      <c r="AY143" s="31" t="str">
        <f t="shared" si="14"/>
        <v/>
      </c>
      <c r="AZ143" s="63"/>
      <c r="BA143" s="69"/>
      <c r="BB143" s="69"/>
      <c r="BC143" s="69"/>
      <c r="BD143" s="71"/>
      <c r="BE143" s="71"/>
      <c r="BF143" s="71"/>
      <c r="BG143" s="72"/>
      <c r="BH143" s="73"/>
      <c r="BI143" s="73"/>
      <c r="BJ143" s="74"/>
      <c r="BK143" s="74"/>
      <c r="BL143" s="77" t="str">
        <f t="shared" si="10"/>
        <v/>
      </c>
      <c r="BM143" s="80" t="str">
        <f t="shared" si="11"/>
        <v/>
      </c>
      <c r="BN143" s="139"/>
      <c r="BO143" s="82" t="str">
        <f>IF(ISBLANK(A143),"",VLOOKUP(LEFT(A143,1),Coordinate,2,FALSE))</f>
        <v/>
      </c>
      <c r="BP143" s="83">
        <f t="shared" si="12"/>
        <v>0</v>
      </c>
      <c r="BQ143" s="84">
        <f t="shared" si="13"/>
        <v>0</v>
      </c>
      <c r="BR143" s="54" t="str">
        <f>IF(ISBLANK(A143),"",vlookup(LEFT(A143,1),Coordinate,9,false))</f>
        <v/>
      </c>
      <c r="BS143" s="54" t="str">
        <f>IF(ISBLANK(A143),"",VLOOKUP(MID(A143,2,1),Coordinate,9,false))</f>
        <v/>
      </c>
      <c r="BT143" s="54" t="str">
        <f>IF(ISBLANK(A143),"",VLOOKUP(MID(A143,3,1),Coordinate,9,false))</f>
        <v/>
      </c>
      <c r="BU143" s="54" t="str">
        <f>IF(ISBLANK(A143),"",VLOOKUP(MID(A143,4,1),Coordinate,9,false))</f>
        <v/>
      </c>
      <c r="BV143" s="54" t="str">
        <f>IF(ISBLANK(A143),"",VLOOKUP(MID(A143,5,1),Coordinate,9,false))</f>
        <v/>
      </c>
      <c r="BW143" s="54" t="str">
        <f>IF(ISBLANK(A143),"",VLOOKUP(MID(A143,6,1),Coordinate,9,false))</f>
        <v/>
      </c>
      <c r="BX143" s="84" t="str">
        <f>IF(ISBLANK(A143),"",VLOOKUP(RIGHT(A143,1),Coordinate,9,false))</f>
        <v/>
      </c>
      <c r="BY143" s="84">
        <f t="array" ref="BY143">SUMPRODUCT(BR143:BX143,TRANSPOSE(Weights))</f>
        <v>0</v>
      </c>
      <c r="BZ143" s="53"/>
    </row>
    <row r="144">
      <c r="A144" s="147"/>
      <c r="B144" s="51" t="str">
        <f>IF(ISBLANK(A144),"",if(C144="","N",if(VLOOKUP(BQ144,NewPlanet,3,false)=C144,"Y","N")))</f>
        <v/>
      </c>
      <c r="C144" s="141"/>
      <c r="D144" s="52"/>
      <c r="E144" s="52"/>
      <c r="F144" s="52"/>
      <c r="G144" s="52"/>
      <c r="H144" s="52"/>
      <c r="I144" s="54" t="str">
        <f t="shared" si="7"/>
        <v/>
      </c>
      <c r="J144" s="52"/>
      <c r="K144" s="52"/>
      <c r="L144" s="52"/>
      <c r="M144" s="52"/>
      <c r="N144" s="52"/>
      <c r="O144" s="54" t="str">
        <f t="shared" si="8"/>
        <v/>
      </c>
      <c r="P144" s="142"/>
      <c r="Q144" s="56"/>
      <c r="R144" s="143"/>
      <c r="S144" s="58"/>
      <c r="T144" s="144"/>
      <c r="U144" s="60"/>
      <c r="V144" s="61"/>
      <c r="W144" s="62"/>
      <c r="X144" s="52"/>
      <c r="Y144" s="63"/>
      <c r="Z144" s="52"/>
      <c r="AA144" s="52"/>
      <c r="AB144" s="52"/>
      <c r="AC144" s="65"/>
      <c r="AD144" s="52"/>
      <c r="AE144" s="52"/>
      <c r="AF144" s="52"/>
      <c r="AG144" s="65"/>
      <c r="AH144" s="52"/>
      <c r="AI144" s="52"/>
      <c r="AJ144" s="52"/>
      <c r="AK144" s="65"/>
      <c r="AL144" s="52"/>
      <c r="AM144" s="52"/>
      <c r="AN144" s="52"/>
      <c r="AO144" s="56"/>
      <c r="AP144" s="56"/>
      <c r="AQ144" s="56"/>
      <c r="AR144" s="58"/>
      <c r="AS144" s="58"/>
      <c r="AT144" s="58"/>
      <c r="AU144" s="60"/>
      <c r="AV144" s="60"/>
      <c r="AW144" s="61"/>
      <c r="AX144" s="62"/>
      <c r="AY144" s="31" t="str">
        <f t="shared" si="14"/>
        <v/>
      </c>
      <c r="AZ144" s="63"/>
      <c r="BA144" s="69"/>
      <c r="BB144" s="69"/>
      <c r="BC144" s="69"/>
      <c r="BD144" s="71"/>
      <c r="BE144" s="71"/>
      <c r="BF144" s="71"/>
      <c r="BG144" s="72"/>
      <c r="BH144" s="73"/>
      <c r="BI144" s="73"/>
      <c r="BJ144" s="74"/>
      <c r="BK144" s="74"/>
      <c r="BL144" s="77" t="str">
        <f t="shared" si="10"/>
        <v/>
      </c>
      <c r="BM144" s="80" t="str">
        <f t="shared" si="11"/>
        <v/>
      </c>
      <c r="BN144" s="139"/>
      <c r="BO144" s="82" t="str">
        <f>IF(ISBLANK(A144),"",VLOOKUP(LEFT(A144,1),Coordinate,2,FALSE))</f>
        <v/>
      </c>
      <c r="BP144" s="83">
        <f t="shared" si="12"/>
        <v>0</v>
      </c>
      <c r="BQ144" s="84">
        <f t="shared" si="13"/>
        <v>0</v>
      </c>
      <c r="BR144" s="54" t="str">
        <f>IF(ISBLANK(A144),"",vlookup(LEFT(A144,1),Coordinate,9,false))</f>
        <v/>
      </c>
      <c r="BS144" s="54" t="str">
        <f>IF(ISBLANK(A144),"",VLOOKUP(MID(A144,2,1),Coordinate,9,false))</f>
        <v/>
      </c>
      <c r="BT144" s="54" t="str">
        <f>IF(ISBLANK(A144),"",VLOOKUP(MID(A144,3,1),Coordinate,9,false))</f>
        <v/>
      </c>
      <c r="BU144" s="54" t="str">
        <f>IF(ISBLANK(A144),"",VLOOKUP(MID(A144,4,1),Coordinate,9,false))</f>
        <v/>
      </c>
      <c r="BV144" s="54" t="str">
        <f>IF(ISBLANK(A144),"",VLOOKUP(MID(A144,5,1),Coordinate,9,false))</f>
        <v/>
      </c>
      <c r="BW144" s="54" t="str">
        <f>IF(ISBLANK(A144),"",VLOOKUP(MID(A144,6,1),Coordinate,9,false))</f>
        <v/>
      </c>
      <c r="BX144" s="84" t="str">
        <f>IF(ISBLANK(A144),"",VLOOKUP(RIGHT(A144,1),Coordinate,9,false))</f>
        <v/>
      </c>
      <c r="BY144" s="84">
        <f t="array" ref="BY144">SUMPRODUCT(BR144:BX144,TRANSPOSE(Weights))</f>
        <v>0</v>
      </c>
      <c r="BZ144" s="53"/>
    </row>
    <row r="145">
      <c r="A145" s="147"/>
      <c r="B145" s="51" t="str">
        <f>IF(ISBLANK(A145),"",if(C145="","N",if(VLOOKUP(BQ145,NewPlanet,3,false)=C145,"Y","N")))</f>
        <v/>
      </c>
      <c r="C145" s="141"/>
      <c r="D145" s="52"/>
      <c r="E145" s="52"/>
      <c r="F145" s="52"/>
      <c r="G145" s="52"/>
      <c r="H145" s="52"/>
      <c r="I145" s="54" t="str">
        <f t="shared" si="7"/>
        <v/>
      </c>
      <c r="J145" s="52"/>
      <c r="K145" s="52"/>
      <c r="L145" s="52"/>
      <c r="M145" s="52"/>
      <c r="N145" s="52"/>
      <c r="O145" s="54" t="str">
        <f t="shared" si="8"/>
        <v/>
      </c>
      <c r="P145" s="142"/>
      <c r="Q145" s="56"/>
      <c r="R145" s="143"/>
      <c r="S145" s="58"/>
      <c r="T145" s="144"/>
      <c r="U145" s="60"/>
      <c r="V145" s="61"/>
      <c r="W145" s="62"/>
      <c r="X145" s="52"/>
      <c r="Y145" s="63"/>
      <c r="Z145" s="52"/>
      <c r="AA145" s="52"/>
      <c r="AB145" s="52"/>
      <c r="AC145" s="65"/>
      <c r="AD145" s="52"/>
      <c r="AE145" s="52"/>
      <c r="AF145" s="52"/>
      <c r="AG145" s="65"/>
      <c r="AH145" s="52"/>
      <c r="AI145" s="52"/>
      <c r="AJ145" s="52"/>
      <c r="AK145" s="65"/>
      <c r="AL145" s="52"/>
      <c r="AM145" s="52"/>
      <c r="AN145" s="52"/>
      <c r="AO145" s="56"/>
      <c r="AP145" s="56"/>
      <c r="AQ145" s="56"/>
      <c r="AR145" s="58"/>
      <c r="AS145" s="58"/>
      <c r="AT145" s="58"/>
      <c r="AU145" s="60"/>
      <c r="AV145" s="60"/>
      <c r="AW145" s="61"/>
      <c r="AX145" s="62"/>
      <c r="AY145" s="31" t="str">
        <f t="shared" si="14"/>
        <v/>
      </c>
      <c r="AZ145" s="63"/>
      <c r="BA145" s="69"/>
      <c r="BB145" s="69"/>
      <c r="BC145" s="69"/>
      <c r="BD145" s="71"/>
      <c r="BE145" s="71"/>
      <c r="BF145" s="71"/>
      <c r="BG145" s="72"/>
      <c r="BH145" s="73"/>
      <c r="BI145" s="73"/>
      <c r="BJ145" s="74"/>
      <c r="BK145" s="74"/>
      <c r="BL145" s="77" t="str">
        <f t="shared" si="10"/>
        <v/>
      </c>
      <c r="BM145" s="80" t="str">
        <f t="shared" si="11"/>
        <v/>
      </c>
      <c r="BN145" s="139"/>
      <c r="BO145" s="82" t="str">
        <f>IF(ISBLANK(A145),"",VLOOKUP(LEFT(A145,1),Coordinate,2,FALSE))</f>
        <v/>
      </c>
      <c r="BP145" s="83">
        <f t="shared" si="12"/>
        <v>0</v>
      </c>
      <c r="BQ145" s="84">
        <f t="shared" si="13"/>
        <v>0</v>
      </c>
      <c r="BR145" s="54" t="str">
        <f>IF(ISBLANK(A145),"",vlookup(LEFT(A145,1),Coordinate,9,false))</f>
        <v/>
      </c>
      <c r="BS145" s="54" t="str">
        <f>IF(ISBLANK(A145),"",VLOOKUP(MID(A145,2,1),Coordinate,9,false))</f>
        <v/>
      </c>
      <c r="BT145" s="54" t="str">
        <f>IF(ISBLANK(A145),"",VLOOKUP(MID(A145,3,1),Coordinate,9,false))</f>
        <v/>
      </c>
      <c r="BU145" s="54" t="str">
        <f>IF(ISBLANK(A145),"",VLOOKUP(MID(A145,4,1),Coordinate,9,false))</f>
        <v/>
      </c>
      <c r="BV145" s="54" t="str">
        <f>IF(ISBLANK(A145),"",VLOOKUP(MID(A145,5,1),Coordinate,9,false))</f>
        <v/>
      </c>
      <c r="BW145" s="54" t="str">
        <f>IF(ISBLANK(A145),"",VLOOKUP(MID(A145,6,1),Coordinate,9,false))</f>
        <v/>
      </c>
      <c r="BX145" s="84" t="str">
        <f>IF(ISBLANK(A145),"",VLOOKUP(RIGHT(A145,1),Coordinate,9,false))</f>
        <v/>
      </c>
      <c r="BY145" s="84">
        <f t="array" ref="BY145">SUMPRODUCT(BR145:BX145,TRANSPOSE(Weights))</f>
        <v>0</v>
      </c>
      <c r="BZ145" s="53"/>
    </row>
    <row r="146">
      <c r="A146" s="147"/>
      <c r="B146" s="51" t="str">
        <f>IF(ISBLANK(A146),"",if(C146="","N",if(VLOOKUP(BQ146,NewPlanet,3,false)=C146,"Y","N")))</f>
        <v/>
      </c>
      <c r="C146" s="141"/>
      <c r="D146" s="52"/>
      <c r="E146" s="52"/>
      <c r="F146" s="52"/>
      <c r="G146" s="52"/>
      <c r="H146" s="52"/>
      <c r="I146" s="54" t="str">
        <f t="shared" si="7"/>
        <v/>
      </c>
      <c r="J146" s="52"/>
      <c r="K146" s="52"/>
      <c r="L146" s="52"/>
      <c r="M146" s="52"/>
      <c r="N146" s="52"/>
      <c r="O146" s="54" t="str">
        <f t="shared" si="8"/>
        <v/>
      </c>
      <c r="P146" s="142"/>
      <c r="Q146" s="56"/>
      <c r="R146" s="143"/>
      <c r="S146" s="58"/>
      <c r="T146" s="144"/>
      <c r="U146" s="60"/>
      <c r="V146" s="61"/>
      <c r="W146" s="62"/>
      <c r="X146" s="52"/>
      <c r="Y146" s="63"/>
      <c r="Z146" s="52"/>
      <c r="AA146" s="52"/>
      <c r="AB146" s="52"/>
      <c r="AC146" s="65"/>
      <c r="AD146" s="52"/>
      <c r="AE146" s="52"/>
      <c r="AF146" s="52"/>
      <c r="AG146" s="65"/>
      <c r="AH146" s="52"/>
      <c r="AI146" s="52"/>
      <c r="AJ146" s="52"/>
      <c r="AK146" s="65"/>
      <c r="AL146" s="52"/>
      <c r="AM146" s="52"/>
      <c r="AN146" s="52"/>
      <c r="AO146" s="56"/>
      <c r="AP146" s="56"/>
      <c r="AQ146" s="56"/>
      <c r="AR146" s="58"/>
      <c r="AS146" s="58"/>
      <c r="AT146" s="58"/>
      <c r="AU146" s="60"/>
      <c r="AV146" s="60"/>
      <c r="AW146" s="61"/>
      <c r="AX146" s="62"/>
      <c r="AY146" s="31" t="str">
        <f t="shared" si="14"/>
        <v/>
      </c>
      <c r="AZ146" s="63"/>
      <c r="BA146" s="69"/>
      <c r="BB146" s="69"/>
      <c r="BC146" s="69"/>
      <c r="BD146" s="71"/>
      <c r="BE146" s="71"/>
      <c r="BF146" s="71"/>
      <c r="BG146" s="72"/>
      <c r="BH146" s="73"/>
      <c r="BI146" s="73"/>
      <c r="BJ146" s="74"/>
      <c r="BK146" s="74"/>
      <c r="BL146" s="77" t="str">
        <f t="shared" si="10"/>
        <v/>
      </c>
      <c r="BM146" s="80" t="str">
        <f t="shared" si="11"/>
        <v/>
      </c>
      <c r="BN146" s="139"/>
      <c r="BO146" s="82" t="str">
        <f>IF(ISBLANK(A146),"",VLOOKUP(LEFT(A146,1),Coordinate,2,FALSE))</f>
        <v/>
      </c>
      <c r="BP146" s="83">
        <f t="shared" si="12"/>
        <v>0</v>
      </c>
      <c r="BQ146" s="84">
        <f t="shared" si="13"/>
        <v>0</v>
      </c>
      <c r="BR146" s="54" t="str">
        <f>IF(ISBLANK(A146),"",vlookup(LEFT(A146,1),Coordinate,9,false))</f>
        <v/>
      </c>
      <c r="BS146" s="54" t="str">
        <f>IF(ISBLANK(A146),"",VLOOKUP(MID(A146,2,1),Coordinate,9,false))</f>
        <v/>
      </c>
      <c r="BT146" s="54" t="str">
        <f>IF(ISBLANK(A146),"",VLOOKUP(MID(A146,3,1),Coordinate,9,false))</f>
        <v/>
      </c>
      <c r="BU146" s="54" t="str">
        <f>IF(ISBLANK(A146),"",VLOOKUP(MID(A146,4,1),Coordinate,9,false))</f>
        <v/>
      </c>
      <c r="BV146" s="54" t="str">
        <f>IF(ISBLANK(A146),"",VLOOKUP(MID(A146,5,1),Coordinate,9,false))</f>
        <v/>
      </c>
      <c r="BW146" s="54" t="str">
        <f>IF(ISBLANK(A146),"",VLOOKUP(MID(A146,6,1),Coordinate,9,false))</f>
        <v/>
      </c>
      <c r="BX146" s="84" t="str">
        <f>IF(ISBLANK(A146),"",VLOOKUP(RIGHT(A146,1),Coordinate,9,false))</f>
        <v/>
      </c>
      <c r="BY146" s="84">
        <f t="array" ref="BY146">SUMPRODUCT(BR146:BX146,TRANSPOSE(Weights))</f>
        <v>0</v>
      </c>
      <c r="BZ146" s="53"/>
    </row>
    <row r="147">
      <c r="A147" s="147"/>
      <c r="B147" s="51" t="str">
        <f>IF(ISBLANK(A147),"",if(C147="","N",if(VLOOKUP(BQ147,NewPlanet,3,false)=C147,"Y","N")))</f>
        <v/>
      </c>
      <c r="C147" s="141"/>
      <c r="D147" s="52"/>
      <c r="E147" s="52"/>
      <c r="F147" s="52"/>
      <c r="G147" s="52"/>
      <c r="H147" s="52"/>
      <c r="I147" s="54" t="str">
        <f t="shared" si="7"/>
        <v/>
      </c>
      <c r="J147" s="52"/>
      <c r="K147" s="52"/>
      <c r="L147" s="52"/>
      <c r="M147" s="52"/>
      <c r="N147" s="52"/>
      <c r="O147" s="54" t="str">
        <f t="shared" si="8"/>
        <v/>
      </c>
      <c r="P147" s="142"/>
      <c r="Q147" s="56"/>
      <c r="R147" s="143"/>
      <c r="S147" s="58"/>
      <c r="T147" s="144"/>
      <c r="U147" s="60"/>
      <c r="V147" s="61"/>
      <c r="W147" s="62"/>
      <c r="X147" s="52"/>
      <c r="Y147" s="63"/>
      <c r="Z147" s="52"/>
      <c r="AA147" s="52"/>
      <c r="AB147" s="52"/>
      <c r="AC147" s="65"/>
      <c r="AD147" s="52"/>
      <c r="AE147" s="52"/>
      <c r="AF147" s="52"/>
      <c r="AG147" s="65"/>
      <c r="AH147" s="52"/>
      <c r="AI147" s="52"/>
      <c r="AJ147" s="52"/>
      <c r="AK147" s="65"/>
      <c r="AL147" s="52"/>
      <c r="AM147" s="52"/>
      <c r="AN147" s="52"/>
      <c r="AO147" s="56"/>
      <c r="AP147" s="56"/>
      <c r="AQ147" s="56"/>
      <c r="AR147" s="58"/>
      <c r="AS147" s="58"/>
      <c r="AT147" s="58"/>
      <c r="AU147" s="60"/>
      <c r="AV147" s="60"/>
      <c r="AW147" s="61"/>
      <c r="AX147" s="62"/>
      <c r="AY147" s="31" t="str">
        <f t="shared" si="14"/>
        <v/>
      </c>
      <c r="AZ147" s="63"/>
      <c r="BA147" s="69"/>
      <c r="BB147" s="69"/>
      <c r="BC147" s="69"/>
      <c r="BD147" s="71"/>
      <c r="BE147" s="71"/>
      <c r="BF147" s="71"/>
      <c r="BG147" s="72"/>
      <c r="BH147" s="73"/>
      <c r="BI147" s="73"/>
      <c r="BJ147" s="74"/>
      <c r="BK147" s="74"/>
      <c r="BL147" s="77" t="str">
        <f t="shared" si="10"/>
        <v/>
      </c>
      <c r="BM147" s="80" t="str">
        <f t="shared" si="11"/>
        <v/>
      </c>
      <c r="BN147" s="139"/>
      <c r="BO147" s="82" t="str">
        <f>IF(ISBLANK(A147),"",VLOOKUP(LEFT(A147,1),Coordinate,2,FALSE))</f>
        <v/>
      </c>
      <c r="BP147" s="83">
        <f t="shared" si="12"/>
        <v>0</v>
      </c>
      <c r="BQ147" s="84">
        <f t="shared" si="13"/>
        <v>0</v>
      </c>
      <c r="BR147" s="54" t="str">
        <f>IF(ISBLANK(A147),"",vlookup(LEFT(A147,1),Coordinate,9,false))</f>
        <v/>
      </c>
      <c r="BS147" s="54" t="str">
        <f>IF(ISBLANK(A147),"",VLOOKUP(MID(A147,2,1),Coordinate,9,false))</f>
        <v/>
      </c>
      <c r="BT147" s="54" t="str">
        <f>IF(ISBLANK(A147),"",VLOOKUP(MID(A147,3,1),Coordinate,9,false))</f>
        <v/>
      </c>
      <c r="BU147" s="54" t="str">
        <f>IF(ISBLANK(A147),"",VLOOKUP(MID(A147,4,1),Coordinate,9,false))</f>
        <v/>
      </c>
      <c r="BV147" s="54" t="str">
        <f>IF(ISBLANK(A147),"",VLOOKUP(MID(A147,5,1),Coordinate,9,false))</f>
        <v/>
      </c>
      <c r="BW147" s="54" t="str">
        <f>IF(ISBLANK(A147),"",VLOOKUP(MID(A147,6,1),Coordinate,9,false))</f>
        <v/>
      </c>
      <c r="BX147" s="84" t="str">
        <f>IF(ISBLANK(A147),"",VLOOKUP(RIGHT(A147,1),Coordinate,9,false))</f>
        <v/>
      </c>
      <c r="BY147" s="84">
        <f t="array" ref="BY147">SUMPRODUCT(BR147:BX147,TRANSPOSE(Weights))</f>
        <v>0</v>
      </c>
      <c r="BZ147" s="53"/>
    </row>
    <row r="148">
      <c r="A148" s="147"/>
      <c r="B148" s="51" t="str">
        <f>IF(ISBLANK(A148),"",if(C148="","N",if(VLOOKUP(BQ148,NewPlanet,3,false)=C148,"Y","N")))</f>
        <v/>
      </c>
      <c r="C148" s="141"/>
      <c r="D148" s="52"/>
      <c r="E148" s="52"/>
      <c r="F148" s="52"/>
      <c r="G148" s="52"/>
      <c r="H148" s="52"/>
      <c r="I148" s="54" t="str">
        <f t="shared" si="7"/>
        <v/>
      </c>
      <c r="J148" s="52"/>
      <c r="K148" s="52"/>
      <c r="L148" s="52"/>
      <c r="M148" s="52"/>
      <c r="N148" s="52"/>
      <c r="O148" s="54" t="str">
        <f t="shared" si="8"/>
        <v/>
      </c>
      <c r="P148" s="142"/>
      <c r="Q148" s="56"/>
      <c r="R148" s="143"/>
      <c r="S148" s="58"/>
      <c r="T148" s="144"/>
      <c r="U148" s="60"/>
      <c r="V148" s="61"/>
      <c r="W148" s="62"/>
      <c r="X148" s="52"/>
      <c r="Y148" s="63"/>
      <c r="Z148" s="52"/>
      <c r="AA148" s="52"/>
      <c r="AB148" s="52"/>
      <c r="AC148" s="65"/>
      <c r="AD148" s="52"/>
      <c r="AE148" s="52"/>
      <c r="AF148" s="52"/>
      <c r="AG148" s="65"/>
      <c r="AH148" s="52"/>
      <c r="AI148" s="52"/>
      <c r="AJ148" s="52"/>
      <c r="AK148" s="65"/>
      <c r="AL148" s="52"/>
      <c r="AM148" s="52"/>
      <c r="AN148" s="52"/>
      <c r="AO148" s="56"/>
      <c r="AP148" s="56"/>
      <c r="AQ148" s="56"/>
      <c r="AR148" s="58"/>
      <c r="AS148" s="58"/>
      <c r="AT148" s="58"/>
      <c r="AU148" s="60"/>
      <c r="AV148" s="60"/>
      <c r="AW148" s="61"/>
      <c r="AX148" s="62"/>
      <c r="AY148" s="31" t="str">
        <f t="shared" si="14"/>
        <v/>
      </c>
      <c r="AZ148" s="63"/>
      <c r="BA148" s="69"/>
      <c r="BB148" s="69"/>
      <c r="BC148" s="69"/>
      <c r="BD148" s="71"/>
      <c r="BE148" s="71"/>
      <c r="BF148" s="71"/>
      <c r="BG148" s="72"/>
      <c r="BH148" s="73"/>
      <c r="BI148" s="73"/>
      <c r="BJ148" s="74"/>
      <c r="BK148" s="74"/>
      <c r="BL148" s="77" t="str">
        <f t="shared" si="10"/>
        <v/>
      </c>
      <c r="BM148" s="80" t="str">
        <f t="shared" si="11"/>
        <v/>
      </c>
      <c r="BN148" s="139"/>
      <c r="BO148" s="82" t="str">
        <f>IF(ISBLANK(A148),"",VLOOKUP(LEFT(A148,1),Coordinate,2,FALSE))</f>
        <v/>
      </c>
      <c r="BP148" s="83">
        <f t="shared" si="12"/>
        <v>0</v>
      </c>
      <c r="BQ148" s="84">
        <f t="shared" si="13"/>
        <v>0</v>
      </c>
      <c r="BR148" s="54" t="str">
        <f>IF(ISBLANK(A148),"",vlookup(LEFT(A148,1),Coordinate,9,false))</f>
        <v/>
      </c>
      <c r="BS148" s="54" t="str">
        <f>IF(ISBLANK(A148),"",VLOOKUP(MID(A148,2,1),Coordinate,9,false))</f>
        <v/>
      </c>
      <c r="BT148" s="54" t="str">
        <f>IF(ISBLANK(A148),"",VLOOKUP(MID(A148,3,1),Coordinate,9,false))</f>
        <v/>
      </c>
      <c r="BU148" s="54" t="str">
        <f>IF(ISBLANK(A148),"",VLOOKUP(MID(A148,4,1),Coordinate,9,false))</f>
        <v/>
      </c>
      <c r="BV148" s="54" t="str">
        <f>IF(ISBLANK(A148),"",VLOOKUP(MID(A148,5,1),Coordinate,9,false))</f>
        <v/>
      </c>
      <c r="BW148" s="54" t="str">
        <f>IF(ISBLANK(A148),"",VLOOKUP(MID(A148,6,1),Coordinate,9,false))</f>
        <v/>
      </c>
      <c r="BX148" s="84" t="str">
        <f>IF(ISBLANK(A148),"",VLOOKUP(RIGHT(A148,1),Coordinate,9,false))</f>
        <v/>
      </c>
      <c r="BY148" s="84">
        <f t="array" ref="BY148">SUMPRODUCT(BR148:BX148,TRANSPOSE(Weights))</f>
        <v>0</v>
      </c>
      <c r="BZ148" s="53"/>
    </row>
    <row r="149">
      <c r="A149" s="147"/>
      <c r="B149" s="51" t="str">
        <f>IF(ISBLANK(A149),"",if(C149="","N",if(VLOOKUP(BQ149,NewPlanet,3,false)=C149,"Y","N")))</f>
        <v/>
      </c>
      <c r="C149" s="141"/>
      <c r="D149" s="52"/>
      <c r="E149" s="52"/>
      <c r="F149" s="52"/>
      <c r="G149" s="52"/>
      <c r="H149" s="52"/>
      <c r="I149" s="54" t="str">
        <f t="shared" si="7"/>
        <v/>
      </c>
      <c r="J149" s="52"/>
      <c r="K149" s="52"/>
      <c r="L149" s="52"/>
      <c r="M149" s="52"/>
      <c r="N149" s="52"/>
      <c r="O149" s="54" t="str">
        <f t="shared" si="8"/>
        <v/>
      </c>
      <c r="P149" s="142"/>
      <c r="Q149" s="56"/>
      <c r="R149" s="143"/>
      <c r="S149" s="58"/>
      <c r="T149" s="144"/>
      <c r="U149" s="60"/>
      <c r="V149" s="61"/>
      <c r="W149" s="62"/>
      <c r="X149" s="52"/>
      <c r="Y149" s="63"/>
      <c r="Z149" s="52"/>
      <c r="AA149" s="52"/>
      <c r="AB149" s="52"/>
      <c r="AC149" s="65"/>
      <c r="AD149" s="52"/>
      <c r="AE149" s="52"/>
      <c r="AF149" s="52"/>
      <c r="AG149" s="65"/>
      <c r="AH149" s="52"/>
      <c r="AI149" s="52"/>
      <c r="AJ149" s="52"/>
      <c r="AK149" s="65"/>
      <c r="AL149" s="52"/>
      <c r="AM149" s="52"/>
      <c r="AN149" s="52"/>
      <c r="AO149" s="56"/>
      <c r="AP149" s="56"/>
      <c r="AQ149" s="56"/>
      <c r="AR149" s="58"/>
      <c r="AS149" s="58"/>
      <c r="AT149" s="58"/>
      <c r="AU149" s="60"/>
      <c r="AV149" s="60"/>
      <c r="AW149" s="61"/>
      <c r="AX149" s="62"/>
      <c r="AY149" s="31" t="str">
        <f t="shared" si="14"/>
        <v/>
      </c>
      <c r="AZ149" s="63"/>
      <c r="BA149" s="69"/>
      <c r="BB149" s="69"/>
      <c r="BC149" s="69"/>
      <c r="BD149" s="71"/>
      <c r="BE149" s="71"/>
      <c r="BF149" s="71"/>
      <c r="BG149" s="72"/>
      <c r="BH149" s="73"/>
      <c r="BI149" s="73"/>
      <c r="BJ149" s="74"/>
      <c r="BK149" s="74"/>
      <c r="BL149" s="77" t="str">
        <f t="shared" si="10"/>
        <v/>
      </c>
      <c r="BM149" s="80" t="str">
        <f t="shared" si="11"/>
        <v/>
      </c>
      <c r="BN149" s="139"/>
      <c r="BO149" s="82" t="str">
        <f>IF(ISBLANK(A149),"",VLOOKUP(LEFT(A149,1),Coordinate,2,FALSE))</f>
        <v/>
      </c>
      <c r="BP149" s="83">
        <f t="shared" si="12"/>
        <v>0</v>
      </c>
      <c r="BQ149" s="84">
        <f t="shared" si="13"/>
        <v>0</v>
      </c>
      <c r="BR149" s="54" t="str">
        <f>IF(ISBLANK(A149),"",vlookup(LEFT(A149,1),Coordinate,9,false))</f>
        <v/>
      </c>
      <c r="BS149" s="54" t="str">
        <f>IF(ISBLANK(A149),"",VLOOKUP(MID(A149,2,1),Coordinate,9,false))</f>
        <v/>
      </c>
      <c r="BT149" s="54" t="str">
        <f>IF(ISBLANK(A149),"",VLOOKUP(MID(A149,3,1),Coordinate,9,false))</f>
        <v/>
      </c>
      <c r="BU149" s="54" t="str">
        <f>IF(ISBLANK(A149),"",VLOOKUP(MID(A149,4,1),Coordinate,9,false))</f>
        <v/>
      </c>
      <c r="BV149" s="54" t="str">
        <f>IF(ISBLANK(A149),"",VLOOKUP(MID(A149,5,1),Coordinate,9,false))</f>
        <v/>
      </c>
      <c r="BW149" s="54" t="str">
        <f>IF(ISBLANK(A149),"",VLOOKUP(MID(A149,6,1),Coordinate,9,false))</f>
        <v/>
      </c>
      <c r="BX149" s="84" t="str">
        <f>IF(ISBLANK(A149),"",VLOOKUP(RIGHT(A149,1),Coordinate,9,false))</f>
        <v/>
      </c>
      <c r="BY149" s="84">
        <f t="array" ref="BY149">SUMPRODUCT(BR149:BX149,TRANSPOSE(Weights))</f>
        <v>0</v>
      </c>
      <c r="BZ149" s="53"/>
    </row>
    <row r="150">
      <c r="A150" s="147"/>
      <c r="B150" s="51" t="str">
        <f>IF(ISBLANK(A150),"",if(C150="","N",if(VLOOKUP(BQ150,NewPlanet,3,false)=C150,"Y","N")))</f>
        <v/>
      </c>
      <c r="C150" s="141"/>
      <c r="D150" s="52"/>
      <c r="E150" s="52"/>
      <c r="F150" s="52"/>
      <c r="G150" s="52"/>
      <c r="H150" s="52"/>
      <c r="I150" s="54" t="str">
        <f t="shared" si="7"/>
        <v/>
      </c>
      <c r="J150" s="52"/>
      <c r="K150" s="52"/>
      <c r="L150" s="52"/>
      <c r="M150" s="52"/>
      <c r="N150" s="52"/>
      <c r="O150" s="54" t="str">
        <f t="shared" si="8"/>
        <v/>
      </c>
      <c r="P150" s="142"/>
      <c r="Q150" s="56"/>
      <c r="R150" s="143"/>
      <c r="S150" s="58"/>
      <c r="T150" s="144"/>
      <c r="U150" s="60"/>
      <c r="V150" s="61"/>
      <c r="W150" s="62"/>
      <c r="X150" s="52"/>
      <c r="Y150" s="63"/>
      <c r="Z150" s="52"/>
      <c r="AA150" s="52"/>
      <c r="AB150" s="52"/>
      <c r="AC150" s="65"/>
      <c r="AD150" s="52"/>
      <c r="AE150" s="52"/>
      <c r="AF150" s="52"/>
      <c r="AG150" s="65"/>
      <c r="AH150" s="52"/>
      <c r="AI150" s="52"/>
      <c r="AJ150" s="52"/>
      <c r="AK150" s="65"/>
      <c r="AL150" s="52"/>
      <c r="AM150" s="52"/>
      <c r="AN150" s="52"/>
      <c r="AO150" s="56"/>
      <c r="AP150" s="56"/>
      <c r="AQ150" s="56"/>
      <c r="AR150" s="58"/>
      <c r="AS150" s="58"/>
      <c r="AT150" s="58"/>
      <c r="AU150" s="60"/>
      <c r="AV150" s="60"/>
      <c r="AW150" s="61"/>
      <c r="AX150" s="62"/>
      <c r="AY150" s="31" t="str">
        <f t="shared" si="14"/>
        <v/>
      </c>
      <c r="AZ150" s="63"/>
      <c r="BA150" s="69"/>
      <c r="BB150" s="69"/>
      <c r="BC150" s="69"/>
      <c r="BD150" s="71"/>
      <c r="BE150" s="71"/>
      <c r="BF150" s="71"/>
      <c r="BG150" s="72"/>
      <c r="BH150" s="73"/>
      <c r="BI150" s="73"/>
      <c r="BJ150" s="74"/>
      <c r="BK150" s="74"/>
      <c r="BL150" s="77" t="str">
        <f t="shared" si="10"/>
        <v/>
      </c>
      <c r="BM150" s="80" t="str">
        <f t="shared" si="11"/>
        <v/>
      </c>
      <c r="BN150" s="139"/>
      <c r="BO150" s="82" t="str">
        <f>IF(ISBLANK(A150),"",VLOOKUP(LEFT(A150,1),Coordinate,2,FALSE))</f>
        <v/>
      </c>
      <c r="BP150" s="83">
        <f t="shared" si="12"/>
        <v>0</v>
      </c>
      <c r="BQ150" s="84">
        <f t="shared" si="13"/>
        <v>0</v>
      </c>
      <c r="BR150" s="54" t="str">
        <f>IF(ISBLANK(A150),"",vlookup(LEFT(A150,1),Coordinate,9,false))</f>
        <v/>
      </c>
      <c r="BS150" s="54" t="str">
        <f>IF(ISBLANK(A150),"",VLOOKUP(MID(A150,2,1),Coordinate,9,false))</f>
        <v/>
      </c>
      <c r="BT150" s="54" t="str">
        <f>IF(ISBLANK(A150),"",VLOOKUP(MID(A150,3,1),Coordinate,9,false))</f>
        <v/>
      </c>
      <c r="BU150" s="54" t="str">
        <f>IF(ISBLANK(A150),"",VLOOKUP(MID(A150,4,1),Coordinate,9,false))</f>
        <v/>
      </c>
      <c r="BV150" s="54" t="str">
        <f>IF(ISBLANK(A150),"",VLOOKUP(MID(A150,5,1),Coordinate,9,false))</f>
        <v/>
      </c>
      <c r="BW150" s="54" t="str">
        <f>IF(ISBLANK(A150),"",VLOOKUP(MID(A150,6,1),Coordinate,9,false))</f>
        <v/>
      </c>
      <c r="BX150" s="84" t="str">
        <f>IF(ISBLANK(A150),"",VLOOKUP(RIGHT(A150,1),Coordinate,9,false))</f>
        <v/>
      </c>
      <c r="BY150" s="84">
        <f t="array" ref="BY150">SUMPRODUCT(BR150:BX150,TRANSPOSE(Weights))</f>
        <v>0</v>
      </c>
      <c r="BZ150" s="53"/>
    </row>
    <row r="151">
      <c r="A151" s="147"/>
      <c r="B151" s="51" t="str">
        <f>IF(ISBLANK(A151),"",if(C151="","N",if(VLOOKUP(BQ151,NewPlanet,3,false)=C151,"Y","N")))</f>
        <v/>
      </c>
      <c r="C151" s="141"/>
      <c r="D151" s="52"/>
      <c r="E151" s="52"/>
      <c r="F151" s="52"/>
      <c r="G151" s="52"/>
      <c r="H151" s="52"/>
      <c r="I151" s="54" t="str">
        <f t="shared" si="7"/>
        <v/>
      </c>
      <c r="J151" s="52"/>
      <c r="K151" s="52"/>
      <c r="L151" s="52"/>
      <c r="M151" s="52"/>
      <c r="N151" s="52"/>
      <c r="O151" s="54" t="str">
        <f t="shared" si="8"/>
        <v/>
      </c>
      <c r="P151" s="142"/>
      <c r="Q151" s="56"/>
      <c r="R151" s="143"/>
      <c r="S151" s="58"/>
      <c r="T151" s="144"/>
      <c r="U151" s="60"/>
      <c r="V151" s="61"/>
      <c r="W151" s="62"/>
      <c r="X151" s="52"/>
      <c r="Y151" s="63"/>
      <c r="Z151" s="52"/>
      <c r="AA151" s="52"/>
      <c r="AB151" s="52"/>
      <c r="AC151" s="65"/>
      <c r="AD151" s="52"/>
      <c r="AE151" s="52"/>
      <c r="AF151" s="52"/>
      <c r="AG151" s="65"/>
      <c r="AH151" s="52"/>
      <c r="AI151" s="52"/>
      <c r="AJ151" s="52"/>
      <c r="AK151" s="65"/>
      <c r="AL151" s="52"/>
      <c r="AM151" s="52"/>
      <c r="AN151" s="52"/>
      <c r="AO151" s="56"/>
      <c r="AP151" s="56"/>
      <c r="AQ151" s="56"/>
      <c r="AR151" s="58"/>
      <c r="AS151" s="58"/>
      <c r="AT151" s="58"/>
      <c r="AU151" s="60"/>
      <c r="AV151" s="60"/>
      <c r="AW151" s="61"/>
      <c r="AX151" s="62"/>
      <c r="AY151" s="31" t="str">
        <f t="shared" si="14"/>
        <v/>
      </c>
      <c r="AZ151" s="63"/>
      <c r="BA151" s="69"/>
      <c r="BB151" s="69"/>
      <c r="BC151" s="69"/>
      <c r="BD151" s="71"/>
      <c r="BE151" s="71"/>
      <c r="BF151" s="71"/>
      <c r="BG151" s="72"/>
      <c r="BH151" s="73"/>
      <c r="BI151" s="73"/>
      <c r="BJ151" s="74"/>
      <c r="BK151" s="74"/>
      <c r="BL151" s="77" t="str">
        <f t="shared" si="10"/>
        <v/>
      </c>
      <c r="BM151" s="80" t="str">
        <f t="shared" si="11"/>
        <v/>
      </c>
      <c r="BN151" s="139"/>
      <c r="BO151" s="82" t="str">
        <f>IF(ISBLANK(A151),"",VLOOKUP(LEFT(A151,1),Coordinate,2,FALSE))</f>
        <v/>
      </c>
      <c r="BP151" s="83">
        <f t="shared" si="12"/>
        <v>0</v>
      </c>
      <c r="BQ151" s="84">
        <f t="shared" si="13"/>
        <v>0</v>
      </c>
      <c r="BR151" s="54" t="str">
        <f>IF(ISBLANK(A151),"",vlookup(LEFT(A151,1),Coordinate,9,false))</f>
        <v/>
      </c>
      <c r="BS151" s="54" t="str">
        <f>IF(ISBLANK(A151),"",VLOOKUP(MID(A151,2,1),Coordinate,9,false))</f>
        <v/>
      </c>
      <c r="BT151" s="54" t="str">
        <f>IF(ISBLANK(A151),"",VLOOKUP(MID(A151,3,1),Coordinate,9,false))</f>
        <v/>
      </c>
      <c r="BU151" s="54" t="str">
        <f>IF(ISBLANK(A151),"",VLOOKUP(MID(A151,4,1),Coordinate,9,false))</f>
        <v/>
      </c>
      <c r="BV151" s="54" t="str">
        <f>IF(ISBLANK(A151),"",VLOOKUP(MID(A151,5,1),Coordinate,9,false))</f>
        <v/>
      </c>
      <c r="BW151" s="54" t="str">
        <f>IF(ISBLANK(A151),"",VLOOKUP(MID(A151,6,1),Coordinate,9,false))</f>
        <v/>
      </c>
      <c r="BX151" s="84" t="str">
        <f>IF(ISBLANK(A151),"",VLOOKUP(RIGHT(A151,1),Coordinate,9,false))</f>
        <v/>
      </c>
      <c r="BY151" s="84">
        <f t="array" ref="BY151">SUMPRODUCT(BR151:BX151,TRANSPOSE(Weights))</f>
        <v>0</v>
      </c>
      <c r="BZ151" s="53"/>
    </row>
    <row r="152">
      <c r="A152" s="147"/>
      <c r="B152" s="51" t="str">
        <f>IF(ISBLANK(A152),"",if(C152="","N",if(VLOOKUP(BQ152,NewPlanet,3,false)=C152,"Y","N")))</f>
        <v/>
      </c>
      <c r="C152" s="141"/>
      <c r="D152" s="52"/>
      <c r="E152" s="52"/>
      <c r="F152" s="52"/>
      <c r="G152" s="52"/>
      <c r="H152" s="52"/>
      <c r="I152" s="54" t="str">
        <f t="shared" si="7"/>
        <v/>
      </c>
      <c r="J152" s="52"/>
      <c r="K152" s="52"/>
      <c r="L152" s="52"/>
      <c r="M152" s="52"/>
      <c r="N152" s="52"/>
      <c r="O152" s="54" t="str">
        <f t="shared" si="8"/>
        <v/>
      </c>
      <c r="P152" s="142"/>
      <c r="Q152" s="56"/>
      <c r="R152" s="143"/>
      <c r="S152" s="58"/>
      <c r="T152" s="144"/>
      <c r="U152" s="60"/>
      <c r="V152" s="61"/>
      <c r="W152" s="62"/>
      <c r="X152" s="52"/>
      <c r="Y152" s="63"/>
      <c r="Z152" s="52"/>
      <c r="AA152" s="52"/>
      <c r="AB152" s="52"/>
      <c r="AC152" s="65"/>
      <c r="AD152" s="52"/>
      <c r="AE152" s="52"/>
      <c r="AF152" s="52"/>
      <c r="AG152" s="65"/>
      <c r="AH152" s="52"/>
      <c r="AI152" s="52"/>
      <c r="AJ152" s="52"/>
      <c r="AK152" s="65"/>
      <c r="AL152" s="52"/>
      <c r="AM152" s="52"/>
      <c r="AN152" s="52"/>
      <c r="AO152" s="56"/>
      <c r="AP152" s="56"/>
      <c r="AQ152" s="56"/>
      <c r="AR152" s="58"/>
      <c r="AS152" s="58"/>
      <c r="AT152" s="58"/>
      <c r="AU152" s="60"/>
      <c r="AV152" s="60"/>
      <c r="AW152" s="61"/>
      <c r="AX152" s="62"/>
      <c r="AY152" s="31" t="str">
        <f t="shared" si="14"/>
        <v/>
      </c>
      <c r="AZ152" s="63"/>
      <c r="BA152" s="69"/>
      <c r="BB152" s="69"/>
      <c r="BC152" s="69"/>
      <c r="BD152" s="71"/>
      <c r="BE152" s="71"/>
      <c r="BF152" s="71"/>
      <c r="BG152" s="72"/>
      <c r="BH152" s="73"/>
      <c r="BI152" s="73"/>
      <c r="BJ152" s="74"/>
      <c r="BK152" s="74"/>
      <c r="BL152" s="77" t="str">
        <f t="shared" si="10"/>
        <v/>
      </c>
      <c r="BM152" s="80" t="str">
        <f t="shared" si="11"/>
        <v/>
      </c>
      <c r="BN152" s="139"/>
      <c r="BO152" s="82" t="str">
        <f>IF(ISBLANK(A152),"",VLOOKUP(LEFT(A152,1),Coordinate,2,FALSE))</f>
        <v/>
      </c>
      <c r="BP152" s="83">
        <f t="shared" si="12"/>
        <v>0</v>
      </c>
      <c r="BQ152" s="84">
        <f t="shared" si="13"/>
        <v>0</v>
      </c>
      <c r="BR152" s="54" t="str">
        <f>IF(ISBLANK(A152),"",vlookup(LEFT(A152,1),Coordinate,9,false))</f>
        <v/>
      </c>
      <c r="BS152" s="54" t="str">
        <f>IF(ISBLANK(A152),"",VLOOKUP(MID(A152,2,1),Coordinate,9,false))</f>
        <v/>
      </c>
      <c r="BT152" s="54" t="str">
        <f>IF(ISBLANK(A152),"",VLOOKUP(MID(A152,3,1),Coordinate,9,false))</f>
        <v/>
      </c>
      <c r="BU152" s="54" t="str">
        <f>IF(ISBLANK(A152),"",VLOOKUP(MID(A152,4,1),Coordinate,9,false))</f>
        <v/>
      </c>
      <c r="BV152" s="54" t="str">
        <f>IF(ISBLANK(A152),"",VLOOKUP(MID(A152,5,1),Coordinate,9,false))</f>
        <v/>
      </c>
      <c r="BW152" s="54" t="str">
        <f>IF(ISBLANK(A152),"",VLOOKUP(MID(A152,6,1),Coordinate,9,false))</f>
        <v/>
      </c>
      <c r="BX152" s="84" t="str">
        <f>IF(ISBLANK(A152),"",VLOOKUP(RIGHT(A152,1),Coordinate,9,false))</f>
        <v/>
      </c>
      <c r="BY152" s="84">
        <f t="array" ref="BY152">SUMPRODUCT(BR152:BX152,TRANSPOSE(Weights))</f>
        <v>0</v>
      </c>
      <c r="BZ152" s="53"/>
    </row>
    <row r="153">
      <c r="A153" s="147"/>
      <c r="B153" s="51" t="str">
        <f>IF(ISBLANK(A153),"",if(C153="","N",if(VLOOKUP(BQ153,NewPlanet,3,false)=C153,"Y","N")))</f>
        <v/>
      </c>
      <c r="C153" s="141"/>
      <c r="D153" s="52"/>
      <c r="E153" s="52"/>
      <c r="F153" s="52"/>
      <c r="G153" s="52"/>
      <c r="H153" s="52"/>
      <c r="I153" s="54" t="str">
        <f t="shared" si="7"/>
        <v/>
      </c>
      <c r="J153" s="52"/>
      <c r="K153" s="52"/>
      <c r="L153" s="52"/>
      <c r="M153" s="52"/>
      <c r="N153" s="52"/>
      <c r="O153" s="54" t="str">
        <f t="shared" si="8"/>
        <v/>
      </c>
      <c r="P153" s="142"/>
      <c r="Q153" s="56"/>
      <c r="R153" s="143"/>
      <c r="S153" s="58"/>
      <c r="T153" s="144"/>
      <c r="U153" s="60"/>
      <c r="V153" s="61"/>
      <c r="W153" s="62"/>
      <c r="X153" s="52"/>
      <c r="Y153" s="63"/>
      <c r="Z153" s="52"/>
      <c r="AA153" s="52"/>
      <c r="AB153" s="52"/>
      <c r="AC153" s="65"/>
      <c r="AD153" s="52"/>
      <c r="AE153" s="52"/>
      <c r="AF153" s="52"/>
      <c r="AG153" s="65"/>
      <c r="AH153" s="52"/>
      <c r="AI153" s="52"/>
      <c r="AJ153" s="52"/>
      <c r="AK153" s="65"/>
      <c r="AL153" s="52"/>
      <c r="AM153" s="52"/>
      <c r="AN153" s="52"/>
      <c r="AO153" s="56"/>
      <c r="AP153" s="56"/>
      <c r="AQ153" s="56"/>
      <c r="AR153" s="58"/>
      <c r="AS153" s="58"/>
      <c r="AT153" s="58"/>
      <c r="AU153" s="60"/>
      <c r="AV153" s="60"/>
      <c r="AW153" s="61"/>
      <c r="AX153" s="62"/>
      <c r="AY153" s="31" t="str">
        <f t="shared" si="14"/>
        <v/>
      </c>
      <c r="AZ153" s="63"/>
      <c r="BA153" s="69"/>
      <c r="BB153" s="69"/>
      <c r="BC153" s="69"/>
      <c r="BD153" s="71"/>
      <c r="BE153" s="71"/>
      <c r="BF153" s="71"/>
      <c r="BG153" s="72"/>
      <c r="BH153" s="73"/>
      <c r="BI153" s="73"/>
      <c r="BJ153" s="74"/>
      <c r="BK153" s="74"/>
      <c r="BL153" s="77" t="str">
        <f t="shared" si="10"/>
        <v/>
      </c>
      <c r="BM153" s="80" t="str">
        <f t="shared" si="11"/>
        <v/>
      </c>
      <c r="BN153" s="139"/>
      <c r="BO153" s="82" t="str">
        <f>IF(ISBLANK(A153),"",VLOOKUP(LEFT(A153,1),Coordinate,2,FALSE))</f>
        <v/>
      </c>
      <c r="BP153" s="83">
        <f t="shared" si="12"/>
        <v>0</v>
      </c>
      <c r="BQ153" s="84">
        <f t="shared" si="13"/>
        <v>0</v>
      </c>
      <c r="BR153" s="54" t="str">
        <f>IF(ISBLANK(A153),"",vlookup(LEFT(A153,1),Coordinate,9,false))</f>
        <v/>
      </c>
      <c r="BS153" s="54" t="str">
        <f>IF(ISBLANK(A153),"",VLOOKUP(MID(A153,2,1),Coordinate,9,false))</f>
        <v/>
      </c>
      <c r="BT153" s="54" t="str">
        <f>IF(ISBLANK(A153),"",VLOOKUP(MID(A153,3,1),Coordinate,9,false))</f>
        <v/>
      </c>
      <c r="BU153" s="54" t="str">
        <f>IF(ISBLANK(A153),"",VLOOKUP(MID(A153,4,1),Coordinate,9,false))</f>
        <v/>
      </c>
      <c r="BV153" s="54" t="str">
        <f>IF(ISBLANK(A153),"",VLOOKUP(MID(A153,5,1),Coordinate,9,false))</f>
        <v/>
      </c>
      <c r="BW153" s="54" t="str">
        <f>IF(ISBLANK(A153),"",VLOOKUP(MID(A153,6,1),Coordinate,9,false))</f>
        <v/>
      </c>
      <c r="BX153" s="84" t="str">
        <f>IF(ISBLANK(A153),"",VLOOKUP(RIGHT(A153,1),Coordinate,9,false))</f>
        <v/>
      </c>
      <c r="BY153" s="84">
        <f t="array" ref="BY153">SUMPRODUCT(BR153:BX153,TRANSPOSE(Weights))</f>
        <v>0</v>
      </c>
      <c r="BZ153" s="53"/>
    </row>
    <row r="154">
      <c r="A154" s="147"/>
      <c r="B154" s="51" t="str">
        <f>IF(ISBLANK(A154),"",if(C154="","N",if(VLOOKUP(BQ154,NewPlanet,3,false)=C154,"Y","N")))</f>
        <v/>
      </c>
      <c r="C154" s="141"/>
      <c r="D154" s="52"/>
      <c r="E154" s="52"/>
      <c r="F154" s="52"/>
      <c r="G154" s="52"/>
      <c r="H154" s="52"/>
      <c r="I154" s="54" t="str">
        <f t="shared" si="7"/>
        <v/>
      </c>
      <c r="J154" s="52"/>
      <c r="K154" s="52"/>
      <c r="L154" s="52"/>
      <c r="M154" s="52"/>
      <c r="N154" s="52"/>
      <c r="O154" s="54" t="str">
        <f t="shared" si="8"/>
        <v/>
      </c>
      <c r="P154" s="142"/>
      <c r="Q154" s="56"/>
      <c r="R154" s="143"/>
      <c r="S154" s="58"/>
      <c r="T154" s="144"/>
      <c r="U154" s="60"/>
      <c r="V154" s="61"/>
      <c r="W154" s="62"/>
      <c r="X154" s="52"/>
      <c r="Y154" s="63"/>
      <c r="Z154" s="52"/>
      <c r="AA154" s="52"/>
      <c r="AB154" s="52"/>
      <c r="AC154" s="65"/>
      <c r="AD154" s="52"/>
      <c r="AE154" s="52"/>
      <c r="AF154" s="52"/>
      <c r="AG154" s="65"/>
      <c r="AH154" s="52"/>
      <c r="AI154" s="52"/>
      <c r="AJ154" s="52"/>
      <c r="AK154" s="65"/>
      <c r="AL154" s="52"/>
      <c r="AM154" s="52"/>
      <c r="AN154" s="52"/>
      <c r="AO154" s="56"/>
      <c r="AP154" s="56"/>
      <c r="AQ154" s="56"/>
      <c r="AR154" s="58"/>
      <c r="AS154" s="58"/>
      <c r="AT154" s="58"/>
      <c r="AU154" s="60"/>
      <c r="AV154" s="60"/>
      <c r="AW154" s="61"/>
      <c r="AX154" s="62"/>
      <c r="AY154" s="31" t="str">
        <f t="shared" si="14"/>
        <v/>
      </c>
      <c r="AZ154" s="63"/>
      <c r="BA154" s="69"/>
      <c r="BB154" s="69"/>
      <c r="BC154" s="69"/>
      <c r="BD154" s="71"/>
      <c r="BE154" s="71"/>
      <c r="BF154" s="71"/>
      <c r="BG154" s="72"/>
      <c r="BH154" s="73"/>
      <c r="BI154" s="73"/>
      <c r="BJ154" s="74"/>
      <c r="BK154" s="74"/>
      <c r="BL154" s="77" t="str">
        <f t="shared" si="10"/>
        <v/>
      </c>
      <c r="BM154" s="80" t="str">
        <f t="shared" si="11"/>
        <v/>
      </c>
      <c r="BN154" s="139"/>
      <c r="BO154" s="82" t="str">
        <f>IF(ISBLANK(A154),"",VLOOKUP(LEFT(A154,1),Coordinate,2,FALSE))</f>
        <v/>
      </c>
      <c r="BP154" s="83">
        <f t="shared" si="12"/>
        <v>0</v>
      </c>
      <c r="BQ154" s="84">
        <f t="shared" si="13"/>
        <v>0</v>
      </c>
      <c r="BR154" s="54" t="str">
        <f>IF(ISBLANK(A154),"",vlookup(LEFT(A154,1),Coordinate,9,false))</f>
        <v/>
      </c>
      <c r="BS154" s="54" t="str">
        <f>IF(ISBLANK(A154),"",VLOOKUP(MID(A154,2,1),Coordinate,9,false))</f>
        <v/>
      </c>
      <c r="BT154" s="54" t="str">
        <f>IF(ISBLANK(A154),"",VLOOKUP(MID(A154,3,1),Coordinate,9,false))</f>
        <v/>
      </c>
      <c r="BU154" s="54" t="str">
        <f>IF(ISBLANK(A154),"",VLOOKUP(MID(A154,4,1),Coordinate,9,false))</f>
        <v/>
      </c>
      <c r="BV154" s="54" t="str">
        <f>IF(ISBLANK(A154),"",VLOOKUP(MID(A154,5,1),Coordinate,9,false))</f>
        <v/>
      </c>
      <c r="BW154" s="54" t="str">
        <f>IF(ISBLANK(A154),"",VLOOKUP(MID(A154,6,1),Coordinate,9,false))</f>
        <v/>
      </c>
      <c r="BX154" s="84" t="str">
        <f>IF(ISBLANK(A154),"",VLOOKUP(RIGHT(A154,1),Coordinate,9,false))</f>
        <v/>
      </c>
      <c r="BY154" s="84">
        <f t="array" ref="BY154">SUMPRODUCT(BR154:BX154,TRANSPOSE(Weights))</f>
        <v>0</v>
      </c>
      <c r="BZ154" s="53"/>
    </row>
    <row r="155">
      <c r="A155" s="147"/>
      <c r="B155" s="51" t="str">
        <f>IF(ISBLANK(A155),"",if(C155="","N",if(VLOOKUP(BQ155,NewPlanet,3,false)=C155,"Y","N")))</f>
        <v/>
      </c>
      <c r="C155" s="141"/>
      <c r="D155" s="52"/>
      <c r="E155" s="52"/>
      <c r="F155" s="52"/>
      <c r="G155" s="52"/>
      <c r="H155" s="52"/>
      <c r="I155" s="54" t="str">
        <f t="shared" si="7"/>
        <v/>
      </c>
      <c r="J155" s="52"/>
      <c r="K155" s="52"/>
      <c r="L155" s="52"/>
      <c r="M155" s="52"/>
      <c r="N155" s="52"/>
      <c r="O155" s="54" t="str">
        <f t="shared" si="8"/>
        <v/>
      </c>
      <c r="P155" s="55"/>
      <c r="Q155" s="56"/>
      <c r="R155" s="143"/>
      <c r="S155" s="58"/>
      <c r="T155" s="144"/>
      <c r="U155" s="60"/>
      <c r="V155" s="61"/>
      <c r="W155" s="62"/>
      <c r="X155" s="52"/>
      <c r="Y155" s="63"/>
      <c r="Z155" s="52"/>
      <c r="AA155" s="52"/>
      <c r="AB155" s="52"/>
      <c r="AC155" s="65"/>
      <c r="AD155" s="52"/>
      <c r="AE155" s="52"/>
      <c r="AF155" s="52"/>
      <c r="AG155" s="65"/>
      <c r="AH155" s="52"/>
      <c r="AI155" s="52"/>
      <c r="AJ155" s="52"/>
      <c r="AK155" s="65"/>
      <c r="AL155" s="52"/>
      <c r="AM155" s="52"/>
      <c r="AN155" s="52"/>
      <c r="AO155" s="56"/>
      <c r="AP155" s="56"/>
      <c r="AQ155" s="56"/>
      <c r="AR155" s="58"/>
      <c r="AS155" s="58"/>
      <c r="AT155" s="58"/>
      <c r="AU155" s="60"/>
      <c r="AV155" s="60"/>
      <c r="AW155" s="61"/>
      <c r="AX155" s="62"/>
      <c r="AY155" s="31" t="str">
        <f t="shared" si="14"/>
        <v/>
      </c>
      <c r="AZ155" s="63"/>
      <c r="BA155" s="69"/>
      <c r="BB155" s="69"/>
      <c r="BC155" s="69"/>
      <c r="BD155" s="71"/>
      <c r="BE155" s="71"/>
      <c r="BF155" s="71"/>
      <c r="BG155" s="72"/>
      <c r="BH155" s="73"/>
      <c r="BI155" s="73"/>
      <c r="BJ155" s="74"/>
      <c r="BK155" s="74"/>
      <c r="BL155" s="77" t="str">
        <f t="shared" si="10"/>
        <v/>
      </c>
      <c r="BM155" s="80" t="str">
        <f t="shared" si="11"/>
        <v/>
      </c>
      <c r="BN155" s="139"/>
      <c r="BO155" s="82" t="str">
        <f>IF(ISBLANK(A155),"",VLOOKUP(LEFT(A155,1),Coordinate,2,FALSE))</f>
        <v/>
      </c>
      <c r="BP155" s="83">
        <f t="shared" si="12"/>
        <v>0</v>
      </c>
      <c r="BQ155" s="84">
        <f t="shared" si="13"/>
        <v>0</v>
      </c>
      <c r="BR155" s="54" t="str">
        <f>IF(ISBLANK(A155),"",vlookup(LEFT(A155,1),Coordinate,9,false))</f>
        <v/>
      </c>
      <c r="BS155" s="54" t="str">
        <f>IF(ISBLANK(A155),"",VLOOKUP(MID(A155,2,1),Coordinate,9,false))</f>
        <v/>
      </c>
      <c r="BT155" s="54" t="str">
        <f>IF(ISBLANK(A155),"",VLOOKUP(MID(A155,3,1),Coordinate,9,false))</f>
        <v/>
      </c>
      <c r="BU155" s="54" t="str">
        <f>IF(ISBLANK(A155),"",VLOOKUP(MID(A155,4,1),Coordinate,9,false))</f>
        <v/>
      </c>
      <c r="BV155" s="54" t="str">
        <f>IF(ISBLANK(A155),"",VLOOKUP(MID(A155,5,1),Coordinate,9,false))</f>
        <v/>
      </c>
      <c r="BW155" s="54" t="str">
        <f>IF(ISBLANK(A155),"",VLOOKUP(MID(A155,6,1),Coordinate,9,false))</f>
        <v/>
      </c>
      <c r="BX155" s="84" t="str">
        <f>IF(ISBLANK(A155),"",VLOOKUP(RIGHT(A155,1),Coordinate,9,false))</f>
        <v/>
      </c>
      <c r="BY155" s="84">
        <f t="array" ref="BY155">SUMPRODUCT(BR155:BX155,TRANSPOSE(Weights))</f>
        <v>0</v>
      </c>
      <c r="BZ155" s="53"/>
    </row>
  </sheetData>
  <conditionalFormatting sqref="AE2">
    <cfRule type="notContainsBlanks" dxfId="7" priority="1">
      <formula>LEN(TRIM(AE2))&gt;0</formula>
    </cfRule>
  </conditionalFormatting>
  <conditionalFormatting sqref="A1:T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1:P155 Q1:R9 Q11:R155">
    <cfRule type="cellIs" dxfId="0" priority="3" operator="equal">
      <formula>"Primitive"</formula>
    </cfRule>
  </conditionalFormatting>
  <conditionalFormatting sqref="O1:P155 Q1:U9 BO1:BO155 Q11:S155 U11:U155 T12:T155 V45">
    <cfRule type="cellIs" dxfId="1" priority="4" operator="equal">
      <formula>"Advanced"</formula>
    </cfRule>
  </conditionalFormatting>
  <conditionalFormatting sqref="O1:P155 Q1:U9 BO1:BO155 Q11:S155 U11:U155 T12:T155 V45">
    <cfRule type="cellIs" dxfId="2" priority="5" operator="equal">
      <formula>"Advanced (Hostile)"</formula>
    </cfRule>
  </conditionalFormatting>
  <conditionalFormatting sqref="O1:P155 Q1:U9 BO1:BO155 Q11:S155 U11:U155 T12:T155 V45">
    <cfRule type="containsText" dxfId="3" priority="6" operator="containsText" text="Anomalous">
      <formula>NOT(ISERROR(SEARCH(("Anomalous"),(O1))))</formula>
    </cfRule>
  </conditionalFormatting>
  <conditionalFormatting sqref="S1:U9 S11:S155 U11:U155 T12:T155 R23:R24 P40 V45">
    <cfRule type="cellIs" dxfId="0" priority="7" operator="equal">
      <formula>"Detected"</formula>
    </cfRule>
  </conditionalFormatting>
  <conditionalFormatting sqref="A1:A9 C1:H9 I1:I155 J1:N9 O1:P155 Q1:X9 BO1:BP155 A11:A155 C11:H155 J11:N155 Q11:S155 U11:X155 T12:T155">
    <cfRule type="cellIs" dxfId="4" priority="8" operator="equal">
      <formula>"Y"</formula>
    </cfRule>
  </conditionalFormatting>
  <conditionalFormatting sqref="U1:U9 BO1:BO155 U11:U155 V45">
    <cfRule type="colorScale" priority="9">
      <colorScale>
        <cfvo type="min"/>
        <cfvo type="max"/>
        <color rgb="FFFFFFFF"/>
        <color rgb="FFE67C73"/>
      </colorScale>
    </cfRule>
  </conditionalFormatting>
  <conditionalFormatting sqref="BP1:BP155 A2">
    <cfRule type="notContainsBlanks" dxfId="5" priority="10">
      <formula>LEN(TRIM(BP1))&gt;0</formula>
    </cfRule>
  </conditionalFormatting>
  <conditionalFormatting sqref="AY1:AY155 BL1:BM155">
    <cfRule type="cellIs" dxfId="6" priority="11" operator="greaterThan">
      <formula>10</formula>
    </cfRule>
  </conditionalFormatting>
  <conditionalFormatting sqref="B1:B155">
    <cfRule type="cellIs" dxfId="4" priority="12" operator="equal">
      <formula>"N"</formula>
    </cfRule>
  </conditionalFormatting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"/>
      <c r="B1" s="2"/>
      <c r="C1" s="3">
        <f>COUNTA(C3:C188)</f>
        <v>70</v>
      </c>
      <c r="D1" s="4"/>
      <c r="E1" s="4"/>
      <c r="F1" s="4"/>
      <c r="G1" s="4"/>
      <c r="H1" s="4"/>
      <c r="I1" s="5">
        <f>COUNTIF(I3:I188,"&gt;0")</f>
        <v>70</v>
      </c>
      <c r="J1" s="4"/>
      <c r="K1" s="4"/>
      <c r="L1" s="4"/>
      <c r="M1" s="4"/>
      <c r="N1" s="4"/>
      <c r="O1" s="5"/>
      <c r="P1" s="4">
        <f>COUNTA(P3:P188)</f>
        <v>70</v>
      </c>
      <c r="Q1" s="4"/>
      <c r="R1" s="4">
        <f>COUNTA(R3:R188)</f>
        <v>70</v>
      </c>
      <c r="S1" s="4"/>
      <c r="T1" s="4">
        <f>COUNTA(T3:T188)</f>
        <v>70</v>
      </c>
      <c r="U1" s="4"/>
      <c r="V1" s="4">
        <f t="shared" ref="V1:X1" si="1">COUNTA(V3:V188)</f>
        <v>26</v>
      </c>
      <c r="W1" s="4">
        <f t="shared" si="1"/>
        <v>25</v>
      </c>
      <c r="X1" s="4">
        <f t="shared" si="1"/>
        <v>27</v>
      </c>
      <c r="Y1" s="6"/>
      <c r="Z1" s="7">
        <f t="shared" ref="Z1:AB1" si="2">COUNTIF(Z3:Z188,"&gt;0")</f>
        <v>68</v>
      </c>
      <c r="AA1" s="7">
        <f t="shared" si="2"/>
        <v>68</v>
      </c>
      <c r="AB1" s="7">
        <f t="shared" si="2"/>
        <v>36</v>
      </c>
      <c r="AC1" s="8"/>
      <c r="AD1" s="7">
        <f t="shared" ref="AD1:AF1" si="3">COUNTIF(AD3:AD188,"&gt;0")</f>
        <v>1</v>
      </c>
      <c r="AE1" s="7">
        <f t="shared" si="3"/>
        <v>5</v>
      </c>
      <c r="AF1" s="7">
        <f t="shared" si="3"/>
        <v>3</v>
      </c>
      <c r="AG1" s="8"/>
      <c r="AH1" s="7">
        <f t="shared" ref="AH1:AJ1" si="4">COUNTIF(AH3:AH188,"&gt;0")</f>
        <v>4</v>
      </c>
      <c r="AI1" s="7">
        <f t="shared" si="4"/>
        <v>5</v>
      </c>
      <c r="AJ1" s="7">
        <f t="shared" si="4"/>
        <v>2</v>
      </c>
      <c r="AK1" s="8"/>
      <c r="AL1" s="7">
        <f t="shared" ref="AL1:AY1" si="5">COUNTIF(AL3:AL188,"&gt;0")</f>
        <v>1</v>
      </c>
      <c r="AM1" s="7">
        <f t="shared" si="5"/>
        <v>3</v>
      </c>
      <c r="AN1" s="7">
        <f t="shared" si="5"/>
        <v>3</v>
      </c>
      <c r="AO1" s="7">
        <f t="shared" si="5"/>
        <v>15</v>
      </c>
      <c r="AP1" s="7">
        <f t="shared" si="5"/>
        <v>5</v>
      </c>
      <c r="AQ1" s="7">
        <f t="shared" si="5"/>
        <v>5</v>
      </c>
      <c r="AR1" s="7">
        <f t="shared" si="5"/>
        <v>11</v>
      </c>
      <c r="AS1" s="7">
        <f t="shared" si="5"/>
        <v>3</v>
      </c>
      <c r="AT1" s="7">
        <f t="shared" si="5"/>
        <v>6</v>
      </c>
      <c r="AU1" s="7">
        <f t="shared" si="5"/>
        <v>10</v>
      </c>
      <c r="AV1" s="7">
        <f t="shared" si="5"/>
        <v>0</v>
      </c>
      <c r="AW1" s="7">
        <f t="shared" si="5"/>
        <v>6</v>
      </c>
      <c r="AX1" s="7">
        <f t="shared" si="5"/>
        <v>6</v>
      </c>
      <c r="AY1" s="7">
        <f t="shared" si="5"/>
        <v>68</v>
      </c>
      <c r="AZ1" s="6"/>
      <c r="BA1" s="7">
        <f t="shared" ref="BA1:BM1" si="6">COUNTIF(BA3:BA188,"&gt;0")</f>
        <v>12</v>
      </c>
      <c r="BB1" s="7">
        <f t="shared" si="6"/>
        <v>7</v>
      </c>
      <c r="BC1" s="7">
        <f t="shared" si="6"/>
        <v>1</v>
      </c>
      <c r="BD1" s="7">
        <f t="shared" si="6"/>
        <v>18</v>
      </c>
      <c r="BE1" s="7">
        <f t="shared" si="6"/>
        <v>5</v>
      </c>
      <c r="BF1" s="7">
        <f t="shared" si="6"/>
        <v>4</v>
      </c>
      <c r="BG1" s="7">
        <f t="shared" si="6"/>
        <v>15</v>
      </c>
      <c r="BH1" s="7">
        <f t="shared" si="6"/>
        <v>19</v>
      </c>
      <c r="BI1" s="7">
        <f t="shared" si="6"/>
        <v>9</v>
      </c>
      <c r="BJ1" s="7">
        <f t="shared" si="6"/>
        <v>17</v>
      </c>
      <c r="BK1" s="7">
        <f t="shared" si="6"/>
        <v>5</v>
      </c>
      <c r="BL1" s="7">
        <f t="shared" si="6"/>
        <v>55</v>
      </c>
      <c r="BM1" s="7">
        <f t="shared" si="6"/>
        <v>69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948</v>
      </c>
      <c r="AA2" s="30" t="s">
        <v>949</v>
      </c>
      <c r="AB2" s="30" t="s">
        <v>950</v>
      </c>
      <c r="AC2" s="31"/>
      <c r="AD2" s="32" t="s">
        <v>951</v>
      </c>
      <c r="AE2" s="33" t="s">
        <v>33</v>
      </c>
      <c r="AF2" s="33" t="s">
        <v>35</v>
      </c>
      <c r="AG2" s="31"/>
      <c r="AH2" s="34" t="s">
        <v>952</v>
      </c>
      <c r="AI2" s="35" t="s">
        <v>953</v>
      </c>
      <c r="AJ2" s="36" t="s">
        <v>954</v>
      </c>
      <c r="AK2" s="31"/>
      <c r="AL2" s="37" t="s">
        <v>45</v>
      </c>
      <c r="AM2" s="38" t="s">
        <v>46</v>
      </c>
      <c r="AN2" s="37" t="s">
        <v>955</v>
      </c>
      <c r="AO2" s="39" t="s">
        <v>956</v>
      </c>
      <c r="AP2" s="39" t="s">
        <v>957</v>
      </c>
      <c r="AQ2" s="40" t="s">
        <v>54</v>
      </c>
      <c r="AR2" s="41" t="s">
        <v>958</v>
      </c>
      <c r="AS2" s="41" t="s">
        <v>959</v>
      </c>
      <c r="AT2" s="41" t="s">
        <v>960</v>
      </c>
      <c r="AU2" s="42" t="s">
        <v>961</v>
      </c>
      <c r="AV2" s="42" t="s">
        <v>962</v>
      </c>
      <c r="AW2" s="43" t="s">
        <v>963</v>
      </c>
      <c r="AX2" s="44" t="s">
        <v>964</v>
      </c>
      <c r="AY2" s="45" t="s">
        <v>77</v>
      </c>
      <c r="AZ2" s="29"/>
      <c r="BA2" s="39" t="s">
        <v>965</v>
      </c>
      <c r="BB2" s="39" t="s">
        <v>966</v>
      </c>
      <c r="BC2" s="39" t="s">
        <v>84</v>
      </c>
      <c r="BD2" s="41" t="s">
        <v>967</v>
      </c>
      <c r="BE2" s="41" t="s">
        <v>968</v>
      </c>
      <c r="BF2" s="41" t="s">
        <v>89</v>
      </c>
      <c r="BG2" s="42" t="s">
        <v>969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>
      <c r="A3" s="50" t="s">
        <v>970</v>
      </c>
      <c r="B3" s="51" t="str">
        <f>IF(ISBLANK(A3),"",if(C3="","N",if(VLOOKUP(BQ3,NewPlanet,3,false)=C3,"Y","N")))</f>
        <v>N</v>
      </c>
      <c r="C3" s="95" t="s">
        <v>971</v>
      </c>
      <c r="D3" s="53" t="s">
        <v>121</v>
      </c>
      <c r="E3" s="53" t="s">
        <v>121</v>
      </c>
      <c r="F3" s="53"/>
      <c r="G3" s="53" t="s">
        <v>121</v>
      </c>
      <c r="H3" s="52"/>
      <c r="I3" s="54">
        <f t="shared" ref="I3:I59" si="7">IF(ISBLANK(A3),"",COUNTA(D3:H3))</f>
        <v>3</v>
      </c>
      <c r="J3" s="53" t="s">
        <v>121</v>
      </c>
      <c r="K3" s="52"/>
      <c r="L3" s="53" t="s">
        <v>121</v>
      </c>
      <c r="M3" s="52"/>
      <c r="N3" s="52"/>
      <c r="O3" s="54">
        <f t="shared" ref="O3:O59" si="8">IF(ISBLANK(A3),"",COUNTA(J3:N3))</f>
        <v>2</v>
      </c>
      <c r="P3" s="55" t="s">
        <v>124</v>
      </c>
      <c r="Q3" s="56"/>
      <c r="R3" s="57" t="s">
        <v>124</v>
      </c>
      <c r="S3" s="66"/>
      <c r="T3" s="59" t="s">
        <v>124</v>
      </c>
      <c r="U3" s="60"/>
      <c r="V3" s="68" t="s">
        <v>121</v>
      </c>
      <c r="W3" s="70" t="s">
        <v>121</v>
      </c>
      <c r="X3" s="53"/>
      <c r="Y3" s="63"/>
      <c r="Z3" s="53">
        <v>3.0</v>
      </c>
      <c r="AA3" s="53">
        <v>3.0</v>
      </c>
      <c r="AB3" s="53">
        <v>4.0</v>
      </c>
      <c r="AC3" s="65"/>
      <c r="AD3" s="52"/>
      <c r="AE3" s="53"/>
      <c r="AF3" s="52"/>
      <c r="AG3" s="65"/>
      <c r="AH3" s="52"/>
      <c r="AI3" s="52"/>
      <c r="AJ3" s="52"/>
      <c r="AK3" s="65"/>
      <c r="AL3" s="52"/>
      <c r="AM3" s="52"/>
      <c r="AN3" s="52"/>
      <c r="AO3" s="56"/>
      <c r="AP3" s="56"/>
      <c r="AQ3" s="56"/>
      <c r="AR3" s="58"/>
      <c r="AS3" s="58"/>
      <c r="AT3" s="66"/>
      <c r="AU3" s="67"/>
      <c r="AV3" s="67"/>
      <c r="AW3" s="68">
        <v>3.0</v>
      </c>
      <c r="AX3" s="62"/>
      <c r="AY3" s="31">
        <f t="shared" ref="AY3:AY72" si="9">IF(ISBLANK(R3),"",SUM(Z3:AU3,AW3:AX3))</f>
        <v>13</v>
      </c>
      <c r="AZ3" s="63"/>
      <c r="BA3" s="69"/>
      <c r="BB3" s="69"/>
      <c r="BC3" s="69"/>
      <c r="BD3" s="89"/>
      <c r="BE3" s="71"/>
      <c r="BF3" s="71"/>
      <c r="BG3" s="72"/>
      <c r="BH3" s="73"/>
      <c r="BI3" s="73"/>
      <c r="BJ3" s="79">
        <v>4.0</v>
      </c>
      <c r="BK3" s="79">
        <v>3.0</v>
      </c>
      <c r="BL3" s="77">
        <f t="shared" ref="BL3:BL72" si="10">IF(ISBLANK(A3),"",SUM(BA3:BK3))</f>
        <v>7</v>
      </c>
      <c r="BM3" s="80">
        <f t="shared" ref="BM3:BM72" si="11">IF(ISBLANK(A3),"",AY3+BL3)</f>
        <v>20</v>
      </c>
      <c r="BN3" s="81"/>
      <c r="BO3" s="82">
        <f>IF(ISBLANK(A3),"",VLOOKUP(LEFT(A3,1),Coordinate,2,FALSE))</f>
        <v>5</v>
      </c>
      <c r="BP3" s="83">
        <f t="shared" ref="BP3:BP72" si="12">I3+O3</f>
        <v>5</v>
      </c>
      <c r="BQ3" s="84">
        <f t="shared" ref="BQ3:BQ72" si="13">SUM(BR3:BX3)</f>
        <v>45</v>
      </c>
      <c r="BR3" s="54">
        <f>IF(ISBLANK(A3),"",vlookup(LEFT(A3,1),Coordinate,9,false))</f>
        <v>23</v>
      </c>
      <c r="BS3" s="54">
        <f>IF(ISBLANK(A3),"",VLOOKUP(MID(A3,2,1),Coordinate,9,false))</f>
        <v>6</v>
      </c>
      <c r="BT3" s="54">
        <f>IF(ISBLANK(A3),"",VLOOKUP(MID(A3,3,1),Coordinate,9,false))</f>
        <v>2</v>
      </c>
      <c r="BU3" s="54">
        <f>IF(ISBLANK(A3),"",VLOOKUP(MID(A3,4,1),Coordinate,9,false))</f>
        <v>1</v>
      </c>
      <c r="BV3" s="54">
        <f>IF(ISBLANK(A3),"",VLOOKUP(MID(A3,5,1),Coordinate,9,false))</f>
        <v>7</v>
      </c>
      <c r="BW3" s="54">
        <f>IF(ISBLANK(A3),"",VLOOKUP(MID(A3,6,1),Coordinate,9,false))</f>
        <v>4</v>
      </c>
      <c r="BX3" s="84">
        <f>IF(ISBLANK(A3),"",VLOOKUP(RIGHT(A3,1),Coordinate,9,false))</f>
        <v>2</v>
      </c>
      <c r="BY3" s="84">
        <f t="array" ref="BY3">SUMPRODUCT(BR3:BX3,TRANSPOSE(Weights))</f>
        <v>118</v>
      </c>
      <c r="BZ3" s="53"/>
    </row>
    <row r="4">
      <c r="A4" s="50" t="s">
        <v>972</v>
      </c>
      <c r="B4" s="51" t="str">
        <f>IF(ISBLANK(A4),"",if(C4="","N",if(VLOOKUP(BQ4,NewPlanet,3,false)=C4,"Y","N")))</f>
        <v>N</v>
      </c>
      <c r="C4" s="3" t="s">
        <v>973</v>
      </c>
      <c r="D4" s="53" t="s">
        <v>119</v>
      </c>
      <c r="E4" s="53" t="s">
        <v>119</v>
      </c>
      <c r="F4" s="52"/>
      <c r="G4" s="53" t="s">
        <v>119</v>
      </c>
      <c r="H4" s="52"/>
      <c r="I4" s="54">
        <f t="shared" si="7"/>
        <v>3</v>
      </c>
      <c r="J4" s="53" t="s">
        <v>119</v>
      </c>
      <c r="K4" s="53" t="s">
        <v>119</v>
      </c>
      <c r="L4" s="52"/>
      <c r="M4" s="52"/>
      <c r="N4" s="52"/>
      <c r="O4" s="54">
        <f t="shared" si="8"/>
        <v>2</v>
      </c>
      <c r="P4" s="55" t="s">
        <v>123</v>
      </c>
      <c r="Q4" s="56"/>
      <c r="R4" s="57" t="s">
        <v>131</v>
      </c>
      <c r="S4" s="66" t="s">
        <v>119</v>
      </c>
      <c r="T4" s="59" t="s">
        <v>125</v>
      </c>
      <c r="U4" s="67" t="s">
        <v>119</v>
      </c>
      <c r="V4" s="68" t="s">
        <v>119</v>
      </c>
      <c r="W4" s="62"/>
      <c r="X4" s="53" t="s">
        <v>119</v>
      </c>
      <c r="Y4" s="63"/>
      <c r="Z4" s="53">
        <v>3.0</v>
      </c>
      <c r="AA4" s="53">
        <v>3.0</v>
      </c>
      <c r="AB4" s="53"/>
      <c r="AC4" s="65"/>
      <c r="AD4" s="52"/>
      <c r="AE4" s="52"/>
      <c r="AF4" s="52"/>
      <c r="AG4" s="65"/>
      <c r="AH4" s="52"/>
      <c r="AI4" s="53">
        <v>1.0</v>
      </c>
      <c r="AJ4" s="52"/>
      <c r="AK4" s="65"/>
      <c r="AL4" s="52"/>
      <c r="AM4" s="52"/>
      <c r="AN4" s="52"/>
      <c r="AO4" s="64">
        <v>1.0</v>
      </c>
      <c r="AP4" s="56"/>
      <c r="AQ4" s="56"/>
      <c r="AR4" s="58"/>
      <c r="AS4" s="58"/>
      <c r="AT4" s="66"/>
      <c r="AU4" s="60"/>
      <c r="AV4" s="60"/>
      <c r="AW4" s="61"/>
      <c r="AX4" s="62"/>
      <c r="AY4" s="31">
        <f t="shared" si="9"/>
        <v>8</v>
      </c>
      <c r="AZ4" s="63"/>
      <c r="BA4" s="69"/>
      <c r="BB4" s="69"/>
      <c r="BC4" s="69"/>
      <c r="BD4" s="71"/>
      <c r="BE4" s="89">
        <v>1.0</v>
      </c>
      <c r="BF4" s="71"/>
      <c r="BG4" s="76">
        <v>6.0</v>
      </c>
      <c r="BH4" s="78">
        <v>5.0</v>
      </c>
      <c r="BI4" s="73"/>
      <c r="BJ4" s="74"/>
      <c r="BK4" s="74"/>
      <c r="BL4" s="77">
        <f t="shared" si="10"/>
        <v>12</v>
      </c>
      <c r="BM4" s="80">
        <f t="shared" si="11"/>
        <v>20</v>
      </c>
      <c r="BN4" s="81"/>
      <c r="BO4" s="82">
        <f>IF(ISBLANK(A4),"",VLOOKUP(LEFT(A4,1),Coordinate,2,FALSE))</f>
        <v>5</v>
      </c>
      <c r="BP4" s="83">
        <f t="shared" si="12"/>
        <v>5</v>
      </c>
      <c r="BQ4" s="84">
        <f t="shared" si="13"/>
        <v>95</v>
      </c>
      <c r="BR4" s="54">
        <f>IF(ISBLANK(A4),"",vlookup(LEFT(A4,1),Coordinate,9,false))</f>
        <v>23</v>
      </c>
      <c r="BS4" s="54">
        <f>IF(ISBLANK(A4),"",VLOOKUP(MID(A4,2,1),Coordinate,9,false))</f>
        <v>13</v>
      </c>
      <c r="BT4" s="54">
        <f>IF(ISBLANK(A4),"",VLOOKUP(MID(A4,3,1),Coordinate,9,false))</f>
        <v>11</v>
      </c>
      <c r="BU4" s="54">
        <f>IF(ISBLANK(A4),"",VLOOKUP(MID(A4,4,1),Coordinate,9,false))</f>
        <v>8</v>
      </c>
      <c r="BV4" s="54">
        <f>IF(ISBLANK(A4),"",VLOOKUP(MID(A4,5,1),Coordinate,9,false))</f>
        <v>10</v>
      </c>
      <c r="BW4" s="54">
        <f>IF(ISBLANK(A4),"",VLOOKUP(MID(A4,6,1),Coordinate,9,false))</f>
        <v>20</v>
      </c>
      <c r="BX4" s="84">
        <f>IF(ISBLANK(A4),"",VLOOKUP(RIGHT(A4,1),Coordinate,9,false))</f>
        <v>10</v>
      </c>
      <c r="BY4" s="84">
        <f t="array" ref="BY4">SUMPRODUCT(BR4:BX4,TRANSPOSE(Weights))</f>
        <v>354</v>
      </c>
      <c r="BZ4" s="53"/>
    </row>
    <row r="5">
      <c r="A5" s="50" t="s">
        <v>974</v>
      </c>
      <c r="B5" s="51" t="str">
        <f>IF(ISBLANK(A5),"",if(C5="","N",if(VLOOKUP(BQ5,NewPlanet,3,false)=C5,"Y","N")))</f>
        <v>N</v>
      </c>
      <c r="C5" s="3" t="s">
        <v>975</v>
      </c>
      <c r="D5" s="52"/>
      <c r="E5" s="53" t="s">
        <v>121</v>
      </c>
      <c r="F5" s="53" t="s">
        <v>121</v>
      </c>
      <c r="G5" s="53" t="s">
        <v>121</v>
      </c>
      <c r="H5" s="52"/>
      <c r="I5" s="54">
        <f t="shared" si="7"/>
        <v>3</v>
      </c>
      <c r="J5" s="53" t="s">
        <v>121</v>
      </c>
      <c r="K5" s="52"/>
      <c r="L5" s="53" t="s">
        <v>121</v>
      </c>
      <c r="M5" s="52"/>
      <c r="N5" s="52"/>
      <c r="O5" s="54">
        <f t="shared" si="8"/>
        <v>2</v>
      </c>
      <c r="P5" s="55" t="s">
        <v>124</v>
      </c>
      <c r="Q5" s="56"/>
      <c r="R5" s="57" t="s">
        <v>123</v>
      </c>
      <c r="S5" s="66" t="s">
        <v>121</v>
      </c>
      <c r="T5" s="59" t="s">
        <v>125</v>
      </c>
      <c r="U5" s="60"/>
      <c r="V5" s="68" t="s">
        <v>121</v>
      </c>
      <c r="W5" s="62"/>
      <c r="X5" s="53" t="s">
        <v>121</v>
      </c>
      <c r="Y5" s="63"/>
      <c r="Z5" s="53">
        <v>6.0</v>
      </c>
      <c r="AA5" s="53">
        <v>3.0</v>
      </c>
      <c r="AB5" s="53"/>
      <c r="AC5" s="65"/>
      <c r="AD5" s="52"/>
      <c r="AE5" s="53">
        <v>1.0</v>
      </c>
      <c r="AF5" s="52"/>
      <c r="AG5" s="65"/>
      <c r="AH5" s="52"/>
      <c r="AI5" s="52"/>
      <c r="AJ5" s="52"/>
      <c r="AK5" s="65"/>
      <c r="AL5" s="52"/>
      <c r="AM5" s="52"/>
      <c r="AN5" s="52"/>
      <c r="AO5" s="56"/>
      <c r="AP5" s="56"/>
      <c r="AQ5" s="56"/>
      <c r="AR5" s="58"/>
      <c r="AS5" s="58"/>
      <c r="AT5" s="66"/>
      <c r="AU5" s="67">
        <v>1.0</v>
      </c>
      <c r="AV5" s="67" t="s">
        <v>976</v>
      </c>
      <c r="AW5" s="68">
        <v>3.0</v>
      </c>
      <c r="AX5" s="62"/>
      <c r="AY5" s="31">
        <f t="shared" si="9"/>
        <v>14</v>
      </c>
      <c r="AZ5" s="63"/>
      <c r="BA5" s="69"/>
      <c r="BB5" s="69"/>
      <c r="BC5" s="69"/>
      <c r="BD5" s="89">
        <v>6.0</v>
      </c>
      <c r="BE5" s="71"/>
      <c r="BF5" s="71"/>
      <c r="BG5" s="72"/>
      <c r="BH5" s="73"/>
      <c r="BI5" s="73"/>
      <c r="BJ5" s="74"/>
      <c r="BK5" s="74"/>
      <c r="BL5" s="77">
        <f t="shared" si="10"/>
        <v>6</v>
      </c>
      <c r="BM5" s="80">
        <f t="shared" si="11"/>
        <v>20</v>
      </c>
      <c r="BN5" s="81" t="s">
        <v>977</v>
      </c>
      <c r="BO5" s="82">
        <f>IF(ISBLANK(A5),"",VLOOKUP(LEFT(A5,1),Coordinate,2,FALSE))</f>
        <v>5</v>
      </c>
      <c r="BP5" s="83">
        <f t="shared" si="12"/>
        <v>5</v>
      </c>
      <c r="BQ5" s="84">
        <f t="shared" si="13"/>
        <v>134</v>
      </c>
      <c r="BR5" s="54">
        <f>IF(ISBLANK(A5),"",vlookup(LEFT(A5,1),Coordinate,9,false))</f>
        <v>23</v>
      </c>
      <c r="BS5" s="54">
        <f>IF(ISBLANK(A5),"",VLOOKUP(MID(A5,2,1),Coordinate,9,false))</f>
        <v>14</v>
      </c>
      <c r="BT5" s="54">
        <f>IF(ISBLANK(A5),"",VLOOKUP(MID(A5,3,1),Coordinate,9,false))</f>
        <v>23</v>
      </c>
      <c r="BU5" s="54">
        <f>IF(ISBLANK(A5),"",VLOOKUP(MID(A5,4,1),Coordinate,9,false))</f>
        <v>14</v>
      </c>
      <c r="BV5" s="54">
        <f>IF(ISBLANK(A5),"",VLOOKUP(MID(A5,5,1),Coordinate,9,false))</f>
        <v>23</v>
      </c>
      <c r="BW5" s="54">
        <f>IF(ISBLANK(A5),"",VLOOKUP(MID(A5,6,1),Coordinate,9,false))</f>
        <v>14</v>
      </c>
      <c r="BX5" s="84">
        <f>IF(ISBLANK(A5),"",VLOOKUP(RIGHT(A5,1),Coordinate,9,false))</f>
        <v>23</v>
      </c>
      <c r="BY5" s="84">
        <f t="array" ref="BY5">SUMPRODUCT(BR5:BX5,TRANSPOSE(Weights))</f>
        <v>536</v>
      </c>
      <c r="BZ5" s="53"/>
    </row>
    <row r="6">
      <c r="A6" s="94" t="s">
        <v>978</v>
      </c>
      <c r="B6" s="51" t="str">
        <f>IF(ISBLANK(A6),"",if(C6="","N",if(VLOOKUP(BQ6,NewPlanet,3,false)=C6,"Y","N")))</f>
        <v>N</v>
      </c>
      <c r="C6" s="137" t="s">
        <v>979</v>
      </c>
      <c r="D6" s="96" t="s">
        <v>121</v>
      </c>
      <c r="E6" s="96" t="s">
        <v>121</v>
      </c>
      <c r="F6" s="96" t="s">
        <v>121</v>
      </c>
      <c r="G6" s="98"/>
      <c r="H6" s="97"/>
      <c r="I6" s="54">
        <f t="shared" si="7"/>
        <v>3</v>
      </c>
      <c r="J6" s="96" t="s">
        <v>121</v>
      </c>
      <c r="K6" s="97"/>
      <c r="L6" s="96" t="s">
        <v>121</v>
      </c>
      <c r="M6" s="97"/>
      <c r="N6" s="97"/>
      <c r="O6" s="54">
        <f t="shared" si="8"/>
        <v>2</v>
      </c>
      <c r="P6" s="99" t="s">
        <v>124</v>
      </c>
      <c r="Q6" s="100"/>
      <c r="R6" s="156" t="s">
        <v>124</v>
      </c>
      <c r="S6" s="107"/>
      <c r="T6" s="138" t="s">
        <v>125</v>
      </c>
      <c r="U6" s="96" t="s">
        <v>121</v>
      </c>
      <c r="V6" s="102"/>
      <c r="W6" s="96" t="s">
        <v>121</v>
      </c>
      <c r="X6" s="97"/>
      <c r="Y6" s="104"/>
      <c r="Z6" s="105">
        <v>2.0</v>
      </c>
      <c r="AA6" s="105">
        <v>3.0</v>
      </c>
      <c r="AB6" s="105">
        <v>2.0</v>
      </c>
      <c r="AC6" s="106"/>
      <c r="AD6" s="97"/>
      <c r="AE6" s="97"/>
      <c r="AF6" s="97"/>
      <c r="AG6" s="106"/>
      <c r="AH6" s="97"/>
      <c r="AI6" s="97"/>
      <c r="AJ6" s="97"/>
      <c r="AK6" s="106"/>
      <c r="AL6" s="97"/>
      <c r="AM6" s="97"/>
      <c r="AN6" s="97"/>
      <c r="AO6" s="100"/>
      <c r="AP6" s="100"/>
      <c r="AQ6" s="100"/>
      <c r="AR6" s="107"/>
      <c r="AS6" s="107"/>
      <c r="AT6" s="101"/>
      <c r="AU6" s="110"/>
      <c r="AV6" s="110"/>
      <c r="AW6" s="102"/>
      <c r="AX6" s="109"/>
      <c r="AY6" s="31">
        <f t="shared" si="9"/>
        <v>7</v>
      </c>
      <c r="AZ6" s="104"/>
      <c r="BA6" s="100"/>
      <c r="BB6" s="100"/>
      <c r="BC6" s="100"/>
      <c r="BD6" s="107"/>
      <c r="BE6" s="107"/>
      <c r="BF6" s="107"/>
      <c r="BG6" s="214">
        <v>7.0</v>
      </c>
      <c r="BH6" s="102"/>
      <c r="BI6" s="102"/>
      <c r="BJ6" s="215">
        <v>4.0</v>
      </c>
      <c r="BK6" s="215">
        <v>2.0</v>
      </c>
      <c r="BL6" s="77">
        <f t="shared" si="10"/>
        <v>13</v>
      </c>
      <c r="BM6" s="80">
        <f t="shared" si="11"/>
        <v>20</v>
      </c>
      <c r="BN6" s="136"/>
      <c r="BO6" s="82">
        <f>IF(ISBLANK(A6),"",VLOOKUP(LEFT(A6,1),Coordinate,2,FALSE))</f>
        <v>5</v>
      </c>
      <c r="BP6" s="83">
        <f t="shared" si="12"/>
        <v>5</v>
      </c>
      <c r="BQ6" s="84">
        <f t="shared" si="13"/>
        <v>111</v>
      </c>
      <c r="BR6" s="54">
        <f>IF(ISBLANK(A6),"",vlookup(LEFT(A6,1),Coordinate,9,false))</f>
        <v>23</v>
      </c>
      <c r="BS6" s="54">
        <f>IF(ISBLANK(A6),"",VLOOKUP(MID(A6,2,1),Coordinate,9,false))</f>
        <v>16</v>
      </c>
      <c r="BT6" s="54">
        <f>IF(ISBLANK(A6),"",VLOOKUP(MID(A6,3,1),Coordinate,9,false))</f>
        <v>6</v>
      </c>
      <c r="BU6" s="54">
        <f>IF(ISBLANK(A6),"",VLOOKUP(MID(A6,4,1),Coordinate,9,false))</f>
        <v>20</v>
      </c>
      <c r="BV6" s="54">
        <f>IF(ISBLANK(A6),"",VLOOKUP(MID(A6,5,1),Coordinate,9,false))</f>
        <v>22</v>
      </c>
      <c r="BW6" s="54">
        <f>IF(ISBLANK(A6),"",VLOOKUP(MID(A6,6,1),Coordinate,9,false))</f>
        <v>13</v>
      </c>
      <c r="BX6" s="84">
        <f>IF(ISBLANK(A6),"",VLOOKUP(RIGHT(A6,1),Coordinate,9,false))</f>
        <v>11</v>
      </c>
      <c r="BY6" s="84">
        <f t="array" ref="BY6">SUMPRODUCT(BR6:BX6,TRANSPOSE(Weights))</f>
        <v>418</v>
      </c>
      <c r="BZ6" s="98"/>
    </row>
    <row r="7">
      <c r="A7" s="50" t="s">
        <v>980</v>
      </c>
      <c r="B7" s="51" t="str">
        <f>IF(ISBLANK(A7),"",if(C7="","N",if(VLOOKUP(BQ7,NewPlanet,3,false)=C7,"Y","N")))</f>
        <v>N</v>
      </c>
      <c r="C7" s="3" t="s">
        <v>981</v>
      </c>
      <c r="D7" s="52"/>
      <c r="E7" s="52" t="s">
        <v>119</v>
      </c>
      <c r="F7" s="52"/>
      <c r="G7" s="53" t="s">
        <v>119</v>
      </c>
      <c r="H7" s="52" t="s">
        <v>119</v>
      </c>
      <c r="I7" s="54">
        <f t="shared" si="7"/>
        <v>3</v>
      </c>
      <c r="J7" s="52" t="s">
        <v>119</v>
      </c>
      <c r="K7" s="52"/>
      <c r="L7" s="52"/>
      <c r="M7" s="52"/>
      <c r="N7" s="52" t="s">
        <v>119</v>
      </c>
      <c r="O7" s="54">
        <f t="shared" si="8"/>
        <v>2</v>
      </c>
      <c r="P7" s="55" t="s">
        <v>124</v>
      </c>
      <c r="Q7" s="56"/>
      <c r="R7" s="57" t="s">
        <v>122</v>
      </c>
      <c r="S7" s="58"/>
      <c r="T7" s="59" t="s">
        <v>124</v>
      </c>
      <c r="U7" s="60"/>
      <c r="V7" s="61"/>
      <c r="W7" s="62"/>
      <c r="X7" s="52"/>
      <c r="Y7" s="63"/>
      <c r="Z7" s="53">
        <v>5.0</v>
      </c>
      <c r="AA7" s="53">
        <v>5.0</v>
      </c>
      <c r="AB7" s="53">
        <v>4.0</v>
      </c>
      <c r="AC7" s="65"/>
      <c r="AD7" s="52"/>
      <c r="AE7" s="52"/>
      <c r="AF7" s="52"/>
      <c r="AG7" s="65"/>
      <c r="AH7" s="52"/>
      <c r="AI7" s="52"/>
      <c r="AJ7" s="52"/>
      <c r="AK7" s="65"/>
      <c r="AL7" s="52"/>
      <c r="AM7" s="52"/>
      <c r="AN7" s="52"/>
      <c r="AO7" s="56"/>
      <c r="AP7" s="56"/>
      <c r="AQ7" s="56"/>
      <c r="AR7" s="58"/>
      <c r="AS7" s="58"/>
      <c r="AT7" s="66">
        <v>6.0</v>
      </c>
      <c r="AU7" s="60"/>
      <c r="AV7" s="60"/>
      <c r="AW7" s="61"/>
      <c r="AX7" s="62"/>
      <c r="AY7" s="31">
        <f t="shared" si="9"/>
        <v>20</v>
      </c>
      <c r="AZ7" s="63"/>
      <c r="BA7" s="69"/>
      <c r="BB7" s="69"/>
      <c r="BC7" s="69"/>
      <c r="BD7" s="71"/>
      <c r="BE7" s="71"/>
      <c r="BF7" s="71"/>
      <c r="BG7" s="72"/>
      <c r="BH7" s="73"/>
      <c r="BI7" s="73"/>
      <c r="BJ7" s="74"/>
      <c r="BK7" s="74"/>
      <c r="BL7" s="77">
        <f t="shared" si="10"/>
        <v>0</v>
      </c>
      <c r="BM7" s="80">
        <f t="shared" si="11"/>
        <v>20</v>
      </c>
      <c r="BN7" s="81"/>
      <c r="BO7" s="82">
        <f>IF(ISBLANK(A7),"",VLOOKUP(LEFT(A7,1),Coordinate,2,FALSE))</f>
        <v>5</v>
      </c>
      <c r="BP7" s="83">
        <f t="shared" si="12"/>
        <v>5</v>
      </c>
      <c r="BQ7" s="84">
        <f t="shared" si="13"/>
        <v>128</v>
      </c>
      <c r="BR7" s="54">
        <f>IF(ISBLANK(A7),"",vlookup(LEFT(A7,1),Coordinate,9,false))</f>
        <v>23</v>
      </c>
      <c r="BS7" s="54">
        <f>IF(ISBLANK(A7),"",VLOOKUP(MID(A7,2,1),Coordinate,9,false))</f>
        <v>23</v>
      </c>
      <c r="BT7" s="54">
        <f>IF(ISBLANK(A7),"",VLOOKUP(MID(A7,3,1),Coordinate,9,false))</f>
        <v>23</v>
      </c>
      <c r="BU7" s="54">
        <f>IF(ISBLANK(A7),"",VLOOKUP(MID(A7,4,1),Coordinate,9,false))</f>
        <v>15</v>
      </c>
      <c r="BV7" s="54">
        <f>IF(ISBLANK(A7),"",VLOOKUP(MID(A7,5,1),Coordinate,9,false))</f>
        <v>17</v>
      </c>
      <c r="BW7" s="54">
        <f>IF(ISBLANK(A7),"",VLOOKUP(MID(A7,6,1),Coordinate,9,false))</f>
        <v>14</v>
      </c>
      <c r="BX7" s="84">
        <f>IF(ISBLANK(A7),"",VLOOKUP(RIGHT(A7,1),Coordinate,9,false))</f>
        <v>13</v>
      </c>
      <c r="BY7" s="84">
        <f t="array" ref="BY7">SUMPRODUCT(BR7:BX7,TRANSPOSE(Weights))</f>
        <v>458</v>
      </c>
      <c r="BZ7" s="53"/>
    </row>
    <row r="8">
      <c r="A8" s="50" t="s">
        <v>982</v>
      </c>
      <c r="B8" s="51" t="str">
        <f>IF(ISBLANK(A8),"",if(C8="","N",if(VLOOKUP(BQ8,NewPlanet,3,false)=C8,"Y","N")))</f>
        <v>N</v>
      </c>
      <c r="C8" s="3" t="s">
        <v>983</v>
      </c>
      <c r="D8" s="52"/>
      <c r="E8" s="52" t="s">
        <v>119</v>
      </c>
      <c r="F8" s="52" t="s">
        <v>119</v>
      </c>
      <c r="G8" s="53"/>
      <c r="H8" s="53" t="s">
        <v>121</v>
      </c>
      <c r="I8" s="54">
        <f t="shared" si="7"/>
        <v>3</v>
      </c>
      <c r="J8" s="52" t="s">
        <v>119</v>
      </c>
      <c r="K8" s="52" t="s">
        <v>119</v>
      </c>
      <c r="L8" s="52"/>
      <c r="M8" s="52"/>
      <c r="N8" s="52"/>
      <c r="O8" s="54">
        <f t="shared" si="8"/>
        <v>2</v>
      </c>
      <c r="P8" s="55" t="s">
        <v>123</v>
      </c>
      <c r="Q8" s="56"/>
      <c r="R8" s="57" t="s">
        <v>123</v>
      </c>
      <c r="S8" s="58"/>
      <c r="T8" s="59" t="s">
        <v>124</v>
      </c>
      <c r="U8" s="60"/>
      <c r="V8" s="61"/>
      <c r="W8" s="62"/>
      <c r="X8" s="52"/>
      <c r="Y8" s="63"/>
      <c r="Z8" s="53">
        <v>2.0</v>
      </c>
      <c r="AA8" s="53">
        <v>6.0</v>
      </c>
      <c r="AB8" s="53">
        <v>4.0</v>
      </c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>
        <v>4.0</v>
      </c>
      <c r="AP8" s="56"/>
      <c r="AQ8" s="56"/>
      <c r="AR8" s="58">
        <v>4.0</v>
      </c>
      <c r="AS8" s="58"/>
      <c r="AT8" s="66"/>
      <c r="AU8" s="60"/>
      <c r="AV8" s="60"/>
      <c r="AW8" s="61"/>
      <c r="AX8" s="62"/>
      <c r="AY8" s="31">
        <f t="shared" si="9"/>
        <v>20</v>
      </c>
      <c r="AZ8" s="63"/>
      <c r="BA8" s="69"/>
      <c r="BB8" s="69"/>
      <c r="BC8" s="69"/>
      <c r="BD8" s="71"/>
      <c r="BE8" s="71"/>
      <c r="BF8" s="71"/>
      <c r="BG8" s="72"/>
      <c r="BH8" s="73"/>
      <c r="BI8" s="73"/>
      <c r="BJ8" s="74"/>
      <c r="BK8" s="74"/>
      <c r="BL8" s="77">
        <f t="shared" si="10"/>
        <v>0</v>
      </c>
      <c r="BM8" s="80">
        <f t="shared" si="11"/>
        <v>20</v>
      </c>
      <c r="BN8" s="81" t="s">
        <v>984</v>
      </c>
      <c r="BO8" s="82">
        <f>IF(ISBLANK(A8),"",VLOOKUP(LEFT(A8,1),Coordinate,2,FALSE))</f>
        <v>5</v>
      </c>
      <c r="BP8" s="83">
        <f t="shared" si="12"/>
        <v>5</v>
      </c>
      <c r="BQ8" s="84">
        <f t="shared" si="13"/>
        <v>77</v>
      </c>
      <c r="BR8" s="54">
        <f>IF(ISBLANK(A8),"",vlookup(LEFT(A8,1),Coordinate,9,false))</f>
        <v>24</v>
      </c>
      <c r="BS8" s="54">
        <f>IF(ISBLANK(A8),"",VLOOKUP(MID(A8,2,1),Coordinate,9,false))</f>
        <v>0</v>
      </c>
      <c r="BT8" s="54">
        <f>IF(ISBLANK(A8),"",VLOOKUP(MID(A8,3,1),Coordinate,9,false))</f>
        <v>24</v>
      </c>
      <c r="BU8" s="54">
        <f>IF(ISBLANK(A8),"",VLOOKUP(MID(A8,4,1),Coordinate,9,false))</f>
        <v>9</v>
      </c>
      <c r="BV8" s="54">
        <f>IF(ISBLANK(A8),"",VLOOKUP(MID(A8,5,1),Coordinate,9,false))</f>
        <v>8</v>
      </c>
      <c r="BW8" s="54">
        <f>IF(ISBLANK(A8),"",VLOOKUP(MID(A8,6,1),Coordinate,9,false))</f>
        <v>2</v>
      </c>
      <c r="BX8" s="84">
        <f>IF(ISBLANK(A8),"",VLOOKUP(RIGHT(A8,1),Coordinate,9,false))</f>
        <v>10</v>
      </c>
      <c r="BY8" s="84">
        <f t="array" ref="BY8">SUMPRODUCT(BR8:BX8,TRANSPOSE(Weights))</f>
        <v>254</v>
      </c>
      <c r="BZ8" s="53"/>
    </row>
    <row r="9">
      <c r="A9" s="50" t="s">
        <v>985</v>
      </c>
      <c r="B9" s="51" t="str">
        <f>IF(ISBLANK(A9),"",if(C9="","N",if(VLOOKUP(BQ9,NewPlanet,3,false)=C9,"Y","N")))</f>
        <v>N</v>
      </c>
      <c r="C9" s="3" t="s">
        <v>986</v>
      </c>
      <c r="D9" s="52" t="s">
        <v>121</v>
      </c>
      <c r="E9" s="52" t="s">
        <v>121</v>
      </c>
      <c r="F9" s="52" t="s">
        <v>121</v>
      </c>
      <c r="G9" s="53"/>
      <c r="H9" s="52"/>
      <c r="I9" s="54">
        <f t="shared" si="7"/>
        <v>3</v>
      </c>
      <c r="J9" s="52"/>
      <c r="K9" s="52" t="s">
        <v>121</v>
      </c>
      <c r="L9" s="52"/>
      <c r="M9" s="52" t="s">
        <v>121</v>
      </c>
      <c r="N9" s="52"/>
      <c r="O9" s="54">
        <f t="shared" si="8"/>
        <v>2</v>
      </c>
      <c r="P9" s="55" t="s">
        <v>124</v>
      </c>
      <c r="Q9" s="56"/>
      <c r="R9" s="57" t="s">
        <v>123</v>
      </c>
      <c r="S9" s="58" t="s">
        <v>121</v>
      </c>
      <c r="T9" s="59" t="s">
        <v>124</v>
      </c>
      <c r="U9" s="60"/>
      <c r="V9" s="61"/>
      <c r="W9" s="62"/>
      <c r="X9" s="52"/>
      <c r="Y9" s="63"/>
      <c r="Z9" s="53">
        <v>4.0</v>
      </c>
      <c r="AA9" s="53">
        <v>8.0</v>
      </c>
      <c r="AB9" s="53">
        <v>5.0</v>
      </c>
      <c r="AC9" s="65"/>
      <c r="AD9" s="52"/>
      <c r="AE9" s="52"/>
      <c r="AF9" s="52"/>
      <c r="AG9" s="65"/>
      <c r="AH9" s="52"/>
      <c r="AI9" s="52"/>
      <c r="AJ9" s="52"/>
      <c r="AK9" s="65"/>
      <c r="AL9" s="52"/>
      <c r="AM9" s="52"/>
      <c r="AN9" s="52"/>
      <c r="AO9" s="56"/>
      <c r="AP9" s="56"/>
      <c r="AQ9" s="56"/>
      <c r="AR9" s="58"/>
      <c r="AS9" s="58"/>
      <c r="AT9" s="66"/>
      <c r="AU9" s="60"/>
      <c r="AV9" s="60"/>
      <c r="AW9" s="61"/>
      <c r="AX9" s="62"/>
      <c r="AY9" s="31">
        <f t="shared" si="9"/>
        <v>17</v>
      </c>
      <c r="AZ9" s="63"/>
      <c r="BA9" s="69"/>
      <c r="BB9" s="69"/>
      <c r="BC9" s="69"/>
      <c r="BD9" s="71">
        <v>3.0</v>
      </c>
      <c r="BE9" s="71"/>
      <c r="BF9" s="71"/>
      <c r="BG9" s="72"/>
      <c r="BH9" s="73"/>
      <c r="BI9" s="73"/>
      <c r="BJ9" s="74"/>
      <c r="BK9" s="74"/>
      <c r="BL9" s="77">
        <f t="shared" si="10"/>
        <v>3</v>
      </c>
      <c r="BM9" s="80">
        <f t="shared" si="11"/>
        <v>20</v>
      </c>
      <c r="BN9" s="81" t="s">
        <v>987</v>
      </c>
      <c r="BO9" s="82">
        <f>IF(ISBLANK(A9),"",VLOOKUP(LEFT(A9,1),Coordinate,2,FALSE))</f>
        <v>5</v>
      </c>
      <c r="BP9" s="83">
        <f t="shared" si="12"/>
        <v>5</v>
      </c>
      <c r="BQ9" s="84">
        <f t="shared" si="13"/>
        <v>118</v>
      </c>
      <c r="BR9" s="54">
        <f>IF(ISBLANK(A9),"",vlookup(LEFT(A9,1),Coordinate,9,false))</f>
        <v>24</v>
      </c>
      <c r="BS9" s="54">
        <f>IF(ISBLANK(A9),"",VLOOKUP(MID(A9,2,1),Coordinate,9,false))</f>
        <v>4</v>
      </c>
      <c r="BT9" s="54">
        <f>IF(ISBLANK(A9),"",VLOOKUP(MID(A9,3,1),Coordinate,9,false))</f>
        <v>18</v>
      </c>
      <c r="BU9" s="54">
        <f>IF(ISBLANK(A9),"",VLOOKUP(MID(A9,4,1),Coordinate,9,false))</f>
        <v>18</v>
      </c>
      <c r="BV9" s="54">
        <f>IF(ISBLANK(A9),"",VLOOKUP(MID(A9,5,1),Coordinate,9,false))</f>
        <v>18</v>
      </c>
      <c r="BW9" s="54">
        <f>IF(ISBLANK(A9),"",VLOOKUP(MID(A9,6,1),Coordinate,9,false))</f>
        <v>18</v>
      </c>
      <c r="BX9" s="84">
        <f>IF(ISBLANK(A9),"",VLOOKUP(RIGHT(A9,1),Coordinate,9,false))</f>
        <v>18</v>
      </c>
      <c r="BY9" s="84">
        <f t="array" ref="BY9">SUMPRODUCT(BR9:BX9,TRANSPOSE(Weights))</f>
        <v>482</v>
      </c>
      <c r="BZ9" s="53"/>
    </row>
    <row r="10">
      <c r="A10" s="50" t="s">
        <v>988</v>
      </c>
      <c r="B10" s="51" t="str">
        <f>IF(ISBLANK(A10),"",if(C10="","N",if(VLOOKUP(BQ10,NewPlanet,3,false)=C10,"Y","N")))</f>
        <v>N</v>
      </c>
      <c r="C10" s="3" t="s">
        <v>989</v>
      </c>
      <c r="D10" s="53" t="s">
        <v>121</v>
      </c>
      <c r="E10" s="52"/>
      <c r="F10" s="53" t="s">
        <v>121</v>
      </c>
      <c r="G10" s="53"/>
      <c r="H10" s="53" t="s">
        <v>121</v>
      </c>
      <c r="I10" s="54">
        <f t="shared" si="7"/>
        <v>3</v>
      </c>
      <c r="J10" s="52"/>
      <c r="K10" s="52"/>
      <c r="L10" s="52"/>
      <c r="M10" s="53" t="s">
        <v>121</v>
      </c>
      <c r="N10" s="53" t="s">
        <v>121</v>
      </c>
      <c r="O10" s="54">
        <f t="shared" si="8"/>
        <v>2</v>
      </c>
      <c r="P10" s="55" t="s">
        <v>123</v>
      </c>
      <c r="Q10" s="56"/>
      <c r="R10" s="57" t="s">
        <v>124</v>
      </c>
      <c r="S10" s="58"/>
      <c r="T10" s="59" t="s">
        <v>124</v>
      </c>
      <c r="U10" s="60"/>
      <c r="V10" s="61"/>
      <c r="W10" s="62"/>
      <c r="X10" s="53" t="s">
        <v>121</v>
      </c>
      <c r="Y10" s="63"/>
      <c r="Z10" s="53">
        <v>5.0</v>
      </c>
      <c r="AA10" s="53">
        <v>5.0</v>
      </c>
      <c r="AB10" s="53">
        <v>4.0</v>
      </c>
      <c r="AC10" s="65"/>
      <c r="AD10" s="52"/>
      <c r="AE10" s="53">
        <v>1.0</v>
      </c>
      <c r="AF10" s="52"/>
      <c r="AG10" s="65"/>
      <c r="AH10" s="52"/>
      <c r="AI10" s="52"/>
      <c r="AJ10" s="52"/>
      <c r="AK10" s="65"/>
      <c r="AL10" s="52"/>
      <c r="AM10" s="52"/>
      <c r="AN10" s="52"/>
      <c r="AO10" s="64">
        <v>5.0</v>
      </c>
      <c r="AP10" s="56"/>
      <c r="AQ10" s="56"/>
      <c r="AR10" s="58"/>
      <c r="AS10" s="58"/>
      <c r="AT10" s="66"/>
      <c r="AU10" s="60"/>
      <c r="AV10" s="60"/>
      <c r="AW10" s="61"/>
      <c r="AX10" s="62"/>
      <c r="AY10" s="31">
        <f t="shared" si="9"/>
        <v>20</v>
      </c>
      <c r="AZ10" s="63"/>
      <c r="BA10" s="69"/>
      <c r="BB10" s="69"/>
      <c r="BC10" s="69"/>
      <c r="BD10" s="71"/>
      <c r="BE10" s="71"/>
      <c r="BF10" s="71"/>
      <c r="BG10" s="72"/>
      <c r="BH10" s="73"/>
      <c r="BI10" s="73"/>
      <c r="BJ10" s="74"/>
      <c r="BK10" s="74"/>
      <c r="BL10" s="77">
        <f t="shared" si="10"/>
        <v>0</v>
      </c>
      <c r="BM10" s="80">
        <f t="shared" si="11"/>
        <v>20</v>
      </c>
      <c r="BN10" s="81"/>
      <c r="BO10" s="82">
        <f>IF(ISBLANK(A10),"",VLOOKUP(LEFT(A10,1),Coordinate,2,FALSE))</f>
        <v>5</v>
      </c>
      <c r="BP10" s="83">
        <f t="shared" si="12"/>
        <v>5</v>
      </c>
      <c r="BQ10" s="84">
        <f t="shared" si="13"/>
        <v>81</v>
      </c>
      <c r="BR10" s="54">
        <f>IF(ISBLANK(A10),"",vlookup(LEFT(A10,1),Coordinate,9,false))</f>
        <v>24</v>
      </c>
      <c r="BS10" s="54">
        <f>IF(ISBLANK(A10),"",VLOOKUP(MID(A10,2,1),Coordinate,9,false))</f>
        <v>7</v>
      </c>
      <c r="BT10" s="54">
        <f>IF(ISBLANK(A10),"",VLOOKUP(MID(A10,3,1),Coordinate,9,false))</f>
        <v>10</v>
      </c>
      <c r="BU10" s="54">
        <f>IF(ISBLANK(A10),"",VLOOKUP(MID(A10,4,1),Coordinate,9,false))</f>
        <v>9</v>
      </c>
      <c r="BV10" s="54">
        <f>IF(ISBLANK(A10),"",VLOOKUP(MID(A10,5,1),Coordinate,9,false))</f>
        <v>14</v>
      </c>
      <c r="BW10" s="54">
        <f>IF(ISBLANK(A10),"",VLOOKUP(MID(A10,6,1),Coordinate,9,false))</f>
        <v>9</v>
      </c>
      <c r="BX10" s="84">
        <f>IF(ISBLANK(A10),"",VLOOKUP(RIGHT(A10,1),Coordinate,9,false))</f>
        <v>8</v>
      </c>
      <c r="BY10" s="84">
        <f t="array" ref="BY10">SUMPRODUCT(BR10:BX10,TRANSPOSE(Weights))</f>
        <v>284</v>
      </c>
      <c r="BZ10" s="53"/>
    </row>
    <row r="11">
      <c r="A11" s="50" t="s">
        <v>990</v>
      </c>
      <c r="B11" s="51" t="str">
        <f>IF(ISBLANK(A11),"",if(C11="","N",if(VLOOKUP(BQ11,NewPlanet,3,false)=C11,"Y","N")))</f>
        <v>N</v>
      </c>
      <c r="C11" s="3" t="s">
        <v>991</v>
      </c>
      <c r="D11" s="52" t="s">
        <v>121</v>
      </c>
      <c r="E11" s="52" t="s">
        <v>121</v>
      </c>
      <c r="F11" s="52" t="s">
        <v>121</v>
      </c>
      <c r="G11" s="53"/>
      <c r="H11" s="52"/>
      <c r="I11" s="54">
        <f t="shared" si="7"/>
        <v>3</v>
      </c>
      <c r="J11" s="52" t="s">
        <v>121</v>
      </c>
      <c r="K11" s="52" t="s">
        <v>121</v>
      </c>
      <c r="L11" s="52"/>
      <c r="M11" s="52"/>
      <c r="N11" s="52"/>
      <c r="O11" s="54">
        <f t="shared" si="8"/>
        <v>2</v>
      </c>
      <c r="P11" s="55" t="s">
        <v>124</v>
      </c>
      <c r="Q11" s="56"/>
      <c r="R11" s="57" t="s">
        <v>131</v>
      </c>
      <c r="S11" s="58"/>
      <c r="T11" s="59" t="s">
        <v>124</v>
      </c>
      <c r="U11" s="60"/>
      <c r="V11" s="61"/>
      <c r="W11" s="62" t="s">
        <v>121</v>
      </c>
      <c r="X11" s="52" t="s">
        <v>121</v>
      </c>
      <c r="Y11" s="63"/>
      <c r="Z11" s="53">
        <v>3.0</v>
      </c>
      <c r="AA11" s="53">
        <v>3.0</v>
      </c>
      <c r="AB11" s="53">
        <v>4.0</v>
      </c>
      <c r="AC11" s="65"/>
      <c r="AD11" s="52"/>
      <c r="AE11" s="52"/>
      <c r="AF11" s="52"/>
      <c r="AG11" s="65"/>
      <c r="AH11" s="52"/>
      <c r="AI11" s="52"/>
      <c r="AJ11" s="52"/>
      <c r="AK11" s="65"/>
      <c r="AL11" s="52"/>
      <c r="AM11" s="52"/>
      <c r="AN11" s="52">
        <v>1.0</v>
      </c>
      <c r="AO11" s="56"/>
      <c r="AP11" s="56"/>
      <c r="AQ11" s="56"/>
      <c r="AR11" s="58"/>
      <c r="AS11" s="58">
        <v>2.0</v>
      </c>
      <c r="AT11" s="66"/>
      <c r="AU11" s="60"/>
      <c r="AV11" s="60"/>
      <c r="AW11" s="61"/>
      <c r="AX11" s="62"/>
      <c r="AY11" s="31">
        <f t="shared" si="9"/>
        <v>13</v>
      </c>
      <c r="AZ11" s="63"/>
      <c r="BA11" s="69"/>
      <c r="BB11" s="69"/>
      <c r="BC11" s="69"/>
      <c r="BD11" s="71"/>
      <c r="BE11" s="71"/>
      <c r="BF11" s="71"/>
      <c r="BG11" s="72"/>
      <c r="BH11" s="73"/>
      <c r="BI11" s="73"/>
      <c r="BJ11" s="74">
        <v>7.0</v>
      </c>
      <c r="BK11" s="74"/>
      <c r="BL11" s="77">
        <f t="shared" si="10"/>
        <v>7</v>
      </c>
      <c r="BM11" s="80">
        <f t="shared" si="11"/>
        <v>20</v>
      </c>
      <c r="BN11" s="81"/>
      <c r="BO11" s="82">
        <f>IF(ISBLANK(A11),"",VLOOKUP(LEFT(A11,1),Coordinate,2,FALSE))</f>
        <v>5</v>
      </c>
      <c r="BP11" s="83">
        <f t="shared" si="12"/>
        <v>5</v>
      </c>
      <c r="BQ11" s="84">
        <f t="shared" si="13"/>
        <v>107</v>
      </c>
      <c r="BR11" s="54">
        <f>IF(ISBLANK(A11),"",vlookup(LEFT(A11,1),Coordinate,9,false))</f>
        <v>24</v>
      </c>
      <c r="BS11" s="54">
        <f>IF(ISBLANK(A11),"",VLOOKUP(MID(A11,2,1),Coordinate,9,false))</f>
        <v>14</v>
      </c>
      <c r="BT11" s="54">
        <f>IF(ISBLANK(A11),"",VLOOKUP(MID(A11,3,1),Coordinate,9,false))</f>
        <v>6</v>
      </c>
      <c r="BU11" s="54">
        <f>IF(ISBLANK(A11),"",VLOOKUP(MID(A11,4,1),Coordinate,9,false))</f>
        <v>7</v>
      </c>
      <c r="BV11" s="54">
        <f>IF(ISBLANK(A11),"",VLOOKUP(MID(A11,5,1),Coordinate,9,false))</f>
        <v>20</v>
      </c>
      <c r="BW11" s="54">
        <f>IF(ISBLANK(A11),"",VLOOKUP(MID(A11,6,1),Coordinate,9,false))</f>
        <v>17</v>
      </c>
      <c r="BX11" s="84">
        <f>IF(ISBLANK(A11),"",VLOOKUP(RIGHT(A11,1),Coordinate,9,false))</f>
        <v>19</v>
      </c>
      <c r="BY11" s="84">
        <f t="array" ref="BY11">SUMPRODUCT(BR11:BX11,TRANSPOSE(Weights))</f>
        <v>433</v>
      </c>
      <c r="BZ11" s="53"/>
    </row>
    <row r="12">
      <c r="A12" s="50" t="s">
        <v>992</v>
      </c>
      <c r="B12" s="51" t="str">
        <f>IF(ISBLANK(A12),"",if(C12="","N",if(VLOOKUP(BQ12,NewPlanet,3,false)=C12,"Y","N")))</f>
        <v>N</v>
      </c>
      <c r="C12" s="3" t="s">
        <v>993</v>
      </c>
      <c r="D12" s="52" t="s">
        <v>121</v>
      </c>
      <c r="E12" s="52" t="s">
        <v>121</v>
      </c>
      <c r="F12" s="52"/>
      <c r="G12" s="53" t="s">
        <v>121</v>
      </c>
      <c r="H12" s="52"/>
      <c r="I12" s="54">
        <f t="shared" si="7"/>
        <v>3</v>
      </c>
      <c r="J12" s="52" t="s">
        <v>121</v>
      </c>
      <c r="K12" s="52" t="s">
        <v>121</v>
      </c>
      <c r="L12" s="52"/>
      <c r="M12" s="52"/>
      <c r="N12" s="52"/>
      <c r="O12" s="54">
        <f t="shared" si="8"/>
        <v>2</v>
      </c>
      <c r="P12" s="55" t="s">
        <v>124</v>
      </c>
      <c r="Q12" s="56"/>
      <c r="R12" s="57" t="s">
        <v>123</v>
      </c>
      <c r="S12" s="58" t="s">
        <v>121</v>
      </c>
      <c r="T12" s="59" t="s">
        <v>125</v>
      </c>
      <c r="U12" s="60" t="s">
        <v>121</v>
      </c>
      <c r="V12" s="61" t="s">
        <v>121</v>
      </c>
      <c r="W12" s="62"/>
      <c r="X12" s="52"/>
      <c r="Y12" s="63"/>
      <c r="Z12" s="53">
        <v>2.0</v>
      </c>
      <c r="AA12" s="53">
        <v>2.0</v>
      </c>
      <c r="AB12" s="53"/>
      <c r="AC12" s="65"/>
      <c r="AD12" s="52"/>
      <c r="AE12" s="52"/>
      <c r="AF12" s="52"/>
      <c r="AG12" s="65"/>
      <c r="AH12" s="52"/>
      <c r="AI12" s="52"/>
      <c r="AJ12" s="52"/>
      <c r="AK12" s="65"/>
      <c r="AL12" s="52"/>
      <c r="AM12" s="52"/>
      <c r="AN12" s="52"/>
      <c r="AO12" s="56"/>
      <c r="AP12" s="56"/>
      <c r="AQ12" s="56"/>
      <c r="AR12" s="58"/>
      <c r="AS12" s="58"/>
      <c r="AT12" s="66"/>
      <c r="AU12" s="60"/>
      <c r="AV12" s="60"/>
      <c r="AW12" s="61"/>
      <c r="AX12" s="62"/>
      <c r="AY12" s="31">
        <f t="shared" si="9"/>
        <v>4</v>
      </c>
      <c r="AZ12" s="63"/>
      <c r="BA12" s="69"/>
      <c r="BB12" s="69"/>
      <c r="BC12" s="69"/>
      <c r="BD12" s="71">
        <v>4.0</v>
      </c>
      <c r="BE12" s="71"/>
      <c r="BF12" s="71"/>
      <c r="BG12" s="72">
        <v>7.0</v>
      </c>
      <c r="BH12" s="73">
        <v>5.0</v>
      </c>
      <c r="BI12" s="73"/>
      <c r="BJ12" s="74"/>
      <c r="BK12" s="74"/>
      <c r="BL12" s="77">
        <f t="shared" si="10"/>
        <v>16</v>
      </c>
      <c r="BM12" s="80">
        <f t="shared" si="11"/>
        <v>20</v>
      </c>
      <c r="BN12" s="81"/>
      <c r="BO12" s="82">
        <f>IF(ISBLANK(A12),"",VLOOKUP(LEFT(A12,1),Coordinate,2,FALSE))</f>
        <v>5</v>
      </c>
      <c r="BP12" s="83">
        <f t="shared" si="12"/>
        <v>5</v>
      </c>
      <c r="BQ12" s="84">
        <f t="shared" si="13"/>
        <v>132</v>
      </c>
      <c r="BR12" s="54">
        <f>IF(ISBLANK(A12),"",vlookup(LEFT(A12,1),Coordinate,9,false))</f>
        <v>24</v>
      </c>
      <c r="BS12" s="54">
        <f>IF(ISBLANK(A12),"",VLOOKUP(MID(A12,2,1),Coordinate,9,false))</f>
        <v>14</v>
      </c>
      <c r="BT12" s="54">
        <f>IF(ISBLANK(A12),"",VLOOKUP(MID(A12,3,1),Coordinate,9,false))</f>
        <v>24</v>
      </c>
      <c r="BU12" s="54">
        <f>IF(ISBLANK(A12),"",VLOOKUP(MID(A12,4,1),Coordinate,9,false))</f>
        <v>14</v>
      </c>
      <c r="BV12" s="54">
        <f>IF(ISBLANK(A12),"",VLOOKUP(MID(A12,5,1),Coordinate,9,false))</f>
        <v>24</v>
      </c>
      <c r="BW12" s="54">
        <f>IF(ISBLANK(A12),"",VLOOKUP(MID(A12,6,1),Coordinate,9,false))</f>
        <v>14</v>
      </c>
      <c r="BX12" s="84">
        <f>IF(ISBLANK(A12),"",VLOOKUP(RIGHT(A12,1),Coordinate,9,false))</f>
        <v>18</v>
      </c>
      <c r="BY12" s="84">
        <f t="array" ref="BY12">SUMPRODUCT(BR12:BX12,TRANSPOSE(Weights))</f>
        <v>510</v>
      </c>
      <c r="BZ12" s="53"/>
    </row>
    <row r="13">
      <c r="A13" s="50" t="s">
        <v>994</v>
      </c>
      <c r="B13" s="51" t="str">
        <f>IF(ISBLANK(A13),"",if(C13="","N",if(VLOOKUP(BQ13,NewPlanet,3,false)=C13,"Y","N")))</f>
        <v>N</v>
      </c>
      <c r="C13" s="3" t="s">
        <v>995</v>
      </c>
      <c r="D13" s="52"/>
      <c r="E13" s="52" t="s">
        <v>121</v>
      </c>
      <c r="F13" s="52"/>
      <c r="G13" s="53" t="s">
        <v>121</v>
      </c>
      <c r="H13" s="52" t="s">
        <v>121</v>
      </c>
      <c r="I13" s="54">
        <f t="shared" si="7"/>
        <v>3</v>
      </c>
      <c r="J13" s="52" t="s">
        <v>121</v>
      </c>
      <c r="K13" s="52"/>
      <c r="L13" s="52" t="s">
        <v>121</v>
      </c>
      <c r="M13" s="52"/>
      <c r="N13" s="52"/>
      <c r="O13" s="54">
        <f t="shared" si="8"/>
        <v>2</v>
      </c>
      <c r="P13" s="55" t="s">
        <v>123</v>
      </c>
      <c r="Q13" s="56"/>
      <c r="R13" s="57" t="s">
        <v>123</v>
      </c>
      <c r="S13" s="58"/>
      <c r="T13" s="59" t="s">
        <v>124</v>
      </c>
      <c r="U13" s="60"/>
      <c r="V13" s="61"/>
      <c r="W13" s="62"/>
      <c r="X13" s="52" t="s">
        <v>121</v>
      </c>
      <c r="Y13" s="63"/>
      <c r="Z13" s="53">
        <v>3.0</v>
      </c>
      <c r="AA13" s="53">
        <v>4.0</v>
      </c>
      <c r="AB13" s="53">
        <v>4.0</v>
      </c>
      <c r="AC13" s="65"/>
      <c r="AD13" s="52"/>
      <c r="AE13" s="52"/>
      <c r="AF13" s="52">
        <v>1.0</v>
      </c>
      <c r="AG13" s="65"/>
      <c r="AH13" s="52"/>
      <c r="AI13" s="52"/>
      <c r="AJ13" s="52"/>
      <c r="AK13" s="65"/>
      <c r="AL13" s="52"/>
      <c r="AM13" s="52"/>
      <c r="AN13" s="52"/>
      <c r="AO13" s="56">
        <v>3.0</v>
      </c>
      <c r="AP13" s="56"/>
      <c r="AQ13" s="56"/>
      <c r="AR13" s="58">
        <v>5.0</v>
      </c>
      <c r="AS13" s="58"/>
      <c r="AT13" s="66"/>
      <c r="AU13" s="60"/>
      <c r="AV13" s="60"/>
      <c r="AW13" s="61"/>
      <c r="AX13" s="62"/>
      <c r="AY13" s="31">
        <f t="shared" si="9"/>
        <v>20</v>
      </c>
      <c r="AZ13" s="63"/>
      <c r="BA13" s="69"/>
      <c r="BB13" s="69"/>
      <c r="BC13" s="69"/>
      <c r="BD13" s="71"/>
      <c r="BE13" s="71"/>
      <c r="BF13" s="71"/>
      <c r="BG13" s="72"/>
      <c r="BH13" s="73"/>
      <c r="BI13" s="73"/>
      <c r="BJ13" s="74"/>
      <c r="BK13" s="74"/>
      <c r="BL13" s="77">
        <f t="shared" si="10"/>
        <v>0</v>
      </c>
      <c r="BM13" s="80">
        <f t="shared" si="11"/>
        <v>20</v>
      </c>
      <c r="BN13" s="81"/>
      <c r="BO13" s="82">
        <f>IF(ISBLANK(A13),"",VLOOKUP(LEFT(A13,1),Coordinate,2,FALSE))</f>
        <v>5</v>
      </c>
      <c r="BP13" s="83">
        <f t="shared" si="12"/>
        <v>5</v>
      </c>
      <c r="BQ13" s="84">
        <f t="shared" si="13"/>
        <v>119</v>
      </c>
      <c r="BR13" s="54">
        <f>IF(ISBLANK(A13),"",vlookup(LEFT(A13,1),Coordinate,9,false))</f>
        <v>24</v>
      </c>
      <c r="BS13" s="54">
        <f>IF(ISBLANK(A13),"",VLOOKUP(MID(A13,2,1),Coordinate,9,false))</f>
        <v>19</v>
      </c>
      <c r="BT13" s="54">
        <f>IF(ISBLANK(A13),"",VLOOKUP(MID(A13,3,1),Coordinate,9,false))</f>
        <v>19</v>
      </c>
      <c r="BU13" s="54">
        <f>IF(ISBLANK(A13),"",VLOOKUP(MID(A13,4,1),Coordinate,9,false))</f>
        <v>17</v>
      </c>
      <c r="BV13" s="54">
        <f>IF(ISBLANK(A13),"",VLOOKUP(MID(A13,5,1),Coordinate,9,false))</f>
        <v>8</v>
      </c>
      <c r="BW13" s="54">
        <f>IF(ISBLANK(A13),"",VLOOKUP(MID(A13,6,1),Coordinate,9,false))</f>
        <v>20</v>
      </c>
      <c r="BX13" s="84">
        <f>IF(ISBLANK(A13),"",VLOOKUP(RIGHT(A13,1),Coordinate,9,false))</f>
        <v>12</v>
      </c>
      <c r="BY13" s="84">
        <f t="array" ref="BY13">SUMPRODUCT(BR13:BX13,TRANSPOSE(Weights))</f>
        <v>431</v>
      </c>
      <c r="BZ13" s="53"/>
    </row>
    <row r="14">
      <c r="A14" s="50" t="s">
        <v>996</v>
      </c>
      <c r="B14" s="51" t="str">
        <f>IF(ISBLANK(A14),"",if(C14="","N",if(VLOOKUP(BQ14,NewPlanet,3,false)=C14,"Y","N")))</f>
        <v>N</v>
      </c>
      <c r="C14" s="3" t="s">
        <v>997</v>
      </c>
      <c r="D14" s="52" t="s">
        <v>119</v>
      </c>
      <c r="E14" s="52"/>
      <c r="F14" s="52" t="s">
        <v>119</v>
      </c>
      <c r="G14" s="53" t="s">
        <v>119</v>
      </c>
      <c r="H14" s="52"/>
      <c r="I14" s="54">
        <f t="shared" si="7"/>
        <v>3</v>
      </c>
      <c r="J14" s="52"/>
      <c r="K14" s="52"/>
      <c r="L14" s="52" t="s">
        <v>119</v>
      </c>
      <c r="M14" s="52" t="s">
        <v>119</v>
      </c>
      <c r="N14" s="52"/>
      <c r="O14" s="54">
        <f t="shared" si="8"/>
        <v>2</v>
      </c>
      <c r="P14" s="55" t="s">
        <v>123</v>
      </c>
      <c r="Q14" s="56"/>
      <c r="R14" s="57" t="s">
        <v>131</v>
      </c>
      <c r="S14" s="58"/>
      <c r="T14" s="59" t="s">
        <v>125</v>
      </c>
      <c r="U14" s="60" t="s">
        <v>121</v>
      </c>
      <c r="V14" s="61" t="s">
        <v>121</v>
      </c>
      <c r="W14" s="62"/>
      <c r="X14" s="52"/>
      <c r="Y14" s="63"/>
      <c r="Z14" s="53">
        <v>2.0</v>
      </c>
      <c r="AA14" s="53">
        <v>2.0</v>
      </c>
      <c r="AB14" s="53"/>
      <c r="AC14" s="65"/>
      <c r="AD14" s="52"/>
      <c r="AE14" s="52"/>
      <c r="AF14" s="52"/>
      <c r="AG14" s="65"/>
      <c r="AH14" s="52"/>
      <c r="AI14" s="52"/>
      <c r="AJ14" s="52"/>
      <c r="AK14" s="65"/>
      <c r="AL14" s="52"/>
      <c r="AM14" s="52"/>
      <c r="AN14" s="52"/>
      <c r="AO14" s="56">
        <v>3.0</v>
      </c>
      <c r="AP14" s="56"/>
      <c r="AQ14" s="56"/>
      <c r="AR14" s="58"/>
      <c r="AS14" s="58">
        <v>1.0</v>
      </c>
      <c r="AT14" s="66"/>
      <c r="AU14" s="60"/>
      <c r="AV14" s="60"/>
      <c r="AW14" s="61"/>
      <c r="AX14" s="62"/>
      <c r="AY14" s="31">
        <f t="shared" si="9"/>
        <v>8</v>
      </c>
      <c r="AZ14" s="63"/>
      <c r="BA14" s="69"/>
      <c r="BB14" s="69"/>
      <c r="BC14" s="69"/>
      <c r="BD14" s="71"/>
      <c r="BE14" s="71"/>
      <c r="BF14" s="71"/>
      <c r="BG14" s="72">
        <v>7.0</v>
      </c>
      <c r="BH14" s="73">
        <v>5.0</v>
      </c>
      <c r="BI14" s="73"/>
      <c r="BJ14" s="74"/>
      <c r="BK14" s="74"/>
      <c r="BL14" s="77">
        <f t="shared" si="10"/>
        <v>12</v>
      </c>
      <c r="BM14" s="80">
        <f t="shared" si="11"/>
        <v>20</v>
      </c>
      <c r="BN14" s="81"/>
      <c r="BO14" s="82">
        <f>IF(ISBLANK(A14),"",VLOOKUP(LEFT(A14,1),Coordinate,2,FALSE))</f>
        <v>5</v>
      </c>
      <c r="BP14" s="83">
        <f t="shared" si="12"/>
        <v>5</v>
      </c>
      <c r="BQ14" s="84">
        <f t="shared" si="13"/>
        <v>72</v>
      </c>
      <c r="BR14" s="54">
        <f>IF(ISBLANK(A14),"",vlookup(LEFT(A14,1),Coordinate,9,false))</f>
        <v>24</v>
      </c>
      <c r="BS14" s="54">
        <f>IF(ISBLANK(A14),"",VLOOKUP(MID(A14,2,1),Coordinate,9,false))</f>
        <v>24</v>
      </c>
      <c r="BT14" s="54">
        <f>IF(ISBLANK(A14),"",VLOOKUP(MID(A14,3,1),Coordinate,9,false))</f>
        <v>23</v>
      </c>
      <c r="BU14" s="54">
        <f>IF(ISBLANK(A14),"",VLOOKUP(MID(A14,4,1),Coordinate,9,false))</f>
        <v>0</v>
      </c>
      <c r="BV14" s="54">
        <f>IF(ISBLANK(A14),"",VLOOKUP(MID(A14,5,1),Coordinate,9,false))</f>
        <v>0</v>
      </c>
      <c r="BW14" s="54">
        <f>IF(ISBLANK(A14),"",VLOOKUP(MID(A14,6,1),Coordinate,9,false))</f>
        <v>0</v>
      </c>
      <c r="BX14" s="84">
        <f>IF(ISBLANK(A14),"",VLOOKUP(RIGHT(A14,1),Coordinate,9,false))</f>
        <v>1</v>
      </c>
      <c r="BY14" s="84">
        <f t="array" ref="BY14">SUMPRODUCT(BR14:BX14,TRANSPOSE(Weights))</f>
        <v>148</v>
      </c>
      <c r="BZ14" s="53"/>
    </row>
    <row r="15">
      <c r="A15" s="50" t="s">
        <v>998</v>
      </c>
      <c r="B15" s="51" t="str">
        <f>IF(ISBLANK(A15),"",if(C15="","N",if(VLOOKUP(BQ15,NewPlanet,3,false)=C15,"Y","N")))</f>
        <v>N</v>
      </c>
      <c r="C15" s="3" t="s">
        <v>999</v>
      </c>
      <c r="D15" s="52" t="s">
        <v>119</v>
      </c>
      <c r="E15" s="52"/>
      <c r="F15" s="52" t="s">
        <v>119</v>
      </c>
      <c r="G15" s="53" t="s">
        <v>119</v>
      </c>
      <c r="H15" s="52"/>
      <c r="I15" s="54">
        <f t="shared" si="7"/>
        <v>3</v>
      </c>
      <c r="J15" s="52"/>
      <c r="K15" s="52"/>
      <c r="L15" s="52" t="s">
        <v>119</v>
      </c>
      <c r="M15" s="52" t="s">
        <v>119</v>
      </c>
      <c r="N15" s="52"/>
      <c r="O15" s="54">
        <f t="shared" si="8"/>
        <v>2</v>
      </c>
      <c r="P15" s="55" t="s">
        <v>122</v>
      </c>
      <c r="Q15" s="56"/>
      <c r="R15" s="57" t="s">
        <v>123</v>
      </c>
      <c r="S15" s="58" t="s">
        <v>119</v>
      </c>
      <c r="T15" s="59" t="s">
        <v>125</v>
      </c>
      <c r="U15" s="60"/>
      <c r="V15" s="61" t="s">
        <v>119</v>
      </c>
      <c r="W15" s="62"/>
      <c r="X15" s="52"/>
      <c r="Y15" s="63"/>
      <c r="Z15" s="53">
        <v>3.0</v>
      </c>
      <c r="AA15" s="53">
        <v>3.0</v>
      </c>
      <c r="AB15" s="53"/>
      <c r="AC15" s="65"/>
      <c r="AD15" s="52"/>
      <c r="AE15" s="52"/>
      <c r="AF15" s="52"/>
      <c r="AG15" s="65"/>
      <c r="AH15" s="52"/>
      <c r="AI15" s="52"/>
      <c r="AJ15" s="52"/>
      <c r="AK15" s="65"/>
      <c r="AL15" s="52"/>
      <c r="AM15" s="52"/>
      <c r="AN15" s="52"/>
      <c r="AO15" s="56"/>
      <c r="AP15" s="56"/>
      <c r="AQ15" s="56">
        <v>2.0</v>
      </c>
      <c r="AR15" s="58"/>
      <c r="AS15" s="58"/>
      <c r="AT15" s="66"/>
      <c r="AU15" s="60">
        <v>1.0</v>
      </c>
      <c r="AV15" s="60" t="s">
        <v>1000</v>
      </c>
      <c r="AW15" s="61"/>
      <c r="AX15" s="62"/>
      <c r="AY15" s="31">
        <f t="shared" si="9"/>
        <v>9</v>
      </c>
      <c r="AZ15" s="63"/>
      <c r="BA15" s="69"/>
      <c r="BB15" s="69"/>
      <c r="BC15" s="69"/>
      <c r="BD15" s="71">
        <v>3.0</v>
      </c>
      <c r="BE15" s="71"/>
      <c r="BF15" s="71"/>
      <c r="BG15" s="72"/>
      <c r="BH15" s="73">
        <v>8.0</v>
      </c>
      <c r="BI15" s="73"/>
      <c r="BJ15" s="74"/>
      <c r="BK15" s="74"/>
      <c r="BL15" s="77">
        <f t="shared" si="10"/>
        <v>11</v>
      </c>
      <c r="BM15" s="80">
        <f t="shared" si="11"/>
        <v>20</v>
      </c>
      <c r="BN15" s="81"/>
      <c r="BO15" s="82">
        <f>IF(ISBLANK(A15),"",VLOOKUP(LEFT(A15,1),Coordinate,2,FALSE))</f>
        <v>5</v>
      </c>
      <c r="BP15" s="83">
        <f t="shared" si="12"/>
        <v>5</v>
      </c>
      <c r="BQ15" s="84">
        <f t="shared" si="13"/>
        <v>174</v>
      </c>
      <c r="BR15" s="54">
        <f>IF(ISBLANK(A15),"",vlookup(LEFT(A15,1),Coordinate,9,false))</f>
        <v>24</v>
      </c>
      <c r="BS15" s="54">
        <f>IF(ISBLANK(A15),"",VLOOKUP(MID(A15,2,1),Coordinate,9,false))</f>
        <v>25</v>
      </c>
      <c r="BT15" s="54">
        <f>IF(ISBLANK(A15),"",VLOOKUP(MID(A15,3,1),Coordinate,9,false))</f>
        <v>25</v>
      </c>
      <c r="BU15" s="54">
        <f>IF(ISBLANK(A15),"",VLOOKUP(MID(A15,4,1),Coordinate,9,false))</f>
        <v>25</v>
      </c>
      <c r="BV15" s="54">
        <f>IF(ISBLANK(A15),"",VLOOKUP(MID(A15,5,1),Coordinate,9,false))</f>
        <v>25</v>
      </c>
      <c r="BW15" s="54">
        <f>IF(ISBLANK(A15),"",VLOOKUP(MID(A15,6,1),Coordinate,9,false))</f>
        <v>25</v>
      </c>
      <c r="BX15" s="84">
        <f>IF(ISBLANK(A15),"",VLOOKUP(RIGHT(A15,1),Coordinate,9,false))</f>
        <v>25</v>
      </c>
      <c r="BY15" s="84">
        <f t="array" ref="BY15">SUMPRODUCT(BR15:BX15,TRANSPOSE(Weights))</f>
        <v>699</v>
      </c>
      <c r="BZ15" s="53"/>
    </row>
    <row r="16">
      <c r="A16" s="50" t="s">
        <v>1001</v>
      </c>
      <c r="B16" s="51" t="str">
        <f>IF(ISBLANK(A16),"",if(C16="","N",if(VLOOKUP(BQ16,NewPlanet,3,false)=C16,"Y","N")))</f>
        <v>N</v>
      </c>
      <c r="C16" s="3" t="s">
        <v>1002</v>
      </c>
      <c r="D16" s="52"/>
      <c r="E16" s="52" t="s">
        <v>119</v>
      </c>
      <c r="F16" s="52" t="s">
        <v>119</v>
      </c>
      <c r="G16" s="53" t="s">
        <v>119</v>
      </c>
      <c r="H16" s="52"/>
      <c r="I16" s="54">
        <f t="shared" si="7"/>
        <v>3</v>
      </c>
      <c r="J16" s="52" t="s">
        <v>119</v>
      </c>
      <c r="K16" s="52"/>
      <c r="L16" s="52" t="s">
        <v>119</v>
      </c>
      <c r="M16" s="52"/>
      <c r="N16" s="52" t="s">
        <v>119</v>
      </c>
      <c r="O16" s="54">
        <f t="shared" si="8"/>
        <v>3</v>
      </c>
      <c r="P16" s="55" t="s">
        <v>124</v>
      </c>
      <c r="Q16" s="56"/>
      <c r="R16" s="57" t="s">
        <v>122</v>
      </c>
      <c r="S16" s="58"/>
      <c r="T16" s="59" t="s">
        <v>125</v>
      </c>
      <c r="U16" s="60"/>
      <c r="V16" s="61"/>
      <c r="W16" s="62" t="s">
        <v>119</v>
      </c>
      <c r="X16" s="52"/>
      <c r="Y16" s="63"/>
      <c r="Z16" s="53">
        <v>3.0</v>
      </c>
      <c r="AA16" s="53">
        <v>3.0</v>
      </c>
      <c r="AB16" s="53"/>
      <c r="AC16" s="65"/>
      <c r="AD16" s="52"/>
      <c r="AE16" s="52"/>
      <c r="AF16" s="52"/>
      <c r="AG16" s="65"/>
      <c r="AH16" s="52"/>
      <c r="AI16" s="52"/>
      <c r="AJ16" s="52"/>
      <c r="AK16" s="65"/>
      <c r="AL16" s="52"/>
      <c r="AM16" s="52"/>
      <c r="AN16" s="52"/>
      <c r="AO16" s="56"/>
      <c r="AP16" s="56"/>
      <c r="AQ16" s="56"/>
      <c r="AR16" s="58"/>
      <c r="AS16" s="58"/>
      <c r="AT16" s="66">
        <v>5.0</v>
      </c>
      <c r="AU16" s="60">
        <v>1.0</v>
      </c>
      <c r="AV16" s="60" t="s">
        <v>1003</v>
      </c>
      <c r="AW16" s="61"/>
      <c r="AX16" s="62"/>
      <c r="AY16" s="31">
        <f t="shared" si="9"/>
        <v>12</v>
      </c>
      <c r="AZ16" s="63"/>
      <c r="BA16" s="69"/>
      <c r="BB16" s="69"/>
      <c r="BC16" s="69"/>
      <c r="BD16" s="71"/>
      <c r="BE16" s="71"/>
      <c r="BF16" s="71"/>
      <c r="BG16" s="72"/>
      <c r="BH16" s="73"/>
      <c r="BI16" s="73"/>
      <c r="BJ16" s="74">
        <v>8.0</v>
      </c>
      <c r="BK16" s="74"/>
      <c r="BL16" s="77">
        <f t="shared" si="10"/>
        <v>8</v>
      </c>
      <c r="BM16" s="80">
        <f t="shared" si="11"/>
        <v>20</v>
      </c>
      <c r="BN16" s="81" t="s">
        <v>1004</v>
      </c>
      <c r="BO16" s="82">
        <f>IF(ISBLANK(A16),"",VLOOKUP(LEFT(A16,1),Coordinate,2,FALSE))</f>
        <v>6</v>
      </c>
      <c r="BP16" s="83">
        <f t="shared" si="12"/>
        <v>6</v>
      </c>
      <c r="BQ16" s="84">
        <f t="shared" si="13"/>
        <v>25</v>
      </c>
      <c r="BR16" s="54">
        <f>IF(ISBLANK(A16),"",vlookup(LEFT(A16,1),Coordinate,9,false))</f>
        <v>25</v>
      </c>
      <c r="BS16" s="54">
        <f>IF(ISBLANK(A16),"",VLOOKUP(MID(A16,2,1),Coordinate,9,false))</f>
        <v>0</v>
      </c>
      <c r="BT16" s="54">
        <f>IF(ISBLANK(A16),"",VLOOKUP(MID(A16,3,1),Coordinate,9,false))</f>
        <v>0</v>
      </c>
      <c r="BU16" s="54">
        <f>IF(ISBLANK(A16),"",VLOOKUP(MID(A16,4,1),Coordinate,9,false))</f>
        <v>0</v>
      </c>
      <c r="BV16" s="54">
        <f>IF(ISBLANK(A16),"",VLOOKUP(MID(A16,5,1),Coordinate,9,false))</f>
        <v>0</v>
      </c>
      <c r="BW16" s="54">
        <f>IF(ISBLANK(A16),"",VLOOKUP(MID(A16,6,1),Coordinate,9,false))</f>
        <v>0</v>
      </c>
      <c r="BX16" s="84">
        <f>IF(ISBLANK(A16),"",VLOOKUP(RIGHT(A16,1),Coordinate,9,false))</f>
        <v>0</v>
      </c>
      <c r="BY16" s="84">
        <f t="array" ref="BY16">SUMPRODUCT(BR16:BX16,TRANSPOSE(Weights))</f>
        <v>25</v>
      </c>
      <c r="BZ16" s="53"/>
    </row>
    <row r="17">
      <c r="A17" s="50" t="s">
        <v>1005</v>
      </c>
      <c r="B17" s="51" t="str">
        <f>IF(ISBLANK(A17),"",if(C17="","N",if(VLOOKUP(BQ17,NewPlanet,3,false)=C17,"Y","N")))</f>
        <v>N</v>
      </c>
      <c r="C17" s="3" t="s">
        <v>1006</v>
      </c>
      <c r="D17" s="53" t="s">
        <v>119</v>
      </c>
      <c r="E17" s="52"/>
      <c r="F17" s="53" t="s">
        <v>119</v>
      </c>
      <c r="G17" s="53"/>
      <c r="H17" s="53" t="s">
        <v>119</v>
      </c>
      <c r="I17" s="54">
        <f t="shared" si="7"/>
        <v>3</v>
      </c>
      <c r="J17" s="53" t="s">
        <v>119</v>
      </c>
      <c r="K17" s="53" t="s">
        <v>119</v>
      </c>
      <c r="L17" s="52"/>
      <c r="M17" s="52"/>
      <c r="N17" s="53" t="s">
        <v>119</v>
      </c>
      <c r="O17" s="54">
        <f t="shared" si="8"/>
        <v>3</v>
      </c>
      <c r="P17" s="55" t="s">
        <v>122</v>
      </c>
      <c r="Q17" s="56"/>
      <c r="R17" s="57" t="s">
        <v>123</v>
      </c>
      <c r="S17" s="58"/>
      <c r="T17" s="59" t="s">
        <v>125</v>
      </c>
      <c r="U17" s="67" t="s">
        <v>121</v>
      </c>
      <c r="V17" s="68" t="s">
        <v>119</v>
      </c>
      <c r="W17" s="62"/>
      <c r="X17" s="52"/>
      <c r="Y17" s="63"/>
      <c r="Z17" s="53">
        <v>3.0</v>
      </c>
      <c r="AA17" s="53">
        <v>3.0</v>
      </c>
      <c r="AB17" s="53"/>
      <c r="AC17" s="65"/>
      <c r="AD17" s="52"/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56"/>
      <c r="AP17" s="56"/>
      <c r="AQ17" s="64">
        <v>3.0</v>
      </c>
      <c r="AR17" s="66">
        <v>3.0</v>
      </c>
      <c r="AS17" s="58"/>
      <c r="AT17" s="66"/>
      <c r="AU17" s="60"/>
      <c r="AV17" s="60"/>
      <c r="AW17" s="61"/>
      <c r="AX17" s="62"/>
      <c r="AY17" s="31">
        <f t="shared" si="9"/>
        <v>12</v>
      </c>
      <c r="AZ17" s="63"/>
      <c r="BA17" s="69"/>
      <c r="BB17" s="69"/>
      <c r="BC17" s="69"/>
      <c r="BD17" s="71"/>
      <c r="BE17" s="71"/>
      <c r="BF17" s="71"/>
      <c r="BG17" s="76">
        <v>3.0</v>
      </c>
      <c r="BH17" s="78">
        <v>3.0</v>
      </c>
      <c r="BI17" s="78">
        <v>2.0</v>
      </c>
      <c r="BJ17" s="74"/>
      <c r="BK17" s="74"/>
      <c r="BL17" s="77">
        <f t="shared" si="10"/>
        <v>8</v>
      </c>
      <c r="BM17" s="80">
        <f t="shared" si="11"/>
        <v>20</v>
      </c>
      <c r="BN17" s="81"/>
      <c r="BO17" s="82">
        <f>IF(ISBLANK(A17),"",VLOOKUP(LEFT(A17,1),Coordinate,2,FALSE))</f>
        <v>6</v>
      </c>
      <c r="BP17" s="83">
        <f t="shared" si="12"/>
        <v>6</v>
      </c>
      <c r="BQ17" s="84">
        <f t="shared" si="13"/>
        <v>50</v>
      </c>
      <c r="BR17" s="54">
        <f>IF(ISBLANK(A17),"",vlookup(LEFT(A17,1),Coordinate,9,false))</f>
        <v>25</v>
      </c>
      <c r="BS17" s="54">
        <f>IF(ISBLANK(A17),"",VLOOKUP(MID(A17,2,1),Coordinate,9,false))</f>
        <v>0</v>
      </c>
      <c r="BT17" s="54">
        <f>IF(ISBLANK(A17),"",VLOOKUP(MID(A17,3,1),Coordinate,9,false))</f>
        <v>0</v>
      </c>
      <c r="BU17" s="54">
        <f>IF(ISBLANK(A17),"",VLOOKUP(MID(A17,4,1),Coordinate,9,false))</f>
        <v>0</v>
      </c>
      <c r="BV17" s="54">
        <f>IF(ISBLANK(A17),"",VLOOKUP(MID(A17,5,1),Coordinate,9,false))</f>
        <v>0</v>
      </c>
      <c r="BW17" s="54">
        <f>IF(ISBLANK(A17),"",VLOOKUP(MID(A17,6,1),Coordinate,9,false))</f>
        <v>0</v>
      </c>
      <c r="BX17" s="84">
        <f>IF(ISBLANK(A17),"",VLOOKUP(RIGHT(A17,1),Coordinate,9,false))</f>
        <v>25</v>
      </c>
      <c r="BY17" s="84">
        <f t="array" ref="BY17">SUMPRODUCT(BR17:BX17,TRANSPOSE(Weights))</f>
        <v>200</v>
      </c>
      <c r="BZ17" s="53"/>
    </row>
    <row r="18">
      <c r="A18" s="50" t="s">
        <v>1007</v>
      </c>
      <c r="B18" s="51" t="str">
        <f>IF(ISBLANK(A18),"",if(C18="","N",if(VLOOKUP(BQ18,NewPlanet,3,false)=C18,"Y","N")))</f>
        <v>N</v>
      </c>
      <c r="C18" s="3" t="s">
        <v>389</v>
      </c>
      <c r="D18" s="52" t="s">
        <v>119</v>
      </c>
      <c r="E18" s="52"/>
      <c r="F18" s="52" t="s">
        <v>119</v>
      </c>
      <c r="G18" s="53"/>
      <c r="H18" s="52" t="s">
        <v>119</v>
      </c>
      <c r="I18" s="54">
        <f t="shared" si="7"/>
        <v>3</v>
      </c>
      <c r="J18" s="52" t="s">
        <v>119</v>
      </c>
      <c r="K18" s="52"/>
      <c r="L18" s="52" t="s">
        <v>119</v>
      </c>
      <c r="M18" s="52"/>
      <c r="N18" s="52" t="s">
        <v>119</v>
      </c>
      <c r="O18" s="54">
        <f t="shared" si="8"/>
        <v>3</v>
      </c>
      <c r="P18" s="55" t="s">
        <v>123</v>
      </c>
      <c r="Q18" s="56" t="s">
        <v>121</v>
      </c>
      <c r="R18" s="57" t="s">
        <v>124</v>
      </c>
      <c r="S18" s="58"/>
      <c r="T18" s="59" t="s">
        <v>124</v>
      </c>
      <c r="U18" s="60"/>
      <c r="V18" s="61" t="s">
        <v>121</v>
      </c>
      <c r="W18" s="62" t="s">
        <v>121</v>
      </c>
      <c r="X18" s="52"/>
      <c r="Y18" s="63"/>
      <c r="Z18" s="53">
        <v>3.0</v>
      </c>
      <c r="AA18" s="53">
        <v>2.0</v>
      </c>
      <c r="AB18" s="53">
        <v>0.0</v>
      </c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2"/>
      <c r="AO18" s="56"/>
      <c r="AP18" s="56"/>
      <c r="AQ18" s="56"/>
      <c r="AR18" s="58"/>
      <c r="AS18" s="58"/>
      <c r="AT18" s="66"/>
      <c r="AU18" s="60"/>
      <c r="AV18" s="60"/>
      <c r="AW18" s="61"/>
      <c r="AX18" s="62"/>
      <c r="AY18" s="31">
        <f t="shared" si="9"/>
        <v>5</v>
      </c>
      <c r="AZ18" s="63"/>
      <c r="BA18" s="69">
        <v>3.0</v>
      </c>
      <c r="BB18" s="69"/>
      <c r="BC18" s="69"/>
      <c r="BD18" s="71"/>
      <c r="BE18" s="71"/>
      <c r="BF18" s="71"/>
      <c r="BG18" s="72"/>
      <c r="BH18" s="73">
        <v>8.0</v>
      </c>
      <c r="BI18" s="73"/>
      <c r="BJ18" s="74">
        <v>1.0</v>
      </c>
      <c r="BK18" s="74">
        <v>3.0</v>
      </c>
      <c r="BL18" s="77">
        <f t="shared" si="10"/>
        <v>15</v>
      </c>
      <c r="BM18" s="80">
        <f t="shared" si="11"/>
        <v>20</v>
      </c>
      <c r="BN18" s="81"/>
      <c r="BO18" s="82">
        <f>IF(ISBLANK(A18),"",VLOOKUP(LEFT(A18,1),Coordinate,2,FALSE))</f>
        <v>6</v>
      </c>
      <c r="BP18" s="83">
        <f t="shared" si="12"/>
        <v>6</v>
      </c>
      <c r="BQ18" s="84">
        <f t="shared" si="13"/>
        <v>62</v>
      </c>
      <c r="BR18" s="54">
        <f>IF(ISBLANK(A18),"",vlookup(LEFT(A18,1),Coordinate,9,false))</f>
        <v>25</v>
      </c>
      <c r="BS18" s="54">
        <f>IF(ISBLANK(A18),"",VLOOKUP(MID(A18,2,1),Coordinate,9,false))</f>
        <v>0</v>
      </c>
      <c r="BT18" s="54">
        <f>IF(ISBLANK(A18),"",VLOOKUP(MID(A18,3,1),Coordinate,9,false))</f>
        <v>0</v>
      </c>
      <c r="BU18" s="54">
        <f>IF(ISBLANK(A18),"",VLOOKUP(MID(A18,4,1),Coordinate,9,false))</f>
        <v>0</v>
      </c>
      <c r="BV18" s="54">
        <f>IF(ISBLANK(A18),"",VLOOKUP(MID(A18,5,1),Coordinate,9,false))</f>
        <v>12</v>
      </c>
      <c r="BW18" s="54">
        <f>IF(ISBLANK(A18),"",VLOOKUP(MID(A18,6,1),Coordinate,9,false))</f>
        <v>12</v>
      </c>
      <c r="BX18" s="84">
        <f>IF(ISBLANK(A18),"",VLOOKUP(RIGHT(A18,1),Coordinate,9,false))</f>
        <v>13</v>
      </c>
      <c r="BY18" s="84">
        <f t="array" ref="BY18">SUMPRODUCT(BR18:BX18,TRANSPOSE(Weights))</f>
        <v>248</v>
      </c>
      <c r="BZ18" s="53"/>
    </row>
    <row r="19">
      <c r="A19" s="50" t="s">
        <v>1008</v>
      </c>
      <c r="B19" s="51" t="str">
        <f>IF(ISBLANK(A19),"",if(C19="","N",if(VLOOKUP(BQ19,NewPlanet,3,false)=C19,"Y","N")))</f>
        <v>N</v>
      </c>
      <c r="C19" s="3" t="s">
        <v>1009</v>
      </c>
      <c r="D19" s="52" t="s">
        <v>119</v>
      </c>
      <c r="E19" s="52"/>
      <c r="F19" s="52"/>
      <c r="G19" s="53" t="s">
        <v>119</v>
      </c>
      <c r="H19" s="52" t="s">
        <v>119</v>
      </c>
      <c r="I19" s="54">
        <f t="shared" si="7"/>
        <v>3</v>
      </c>
      <c r="J19" s="52" t="s">
        <v>119</v>
      </c>
      <c r="K19" s="52" t="s">
        <v>119</v>
      </c>
      <c r="L19" s="52"/>
      <c r="M19" s="52"/>
      <c r="N19" s="52" t="s">
        <v>119</v>
      </c>
      <c r="O19" s="54">
        <f t="shared" si="8"/>
        <v>3</v>
      </c>
      <c r="P19" s="55" t="s">
        <v>123</v>
      </c>
      <c r="Q19" s="56" t="s">
        <v>121</v>
      </c>
      <c r="R19" s="57" t="s">
        <v>122</v>
      </c>
      <c r="S19" s="58" t="s">
        <v>121</v>
      </c>
      <c r="T19" s="59" t="s">
        <v>124</v>
      </c>
      <c r="U19" s="60"/>
      <c r="V19" s="61"/>
      <c r="W19" s="62" t="s">
        <v>121</v>
      </c>
      <c r="X19" s="52"/>
      <c r="Y19" s="63"/>
      <c r="Z19" s="53">
        <v>2.0</v>
      </c>
      <c r="AA19" s="53">
        <v>6.0</v>
      </c>
      <c r="AB19" s="53">
        <v>0.0</v>
      </c>
      <c r="AC19" s="65"/>
      <c r="AD19" s="52"/>
      <c r="AE19" s="52"/>
      <c r="AF19" s="52"/>
      <c r="AG19" s="65"/>
      <c r="AH19" s="52"/>
      <c r="AI19" s="52"/>
      <c r="AJ19" s="52"/>
      <c r="AK19" s="65"/>
      <c r="AL19" s="52"/>
      <c r="AM19" s="52"/>
      <c r="AN19" s="52"/>
      <c r="AO19" s="56"/>
      <c r="AP19" s="56"/>
      <c r="AQ19" s="56"/>
      <c r="AR19" s="58"/>
      <c r="AS19" s="58"/>
      <c r="AT19" s="66"/>
      <c r="AU19" s="60"/>
      <c r="AV19" s="60"/>
      <c r="AW19" s="61"/>
      <c r="AX19" s="62">
        <v>3.0</v>
      </c>
      <c r="AY19" s="31">
        <f t="shared" si="9"/>
        <v>11</v>
      </c>
      <c r="AZ19" s="63"/>
      <c r="BA19" s="69">
        <v>6.0</v>
      </c>
      <c r="BB19" s="69"/>
      <c r="BC19" s="69"/>
      <c r="BD19" s="71"/>
      <c r="BE19" s="71"/>
      <c r="BF19" s="71">
        <v>3.0</v>
      </c>
      <c r="BG19" s="72"/>
      <c r="BH19" s="73"/>
      <c r="BI19" s="73"/>
      <c r="BJ19" s="74"/>
      <c r="BK19" s="74"/>
      <c r="BL19" s="77">
        <f t="shared" si="10"/>
        <v>9</v>
      </c>
      <c r="BM19" s="80">
        <f t="shared" si="11"/>
        <v>20</v>
      </c>
      <c r="BN19" s="81"/>
      <c r="BO19" s="82">
        <f>IF(ISBLANK(A19),"",VLOOKUP(LEFT(A19,1),Coordinate,2,FALSE))</f>
        <v>6</v>
      </c>
      <c r="BP19" s="83">
        <f t="shared" si="12"/>
        <v>6</v>
      </c>
      <c r="BQ19" s="84">
        <f t="shared" si="13"/>
        <v>62</v>
      </c>
      <c r="BR19" s="54">
        <f>IF(ISBLANK(A19),"",vlookup(LEFT(A19,1),Coordinate,9,false))</f>
        <v>25</v>
      </c>
      <c r="BS19" s="54">
        <f>IF(ISBLANK(A19),"",VLOOKUP(MID(A19,2,1),Coordinate,9,false))</f>
        <v>0</v>
      </c>
      <c r="BT19" s="54">
        <f>IF(ISBLANK(A19),"",VLOOKUP(MID(A19,3,1),Coordinate,9,false))</f>
        <v>0</v>
      </c>
      <c r="BU19" s="54">
        <f>IF(ISBLANK(A19),"",VLOOKUP(MID(A19,4,1),Coordinate,9,false))</f>
        <v>0</v>
      </c>
      <c r="BV19" s="54">
        <f>IF(ISBLANK(A19),"",VLOOKUP(MID(A19,5,1),Coordinate,9,false))</f>
        <v>13</v>
      </c>
      <c r="BW19" s="54">
        <f>IF(ISBLANK(A19),"",VLOOKUP(MID(A19,6,1),Coordinate,9,false))</f>
        <v>11</v>
      </c>
      <c r="BX19" s="84">
        <f>IF(ISBLANK(A19),"",VLOOKUP(RIGHT(A19,1),Coordinate,9,false))</f>
        <v>13</v>
      </c>
      <c r="BY19" s="84">
        <f t="array" ref="BY19">SUMPRODUCT(BR19:BX19,TRANSPOSE(Weights))</f>
        <v>247</v>
      </c>
      <c r="BZ19" s="53"/>
    </row>
    <row r="20">
      <c r="A20" s="50" t="s">
        <v>1010</v>
      </c>
      <c r="B20" s="51" t="str">
        <f>IF(ISBLANK(A20),"",if(C20="","N",if(VLOOKUP(BQ20,NewPlanet,3,false)=C20,"Y","N")))</f>
        <v>N</v>
      </c>
      <c r="C20" s="3" t="s">
        <v>1011</v>
      </c>
      <c r="D20" s="52" t="s">
        <v>119</v>
      </c>
      <c r="E20" s="52" t="s">
        <v>119</v>
      </c>
      <c r="F20" s="52"/>
      <c r="G20" s="53" t="s">
        <v>119</v>
      </c>
      <c r="H20" s="52"/>
      <c r="I20" s="54">
        <f t="shared" si="7"/>
        <v>3</v>
      </c>
      <c r="J20" s="52" t="s">
        <v>119</v>
      </c>
      <c r="K20" s="52" t="s">
        <v>119</v>
      </c>
      <c r="L20" s="52"/>
      <c r="M20" s="52"/>
      <c r="N20" s="52" t="s">
        <v>119</v>
      </c>
      <c r="O20" s="54">
        <f t="shared" si="8"/>
        <v>3</v>
      </c>
      <c r="P20" s="55" t="s">
        <v>124</v>
      </c>
      <c r="Q20" s="56"/>
      <c r="R20" s="57" t="s">
        <v>124</v>
      </c>
      <c r="S20" s="58"/>
      <c r="T20" s="59" t="s">
        <v>124</v>
      </c>
      <c r="U20" s="60"/>
      <c r="V20" s="61"/>
      <c r="W20" s="62"/>
      <c r="X20" s="52"/>
      <c r="Y20" s="63"/>
      <c r="Z20" s="53">
        <v>7.0</v>
      </c>
      <c r="AA20" s="53">
        <v>6.0</v>
      </c>
      <c r="AB20" s="53">
        <v>7.0</v>
      </c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/>
      <c r="AQ20" s="56"/>
      <c r="AR20" s="58"/>
      <c r="AS20" s="58"/>
      <c r="AT20" s="66"/>
      <c r="AU20" s="60"/>
      <c r="AV20" s="60"/>
      <c r="AW20" s="61"/>
      <c r="AX20" s="62"/>
      <c r="AY20" s="31">
        <f t="shared" si="9"/>
        <v>20</v>
      </c>
      <c r="AZ20" s="63"/>
      <c r="BA20" s="69"/>
      <c r="BB20" s="69"/>
      <c r="BC20" s="69"/>
      <c r="BD20" s="71"/>
      <c r="BE20" s="71"/>
      <c r="BF20" s="71"/>
      <c r="BG20" s="72"/>
      <c r="BH20" s="73"/>
      <c r="BI20" s="73"/>
      <c r="BJ20" s="74"/>
      <c r="BK20" s="74"/>
      <c r="BL20" s="77">
        <f t="shared" si="10"/>
        <v>0</v>
      </c>
      <c r="BM20" s="80">
        <f t="shared" si="11"/>
        <v>20</v>
      </c>
      <c r="BN20" s="81" t="s">
        <v>1012</v>
      </c>
      <c r="BO20" s="82">
        <f>IF(ISBLANK(A20),"",VLOOKUP(LEFT(A20,1),Coordinate,2,FALSE))</f>
        <v>6</v>
      </c>
      <c r="BP20" s="83">
        <f t="shared" si="12"/>
        <v>6</v>
      </c>
      <c r="BQ20" s="84">
        <f t="shared" si="13"/>
        <v>62</v>
      </c>
      <c r="BR20" s="54">
        <f>IF(ISBLANK(A20),"",vlookup(LEFT(A20,1),Coordinate,9,false))</f>
        <v>25</v>
      </c>
      <c r="BS20" s="54">
        <f>IF(ISBLANK(A20),"",VLOOKUP(MID(A20,2,1),Coordinate,9,false))</f>
        <v>0</v>
      </c>
      <c r="BT20" s="54">
        <f>IF(ISBLANK(A20),"",VLOOKUP(MID(A20,3,1),Coordinate,9,false))</f>
        <v>0</v>
      </c>
      <c r="BU20" s="54">
        <f>IF(ISBLANK(A20),"",VLOOKUP(MID(A20,4,1),Coordinate,9,false))</f>
        <v>0</v>
      </c>
      <c r="BV20" s="54">
        <f>IF(ISBLANK(A20),"",VLOOKUP(MID(A20,5,1),Coordinate,9,false))</f>
        <v>20</v>
      </c>
      <c r="BW20" s="54">
        <f>IF(ISBLANK(A20),"",VLOOKUP(MID(A20,6,1),Coordinate,9,false))</f>
        <v>4</v>
      </c>
      <c r="BX20" s="84">
        <f>IF(ISBLANK(A20),"",VLOOKUP(RIGHT(A20,1),Coordinate,9,false))</f>
        <v>13</v>
      </c>
      <c r="BY20" s="84">
        <f t="array" ref="BY20">SUMPRODUCT(BR20:BX20,TRANSPOSE(Weights))</f>
        <v>240</v>
      </c>
      <c r="BZ20" s="53"/>
    </row>
    <row r="21">
      <c r="A21" s="50" t="s">
        <v>1013</v>
      </c>
      <c r="B21" s="51" t="str">
        <f>IF(ISBLANK(A21),"",if(C21="","N",if(VLOOKUP(BQ21,NewPlanet,3,false)=C21,"Y","N")))</f>
        <v>N</v>
      </c>
      <c r="C21" s="3" t="s">
        <v>1014</v>
      </c>
      <c r="D21" s="52" t="s">
        <v>119</v>
      </c>
      <c r="E21" s="52"/>
      <c r="F21" s="52"/>
      <c r="G21" s="53" t="s">
        <v>119</v>
      </c>
      <c r="H21" s="52" t="s">
        <v>119</v>
      </c>
      <c r="I21" s="54">
        <f t="shared" si="7"/>
        <v>3</v>
      </c>
      <c r="J21" s="52" t="s">
        <v>119</v>
      </c>
      <c r="K21" s="52"/>
      <c r="L21" s="52"/>
      <c r="M21" s="52" t="s">
        <v>119</v>
      </c>
      <c r="N21" s="52" t="s">
        <v>119</v>
      </c>
      <c r="O21" s="54">
        <f t="shared" si="8"/>
        <v>3</v>
      </c>
      <c r="P21" s="55" t="s">
        <v>123</v>
      </c>
      <c r="Q21" s="56" t="s">
        <v>119</v>
      </c>
      <c r="R21" s="57" t="s">
        <v>122</v>
      </c>
      <c r="S21" s="58" t="s">
        <v>119</v>
      </c>
      <c r="T21" s="59" t="s">
        <v>124</v>
      </c>
      <c r="U21" s="60"/>
      <c r="V21" s="61"/>
      <c r="W21" s="62"/>
      <c r="X21" s="52"/>
      <c r="Y21" s="63"/>
      <c r="Z21" s="53">
        <v>4.0</v>
      </c>
      <c r="AA21" s="53">
        <v>5.0</v>
      </c>
      <c r="AB21" s="53">
        <v>4.0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f t="shared" si="9"/>
        <v>13</v>
      </c>
      <c r="AZ21" s="63"/>
      <c r="BA21" s="69">
        <v>4.0</v>
      </c>
      <c r="BB21" s="69"/>
      <c r="BC21" s="69"/>
      <c r="BD21" s="71"/>
      <c r="BE21" s="71"/>
      <c r="BF21" s="71">
        <v>3.0</v>
      </c>
      <c r="BG21" s="72"/>
      <c r="BH21" s="73"/>
      <c r="BI21" s="73"/>
      <c r="BJ21" s="74"/>
      <c r="BK21" s="74"/>
      <c r="BL21" s="77">
        <f t="shared" si="10"/>
        <v>7</v>
      </c>
      <c r="BM21" s="80">
        <f t="shared" si="11"/>
        <v>20</v>
      </c>
      <c r="BN21" s="81"/>
      <c r="BO21" s="82">
        <f>IF(ISBLANK(A21),"",VLOOKUP(LEFT(A21,1),Coordinate,2,FALSE))</f>
        <v>6</v>
      </c>
      <c r="BP21" s="83">
        <f t="shared" si="12"/>
        <v>6</v>
      </c>
      <c r="BQ21" s="84">
        <f t="shared" si="13"/>
        <v>40</v>
      </c>
      <c r="BR21" s="54">
        <f>IF(ISBLANK(A21),"",vlookup(LEFT(A21,1),Coordinate,9,false))</f>
        <v>25</v>
      </c>
      <c r="BS21" s="54">
        <f>IF(ISBLANK(A21),"",VLOOKUP(MID(A21,2,1),Coordinate,9,false))</f>
        <v>0</v>
      </c>
      <c r="BT21" s="54">
        <f>IF(ISBLANK(A21),"",VLOOKUP(MID(A21,3,1),Coordinate,9,false))</f>
        <v>1</v>
      </c>
      <c r="BU21" s="54">
        <f>IF(ISBLANK(A21),"",VLOOKUP(MID(A21,4,1),Coordinate,9,false))</f>
        <v>2</v>
      </c>
      <c r="BV21" s="54">
        <f>IF(ISBLANK(A21),"",VLOOKUP(MID(A21,5,1),Coordinate,9,false))</f>
        <v>3</v>
      </c>
      <c r="BW21" s="54">
        <f>IF(ISBLANK(A21),"",VLOOKUP(MID(A21,6,1),Coordinate,9,false))</f>
        <v>4</v>
      </c>
      <c r="BX21" s="84">
        <f>IF(ISBLANK(A21),"",VLOOKUP(RIGHT(A21,1),Coordinate,9,false))</f>
        <v>5</v>
      </c>
      <c r="BY21" s="84">
        <f t="array" ref="BY21">SUMPRODUCT(BR21:BX21,TRANSPOSE(Weights))</f>
        <v>110</v>
      </c>
      <c r="BZ21" s="53"/>
    </row>
    <row r="22">
      <c r="A22" s="50" t="s">
        <v>1015</v>
      </c>
      <c r="B22" s="51" t="str">
        <f>IF(ISBLANK(A22),"",if(C22="","N",if(VLOOKUP(BQ22,NewPlanet,3,false)=C22,"Y","N")))</f>
        <v>N</v>
      </c>
      <c r="C22" s="3" t="s">
        <v>498</v>
      </c>
      <c r="D22" s="52"/>
      <c r="E22" s="52" t="s">
        <v>121</v>
      </c>
      <c r="F22" s="52" t="s">
        <v>121</v>
      </c>
      <c r="G22" s="53" t="s">
        <v>121</v>
      </c>
      <c r="H22" s="52"/>
      <c r="I22" s="54">
        <f t="shared" si="7"/>
        <v>3</v>
      </c>
      <c r="J22" s="52"/>
      <c r="K22" s="52"/>
      <c r="L22" s="52" t="s">
        <v>121</v>
      </c>
      <c r="M22" s="52" t="s">
        <v>121</v>
      </c>
      <c r="N22" s="52" t="s">
        <v>121</v>
      </c>
      <c r="O22" s="54">
        <f t="shared" si="8"/>
        <v>3</v>
      </c>
      <c r="P22" s="55" t="s">
        <v>131</v>
      </c>
      <c r="Q22" s="56"/>
      <c r="R22" s="57" t="s">
        <v>131</v>
      </c>
      <c r="S22" s="58" t="s">
        <v>121</v>
      </c>
      <c r="T22" s="59" t="s">
        <v>124</v>
      </c>
      <c r="U22" s="60"/>
      <c r="V22" s="61"/>
      <c r="W22" s="62" t="s">
        <v>121</v>
      </c>
      <c r="X22" s="52" t="s">
        <v>121</v>
      </c>
      <c r="Y22" s="63"/>
      <c r="Z22" s="53">
        <v>5.0</v>
      </c>
      <c r="AA22" s="53">
        <v>4.0</v>
      </c>
      <c r="AB22" s="53"/>
      <c r="AC22" s="65"/>
      <c r="AD22" s="52"/>
      <c r="AE22" s="52"/>
      <c r="AF22" s="52"/>
      <c r="AG22" s="65"/>
      <c r="AH22" s="52"/>
      <c r="AI22" s="52"/>
      <c r="AJ22" s="52">
        <v>1.0</v>
      </c>
      <c r="AK22" s="65"/>
      <c r="AL22" s="52"/>
      <c r="AM22" s="52"/>
      <c r="AN22" s="52"/>
      <c r="AO22" s="56"/>
      <c r="AP22" s="56">
        <v>4.0</v>
      </c>
      <c r="AQ22" s="56"/>
      <c r="AR22" s="58"/>
      <c r="AS22" s="58"/>
      <c r="AT22" s="66"/>
      <c r="AU22" s="60"/>
      <c r="AV22" s="60"/>
      <c r="AW22" s="61"/>
      <c r="AX22" s="62">
        <v>4.0</v>
      </c>
      <c r="AY22" s="31">
        <f t="shared" si="9"/>
        <v>18</v>
      </c>
      <c r="AZ22" s="63"/>
      <c r="BA22" s="69"/>
      <c r="BB22" s="69"/>
      <c r="BC22" s="69"/>
      <c r="BD22" s="71"/>
      <c r="BE22" s="71">
        <v>2.0</v>
      </c>
      <c r="BF22" s="71"/>
      <c r="BG22" s="72"/>
      <c r="BH22" s="73"/>
      <c r="BI22" s="73"/>
      <c r="BJ22" s="74"/>
      <c r="BK22" s="74"/>
      <c r="BL22" s="77">
        <f t="shared" si="10"/>
        <v>2</v>
      </c>
      <c r="BM22" s="80">
        <f t="shared" si="11"/>
        <v>20</v>
      </c>
      <c r="BN22" s="81"/>
      <c r="BO22" s="82">
        <f>IF(ISBLANK(A22),"",VLOOKUP(LEFT(A22,1),Coordinate,2,FALSE))</f>
        <v>6</v>
      </c>
      <c r="BP22" s="83">
        <f t="shared" si="12"/>
        <v>6</v>
      </c>
      <c r="BQ22" s="84">
        <f t="shared" si="13"/>
        <v>96</v>
      </c>
      <c r="BR22" s="54">
        <f>IF(ISBLANK(A22),"",vlookup(LEFT(A22,1),Coordinate,9,false))</f>
        <v>25</v>
      </c>
      <c r="BS22" s="54">
        <f>IF(ISBLANK(A22),"",VLOOKUP(MID(A22,2,1),Coordinate,9,false))</f>
        <v>0</v>
      </c>
      <c r="BT22" s="54">
        <f>IF(ISBLANK(A22),"",VLOOKUP(MID(A22,3,1),Coordinate,9,false))</f>
        <v>1</v>
      </c>
      <c r="BU22" s="54">
        <f>IF(ISBLANK(A22),"",VLOOKUP(MID(A22,4,1),Coordinate,9,false))</f>
        <v>8</v>
      </c>
      <c r="BV22" s="54">
        <f>IF(ISBLANK(A22),"",VLOOKUP(MID(A22,5,1),Coordinate,9,false))</f>
        <v>24</v>
      </c>
      <c r="BW22" s="54">
        <f>IF(ISBLANK(A22),"",VLOOKUP(MID(A22,6,1),Coordinate,9,false))</f>
        <v>14</v>
      </c>
      <c r="BX22" s="84">
        <f>IF(ISBLANK(A22),"",VLOOKUP(RIGHT(A22,1),Coordinate,9,false))</f>
        <v>24</v>
      </c>
      <c r="BY22" s="84">
        <f t="array" ref="BY22">SUMPRODUCT(BR22:BX22,TRANSPOSE(Weights))</f>
        <v>432</v>
      </c>
      <c r="BZ22" s="53"/>
    </row>
    <row r="23">
      <c r="A23" s="50" t="s">
        <v>1016</v>
      </c>
      <c r="B23" s="51" t="str">
        <f>IF(ISBLANK(A23),"",if(C23="","N",if(VLOOKUP(BQ23,NewPlanet,3,false)=C23,"Y","N")))</f>
        <v>N</v>
      </c>
      <c r="C23" s="3" t="s">
        <v>1017</v>
      </c>
      <c r="D23" s="52"/>
      <c r="E23" s="52" t="s">
        <v>119</v>
      </c>
      <c r="F23" s="52" t="s">
        <v>119</v>
      </c>
      <c r="G23" s="53"/>
      <c r="H23" s="52" t="s">
        <v>119</v>
      </c>
      <c r="I23" s="54">
        <f t="shared" si="7"/>
        <v>3</v>
      </c>
      <c r="J23" s="52" t="s">
        <v>119</v>
      </c>
      <c r="K23" s="52" t="s">
        <v>119</v>
      </c>
      <c r="L23" s="52" t="s">
        <v>119</v>
      </c>
      <c r="M23" s="52"/>
      <c r="N23" s="52"/>
      <c r="O23" s="54">
        <f t="shared" si="8"/>
        <v>3</v>
      </c>
      <c r="P23" s="55" t="s">
        <v>124</v>
      </c>
      <c r="Q23" s="56"/>
      <c r="R23" s="57" t="s">
        <v>124</v>
      </c>
      <c r="S23" s="58"/>
      <c r="T23" s="59" t="s">
        <v>125</v>
      </c>
      <c r="U23" s="60" t="s">
        <v>119</v>
      </c>
      <c r="V23" s="61" t="s">
        <v>119</v>
      </c>
      <c r="W23" s="62" t="s">
        <v>119</v>
      </c>
      <c r="X23" s="52"/>
      <c r="Y23" s="63"/>
      <c r="Z23" s="53"/>
      <c r="AA23" s="53"/>
      <c r="AB23" s="53"/>
      <c r="AC23" s="65"/>
      <c r="AD23" s="52"/>
      <c r="AE23" s="52"/>
      <c r="AF23" s="52"/>
      <c r="AG23" s="65"/>
      <c r="AH23" s="52"/>
      <c r="AI23" s="52"/>
      <c r="AJ23" s="52"/>
      <c r="AK23" s="65"/>
      <c r="AL23" s="52"/>
      <c r="AM23" s="52"/>
      <c r="AN23" s="52"/>
      <c r="AO23" s="56"/>
      <c r="AP23" s="56"/>
      <c r="AQ23" s="56"/>
      <c r="AR23" s="58"/>
      <c r="AS23" s="58"/>
      <c r="AT23" s="66"/>
      <c r="AU23" s="60"/>
      <c r="AV23" s="60"/>
      <c r="AW23" s="61"/>
      <c r="AX23" s="62"/>
      <c r="AY23" s="31">
        <f t="shared" si="9"/>
        <v>0</v>
      </c>
      <c r="AZ23" s="63"/>
      <c r="BA23" s="69"/>
      <c r="BB23" s="69"/>
      <c r="BC23" s="69"/>
      <c r="BD23" s="71"/>
      <c r="BE23" s="71"/>
      <c r="BF23" s="71"/>
      <c r="BG23" s="72"/>
      <c r="BH23" s="73"/>
      <c r="BI23" s="73"/>
      <c r="BJ23" s="74"/>
      <c r="BK23" s="74"/>
      <c r="BL23" s="77">
        <f t="shared" si="10"/>
        <v>0</v>
      </c>
      <c r="BM23" s="80">
        <f t="shared" si="11"/>
        <v>0</v>
      </c>
      <c r="BN23" s="81"/>
      <c r="BO23" s="82">
        <f>IF(ISBLANK(A23),"",VLOOKUP(LEFT(A23,1),Coordinate,2,FALSE))</f>
        <v>6</v>
      </c>
      <c r="BP23" s="83">
        <f t="shared" si="12"/>
        <v>6</v>
      </c>
      <c r="BQ23" s="84">
        <f t="shared" si="13"/>
        <v>105</v>
      </c>
      <c r="BR23" s="54">
        <f>IF(ISBLANK(A23),"",vlookup(LEFT(A23,1),Coordinate,9,false))</f>
        <v>25</v>
      </c>
      <c r="BS23" s="54">
        <f>IF(ISBLANK(A23),"",VLOOKUP(MID(A23,2,1),Coordinate,9,false))</f>
        <v>0</v>
      </c>
      <c r="BT23" s="54">
        <f>IF(ISBLANK(A23),"",VLOOKUP(MID(A23,3,1),Coordinate,9,false))</f>
        <v>17</v>
      </c>
      <c r="BU23" s="54">
        <f>IF(ISBLANK(A23),"",VLOOKUP(MID(A23,4,1),Coordinate,9,false))</f>
        <v>16</v>
      </c>
      <c r="BV23" s="54">
        <f>IF(ISBLANK(A23),"",VLOOKUP(MID(A23,5,1),Coordinate,9,false))</f>
        <v>20</v>
      </c>
      <c r="BW23" s="54">
        <f>IF(ISBLANK(A23),"",VLOOKUP(MID(A23,6,1),Coordinate,9,false))</f>
        <v>14</v>
      </c>
      <c r="BX23" s="84">
        <f>IF(ISBLANK(A23),"",VLOOKUP(RIGHT(A23,1),Coordinate,9,false))</f>
        <v>13</v>
      </c>
      <c r="BY23" s="84">
        <f t="array" ref="BY23">SUMPRODUCT(BR23:BX23,TRANSPOSE(Weights))</f>
        <v>415</v>
      </c>
      <c r="BZ23" s="53"/>
    </row>
    <row r="24">
      <c r="A24" s="50" t="s">
        <v>1018</v>
      </c>
      <c r="B24" s="51" t="str">
        <f>IF(ISBLANK(A24),"",if(C24="","N",if(VLOOKUP(BQ24,NewPlanet,3,false)=C24,"Y","N")))</f>
        <v>N</v>
      </c>
      <c r="C24" s="3" t="s">
        <v>1019</v>
      </c>
      <c r="D24" s="53" t="s">
        <v>119</v>
      </c>
      <c r="E24" s="53" t="s">
        <v>119</v>
      </c>
      <c r="F24" s="52"/>
      <c r="G24" s="53"/>
      <c r="H24" s="53" t="s">
        <v>119</v>
      </c>
      <c r="I24" s="54">
        <f t="shared" si="7"/>
        <v>3</v>
      </c>
      <c r="J24" s="53" t="s">
        <v>119</v>
      </c>
      <c r="K24" s="52"/>
      <c r="L24" s="52"/>
      <c r="M24" s="53" t="s">
        <v>119</v>
      </c>
      <c r="N24" s="53" t="s">
        <v>119</v>
      </c>
      <c r="O24" s="54">
        <f t="shared" si="8"/>
        <v>3</v>
      </c>
      <c r="P24" s="55" t="s">
        <v>123</v>
      </c>
      <c r="Q24" s="64" t="s">
        <v>121</v>
      </c>
      <c r="R24" s="57" t="s">
        <v>124</v>
      </c>
      <c r="S24" s="58"/>
      <c r="T24" s="59" t="s">
        <v>124</v>
      </c>
      <c r="U24" s="60"/>
      <c r="V24" s="68" t="s">
        <v>121</v>
      </c>
      <c r="W24" s="70" t="s">
        <v>121</v>
      </c>
      <c r="X24" s="53" t="s">
        <v>121</v>
      </c>
      <c r="Y24" s="63"/>
      <c r="Z24" s="53">
        <v>3.0</v>
      </c>
      <c r="AA24" s="53">
        <v>3.0</v>
      </c>
      <c r="AB24" s="53"/>
      <c r="AC24" s="65"/>
      <c r="AD24" s="52"/>
      <c r="AE24" s="52"/>
      <c r="AF24" s="52"/>
      <c r="AG24" s="65"/>
      <c r="AH24" s="52"/>
      <c r="AI24" s="53">
        <v>1.0</v>
      </c>
      <c r="AJ24" s="52"/>
      <c r="AK24" s="65"/>
      <c r="AL24" s="52"/>
      <c r="AM24" s="52"/>
      <c r="AN24" s="52"/>
      <c r="AO24" s="56"/>
      <c r="AP24" s="56"/>
      <c r="AQ24" s="56"/>
      <c r="AR24" s="58"/>
      <c r="AS24" s="58"/>
      <c r="AT24" s="66"/>
      <c r="AU24" s="60"/>
      <c r="AV24" s="60"/>
      <c r="AW24" s="61"/>
      <c r="AX24" s="62"/>
      <c r="AY24" s="31">
        <f t="shared" si="9"/>
        <v>7</v>
      </c>
      <c r="AZ24" s="63"/>
      <c r="BA24" s="75">
        <v>1.0</v>
      </c>
      <c r="BB24" s="69"/>
      <c r="BC24" s="69"/>
      <c r="BD24" s="71"/>
      <c r="BE24" s="71"/>
      <c r="BF24" s="71"/>
      <c r="BG24" s="72"/>
      <c r="BH24" s="78">
        <v>6.0</v>
      </c>
      <c r="BI24" s="73"/>
      <c r="BJ24" s="79">
        <v>6.0</v>
      </c>
      <c r="BK24" s="74"/>
      <c r="BL24" s="77">
        <f t="shared" si="10"/>
        <v>13</v>
      </c>
      <c r="BM24" s="80">
        <f t="shared" si="11"/>
        <v>20</v>
      </c>
      <c r="BN24" s="81"/>
      <c r="BO24" s="82">
        <f>IF(ISBLANK(A24),"",VLOOKUP(LEFT(A24,1),Coordinate,2,FALSE))</f>
        <v>6</v>
      </c>
      <c r="BP24" s="83">
        <f t="shared" si="12"/>
        <v>6</v>
      </c>
      <c r="BQ24" s="84">
        <f t="shared" si="13"/>
        <v>86</v>
      </c>
      <c r="BR24" s="54">
        <f>IF(ISBLANK(A24),"",vlookup(LEFT(A24,1),Coordinate,9,false))</f>
        <v>25</v>
      </c>
      <c r="BS24" s="54">
        <f>IF(ISBLANK(A24),"",VLOOKUP(MID(A24,2,1),Coordinate,9,false))</f>
        <v>0</v>
      </c>
      <c r="BT24" s="54">
        <f>IF(ISBLANK(A24),"",VLOOKUP(MID(A24,3,1),Coordinate,9,false))</f>
        <v>19</v>
      </c>
      <c r="BU24" s="54">
        <f>IF(ISBLANK(A24),"",VLOOKUP(MID(A24,4,1),Coordinate,9,false))</f>
        <v>7</v>
      </c>
      <c r="BV24" s="54">
        <f>IF(ISBLANK(A24),"",VLOOKUP(MID(A24,5,1),Coordinate,9,false))</f>
        <v>17</v>
      </c>
      <c r="BW24" s="54">
        <f>IF(ISBLANK(A24),"",VLOOKUP(MID(A24,6,1),Coordinate,9,false))</f>
        <v>0</v>
      </c>
      <c r="BX24" s="84">
        <f>IF(ISBLANK(A24),"",VLOOKUP(RIGHT(A24,1),Coordinate,9,false))</f>
        <v>18</v>
      </c>
      <c r="BY24" s="84">
        <f t="array" ref="BY24">SUMPRODUCT(BR24:BX24,TRANSPOSE(Weights))</f>
        <v>321</v>
      </c>
      <c r="BZ24" s="53"/>
    </row>
    <row r="25">
      <c r="A25" s="50" t="s">
        <v>1020</v>
      </c>
      <c r="B25" s="51" t="str">
        <f>IF(ISBLANK(A25),"",if(C25="","N",if(VLOOKUP(BQ25,NewPlanet,3,false)=C25,"Y","N")))</f>
        <v>N</v>
      </c>
      <c r="C25" s="3" t="s">
        <v>1021</v>
      </c>
      <c r="D25" s="52" t="s">
        <v>119</v>
      </c>
      <c r="E25" s="52"/>
      <c r="F25" s="52" t="s">
        <v>119</v>
      </c>
      <c r="G25" s="53"/>
      <c r="H25" s="52" t="s">
        <v>119</v>
      </c>
      <c r="I25" s="54">
        <f t="shared" si="7"/>
        <v>3</v>
      </c>
      <c r="J25" s="52" t="s">
        <v>119</v>
      </c>
      <c r="K25" s="52"/>
      <c r="L25" s="52"/>
      <c r="M25" s="52" t="s">
        <v>119</v>
      </c>
      <c r="N25" s="52" t="s">
        <v>119</v>
      </c>
      <c r="O25" s="54">
        <f t="shared" si="8"/>
        <v>3</v>
      </c>
      <c r="P25" s="55" t="s">
        <v>131</v>
      </c>
      <c r="Q25" s="56"/>
      <c r="R25" s="57" t="s">
        <v>131</v>
      </c>
      <c r="S25" s="58" t="s">
        <v>119</v>
      </c>
      <c r="T25" s="59" t="s">
        <v>124</v>
      </c>
      <c r="U25" s="60"/>
      <c r="V25" s="61"/>
      <c r="W25" s="62" t="s">
        <v>119</v>
      </c>
      <c r="X25" s="52" t="s">
        <v>119</v>
      </c>
      <c r="Y25" s="63"/>
      <c r="Z25" s="53">
        <v>3.0</v>
      </c>
      <c r="AA25" s="53">
        <v>6.0</v>
      </c>
      <c r="AB25" s="53"/>
      <c r="AC25" s="65"/>
      <c r="AD25" s="52"/>
      <c r="AE25" s="52"/>
      <c r="AF25" s="52"/>
      <c r="AG25" s="65"/>
      <c r="AH25" s="52">
        <v>1.0</v>
      </c>
      <c r="AI25" s="52"/>
      <c r="AJ25" s="52"/>
      <c r="AK25" s="65"/>
      <c r="AL25" s="52"/>
      <c r="AM25" s="52"/>
      <c r="AN25" s="52"/>
      <c r="AO25" s="56"/>
      <c r="AP25" s="56">
        <v>4.0</v>
      </c>
      <c r="AQ25" s="56"/>
      <c r="AR25" s="58"/>
      <c r="AS25" s="58"/>
      <c r="AT25" s="66"/>
      <c r="AU25" s="60"/>
      <c r="AV25" s="60"/>
      <c r="AW25" s="61"/>
      <c r="AX25" s="62">
        <v>3.0</v>
      </c>
      <c r="AY25" s="31">
        <f t="shared" si="9"/>
        <v>17</v>
      </c>
      <c r="AZ25" s="63"/>
      <c r="BA25" s="69"/>
      <c r="BB25" s="69"/>
      <c r="BC25" s="69"/>
      <c r="BD25" s="71"/>
      <c r="BE25" s="71">
        <v>3.0</v>
      </c>
      <c r="BF25" s="71"/>
      <c r="BG25" s="72"/>
      <c r="BH25" s="73"/>
      <c r="BI25" s="73"/>
      <c r="BJ25" s="74"/>
      <c r="BK25" s="74"/>
      <c r="BL25" s="77">
        <f t="shared" si="10"/>
        <v>3</v>
      </c>
      <c r="BM25" s="80">
        <f t="shared" si="11"/>
        <v>20</v>
      </c>
      <c r="BN25" s="81" t="s">
        <v>1022</v>
      </c>
      <c r="BO25" s="82">
        <f>IF(ISBLANK(A25),"",VLOOKUP(LEFT(A25,1),Coordinate,2,FALSE))</f>
        <v>6</v>
      </c>
      <c r="BP25" s="83">
        <f t="shared" si="12"/>
        <v>6</v>
      </c>
      <c r="BQ25" s="84">
        <f t="shared" si="13"/>
        <v>62</v>
      </c>
      <c r="BR25" s="54">
        <f>IF(ISBLANK(A25),"",vlookup(LEFT(A25,1),Coordinate,9,false))</f>
        <v>25</v>
      </c>
      <c r="BS25" s="54">
        <f>IF(ISBLANK(A25),"",VLOOKUP(MID(A25,2,1),Coordinate,9,false))</f>
        <v>1</v>
      </c>
      <c r="BT25" s="54">
        <f>IF(ISBLANK(A25),"",VLOOKUP(MID(A25,3,1),Coordinate,9,false))</f>
        <v>0</v>
      </c>
      <c r="BU25" s="54">
        <f>IF(ISBLANK(A25),"",VLOOKUP(MID(A25,4,1),Coordinate,9,false))</f>
        <v>0</v>
      </c>
      <c r="BV25" s="54">
        <f>IF(ISBLANK(A25),"",VLOOKUP(MID(A25,5,1),Coordinate,9,false))</f>
        <v>12</v>
      </c>
      <c r="BW25" s="54">
        <f>IF(ISBLANK(A25),"",VLOOKUP(MID(A25,6,1),Coordinate,9,false))</f>
        <v>12</v>
      </c>
      <c r="BX25" s="84">
        <f>IF(ISBLANK(A25),"",VLOOKUP(RIGHT(A25,1),Coordinate,9,false))</f>
        <v>12</v>
      </c>
      <c r="BY25" s="84">
        <f t="array" ref="BY25">SUMPRODUCT(BR25:BX25,TRANSPOSE(Weights))</f>
        <v>243</v>
      </c>
      <c r="BZ25" s="53"/>
    </row>
    <row r="26">
      <c r="A26" s="216" t="s">
        <v>1023</v>
      </c>
      <c r="B26" s="51" t="str">
        <f>IF(ISBLANK(A26),"",if(C26="","N",if(VLOOKUP(BQ26,NewPlanet,3,false)=C26,"Y","N")))</f>
        <v>N</v>
      </c>
      <c r="C26" s="3" t="s">
        <v>1024</v>
      </c>
      <c r="D26" s="52"/>
      <c r="E26" s="52" t="s">
        <v>119</v>
      </c>
      <c r="F26" s="52" t="s">
        <v>119</v>
      </c>
      <c r="G26" s="53" t="s">
        <v>119</v>
      </c>
      <c r="H26" s="52"/>
      <c r="I26" s="54">
        <f t="shared" si="7"/>
        <v>3</v>
      </c>
      <c r="J26" s="52" t="s">
        <v>119</v>
      </c>
      <c r="K26" s="52"/>
      <c r="L26" s="52" t="s">
        <v>119</v>
      </c>
      <c r="M26" s="52"/>
      <c r="N26" s="52" t="s">
        <v>119</v>
      </c>
      <c r="O26" s="54">
        <f t="shared" si="8"/>
        <v>3</v>
      </c>
      <c r="P26" s="55" t="s">
        <v>131</v>
      </c>
      <c r="Q26" s="56"/>
      <c r="R26" s="57" t="s">
        <v>124</v>
      </c>
      <c r="S26" s="58"/>
      <c r="T26" s="59" t="s">
        <v>125</v>
      </c>
      <c r="U26" s="60" t="s">
        <v>119</v>
      </c>
      <c r="V26" s="61" t="s">
        <v>119</v>
      </c>
      <c r="W26" s="62" t="s">
        <v>119</v>
      </c>
      <c r="X26" s="52" t="s">
        <v>119</v>
      </c>
      <c r="Y26" s="63"/>
      <c r="Z26" s="53">
        <v>1.0</v>
      </c>
      <c r="AA26" s="53">
        <v>2.0</v>
      </c>
      <c r="AB26" s="53"/>
      <c r="AC26" s="65"/>
      <c r="AD26" s="52"/>
      <c r="AE26" s="52"/>
      <c r="AF26" s="52"/>
      <c r="AG26" s="65"/>
      <c r="AH26" s="52"/>
      <c r="AI26" s="52">
        <v>1.0</v>
      </c>
      <c r="AJ26" s="52"/>
      <c r="AK26" s="65"/>
      <c r="AL26" s="52"/>
      <c r="AM26" s="52"/>
      <c r="AN26" s="52"/>
      <c r="AO26" s="56"/>
      <c r="AP26" s="56">
        <v>2.0</v>
      </c>
      <c r="AQ26" s="56"/>
      <c r="AR26" s="58"/>
      <c r="AS26" s="58"/>
      <c r="AT26" s="66"/>
      <c r="AU26" s="60"/>
      <c r="AV26" s="60"/>
      <c r="AW26" s="61">
        <v>3.0</v>
      </c>
      <c r="AX26" s="62"/>
      <c r="AY26" s="31">
        <f t="shared" si="9"/>
        <v>9</v>
      </c>
      <c r="AZ26" s="63"/>
      <c r="BA26" s="69"/>
      <c r="BB26" s="69"/>
      <c r="BC26" s="69"/>
      <c r="BD26" s="71"/>
      <c r="BE26" s="71"/>
      <c r="BF26" s="71"/>
      <c r="BG26" s="72">
        <v>7.0</v>
      </c>
      <c r="BH26" s="73"/>
      <c r="BI26" s="73"/>
      <c r="BJ26" s="74">
        <v>3.0</v>
      </c>
      <c r="BK26" s="74">
        <v>1.0</v>
      </c>
      <c r="BL26" s="77">
        <f t="shared" si="10"/>
        <v>11</v>
      </c>
      <c r="BM26" s="80">
        <f t="shared" si="11"/>
        <v>20</v>
      </c>
      <c r="BN26" s="81" t="s">
        <v>1025</v>
      </c>
      <c r="BO26" s="82">
        <f>IF(ISBLANK(A26),"",VLOOKUP(LEFT(A26,1),Coordinate,2,FALSE))</f>
        <v>6</v>
      </c>
      <c r="BP26" s="83">
        <f t="shared" si="12"/>
        <v>6</v>
      </c>
      <c r="BQ26" s="84">
        <f t="shared" si="13"/>
        <v>86</v>
      </c>
      <c r="BR26" s="54">
        <f>IF(ISBLANK(A26),"",vlookup(LEFT(A26,1),Coordinate,9,false))</f>
        <v>25</v>
      </c>
      <c r="BS26" s="54">
        <f>IF(ISBLANK(A26),"",VLOOKUP(MID(A26,2,1),Coordinate,9,false))</f>
        <v>1</v>
      </c>
      <c r="BT26" s="54">
        <f>IF(ISBLANK(A26),"",VLOOKUP(MID(A26,3,1),Coordinate,9,false))</f>
        <v>4</v>
      </c>
      <c r="BU26" s="54">
        <f>IF(ISBLANK(A26),"",VLOOKUP(MID(A26,4,1),Coordinate,9,false))</f>
        <v>19</v>
      </c>
      <c r="BV26" s="54">
        <f>IF(ISBLANK(A26),"",VLOOKUP(MID(A26,5,1),Coordinate,9,false))</f>
        <v>13</v>
      </c>
      <c r="BW26" s="54">
        <f>IF(ISBLANK(A26),"",VLOOKUP(MID(A26,6,1),Coordinate,9,false))</f>
        <v>24</v>
      </c>
      <c r="BX26" s="84">
        <f>IF(ISBLANK(A26),"",VLOOKUP(RIGHT(A26,1),Coordinate,9,false))</f>
        <v>0</v>
      </c>
      <c r="BY26" s="84">
        <f t="array" ref="BY26">SUMPRODUCT(BR26:BX26,TRANSPOSE(Weights))</f>
        <v>324</v>
      </c>
      <c r="BZ26" s="53"/>
    </row>
    <row r="27">
      <c r="A27" s="50" t="s">
        <v>1026</v>
      </c>
      <c r="B27" s="51" t="str">
        <f>IF(ISBLANK(A27),"",if(C27="","N",if(VLOOKUP(BQ27,NewPlanet,3,false)=C27,"Y","N")))</f>
        <v>N</v>
      </c>
      <c r="C27" s="3" t="s">
        <v>1027</v>
      </c>
      <c r="D27" s="52" t="s">
        <v>119</v>
      </c>
      <c r="E27" s="52"/>
      <c r="F27" s="52"/>
      <c r="G27" s="53" t="s">
        <v>119</v>
      </c>
      <c r="H27" s="52" t="s">
        <v>119</v>
      </c>
      <c r="I27" s="54">
        <f t="shared" si="7"/>
        <v>3</v>
      </c>
      <c r="J27" s="52" t="s">
        <v>119</v>
      </c>
      <c r="K27" s="52"/>
      <c r="L27" s="52"/>
      <c r="M27" s="52" t="s">
        <v>119</v>
      </c>
      <c r="N27" s="52" t="s">
        <v>119</v>
      </c>
      <c r="O27" s="54">
        <f t="shared" si="8"/>
        <v>3</v>
      </c>
      <c r="P27" s="55" t="s">
        <v>131</v>
      </c>
      <c r="Q27" s="56" t="s">
        <v>119</v>
      </c>
      <c r="R27" s="57" t="s">
        <v>124</v>
      </c>
      <c r="S27" s="58"/>
      <c r="T27" s="59" t="s">
        <v>125</v>
      </c>
      <c r="U27" s="60" t="s">
        <v>119</v>
      </c>
      <c r="V27" s="61"/>
      <c r="W27" s="62"/>
      <c r="X27" s="52" t="s">
        <v>119</v>
      </c>
      <c r="Y27" s="63"/>
      <c r="Z27" s="53">
        <v>3.0</v>
      </c>
      <c r="AA27" s="53">
        <v>2.0</v>
      </c>
      <c r="AB27" s="53">
        <v>4.0</v>
      </c>
      <c r="AC27" s="65"/>
      <c r="AD27" s="52"/>
      <c r="AE27" s="52"/>
      <c r="AF27" s="52"/>
      <c r="AG27" s="65"/>
      <c r="AH27" s="52"/>
      <c r="AI27" s="52">
        <v>1.0</v>
      </c>
      <c r="AJ27" s="52"/>
      <c r="AK27" s="65"/>
      <c r="AL27" s="52"/>
      <c r="AM27" s="52"/>
      <c r="AN27" s="52"/>
      <c r="AO27" s="56"/>
      <c r="AP27" s="56"/>
      <c r="AQ27" s="56"/>
      <c r="AR27" s="58"/>
      <c r="AS27" s="58"/>
      <c r="AT27" s="66"/>
      <c r="AU27" s="60"/>
      <c r="AV27" s="60"/>
      <c r="AW27" s="61"/>
      <c r="AX27" s="62"/>
      <c r="AY27" s="31">
        <f t="shared" si="9"/>
        <v>10</v>
      </c>
      <c r="AZ27" s="63"/>
      <c r="BA27" s="69"/>
      <c r="BB27" s="69">
        <v>6.0</v>
      </c>
      <c r="BC27" s="69"/>
      <c r="BD27" s="71"/>
      <c r="BE27" s="71"/>
      <c r="BF27" s="71"/>
      <c r="BG27" s="72">
        <v>4.0</v>
      </c>
      <c r="BH27" s="73"/>
      <c r="BI27" s="73"/>
      <c r="BJ27" s="74"/>
      <c r="BK27" s="74"/>
      <c r="BL27" s="77">
        <f t="shared" si="10"/>
        <v>10</v>
      </c>
      <c r="BM27" s="80">
        <f t="shared" si="11"/>
        <v>20</v>
      </c>
      <c r="BN27" s="81"/>
      <c r="BO27" s="82">
        <f>IF(ISBLANK(A27),"",VLOOKUP(LEFT(A27,1),Coordinate,2,FALSE))</f>
        <v>6</v>
      </c>
      <c r="BP27" s="83">
        <f t="shared" si="12"/>
        <v>6</v>
      </c>
      <c r="BQ27" s="84">
        <f t="shared" si="13"/>
        <v>83</v>
      </c>
      <c r="BR27" s="54">
        <f>IF(ISBLANK(A27),"",vlookup(LEFT(A27,1),Coordinate,9,false))</f>
        <v>25</v>
      </c>
      <c r="BS27" s="54">
        <f>IF(ISBLANK(A27),"",VLOOKUP(MID(A27,2,1),Coordinate,9,false))</f>
        <v>4</v>
      </c>
      <c r="BT27" s="54">
        <f>IF(ISBLANK(A27),"",VLOOKUP(MID(A27,3,1),Coordinate,9,false))</f>
        <v>1</v>
      </c>
      <c r="BU27" s="54">
        <f>IF(ISBLANK(A27),"",VLOOKUP(MID(A27,4,1),Coordinate,9,false))</f>
        <v>11</v>
      </c>
      <c r="BV27" s="54">
        <f>IF(ISBLANK(A27),"",VLOOKUP(MID(A27,5,1),Coordinate,9,false))</f>
        <v>20</v>
      </c>
      <c r="BW27" s="54">
        <f>IF(ISBLANK(A27),"",VLOOKUP(MID(A27,6,1),Coordinate,9,false))</f>
        <v>4</v>
      </c>
      <c r="BX27" s="84">
        <f>IF(ISBLANK(A27),"",VLOOKUP(RIGHT(A27,1),Coordinate,9,false))</f>
        <v>18</v>
      </c>
      <c r="BY27" s="84">
        <f t="array" ref="BY27">SUMPRODUCT(BR27:BX27,TRANSPOSE(Weights))</f>
        <v>330</v>
      </c>
      <c r="BZ27" s="53"/>
    </row>
    <row r="28">
      <c r="A28" s="50" t="s">
        <v>1028</v>
      </c>
      <c r="B28" s="51" t="str">
        <f>IF(ISBLANK(A28),"",if(C28="","N",if(VLOOKUP(BQ28,NewPlanet,3,false)=C28,"Y","N")))</f>
        <v>N</v>
      </c>
      <c r="C28" s="114" t="s">
        <v>1029</v>
      </c>
      <c r="D28" s="52"/>
      <c r="E28" s="53" t="s">
        <v>121</v>
      </c>
      <c r="F28" s="53" t="s">
        <v>121</v>
      </c>
      <c r="G28" s="53" t="s">
        <v>121</v>
      </c>
      <c r="H28" s="52"/>
      <c r="I28" s="54">
        <f t="shared" si="7"/>
        <v>3</v>
      </c>
      <c r="J28" s="52"/>
      <c r="K28" s="53" t="s">
        <v>121</v>
      </c>
      <c r="L28" s="53" t="s">
        <v>121</v>
      </c>
      <c r="M28" s="53" t="s">
        <v>121</v>
      </c>
      <c r="N28" s="52"/>
      <c r="O28" s="54">
        <f t="shared" si="8"/>
        <v>3</v>
      </c>
      <c r="P28" s="55" t="s">
        <v>123</v>
      </c>
      <c r="Q28" s="64" t="s">
        <v>121</v>
      </c>
      <c r="R28" s="57" t="s">
        <v>123</v>
      </c>
      <c r="S28" s="66" t="s">
        <v>121</v>
      </c>
      <c r="T28" s="59" t="s">
        <v>125</v>
      </c>
      <c r="U28" s="67" t="s">
        <v>121</v>
      </c>
      <c r="V28" s="61"/>
      <c r="W28" s="62"/>
      <c r="X28" s="53" t="s">
        <v>121</v>
      </c>
      <c r="Y28" s="63"/>
      <c r="Z28" s="53">
        <v>2.0</v>
      </c>
      <c r="AA28" s="53">
        <v>3.0</v>
      </c>
      <c r="AB28" s="53"/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2"/>
      <c r="AN28" s="53">
        <v>1.0</v>
      </c>
      <c r="AO28" s="56"/>
      <c r="AP28" s="56"/>
      <c r="AQ28" s="56"/>
      <c r="AR28" s="58"/>
      <c r="AS28" s="58"/>
      <c r="AT28" s="66"/>
      <c r="AU28" s="60"/>
      <c r="AV28" s="60"/>
      <c r="AW28" s="61"/>
      <c r="AX28" s="62"/>
      <c r="AY28" s="31">
        <f t="shared" si="9"/>
        <v>6</v>
      </c>
      <c r="AZ28" s="63"/>
      <c r="BA28" s="75">
        <v>5.0</v>
      </c>
      <c r="BB28" s="69"/>
      <c r="BC28" s="69"/>
      <c r="BD28" s="89">
        <v>3.0</v>
      </c>
      <c r="BE28" s="71"/>
      <c r="BF28" s="71"/>
      <c r="BG28" s="76">
        <v>6.0</v>
      </c>
      <c r="BH28" s="73"/>
      <c r="BI28" s="73"/>
      <c r="BJ28" s="74"/>
      <c r="BK28" s="74"/>
      <c r="BL28" s="77">
        <f t="shared" si="10"/>
        <v>14</v>
      </c>
      <c r="BM28" s="80">
        <f t="shared" si="11"/>
        <v>20</v>
      </c>
      <c r="BN28" s="81"/>
      <c r="BO28" s="82">
        <f>IF(ISBLANK(A28),"",VLOOKUP(LEFT(A28,1),Coordinate,2,FALSE))</f>
        <v>6</v>
      </c>
      <c r="BP28" s="83">
        <f t="shared" si="12"/>
        <v>6</v>
      </c>
      <c r="BQ28" s="84">
        <f t="shared" si="13"/>
        <v>110</v>
      </c>
      <c r="BR28" s="54">
        <f>IF(ISBLANK(A28),"",vlookup(LEFT(A28,1),Coordinate,9,false))</f>
        <v>25</v>
      </c>
      <c r="BS28" s="54">
        <f>IF(ISBLANK(A28),"",VLOOKUP(MID(A28,2,1),Coordinate,9,false))</f>
        <v>4</v>
      </c>
      <c r="BT28" s="54">
        <f>IF(ISBLANK(A28),"",VLOOKUP(MID(A28,3,1),Coordinate,9,false))</f>
        <v>15</v>
      </c>
      <c r="BU28" s="54">
        <f>IF(ISBLANK(A28),"",VLOOKUP(MID(A28,4,1),Coordinate,9,false))</f>
        <v>7</v>
      </c>
      <c r="BV28" s="54">
        <f>IF(ISBLANK(A28),"",VLOOKUP(MID(A28,5,1),Coordinate,9,false))</f>
        <v>24</v>
      </c>
      <c r="BW28" s="54">
        <f>IF(ISBLANK(A28),"",VLOOKUP(MID(A28,6,1),Coordinate,9,false))</f>
        <v>17</v>
      </c>
      <c r="BX28" s="84">
        <f>IF(ISBLANK(A28),"",VLOOKUP(RIGHT(A28,1),Coordinate,9,false))</f>
        <v>18</v>
      </c>
      <c r="BY28" s="84">
        <f t="array" ref="BY28">SUMPRODUCT(BR28:BX28,TRANSPOSE(Weights))</f>
        <v>454</v>
      </c>
      <c r="BZ28" s="53"/>
    </row>
    <row r="29">
      <c r="A29" s="50" t="s">
        <v>1030</v>
      </c>
      <c r="B29" s="51" t="str">
        <f>IF(ISBLANK(A29),"",if(C29="","N",if(VLOOKUP(BQ29,NewPlanet,3,false)=C29,"Y","N")))</f>
        <v>N</v>
      </c>
      <c r="C29" s="3" t="s">
        <v>1031</v>
      </c>
      <c r="D29" s="52"/>
      <c r="E29" s="52"/>
      <c r="F29" s="53" t="s">
        <v>121</v>
      </c>
      <c r="G29" s="53" t="s">
        <v>121</v>
      </c>
      <c r="H29" s="53" t="s">
        <v>121</v>
      </c>
      <c r="I29" s="54">
        <f t="shared" si="7"/>
        <v>3</v>
      </c>
      <c r="J29" s="53" t="s">
        <v>121</v>
      </c>
      <c r="K29" s="53" t="s">
        <v>121</v>
      </c>
      <c r="L29" s="52"/>
      <c r="M29" s="52"/>
      <c r="N29" s="53" t="s">
        <v>121</v>
      </c>
      <c r="O29" s="54">
        <f t="shared" si="8"/>
        <v>3</v>
      </c>
      <c r="P29" s="55" t="s">
        <v>124</v>
      </c>
      <c r="Q29" s="56"/>
      <c r="R29" s="57" t="s">
        <v>123</v>
      </c>
      <c r="S29" s="58"/>
      <c r="T29" s="59" t="s">
        <v>124</v>
      </c>
      <c r="U29" s="60"/>
      <c r="V29" s="68" t="s">
        <v>121</v>
      </c>
      <c r="W29" s="62"/>
      <c r="X29" s="52"/>
      <c r="Y29" s="63"/>
      <c r="Z29" s="53">
        <v>4.0</v>
      </c>
      <c r="AA29" s="53">
        <v>3.0</v>
      </c>
      <c r="AB29" s="53">
        <v>4.0</v>
      </c>
      <c r="AC29" s="65"/>
      <c r="AD29" s="52"/>
      <c r="AE29" s="52"/>
      <c r="AF29" s="52"/>
      <c r="AG29" s="65"/>
      <c r="AH29" s="52"/>
      <c r="AI29" s="52"/>
      <c r="AJ29" s="52"/>
      <c r="AK29" s="65"/>
      <c r="AL29" s="52"/>
      <c r="AM29" s="52"/>
      <c r="AN29" s="52"/>
      <c r="AO29" s="56"/>
      <c r="AP29" s="56"/>
      <c r="AQ29" s="56"/>
      <c r="AR29" s="66">
        <v>4.0</v>
      </c>
      <c r="AS29" s="58"/>
      <c r="AT29" s="66"/>
      <c r="AU29" s="60"/>
      <c r="AV29" s="60"/>
      <c r="AW29" s="61"/>
      <c r="AX29" s="62"/>
      <c r="AY29" s="31">
        <f t="shared" si="9"/>
        <v>15</v>
      </c>
      <c r="AZ29" s="63"/>
      <c r="BA29" s="69"/>
      <c r="BB29" s="69"/>
      <c r="BC29" s="69"/>
      <c r="BD29" s="71"/>
      <c r="BE29" s="71"/>
      <c r="BF29" s="71"/>
      <c r="BG29" s="72"/>
      <c r="BH29" s="78">
        <v>1.0</v>
      </c>
      <c r="BI29" s="78">
        <v>4.0</v>
      </c>
      <c r="BJ29" s="74"/>
      <c r="BK29" s="74"/>
      <c r="BL29" s="77">
        <f t="shared" si="10"/>
        <v>5</v>
      </c>
      <c r="BM29" s="80">
        <f t="shared" si="11"/>
        <v>20</v>
      </c>
      <c r="BN29" s="81"/>
      <c r="BO29" s="82">
        <f>IF(ISBLANK(A29),"",VLOOKUP(LEFT(A29,1),Coordinate,2,FALSE))</f>
        <v>6</v>
      </c>
      <c r="BP29" s="83">
        <f t="shared" si="12"/>
        <v>6</v>
      </c>
      <c r="BQ29" s="84">
        <f t="shared" si="13"/>
        <v>106</v>
      </c>
      <c r="BR29" s="54">
        <f>IF(ISBLANK(A29),"",vlookup(LEFT(A29,1),Coordinate,9,false))</f>
        <v>25</v>
      </c>
      <c r="BS29" s="54">
        <f>IF(ISBLANK(A29),"",VLOOKUP(MID(A29,2,1),Coordinate,9,false))</f>
        <v>4</v>
      </c>
      <c r="BT29" s="54">
        <f>IF(ISBLANK(A29),"",VLOOKUP(MID(A29,3,1),Coordinate,9,false))</f>
        <v>16</v>
      </c>
      <c r="BU29" s="54">
        <f>IF(ISBLANK(A29),"",VLOOKUP(MID(A29,4,1),Coordinate,9,false))</f>
        <v>11</v>
      </c>
      <c r="BV29" s="54">
        <f>IF(ISBLANK(A29),"",VLOOKUP(MID(A29,5,1),Coordinate,9,false))</f>
        <v>12</v>
      </c>
      <c r="BW29" s="54">
        <f>IF(ISBLANK(A29),"",VLOOKUP(MID(A29,6,1),Coordinate,9,false))</f>
        <v>13</v>
      </c>
      <c r="BX29" s="84">
        <f>IF(ISBLANK(A29),"",VLOOKUP(RIGHT(A29,1),Coordinate,9,false))</f>
        <v>25</v>
      </c>
      <c r="BY29" s="84">
        <f t="array" ref="BY29">SUMPRODUCT(BR29:BX29,TRANSPOSE(Weights))</f>
        <v>438</v>
      </c>
      <c r="BZ29" s="53"/>
    </row>
    <row r="30">
      <c r="A30" s="50" t="s">
        <v>1032</v>
      </c>
      <c r="B30" s="51" t="str">
        <f>IF(ISBLANK(A30),"",if(C30="","N",if(VLOOKUP(BQ30,NewPlanet,3,false)=C30,"Y","N")))</f>
        <v>N</v>
      </c>
      <c r="C30" s="3" t="s">
        <v>1033</v>
      </c>
      <c r="D30" s="53" t="s">
        <v>119</v>
      </c>
      <c r="E30" s="53" t="s">
        <v>119</v>
      </c>
      <c r="F30" s="52"/>
      <c r="G30" s="53"/>
      <c r="H30" s="53" t="s">
        <v>119</v>
      </c>
      <c r="I30" s="54">
        <f t="shared" si="7"/>
        <v>3</v>
      </c>
      <c r="J30" s="53" t="s">
        <v>119</v>
      </c>
      <c r="K30" s="52"/>
      <c r="L30" s="53" t="s">
        <v>119</v>
      </c>
      <c r="M30" s="53" t="s">
        <v>119</v>
      </c>
      <c r="N30" s="52"/>
      <c r="O30" s="54">
        <f t="shared" si="8"/>
        <v>3</v>
      </c>
      <c r="P30" s="55" t="s">
        <v>124</v>
      </c>
      <c r="Q30" s="56"/>
      <c r="R30" s="57" t="s">
        <v>123</v>
      </c>
      <c r="S30" s="58"/>
      <c r="T30" s="59" t="s">
        <v>124</v>
      </c>
      <c r="U30" s="60"/>
      <c r="V30" s="68" t="s">
        <v>119</v>
      </c>
      <c r="W30" s="70" t="s">
        <v>119</v>
      </c>
      <c r="X30" s="52"/>
      <c r="Y30" s="63"/>
      <c r="Z30" s="53">
        <v>2.0</v>
      </c>
      <c r="AA30" s="53">
        <v>3.0</v>
      </c>
      <c r="AB30" s="53"/>
      <c r="AC30" s="65"/>
      <c r="AD30" s="52"/>
      <c r="AE30" s="52"/>
      <c r="AF30" s="52"/>
      <c r="AG30" s="65"/>
      <c r="AH30" s="52"/>
      <c r="AI30" s="52"/>
      <c r="AJ30" s="52"/>
      <c r="AK30" s="65"/>
      <c r="AL30" s="52"/>
      <c r="AM30" s="52"/>
      <c r="AN30" s="52"/>
      <c r="AO30" s="56"/>
      <c r="AP30" s="56"/>
      <c r="AQ30" s="56"/>
      <c r="AR30" s="66">
        <v>2.0</v>
      </c>
      <c r="AS30" s="58"/>
      <c r="AT30" s="66"/>
      <c r="AU30" s="60"/>
      <c r="AV30" s="60"/>
      <c r="AW30" s="61"/>
      <c r="AX30" s="62"/>
      <c r="AY30" s="31">
        <f t="shared" si="9"/>
        <v>7</v>
      </c>
      <c r="AZ30" s="63"/>
      <c r="BA30" s="69"/>
      <c r="BB30" s="69"/>
      <c r="BC30" s="69"/>
      <c r="BD30" s="71"/>
      <c r="BE30" s="71"/>
      <c r="BF30" s="71"/>
      <c r="BG30" s="72"/>
      <c r="BH30" s="78">
        <v>7.0</v>
      </c>
      <c r="BI30" s="73"/>
      <c r="BJ30" s="79">
        <v>3.0</v>
      </c>
      <c r="BK30" s="79">
        <v>3.0</v>
      </c>
      <c r="BL30" s="77">
        <f t="shared" si="10"/>
        <v>13</v>
      </c>
      <c r="BM30" s="80">
        <f t="shared" si="11"/>
        <v>20</v>
      </c>
      <c r="BN30" s="81"/>
      <c r="BO30" s="82">
        <f>IF(ISBLANK(A30),"",VLOOKUP(LEFT(A30,1),Coordinate,2,FALSE))</f>
        <v>6</v>
      </c>
      <c r="BP30" s="83">
        <f t="shared" si="12"/>
        <v>6</v>
      </c>
      <c r="BQ30" s="84">
        <f t="shared" si="13"/>
        <v>102</v>
      </c>
      <c r="BR30" s="54">
        <f>IF(ISBLANK(A30),"",vlookup(LEFT(A30,1),Coordinate,9,false))</f>
        <v>25</v>
      </c>
      <c r="BS30" s="54">
        <f>IF(ISBLANK(A30),"",VLOOKUP(MID(A30,2,1),Coordinate,9,false))</f>
        <v>4</v>
      </c>
      <c r="BT30" s="54">
        <f>IF(ISBLANK(A30),"",VLOOKUP(MID(A30,3,1),Coordinate,9,false))</f>
        <v>18</v>
      </c>
      <c r="BU30" s="54">
        <f>IF(ISBLANK(A30),"",VLOOKUP(MID(A30,4,1),Coordinate,9,false))</f>
        <v>19</v>
      </c>
      <c r="BV30" s="54">
        <f>IF(ISBLANK(A30),"",VLOOKUP(MID(A30,5,1),Coordinate,9,false))</f>
        <v>5</v>
      </c>
      <c r="BW30" s="54">
        <f>IF(ISBLANK(A30),"",VLOOKUP(MID(A30,6,1),Coordinate,9,false))</f>
        <v>20</v>
      </c>
      <c r="BX30" s="84">
        <f>IF(ISBLANK(A30),"",VLOOKUP(RIGHT(A30,1),Coordinate,9,false))</f>
        <v>11</v>
      </c>
      <c r="BY30" s="84">
        <f t="array" ref="BY30">SUMPRODUCT(BR30:BX30,TRANSPOSE(Weights))</f>
        <v>385</v>
      </c>
      <c r="BZ30" s="53"/>
    </row>
    <row r="31">
      <c r="A31" s="50" t="s">
        <v>1034</v>
      </c>
      <c r="B31" s="51" t="str">
        <f>IF(ISBLANK(A31),"",if(C31="","N",if(VLOOKUP(BQ31,NewPlanet,3,false)=C31,"Y","N")))</f>
        <v>N</v>
      </c>
      <c r="C31" s="3" t="s">
        <v>1035</v>
      </c>
      <c r="D31" s="53" t="s">
        <v>121</v>
      </c>
      <c r="E31" s="53" t="s">
        <v>121</v>
      </c>
      <c r="F31" s="52"/>
      <c r="G31" s="53" t="s">
        <v>121</v>
      </c>
      <c r="H31" s="52"/>
      <c r="I31" s="54">
        <f t="shared" si="7"/>
        <v>3</v>
      </c>
      <c r="J31" s="52"/>
      <c r="K31" s="53" t="s">
        <v>121</v>
      </c>
      <c r="L31" s="53" t="s">
        <v>121</v>
      </c>
      <c r="M31" s="52"/>
      <c r="N31" s="53" t="s">
        <v>121</v>
      </c>
      <c r="O31" s="54">
        <f t="shared" si="8"/>
        <v>3</v>
      </c>
      <c r="P31" s="55" t="s">
        <v>123</v>
      </c>
      <c r="Q31" s="56"/>
      <c r="R31" s="57" t="s">
        <v>123</v>
      </c>
      <c r="S31" s="66" t="s">
        <v>121</v>
      </c>
      <c r="T31" s="59" t="s">
        <v>124</v>
      </c>
      <c r="U31" s="60"/>
      <c r="V31" s="61"/>
      <c r="W31" s="62"/>
      <c r="X31" s="52"/>
      <c r="Y31" s="63"/>
      <c r="Z31" s="53">
        <v>4.0</v>
      </c>
      <c r="AA31" s="53">
        <v>4.0</v>
      </c>
      <c r="AB31" s="53">
        <v>3.0</v>
      </c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64">
        <v>3.0</v>
      </c>
      <c r="AP31" s="56"/>
      <c r="AQ31" s="56"/>
      <c r="AR31" s="58"/>
      <c r="AS31" s="58"/>
      <c r="AT31" s="66"/>
      <c r="AU31" s="60"/>
      <c r="AV31" s="60"/>
      <c r="AW31" s="61"/>
      <c r="AX31" s="62"/>
      <c r="AY31" s="31">
        <f t="shared" si="9"/>
        <v>14</v>
      </c>
      <c r="AZ31" s="63"/>
      <c r="BA31" s="69"/>
      <c r="BB31" s="69"/>
      <c r="BC31" s="69"/>
      <c r="BD31" s="89">
        <v>6.0</v>
      </c>
      <c r="BE31" s="71"/>
      <c r="BF31" s="71"/>
      <c r="BG31" s="72"/>
      <c r="BH31" s="73"/>
      <c r="BI31" s="73"/>
      <c r="BJ31" s="74"/>
      <c r="BK31" s="74"/>
      <c r="BL31" s="77">
        <f t="shared" si="10"/>
        <v>6</v>
      </c>
      <c r="BM31" s="80">
        <f t="shared" si="11"/>
        <v>20</v>
      </c>
      <c r="BN31" s="81"/>
      <c r="BO31" s="82">
        <f>IF(ISBLANK(A31),"",VLOOKUP(LEFT(A31,1),Coordinate,2,FALSE))</f>
        <v>6</v>
      </c>
      <c r="BP31" s="83">
        <f t="shared" si="12"/>
        <v>6</v>
      </c>
      <c r="BQ31" s="84">
        <f t="shared" si="13"/>
        <v>84</v>
      </c>
      <c r="BR31" s="54">
        <f>IF(ISBLANK(A31),"",vlookup(LEFT(A31,1),Coordinate,9,false))</f>
        <v>25</v>
      </c>
      <c r="BS31" s="54">
        <f>IF(ISBLANK(A31),"",VLOOKUP(MID(A31,2,1),Coordinate,9,false))</f>
        <v>4</v>
      </c>
      <c r="BT31" s="54">
        <f>IF(ISBLANK(A31),"",VLOOKUP(MID(A31,3,1),Coordinate,9,false))</f>
        <v>22</v>
      </c>
      <c r="BU31" s="54">
        <f>IF(ISBLANK(A31),"",VLOOKUP(MID(A31,4,1),Coordinate,9,false))</f>
        <v>5</v>
      </c>
      <c r="BV31" s="54">
        <f>IF(ISBLANK(A31),"",VLOOKUP(MID(A31,5,1),Coordinate,9,false))</f>
        <v>0</v>
      </c>
      <c r="BW31" s="54">
        <f>IF(ISBLANK(A31),"",VLOOKUP(MID(A31,6,1),Coordinate,9,false))</f>
        <v>10</v>
      </c>
      <c r="BX31" s="84">
        <f>IF(ISBLANK(A31),"",VLOOKUP(RIGHT(A31,1),Coordinate,9,false))</f>
        <v>18</v>
      </c>
      <c r="BY31" s="84">
        <f t="array" ref="BY31">SUMPRODUCT(BR31:BX31,TRANSPOSE(Weights))</f>
        <v>305</v>
      </c>
      <c r="BZ31" s="53"/>
    </row>
    <row r="32">
      <c r="A32" s="50" t="s">
        <v>1036</v>
      </c>
      <c r="B32" s="51" t="str">
        <f>IF(ISBLANK(A32),"",if(C32="","N",if(VLOOKUP(BQ32,NewPlanet,3,false)=C32,"Y","N")))</f>
        <v>N</v>
      </c>
      <c r="C32" s="3" t="s">
        <v>1037</v>
      </c>
      <c r="D32" s="52"/>
      <c r="E32" s="52" t="s">
        <v>121</v>
      </c>
      <c r="F32" s="52"/>
      <c r="G32" s="53" t="s">
        <v>121</v>
      </c>
      <c r="H32" s="52" t="s">
        <v>121</v>
      </c>
      <c r="I32" s="54">
        <f t="shared" si="7"/>
        <v>3</v>
      </c>
      <c r="J32" s="52" t="s">
        <v>121</v>
      </c>
      <c r="K32" s="52" t="s">
        <v>121</v>
      </c>
      <c r="L32" s="52"/>
      <c r="M32" s="52"/>
      <c r="N32" s="52" t="s">
        <v>121</v>
      </c>
      <c r="O32" s="54">
        <f t="shared" si="8"/>
        <v>3</v>
      </c>
      <c r="P32" s="55" t="s">
        <v>123</v>
      </c>
      <c r="Q32" s="56"/>
      <c r="R32" s="57" t="s">
        <v>123</v>
      </c>
      <c r="S32" s="58"/>
      <c r="T32" s="59" t="s">
        <v>124</v>
      </c>
      <c r="U32" s="60"/>
      <c r="V32" s="61"/>
      <c r="W32" s="62"/>
      <c r="X32" s="52" t="s">
        <v>121</v>
      </c>
      <c r="Y32" s="63"/>
      <c r="Z32" s="53">
        <v>6.0</v>
      </c>
      <c r="AA32" s="53">
        <v>3.0</v>
      </c>
      <c r="AB32" s="53">
        <v>3.0</v>
      </c>
      <c r="AC32" s="65"/>
      <c r="AD32" s="52"/>
      <c r="AE32" s="52">
        <v>1.0</v>
      </c>
      <c r="AF32" s="52"/>
      <c r="AG32" s="65"/>
      <c r="AH32" s="52"/>
      <c r="AI32" s="52"/>
      <c r="AJ32" s="52"/>
      <c r="AK32" s="65"/>
      <c r="AL32" s="52"/>
      <c r="AM32" s="52"/>
      <c r="AN32" s="52"/>
      <c r="AO32" s="56">
        <v>4.0</v>
      </c>
      <c r="AP32" s="56"/>
      <c r="AQ32" s="56"/>
      <c r="AR32" s="58">
        <v>3.0</v>
      </c>
      <c r="AS32" s="58"/>
      <c r="AT32" s="66"/>
      <c r="AU32" s="60"/>
      <c r="AV32" s="60"/>
      <c r="AW32" s="61"/>
      <c r="AX32" s="62"/>
      <c r="AY32" s="31">
        <f t="shared" si="9"/>
        <v>20</v>
      </c>
      <c r="AZ32" s="63"/>
      <c r="BA32" s="69"/>
      <c r="BB32" s="69"/>
      <c r="BC32" s="69"/>
      <c r="BD32" s="71"/>
      <c r="BE32" s="71"/>
      <c r="BF32" s="71"/>
      <c r="BG32" s="72"/>
      <c r="BH32" s="73"/>
      <c r="BI32" s="73"/>
      <c r="BJ32" s="74"/>
      <c r="BK32" s="74"/>
      <c r="BL32" s="77">
        <f t="shared" si="10"/>
        <v>0</v>
      </c>
      <c r="BM32" s="80">
        <f t="shared" si="11"/>
        <v>20</v>
      </c>
      <c r="BN32" s="81" t="s">
        <v>1038</v>
      </c>
      <c r="BO32" s="82">
        <f>IF(ISBLANK(A32),"",VLOOKUP(LEFT(A32,1),Coordinate,2,FALSE))</f>
        <v>6</v>
      </c>
      <c r="BP32" s="83">
        <f t="shared" si="12"/>
        <v>6</v>
      </c>
      <c r="BQ32" s="84">
        <f t="shared" si="13"/>
        <v>62</v>
      </c>
      <c r="BR32" s="54">
        <f>IF(ISBLANK(A32),"",vlookup(LEFT(A32,1),Coordinate,9,false))</f>
        <v>25</v>
      </c>
      <c r="BS32" s="54">
        <f>IF(ISBLANK(A32),"",VLOOKUP(MID(A32,2,1),Coordinate,9,false))</f>
        <v>5</v>
      </c>
      <c r="BT32" s="54">
        <f>IF(ISBLANK(A32),"",VLOOKUP(MID(A32,3,1),Coordinate,9,false))</f>
        <v>0</v>
      </c>
      <c r="BU32" s="54">
        <f>IF(ISBLANK(A32),"",VLOOKUP(MID(A32,4,1),Coordinate,9,false))</f>
        <v>0</v>
      </c>
      <c r="BV32" s="54">
        <f>IF(ISBLANK(A32),"",VLOOKUP(MID(A32,5,1),Coordinate,9,false))</f>
        <v>8</v>
      </c>
      <c r="BW32" s="54">
        <f>IF(ISBLANK(A32),"",VLOOKUP(MID(A32,6,1),Coordinate,9,false))</f>
        <v>16</v>
      </c>
      <c r="BX32" s="84">
        <f>IF(ISBLANK(A32),"",VLOOKUP(RIGHT(A32,1),Coordinate,9,false))</f>
        <v>8</v>
      </c>
      <c r="BY32" s="84">
        <f t="array" ref="BY32">SUMPRODUCT(BR32:BX32,TRANSPOSE(Weights))</f>
        <v>227</v>
      </c>
      <c r="BZ32" s="53"/>
    </row>
    <row r="33">
      <c r="A33" s="50" t="s">
        <v>1039</v>
      </c>
      <c r="B33" s="51" t="str">
        <f>IF(ISBLANK(A33),"",if(C33="","N",if(VLOOKUP(BQ33,NewPlanet,3,false)=C33,"Y","N")))</f>
        <v>N</v>
      </c>
      <c r="C33" s="3" t="s">
        <v>1040</v>
      </c>
      <c r="D33" s="53" t="s">
        <v>119</v>
      </c>
      <c r="E33" s="53" t="s">
        <v>119</v>
      </c>
      <c r="F33" s="52"/>
      <c r="G33" s="53"/>
      <c r="H33" s="53" t="s">
        <v>119</v>
      </c>
      <c r="I33" s="54">
        <f t="shared" si="7"/>
        <v>3</v>
      </c>
      <c r="J33" s="53" t="s">
        <v>119</v>
      </c>
      <c r="K33" s="53" t="s">
        <v>119</v>
      </c>
      <c r="L33" s="52"/>
      <c r="M33" s="52"/>
      <c r="N33" s="53" t="s">
        <v>119</v>
      </c>
      <c r="O33" s="54">
        <f t="shared" si="8"/>
        <v>3</v>
      </c>
      <c r="P33" s="55" t="s">
        <v>131</v>
      </c>
      <c r="Q33" s="56"/>
      <c r="R33" s="57" t="s">
        <v>124</v>
      </c>
      <c r="S33" s="58"/>
      <c r="T33" s="59" t="s">
        <v>124</v>
      </c>
      <c r="U33" s="60"/>
      <c r="V33" s="61"/>
      <c r="W33" s="62"/>
      <c r="X33" s="52"/>
      <c r="Y33" s="63"/>
      <c r="Z33" s="53">
        <v>7.0</v>
      </c>
      <c r="AA33" s="53">
        <v>4.0</v>
      </c>
      <c r="AB33" s="53">
        <v>4.0</v>
      </c>
      <c r="AC33" s="65"/>
      <c r="AD33" s="52"/>
      <c r="AE33" s="52"/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64">
        <v>5.0</v>
      </c>
      <c r="AQ33" s="56"/>
      <c r="AR33" s="58"/>
      <c r="AS33" s="58"/>
      <c r="AT33" s="66"/>
      <c r="AU33" s="60"/>
      <c r="AV33" s="60"/>
      <c r="AW33" s="61"/>
      <c r="AX33" s="62"/>
      <c r="AY33" s="31">
        <f t="shared" si="9"/>
        <v>20</v>
      </c>
      <c r="AZ33" s="63"/>
      <c r="BA33" s="69"/>
      <c r="BB33" s="69"/>
      <c r="BC33" s="69"/>
      <c r="BD33" s="71"/>
      <c r="BE33" s="71"/>
      <c r="BF33" s="71"/>
      <c r="BG33" s="72"/>
      <c r="BH33" s="73"/>
      <c r="BI33" s="73"/>
      <c r="BJ33" s="74"/>
      <c r="BK33" s="74"/>
      <c r="BL33" s="77">
        <f t="shared" si="10"/>
        <v>0</v>
      </c>
      <c r="BM33" s="80">
        <f t="shared" si="11"/>
        <v>20</v>
      </c>
      <c r="BN33" s="81"/>
      <c r="BO33" s="82">
        <f>IF(ISBLANK(A33),"",VLOOKUP(LEFT(A33,1),Coordinate,2,FALSE))</f>
        <v>6</v>
      </c>
      <c r="BP33" s="83">
        <f t="shared" si="12"/>
        <v>6</v>
      </c>
      <c r="BQ33" s="84">
        <f t="shared" si="13"/>
        <v>106</v>
      </c>
      <c r="BR33" s="54">
        <f>IF(ISBLANK(A33),"",vlookup(LEFT(A33,1),Coordinate,9,false))</f>
        <v>25</v>
      </c>
      <c r="BS33" s="54">
        <f>IF(ISBLANK(A33),"",VLOOKUP(MID(A33,2,1),Coordinate,9,false))</f>
        <v>5</v>
      </c>
      <c r="BT33" s="54">
        <f>IF(ISBLANK(A33),"",VLOOKUP(MID(A33,3,1),Coordinate,9,false))</f>
        <v>16</v>
      </c>
      <c r="BU33" s="54">
        <f>IF(ISBLANK(A33),"",VLOOKUP(MID(A33,4,1),Coordinate,9,false))</f>
        <v>11</v>
      </c>
      <c r="BV33" s="54">
        <f>IF(ISBLANK(A33),"",VLOOKUP(MID(A33,5,1),Coordinate,9,false))</f>
        <v>12</v>
      </c>
      <c r="BW33" s="54">
        <f>IF(ISBLANK(A33),"",VLOOKUP(MID(A33,6,1),Coordinate,9,false))</f>
        <v>13</v>
      </c>
      <c r="BX33" s="84">
        <f>IF(ISBLANK(A33),"",VLOOKUP(RIGHT(A33,1),Coordinate,9,false))</f>
        <v>24</v>
      </c>
      <c r="BY33" s="84">
        <f t="array" ref="BY33">SUMPRODUCT(BR33:BX33,TRANSPOSE(Weights))</f>
        <v>433</v>
      </c>
      <c r="BZ33" s="53"/>
    </row>
    <row r="34">
      <c r="A34" s="50" t="s">
        <v>1041</v>
      </c>
      <c r="B34" s="51" t="str">
        <f>IF(ISBLANK(A34),"",if(C34="","N",if(VLOOKUP(BQ34,NewPlanet,3,false)=C34,"Y","N")))</f>
        <v>N</v>
      </c>
      <c r="C34" s="87" t="s">
        <v>1042</v>
      </c>
      <c r="D34" s="53" t="s">
        <v>119</v>
      </c>
      <c r="E34" s="52"/>
      <c r="F34" s="52"/>
      <c r="G34" s="53" t="s">
        <v>119</v>
      </c>
      <c r="H34" s="53" t="s">
        <v>119</v>
      </c>
      <c r="I34" s="54">
        <f t="shared" si="7"/>
        <v>3</v>
      </c>
      <c r="J34" s="52"/>
      <c r="K34" s="53" t="s">
        <v>119</v>
      </c>
      <c r="L34" s="52"/>
      <c r="M34" s="53" t="s">
        <v>119</v>
      </c>
      <c r="N34" s="53" t="s">
        <v>119</v>
      </c>
      <c r="O34" s="54">
        <f t="shared" si="8"/>
        <v>3</v>
      </c>
      <c r="P34" s="55" t="s">
        <v>123</v>
      </c>
      <c r="Q34" s="64" t="s">
        <v>121</v>
      </c>
      <c r="R34" s="57" t="s">
        <v>123</v>
      </c>
      <c r="S34" s="58"/>
      <c r="T34" s="59" t="s">
        <v>124</v>
      </c>
      <c r="U34" s="60"/>
      <c r="V34" s="68" t="s">
        <v>121</v>
      </c>
      <c r="W34" s="62"/>
      <c r="X34" s="52"/>
      <c r="Y34" s="63"/>
      <c r="Z34" s="53"/>
      <c r="AA34" s="53"/>
      <c r="AB34" s="53"/>
      <c r="AC34" s="65"/>
      <c r="AD34" s="52"/>
      <c r="AE34" s="52"/>
      <c r="AF34" s="52"/>
      <c r="AG34" s="65"/>
      <c r="AH34" s="52"/>
      <c r="AI34" s="52"/>
      <c r="AJ34" s="52"/>
      <c r="AK34" s="65"/>
      <c r="AL34" s="52"/>
      <c r="AM34" s="52"/>
      <c r="AN34" s="52"/>
      <c r="AO34" s="56"/>
      <c r="AP34" s="56"/>
      <c r="AQ34" s="56"/>
      <c r="AR34" s="58"/>
      <c r="AS34" s="58"/>
      <c r="AT34" s="66"/>
      <c r="AU34" s="60"/>
      <c r="AV34" s="60"/>
      <c r="AW34" s="61"/>
      <c r="AX34" s="62"/>
      <c r="AY34" s="31">
        <f t="shared" si="9"/>
        <v>0</v>
      </c>
      <c r="AZ34" s="63"/>
      <c r="BA34" s="75">
        <v>4.0</v>
      </c>
      <c r="BB34" s="69"/>
      <c r="BC34" s="69"/>
      <c r="BD34" s="71"/>
      <c r="BE34" s="71"/>
      <c r="BF34" s="71"/>
      <c r="BG34" s="72"/>
      <c r="BH34" s="78">
        <v>5.0</v>
      </c>
      <c r="BI34" s="73"/>
      <c r="BJ34" s="74"/>
      <c r="BK34" s="74"/>
      <c r="BL34" s="77">
        <f t="shared" si="10"/>
        <v>9</v>
      </c>
      <c r="BM34" s="80">
        <f t="shared" si="11"/>
        <v>9</v>
      </c>
      <c r="BN34" s="81"/>
      <c r="BO34" s="82">
        <f>IF(ISBLANK(A34),"",VLOOKUP(LEFT(A34,1),Coordinate,2,FALSE))</f>
        <v>6</v>
      </c>
      <c r="BP34" s="83">
        <f t="shared" si="12"/>
        <v>6</v>
      </c>
      <c r="BQ34" s="84">
        <f t="shared" si="13"/>
        <v>71</v>
      </c>
      <c r="BR34" s="54">
        <f>IF(ISBLANK(A34),"",vlookup(LEFT(A34,1),Coordinate,9,false))</f>
        <v>25</v>
      </c>
      <c r="BS34" s="54">
        <f>IF(ISBLANK(A34),"",VLOOKUP(MID(A34,2,1),Coordinate,9,false))</f>
        <v>8</v>
      </c>
      <c r="BT34" s="54">
        <f>IF(ISBLANK(A34),"",VLOOKUP(MID(A34,3,1),Coordinate,9,false))</f>
        <v>6</v>
      </c>
      <c r="BU34" s="54">
        <f>IF(ISBLANK(A34),"",VLOOKUP(MID(A34,4,1),Coordinate,9,false))</f>
        <v>1</v>
      </c>
      <c r="BV34" s="54">
        <f>IF(ISBLANK(A34),"",VLOOKUP(MID(A34,5,1),Coordinate,9,false))</f>
        <v>25</v>
      </c>
      <c r="BW34" s="54">
        <f>IF(ISBLANK(A34),"",VLOOKUP(MID(A34,6,1),Coordinate,9,false))</f>
        <v>0</v>
      </c>
      <c r="BX34" s="84">
        <f>IF(ISBLANK(A34),"",VLOOKUP(RIGHT(A34,1),Coordinate,9,false))</f>
        <v>6</v>
      </c>
      <c r="BY34" s="84">
        <f t="array" ref="BY34">SUMPRODUCT(BR34:BX34,TRANSPOSE(Weights))</f>
        <v>230</v>
      </c>
      <c r="BZ34" s="53"/>
    </row>
    <row r="35">
      <c r="A35" s="50" t="s">
        <v>1043</v>
      </c>
      <c r="B35" s="51" t="str">
        <f>IF(ISBLANK(A35),"",if(C35="","N",if(VLOOKUP(BQ35,NewPlanet,3,false)=C35,"Y","N")))</f>
        <v>N</v>
      </c>
      <c r="C35" s="3" t="s">
        <v>1044</v>
      </c>
      <c r="D35" s="53" t="s">
        <v>119</v>
      </c>
      <c r="E35" s="52"/>
      <c r="F35" s="53" t="s">
        <v>119</v>
      </c>
      <c r="G35" s="53" t="s">
        <v>119</v>
      </c>
      <c r="H35" s="52"/>
      <c r="I35" s="54">
        <f t="shared" si="7"/>
        <v>3</v>
      </c>
      <c r="J35" s="53" t="s">
        <v>119</v>
      </c>
      <c r="K35" s="53" t="s">
        <v>119</v>
      </c>
      <c r="L35" s="52"/>
      <c r="M35" s="53" t="s">
        <v>119</v>
      </c>
      <c r="N35" s="52"/>
      <c r="O35" s="54">
        <f t="shared" si="8"/>
        <v>3</v>
      </c>
      <c r="P35" s="55" t="s">
        <v>123</v>
      </c>
      <c r="Q35" s="64" t="s">
        <v>119</v>
      </c>
      <c r="R35" s="57" t="s">
        <v>123</v>
      </c>
      <c r="S35" s="66" t="s">
        <v>119</v>
      </c>
      <c r="T35" s="59" t="s">
        <v>125</v>
      </c>
      <c r="U35" s="60"/>
      <c r="V35" s="61"/>
      <c r="W35" s="62"/>
      <c r="X35" s="52"/>
      <c r="Y35" s="63"/>
      <c r="Z35" s="53">
        <v>5.0</v>
      </c>
      <c r="AA35" s="53">
        <v>2.0</v>
      </c>
      <c r="AB35" s="53"/>
      <c r="AC35" s="65"/>
      <c r="AD35" s="52"/>
      <c r="AE35" s="52"/>
      <c r="AF35" s="52"/>
      <c r="AG35" s="65"/>
      <c r="AH35" s="52"/>
      <c r="AI35" s="52"/>
      <c r="AJ35" s="52"/>
      <c r="AK35" s="65"/>
      <c r="AL35" s="52"/>
      <c r="AM35" s="52"/>
      <c r="AN35" s="52"/>
      <c r="AO35" s="56"/>
      <c r="AP35" s="56"/>
      <c r="AQ35" s="56"/>
      <c r="AR35" s="58"/>
      <c r="AS35" s="58"/>
      <c r="AT35" s="66"/>
      <c r="AU35" s="67">
        <v>1.0</v>
      </c>
      <c r="AV35" s="67" t="s">
        <v>1045</v>
      </c>
      <c r="AW35" s="61"/>
      <c r="AX35" s="62"/>
      <c r="AY35" s="31">
        <f t="shared" si="9"/>
        <v>8</v>
      </c>
      <c r="AZ35" s="63"/>
      <c r="BA35" s="75">
        <v>3.0</v>
      </c>
      <c r="BB35" s="69"/>
      <c r="BC35" s="69"/>
      <c r="BD35" s="89">
        <v>9.0</v>
      </c>
      <c r="BE35" s="71"/>
      <c r="BF35" s="71"/>
      <c r="BG35" s="72"/>
      <c r="BH35" s="73"/>
      <c r="BI35" s="73"/>
      <c r="BJ35" s="74"/>
      <c r="BK35" s="74"/>
      <c r="BL35" s="77">
        <f t="shared" si="10"/>
        <v>12</v>
      </c>
      <c r="BM35" s="80">
        <f t="shared" si="11"/>
        <v>20</v>
      </c>
      <c r="BN35" s="81"/>
      <c r="BO35" s="82">
        <f>IF(ISBLANK(A35),"",VLOOKUP(LEFT(A35,1),Coordinate,2,FALSE))</f>
        <v>6</v>
      </c>
      <c r="BP35" s="83">
        <f t="shared" si="12"/>
        <v>6</v>
      </c>
      <c r="BQ35" s="84">
        <f t="shared" si="13"/>
        <v>77</v>
      </c>
      <c r="BR35" s="54">
        <f>IF(ISBLANK(A35),"",vlookup(LEFT(A35,1),Coordinate,9,false))</f>
        <v>25</v>
      </c>
      <c r="BS35" s="54">
        <f>IF(ISBLANK(A35),"",VLOOKUP(MID(A35,2,1),Coordinate,9,false))</f>
        <v>8</v>
      </c>
      <c r="BT35" s="54">
        <f>IF(ISBLANK(A35),"",VLOOKUP(MID(A35,3,1),Coordinate,9,false))</f>
        <v>6</v>
      </c>
      <c r="BU35" s="54">
        <f>IF(ISBLANK(A35),"",VLOOKUP(MID(A35,4,1),Coordinate,9,false))</f>
        <v>6</v>
      </c>
      <c r="BV35" s="54">
        <f>IF(ISBLANK(A35),"",VLOOKUP(MID(A35,5,1),Coordinate,9,false))</f>
        <v>11</v>
      </c>
      <c r="BW35" s="54">
        <f>IF(ISBLANK(A35),"",VLOOKUP(MID(A35,6,1),Coordinate,9,false))</f>
        <v>4</v>
      </c>
      <c r="BX35" s="84">
        <f>IF(ISBLANK(A35),"",VLOOKUP(RIGHT(A35,1),Coordinate,9,false))</f>
        <v>17</v>
      </c>
      <c r="BY35" s="84">
        <f t="array" ref="BY35">SUMPRODUCT(BR35:BX35,TRANSPOSE(Weights))</f>
        <v>281</v>
      </c>
      <c r="BZ35" s="53"/>
    </row>
    <row r="36">
      <c r="A36" s="50" t="s">
        <v>1046</v>
      </c>
      <c r="B36" s="51" t="str">
        <f>IF(ISBLANK(A36),"",if(C36="","N",if(VLOOKUP(BQ36,NewPlanet,3,false)=C36,"Y","N")))</f>
        <v>N</v>
      </c>
      <c r="C36" s="3" t="s">
        <v>1047</v>
      </c>
      <c r="D36" s="52" t="s">
        <v>119</v>
      </c>
      <c r="E36" s="52" t="s">
        <v>119</v>
      </c>
      <c r="F36" s="52"/>
      <c r="G36" s="53"/>
      <c r="H36" s="52" t="s">
        <v>119</v>
      </c>
      <c r="I36" s="54">
        <f t="shared" si="7"/>
        <v>3</v>
      </c>
      <c r="J36" s="52" t="s">
        <v>119</v>
      </c>
      <c r="K36" s="52" t="s">
        <v>119</v>
      </c>
      <c r="L36" s="52"/>
      <c r="M36" s="52"/>
      <c r="N36" s="52" t="s">
        <v>119</v>
      </c>
      <c r="O36" s="54">
        <f t="shared" si="8"/>
        <v>3</v>
      </c>
      <c r="P36" s="55" t="s">
        <v>123</v>
      </c>
      <c r="Q36" s="56"/>
      <c r="R36" s="57" t="s">
        <v>124</v>
      </c>
      <c r="S36" s="58"/>
      <c r="T36" s="59" t="s">
        <v>124</v>
      </c>
      <c r="U36" s="60"/>
      <c r="V36" s="61"/>
      <c r="W36" s="62" t="s">
        <v>119</v>
      </c>
      <c r="X36" s="52"/>
      <c r="Y36" s="63"/>
      <c r="Z36" s="53">
        <v>1.0</v>
      </c>
      <c r="AA36" s="53">
        <v>5.0</v>
      </c>
      <c r="AB36" s="53">
        <v>3.0</v>
      </c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>
        <v>3.0</v>
      </c>
      <c r="AP36" s="56"/>
      <c r="AQ36" s="56"/>
      <c r="AR36" s="58"/>
      <c r="AS36" s="58"/>
      <c r="AT36" s="66"/>
      <c r="AU36" s="60"/>
      <c r="AV36" s="60"/>
      <c r="AW36" s="61"/>
      <c r="AX36" s="62"/>
      <c r="AY36" s="31">
        <f t="shared" si="9"/>
        <v>12</v>
      </c>
      <c r="AZ36" s="63"/>
      <c r="BA36" s="69"/>
      <c r="BB36" s="69"/>
      <c r="BC36" s="69"/>
      <c r="BD36" s="71"/>
      <c r="BE36" s="71"/>
      <c r="BF36" s="71"/>
      <c r="BG36" s="72"/>
      <c r="BH36" s="73"/>
      <c r="BI36" s="73"/>
      <c r="BJ36" s="74">
        <v>8.0</v>
      </c>
      <c r="BK36" s="74"/>
      <c r="BL36" s="77">
        <f t="shared" si="10"/>
        <v>8</v>
      </c>
      <c r="BM36" s="80">
        <f t="shared" si="11"/>
        <v>20</v>
      </c>
      <c r="BN36" s="81"/>
      <c r="BO36" s="82">
        <f>IF(ISBLANK(A36),"",VLOOKUP(LEFT(A36,1),Coordinate,2,FALSE))</f>
        <v>6</v>
      </c>
      <c r="BP36" s="83">
        <f t="shared" si="12"/>
        <v>6</v>
      </c>
      <c r="BQ36" s="84">
        <f t="shared" si="13"/>
        <v>88</v>
      </c>
      <c r="BR36" s="54">
        <f>IF(ISBLANK(A36),"",vlookup(LEFT(A36,1),Coordinate,9,false))</f>
        <v>25</v>
      </c>
      <c r="BS36" s="54">
        <f>IF(ISBLANK(A36),"",VLOOKUP(MID(A36,2,1),Coordinate,9,false))</f>
        <v>8</v>
      </c>
      <c r="BT36" s="54">
        <f>IF(ISBLANK(A36),"",VLOOKUP(MID(A36,3,1),Coordinate,9,false))</f>
        <v>6</v>
      </c>
      <c r="BU36" s="54">
        <f>IF(ISBLANK(A36),"",VLOOKUP(MID(A36,4,1),Coordinate,9,false))</f>
        <v>25</v>
      </c>
      <c r="BV36" s="54">
        <f>IF(ISBLANK(A36),"",VLOOKUP(MID(A36,5,1),Coordinate,9,false))</f>
        <v>0</v>
      </c>
      <c r="BW36" s="54">
        <f>IF(ISBLANK(A36),"",VLOOKUP(MID(A36,6,1),Coordinate,9,false))</f>
        <v>6</v>
      </c>
      <c r="BX36" s="84">
        <f>IF(ISBLANK(A36),"",VLOOKUP(RIGHT(A36,1),Coordinate,9,false))</f>
        <v>18</v>
      </c>
      <c r="BY36" s="84">
        <f t="array" ref="BY36">SUMPRODUCT(BR36:BX36,TRANSPOSE(Weights))</f>
        <v>321</v>
      </c>
      <c r="BZ36" s="53"/>
    </row>
    <row r="37">
      <c r="A37" s="50" t="s">
        <v>1048</v>
      </c>
      <c r="B37" s="51" t="str">
        <f>IF(ISBLANK(A37),"",if(C37="","N",if(VLOOKUP(BQ37,NewPlanet,3,false)=C37,"Y","N")))</f>
        <v>N</v>
      </c>
      <c r="C37" s="3" t="s">
        <v>1049</v>
      </c>
      <c r="D37" s="52"/>
      <c r="E37" s="52" t="s">
        <v>121</v>
      </c>
      <c r="F37" s="52" t="s">
        <v>121</v>
      </c>
      <c r="G37" s="53" t="s">
        <v>121</v>
      </c>
      <c r="H37" s="52"/>
      <c r="I37" s="54">
        <f t="shared" si="7"/>
        <v>3</v>
      </c>
      <c r="J37" s="52" t="s">
        <v>121</v>
      </c>
      <c r="K37" s="52"/>
      <c r="L37" s="52"/>
      <c r="M37" s="52" t="s">
        <v>121</v>
      </c>
      <c r="N37" s="52" t="s">
        <v>121</v>
      </c>
      <c r="O37" s="54">
        <f t="shared" si="8"/>
        <v>3</v>
      </c>
      <c r="P37" s="55" t="s">
        <v>123</v>
      </c>
      <c r="Q37" s="56" t="s">
        <v>121</v>
      </c>
      <c r="R37" s="57" t="s">
        <v>123</v>
      </c>
      <c r="S37" s="58" t="s">
        <v>121</v>
      </c>
      <c r="T37" s="59" t="s">
        <v>124</v>
      </c>
      <c r="U37" s="60"/>
      <c r="V37" s="61" t="s">
        <v>121</v>
      </c>
      <c r="W37" s="62"/>
      <c r="X37" s="52"/>
      <c r="Y37" s="63"/>
      <c r="Z37" s="53">
        <v>3.0</v>
      </c>
      <c r="AA37" s="53">
        <v>4.0</v>
      </c>
      <c r="AB37" s="53"/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56"/>
      <c r="AR37" s="58"/>
      <c r="AS37" s="58"/>
      <c r="AT37" s="66"/>
      <c r="AU37" s="60"/>
      <c r="AV37" s="60"/>
      <c r="AW37" s="61"/>
      <c r="AX37" s="62"/>
      <c r="AY37" s="31">
        <f t="shared" si="9"/>
        <v>7</v>
      </c>
      <c r="AZ37" s="63"/>
      <c r="BA37" s="69">
        <v>3.0</v>
      </c>
      <c r="BB37" s="69"/>
      <c r="BC37" s="69"/>
      <c r="BD37" s="71">
        <v>2.0</v>
      </c>
      <c r="BE37" s="71"/>
      <c r="BF37" s="71"/>
      <c r="BG37" s="72"/>
      <c r="BH37" s="73">
        <v>4.0</v>
      </c>
      <c r="BI37" s="73">
        <v>4.0</v>
      </c>
      <c r="BJ37" s="74"/>
      <c r="BK37" s="74"/>
      <c r="BL37" s="77">
        <f t="shared" si="10"/>
        <v>13</v>
      </c>
      <c r="BM37" s="80">
        <f t="shared" si="11"/>
        <v>20</v>
      </c>
      <c r="BN37" s="81"/>
      <c r="BO37" s="82">
        <f>IF(ISBLANK(A37),"",VLOOKUP(LEFT(A37,1),Coordinate,2,FALSE))</f>
        <v>6</v>
      </c>
      <c r="BP37" s="83">
        <f t="shared" si="12"/>
        <v>6</v>
      </c>
      <c r="BQ37" s="84">
        <f t="shared" si="13"/>
        <v>90</v>
      </c>
      <c r="BR37" s="54">
        <f>IF(ISBLANK(A37),"",vlookup(LEFT(A37,1),Coordinate,9,false))</f>
        <v>25</v>
      </c>
      <c r="BS37" s="54">
        <f>IF(ISBLANK(A37),"",VLOOKUP(MID(A37,2,1),Coordinate,9,false))</f>
        <v>8</v>
      </c>
      <c r="BT37" s="54">
        <f>IF(ISBLANK(A37),"",VLOOKUP(MID(A37,3,1),Coordinate,9,false))</f>
        <v>11</v>
      </c>
      <c r="BU37" s="54">
        <f>IF(ISBLANK(A37),"",VLOOKUP(MID(A37,4,1),Coordinate,9,false))</f>
        <v>11</v>
      </c>
      <c r="BV37" s="54">
        <f>IF(ISBLANK(A37),"",VLOOKUP(MID(A37,5,1),Coordinate,9,false))</f>
        <v>8</v>
      </c>
      <c r="BW37" s="54">
        <f>IF(ISBLANK(A37),"",VLOOKUP(MID(A37,6,1),Coordinate,9,false))</f>
        <v>14</v>
      </c>
      <c r="BX37" s="84">
        <f>IF(ISBLANK(A37),"",VLOOKUP(RIGHT(A37,1),Coordinate,9,false))</f>
        <v>13</v>
      </c>
      <c r="BY37" s="84">
        <f t="array" ref="BY37">SUMPRODUCT(BR37:BX37,TRANSPOSE(Weights))</f>
        <v>333</v>
      </c>
      <c r="BZ37" s="53"/>
    </row>
    <row r="38">
      <c r="A38" s="50" t="s">
        <v>1050</v>
      </c>
      <c r="B38" s="51" t="str">
        <f>IF(ISBLANK(A38),"",if(C38="","N",if(VLOOKUP(BQ38,NewPlanet,3,false)=C38,"Y","N")))</f>
        <v>N</v>
      </c>
      <c r="C38" s="3" t="s">
        <v>1051</v>
      </c>
      <c r="D38" s="52" t="s">
        <v>119</v>
      </c>
      <c r="E38" s="52"/>
      <c r="F38" s="52"/>
      <c r="G38" s="53" t="s">
        <v>119</v>
      </c>
      <c r="H38" s="52" t="s">
        <v>119</v>
      </c>
      <c r="I38" s="54">
        <f t="shared" si="7"/>
        <v>3</v>
      </c>
      <c r="J38" s="52" t="s">
        <v>119</v>
      </c>
      <c r="K38" s="52" t="s">
        <v>119</v>
      </c>
      <c r="L38" s="52"/>
      <c r="M38" s="52" t="s">
        <v>119</v>
      </c>
      <c r="N38" s="52"/>
      <c r="O38" s="54">
        <f t="shared" si="8"/>
        <v>3</v>
      </c>
      <c r="P38" s="55" t="s">
        <v>124</v>
      </c>
      <c r="Q38" s="56"/>
      <c r="R38" s="57" t="s">
        <v>124</v>
      </c>
      <c r="S38" s="58"/>
      <c r="T38" s="59" t="s">
        <v>124</v>
      </c>
      <c r="U38" s="60"/>
      <c r="V38" s="61"/>
      <c r="W38" s="62"/>
      <c r="X38" s="52" t="s">
        <v>119</v>
      </c>
      <c r="Y38" s="63"/>
      <c r="Z38" s="53">
        <v>7.0</v>
      </c>
      <c r="AA38" s="53">
        <v>5.0</v>
      </c>
      <c r="AB38" s="53">
        <v>7.0</v>
      </c>
      <c r="AC38" s="65"/>
      <c r="AD38" s="52"/>
      <c r="AE38" s="52"/>
      <c r="AF38" s="52"/>
      <c r="AG38" s="65"/>
      <c r="AH38" s="52"/>
      <c r="AI38" s="52"/>
      <c r="AJ38" s="52"/>
      <c r="AK38" s="65"/>
      <c r="AL38" s="52">
        <v>1.0</v>
      </c>
      <c r="AM38" s="52"/>
      <c r="AN38" s="52"/>
      <c r="AO38" s="56"/>
      <c r="AP38" s="56"/>
      <c r="AQ38" s="56"/>
      <c r="AR38" s="58"/>
      <c r="AS38" s="58"/>
      <c r="AT38" s="66"/>
      <c r="AU38" s="60"/>
      <c r="AV38" s="60"/>
      <c r="AW38" s="61"/>
      <c r="AX38" s="62"/>
      <c r="AY38" s="31">
        <f t="shared" si="9"/>
        <v>20</v>
      </c>
      <c r="AZ38" s="63"/>
      <c r="BA38" s="69"/>
      <c r="BB38" s="69"/>
      <c r="BC38" s="69"/>
      <c r="BD38" s="71"/>
      <c r="BE38" s="71"/>
      <c r="BF38" s="71"/>
      <c r="BG38" s="72"/>
      <c r="BH38" s="73"/>
      <c r="BI38" s="73"/>
      <c r="BJ38" s="74"/>
      <c r="BK38" s="74"/>
      <c r="BL38" s="77">
        <f t="shared" si="10"/>
        <v>0</v>
      </c>
      <c r="BM38" s="80">
        <f t="shared" si="11"/>
        <v>20</v>
      </c>
      <c r="BN38" s="81"/>
      <c r="BO38" s="82">
        <f>IF(ISBLANK(A38),"",VLOOKUP(LEFT(A38,1),Coordinate,2,FALSE))</f>
        <v>6</v>
      </c>
      <c r="BP38" s="83">
        <f t="shared" si="12"/>
        <v>6</v>
      </c>
      <c r="BQ38" s="84">
        <f t="shared" si="13"/>
        <v>85</v>
      </c>
      <c r="BR38" s="54">
        <f>IF(ISBLANK(A38),"",vlookup(LEFT(A38,1),Coordinate,9,false))</f>
        <v>25</v>
      </c>
      <c r="BS38" s="54">
        <f>IF(ISBLANK(A38),"",VLOOKUP(MID(A38,2,1),Coordinate,9,false))</f>
        <v>8</v>
      </c>
      <c r="BT38" s="54">
        <f>IF(ISBLANK(A38),"",VLOOKUP(MID(A38,3,1),Coordinate,9,false))</f>
        <v>13</v>
      </c>
      <c r="BU38" s="54">
        <f>IF(ISBLANK(A38),"",VLOOKUP(MID(A38,4,1),Coordinate,9,false))</f>
        <v>13</v>
      </c>
      <c r="BV38" s="54">
        <f>IF(ISBLANK(A38),"",VLOOKUP(MID(A38,5,1),Coordinate,9,false))</f>
        <v>8</v>
      </c>
      <c r="BW38" s="54">
        <f>IF(ISBLANK(A38),"",VLOOKUP(MID(A38,6,1),Coordinate,9,false))</f>
        <v>0</v>
      </c>
      <c r="BX38" s="84">
        <f>IF(ISBLANK(A38),"",VLOOKUP(RIGHT(A38,1),Coordinate,9,false))</f>
        <v>18</v>
      </c>
      <c r="BY38" s="84">
        <f t="array" ref="BY38">SUMPRODUCT(BR38:BX38,TRANSPOSE(Weights))</f>
        <v>298</v>
      </c>
      <c r="BZ38" s="53"/>
    </row>
    <row r="39">
      <c r="A39" s="50" t="s">
        <v>1052</v>
      </c>
      <c r="B39" s="51" t="str">
        <f>IF(ISBLANK(A39),"",if(C39="","N",if(VLOOKUP(BQ39,NewPlanet,3,false)=C39,"Y","N")))</f>
        <v>N</v>
      </c>
      <c r="C39" s="3" t="s">
        <v>1053</v>
      </c>
      <c r="D39" s="53" t="s">
        <v>119</v>
      </c>
      <c r="E39" s="53" t="s">
        <v>119</v>
      </c>
      <c r="F39" s="53" t="s">
        <v>119</v>
      </c>
      <c r="G39" s="53"/>
      <c r="H39" s="52"/>
      <c r="I39" s="54">
        <f t="shared" si="7"/>
        <v>3</v>
      </c>
      <c r="J39" s="53" t="s">
        <v>119</v>
      </c>
      <c r="K39" s="53" t="s">
        <v>119</v>
      </c>
      <c r="L39" s="52"/>
      <c r="M39" s="52"/>
      <c r="N39" s="53" t="s">
        <v>119</v>
      </c>
      <c r="O39" s="54">
        <f t="shared" si="8"/>
        <v>3</v>
      </c>
      <c r="P39" s="55" t="s">
        <v>123</v>
      </c>
      <c r="Q39" s="56"/>
      <c r="R39" s="57" t="s">
        <v>123</v>
      </c>
      <c r="S39" s="66" t="s">
        <v>119</v>
      </c>
      <c r="T39" s="59" t="s">
        <v>124</v>
      </c>
      <c r="U39" s="60"/>
      <c r="V39" s="68" t="s">
        <v>119</v>
      </c>
      <c r="W39" s="62"/>
      <c r="X39" s="53" t="s">
        <v>119</v>
      </c>
      <c r="Y39" s="63"/>
      <c r="Z39" s="53">
        <v>5.0</v>
      </c>
      <c r="AA39" s="53">
        <v>3.0</v>
      </c>
      <c r="AB39" s="53"/>
      <c r="AC39" s="65"/>
      <c r="AD39" s="52"/>
      <c r="AE39" s="52"/>
      <c r="AF39" s="52"/>
      <c r="AG39" s="65"/>
      <c r="AH39" s="52"/>
      <c r="AI39" s="52"/>
      <c r="AJ39" s="52"/>
      <c r="AK39" s="65"/>
      <c r="AL39" s="52"/>
      <c r="AM39" s="53">
        <v>1.0</v>
      </c>
      <c r="AN39" s="52"/>
      <c r="AO39" s="64">
        <v>3.0</v>
      </c>
      <c r="AP39" s="56"/>
      <c r="AQ39" s="56"/>
      <c r="AR39" s="58"/>
      <c r="AS39" s="58"/>
      <c r="AT39" s="66"/>
      <c r="AU39" s="60"/>
      <c r="AV39" s="60"/>
      <c r="AW39" s="68">
        <v>5.0</v>
      </c>
      <c r="AX39" s="62"/>
      <c r="AY39" s="31">
        <f t="shared" si="9"/>
        <v>17</v>
      </c>
      <c r="AZ39" s="63"/>
      <c r="BA39" s="69"/>
      <c r="BB39" s="69"/>
      <c r="BC39" s="69"/>
      <c r="BD39" s="89">
        <v>3.0</v>
      </c>
      <c r="BE39" s="71"/>
      <c r="BF39" s="71"/>
      <c r="BG39" s="72"/>
      <c r="BH39" s="73"/>
      <c r="BI39" s="73"/>
      <c r="BJ39" s="74"/>
      <c r="BK39" s="74"/>
      <c r="BL39" s="77">
        <f t="shared" si="10"/>
        <v>3</v>
      </c>
      <c r="BM39" s="80">
        <f t="shared" si="11"/>
        <v>20</v>
      </c>
      <c r="BN39" s="81"/>
      <c r="BO39" s="82">
        <f>IF(ISBLANK(A39),"",VLOOKUP(LEFT(A39,1),Coordinate,2,FALSE))</f>
        <v>6</v>
      </c>
      <c r="BP39" s="83">
        <f t="shared" si="12"/>
        <v>6</v>
      </c>
      <c r="BQ39" s="84">
        <f t="shared" si="13"/>
        <v>102</v>
      </c>
      <c r="BR39" s="54">
        <f>IF(ISBLANK(A39),"",vlookup(LEFT(A39,1),Coordinate,9,false))</f>
        <v>25</v>
      </c>
      <c r="BS39" s="54">
        <f>IF(ISBLANK(A39),"",VLOOKUP(MID(A39,2,1),Coordinate,9,false))</f>
        <v>8</v>
      </c>
      <c r="BT39" s="54">
        <f>IF(ISBLANK(A39),"",VLOOKUP(MID(A39,3,1),Coordinate,9,false))</f>
        <v>15</v>
      </c>
      <c r="BU39" s="54">
        <f>IF(ISBLANK(A39),"",VLOOKUP(MID(A39,4,1),Coordinate,9,false))</f>
        <v>15</v>
      </c>
      <c r="BV39" s="54">
        <f>IF(ISBLANK(A39),"",VLOOKUP(MID(A39,5,1),Coordinate,9,false))</f>
        <v>4</v>
      </c>
      <c r="BW39" s="54">
        <f>IF(ISBLANK(A39),"",VLOOKUP(MID(A39,6,1),Coordinate,9,false))</f>
        <v>17</v>
      </c>
      <c r="BX39" s="84">
        <f>IF(ISBLANK(A39),"",VLOOKUP(RIGHT(A39,1),Coordinate,9,false))</f>
        <v>18</v>
      </c>
      <c r="BY39" s="84">
        <f t="array" ref="BY39">SUMPRODUCT(BR39:BX39,TRANSPOSE(Weights))</f>
        <v>394</v>
      </c>
      <c r="BZ39" s="53"/>
    </row>
    <row r="40">
      <c r="A40" s="50" t="s">
        <v>1054</v>
      </c>
      <c r="B40" s="51" t="str">
        <f>IF(ISBLANK(A40),"",if(C40="","N",if(VLOOKUP(BQ40,NewPlanet,3,false)=C40,"Y","N")))</f>
        <v>N</v>
      </c>
      <c r="C40" s="3" t="s">
        <v>1055</v>
      </c>
      <c r="D40" s="52"/>
      <c r="E40" s="53" t="s">
        <v>121</v>
      </c>
      <c r="F40" s="53" t="s">
        <v>121</v>
      </c>
      <c r="G40" s="53" t="s">
        <v>121</v>
      </c>
      <c r="H40" s="52"/>
      <c r="I40" s="54">
        <f t="shared" si="7"/>
        <v>3</v>
      </c>
      <c r="J40" s="53" t="s">
        <v>121</v>
      </c>
      <c r="K40" s="53" t="s">
        <v>121</v>
      </c>
      <c r="L40" s="52"/>
      <c r="M40" s="52"/>
      <c r="N40" s="53" t="s">
        <v>121</v>
      </c>
      <c r="O40" s="54">
        <f t="shared" si="8"/>
        <v>3</v>
      </c>
      <c r="P40" s="55" t="s">
        <v>124</v>
      </c>
      <c r="Q40" s="56"/>
      <c r="R40" s="57" t="s">
        <v>123</v>
      </c>
      <c r="S40" s="66" t="s">
        <v>121</v>
      </c>
      <c r="T40" s="59" t="s">
        <v>124</v>
      </c>
      <c r="U40" s="60"/>
      <c r="V40" s="61"/>
      <c r="W40" s="62"/>
      <c r="X40" s="52"/>
      <c r="Y40" s="63"/>
      <c r="Z40" s="53">
        <v>5.0</v>
      </c>
      <c r="AA40" s="53">
        <v>5.0</v>
      </c>
      <c r="AB40" s="53">
        <v>5.0</v>
      </c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56"/>
      <c r="AP40" s="56"/>
      <c r="AQ40" s="56"/>
      <c r="AR40" s="58"/>
      <c r="AS40" s="58"/>
      <c r="AT40" s="66"/>
      <c r="AU40" s="60"/>
      <c r="AV40" s="60"/>
      <c r="AW40" s="61"/>
      <c r="AX40" s="62"/>
      <c r="AY40" s="31">
        <f t="shared" si="9"/>
        <v>15</v>
      </c>
      <c r="AZ40" s="63"/>
      <c r="BA40" s="69"/>
      <c r="BB40" s="69"/>
      <c r="BC40" s="69"/>
      <c r="BD40" s="89">
        <v>5.0</v>
      </c>
      <c r="BE40" s="71"/>
      <c r="BF40" s="71"/>
      <c r="BG40" s="72"/>
      <c r="BH40" s="73"/>
      <c r="BI40" s="73"/>
      <c r="BJ40" s="74"/>
      <c r="BK40" s="74"/>
      <c r="BL40" s="77">
        <f t="shared" si="10"/>
        <v>5</v>
      </c>
      <c r="BM40" s="80">
        <f t="shared" si="11"/>
        <v>20</v>
      </c>
      <c r="BN40" s="81"/>
      <c r="BO40" s="82">
        <f>IF(ISBLANK(A40),"",VLOOKUP(LEFT(A40,1),Coordinate,2,FALSE))</f>
        <v>6</v>
      </c>
      <c r="BP40" s="83">
        <f t="shared" si="12"/>
        <v>6</v>
      </c>
      <c r="BQ40" s="84">
        <f t="shared" si="13"/>
        <v>106</v>
      </c>
      <c r="BR40" s="54">
        <f>IF(ISBLANK(A40),"",vlookup(LEFT(A40,1),Coordinate,9,false))</f>
        <v>25</v>
      </c>
      <c r="BS40" s="54">
        <f>IF(ISBLANK(A40),"",VLOOKUP(MID(A40,2,1),Coordinate,9,false))</f>
        <v>10</v>
      </c>
      <c r="BT40" s="54">
        <f>IF(ISBLANK(A40),"",VLOOKUP(MID(A40,3,1),Coordinate,9,false))</f>
        <v>16</v>
      </c>
      <c r="BU40" s="54">
        <f>IF(ISBLANK(A40),"",VLOOKUP(MID(A40,4,1),Coordinate,9,false))</f>
        <v>11</v>
      </c>
      <c r="BV40" s="54">
        <f>IF(ISBLANK(A40),"",VLOOKUP(MID(A40,5,1),Coordinate,9,false))</f>
        <v>12</v>
      </c>
      <c r="BW40" s="54">
        <f>IF(ISBLANK(A40),"",VLOOKUP(MID(A40,6,1),Coordinate,9,false))</f>
        <v>18</v>
      </c>
      <c r="BX40" s="84">
        <f>IF(ISBLANK(A40),"",VLOOKUP(RIGHT(A40,1),Coordinate,9,false))</f>
        <v>14</v>
      </c>
      <c r="BY40" s="84">
        <f t="array" ref="BY40">SUMPRODUCT(BR40:BX40,TRANSPOSE(Weights))</f>
        <v>403</v>
      </c>
      <c r="BZ40" s="53"/>
    </row>
    <row r="41">
      <c r="A41" s="50" t="s">
        <v>1056</v>
      </c>
      <c r="B41" s="51" t="str">
        <f>IF(ISBLANK(A41),"",if(C41="","N",if(VLOOKUP(BQ41,NewPlanet,3,false)=C41,"Y","N")))</f>
        <v>N</v>
      </c>
      <c r="C41" s="3" t="s">
        <v>1055</v>
      </c>
      <c r="D41" s="52"/>
      <c r="E41" s="53" t="s">
        <v>121</v>
      </c>
      <c r="F41" s="53" t="s">
        <v>121</v>
      </c>
      <c r="G41" s="53" t="s">
        <v>121</v>
      </c>
      <c r="H41" s="52"/>
      <c r="I41" s="54">
        <f t="shared" si="7"/>
        <v>3</v>
      </c>
      <c r="J41" s="53" t="s">
        <v>121</v>
      </c>
      <c r="K41" s="53" t="s">
        <v>121</v>
      </c>
      <c r="L41" s="52"/>
      <c r="M41" s="52"/>
      <c r="N41" s="53" t="s">
        <v>121</v>
      </c>
      <c r="O41" s="54">
        <f t="shared" si="8"/>
        <v>3</v>
      </c>
      <c r="P41" s="55" t="s">
        <v>131</v>
      </c>
      <c r="Q41" s="64" t="s">
        <v>121</v>
      </c>
      <c r="R41" s="57" t="s">
        <v>123</v>
      </c>
      <c r="S41" s="66" t="s">
        <v>121</v>
      </c>
      <c r="T41" s="59" t="s">
        <v>124</v>
      </c>
      <c r="U41" s="60"/>
      <c r="V41" s="61"/>
      <c r="W41" s="62"/>
      <c r="X41" s="53" t="s">
        <v>121</v>
      </c>
      <c r="Y41" s="63"/>
      <c r="Z41" s="53">
        <v>2.0</v>
      </c>
      <c r="AA41" s="53">
        <v>7.0</v>
      </c>
      <c r="AB41" s="53">
        <v>3.0</v>
      </c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3">
        <v>1.0</v>
      </c>
      <c r="AN41" s="52"/>
      <c r="AO41" s="56"/>
      <c r="AP41" s="56"/>
      <c r="AQ41" s="56"/>
      <c r="AR41" s="58"/>
      <c r="AS41" s="58"/>
      <c r="AT41" s="66"/>
      <c r="AU41" s="60"/>
      <c r="AV41" s="60"/>
      <c r="AW41" s="61"/>
      <c r="AX41" s="62"/>
      <c r="AY41" s="31">
        <f t="shared" si="9"/>
        <v>13</v>
      </c>
      <c r="AZ41" s="63"/>
      <c r="BA41" s="69"/>
      <c r="BB41" s="75">
        <v>4.0</v>
      </c>
      <c r="BC41" s="69"/>
      <c r="BD41" s="89">
        <v>3.0</v>
      </c>
      <c r="BE41" s="71"/>
      <c r="BF41" s="71"/>
      <c r="BG41" s="72"/>
      <c r="BH41" s="73"/>
      <c r="BI41" s="73"/>
      <c r="BJ41" s="74"/>
      <c r="BK41" s="74"/>
      <c r="BL41" s="77">
        <f t="shared" si="10"/>
        <v>7</v>
      </c>
      <c r="BM41" s="80">
        <f t="shared" si="11"/>
        <v>20</v>
      </c>
      <c r="BN41" s="81"/>
      <c r="BO41" s="82">
        <f>IF(ISBLANK(A41),"",VLOOKUP(LEFT(A41,1),Coordinate,2,FALSE))</f>
        <v>6</v>
      </c>
      <c r="BP41" s="83">
        <f t="shared" si="12"/>
        <v>6</v>
      </c>
      <c r="BQ41" s="84">
        <f t="shared" si="13"/>
        <v>106</v>
      </c>
      <c r="BR41" s="54">
        <f>IF(ISBLANK(A41),"",vlookup(LEFT(A41,1),Coordinate,9,false))</f>
        <v>25</v>
      </c>
      <c r="BS41" s="54">
        <f>IF(ISBLANK(A41),"",VLOOKUP(MID(A41,2,1),Coordinate,9,false))</f>
        <v>11</v>
      </c>
      <c r="BT41" s="54">
        <f>IF(ISBLANK(A41),"",VLOOKUP(MID(A41,3,1),Coordinate,9,false))</f>
        <v>16</v>
      </c>
      <c r="BU41" s="54">
        <f>IF(ISBLANK(A41),"",VLOOKUP(MID(A41,4,1),Coordinate,9,false))</f>
        <v>11</v>
      </c>
      <c r="BV41" s="54">
        <f>IF(ISBLANK(A41),"",VLOOKUP(MID(A41,5,1),Coordinate,9,false))</f>
        <v>12</v>
      </c>
      <c r="BW41" s="54">
        <f>IF(ISBLANK(A41),"",VLOOKUP(MID(A41,6,1),Coordinate,9,false))</f>
        <v>13</v>
      </c>
      <c r="BX41" s="84">
        <f>IF(ISBLANK(A41),"",VLOOKUP(RIGHT(A41,1),Coordinate,9,false))</f>
        <v>18</v>
      </c>
      <c r="BY41" s="84">
        <f t="array" ref="BY41">SUMPRODUCT(BR41:BX41,TRANSPOSE(Weights))</f>
        <v>403</v>
      </c>
      <c r="BZ41" s="53"/>
    </row>
    <row r="42">
      <c r="A42" s="94" t="s">
        <v>1057</v>
      </c>
      <c r="B42" s="51" t="str">
        <f>IF(ISBLANK(A42),"",if(C42="","N",if(VLOOKUP(BQ42,NewPlanet,3,false)=C42,"Y","N")))</f>
        <v>N</v>
      </c>
      <c r="C42" s="137" t="s">
        <v>1058</v>
      </c>
      <c r="D42" s="96" t="s">
        <v>121</v>
      </c>
      <c r="E42" s="96" t="s">
        <v>121</v>
      </c>
      <c r="F42" s="97"/>
      <c r="G42" s="159" t="s">
        <v>121</v>
      </c>
      <c r="H42" s="97"/>
      <c r="I42" s="54">
        <f t="shared" si="7"/>
        <v>3</v>
      </c>
      <c r="J42" s="97"/>
      <c r="K42" s="96" t="s">
        <v>121</v>
      </c>
      <c r="L42" s="96" t="s">
        <v>121</v>
      </c>
      <c r="M42" s="97"/>
      <c r="N42" s="96" t="s">
        <v>121</v>
      </c>
      <c r="O42" s="54">
        <f t="shared" si="8"/>
        <v>3</v>
      </c>
      <c r="P42" s="99" t="s">
        <v>124</v>
      </c>
      <c r="Q42" s="100"/>
      <c r="R42" s="212" t="s">
        <v>122</v>
      </c>
      <c r="S42" s="96" t="s">
        <v>121</v>
      </c>
      <c r="T42" s="138" t="s">
        <v>125</v>
      </c>
      <c r="U42" s="110"/>
      <c r="V42" s="102"/>
      <c r="W42" s="109"/>
      <c r="X42" s="97"/>
      <c r="Y42" s="104"/>
      <c r="Z42" s="105">
        <v>3.0</v>
      </c>
      <c r="AA42" s="105">
        <v>5.0</v>
      </c>
      <c r="AB42" s="105">
        <v>5.0</v>
      </c>
      <c r="AC42" s="106"/>
      <c r="AD42" s="97"/>
      <c r="AE42" s="97"/>
      <c r="AF42" s="97"/>
      <c r="AG42" s="106"/>
      <c r="AH42" s="97"/>
      <c r="AI42" s="97"/>
      <c r="AJ42" s="97"/>
      <c r="AK42" s="106"/>
      <c r="AL42" s="97"/>
      <c r="AM42" s="97"/>
      <c r="AN42" s="97"/>
      <c r="AO42" s="100"/>
      <c r="AP42" s="100"/>
      <c r="AQ42" s="100"/>
      <c r="AR42" s="107"/>
      <c r="AS42" s="107"/>
      <c r="AT42" s="101"/>
      <c r="AU42" s="221">
        <v>1.0</v>
      </c>
      <c r="AV42" s="221" t="s">
        <v>1059</v>
      </c>
      <c r="AW42" s="102"/>
      <c r="AX42" s="109"/>
      <c r="AY42" s="31">
        <f t="shared" si="9"/>
        <v>14</v>
      </c>
      <c r="AZ42" s="104"/>
      <c r="BA42" s="100"/>
      <c r="BB42" s="100"/>
      <c r="BC42" s="100"/>
      <c r="BD42" s="107"/>
      <c r="BE42" s="107"/>
      <c r="BF42" s="168">
        <v>6.0</v>
      </c>
      <c r="BG42" s="110"/>
      <c r="BH42" s="102"/>
      <c r="BI42" s="102"/>
      <c r="BJ42" s="109"/>
      <c r="BK42" s="109"/>
      <c r="BL42" s="77">
        <f t="shared" si="10"/>
        <v>6</v>
      </c>
      <c r="BM42" s="80">
        <f t="shared" si="11"/>
        <v>20</v>
      </c>
      <c r="BN42" s="136"/>
      <c r="BO42" s="82">
        <f>IF(ISBLANK(A42),"",VLOOKUP(LEFT(A42,1),Coordinate,2,FALSE))</f>
        <v>6</v>
      </c>
      <c r="BP42" s="83">
        <f t="shared" si="12"/>
        <v>6</v>
      </c>
      <c r="BQ42" s="84">
        <f t="shared" si="13"/>
        <v>106</v>
      </c>
      <c r="BR42" s="54">
        <f>IF(ISBLANK(A42),"",vlookup(LEFT(A42,1),Coordinate,9,false))</f>
        <v>25</v>
      </c>
      <c r="BS42" s="54">
        <f>IF(ISBLANK(A42),"",VLOOKUP(MID(A42,2,1),Coordinate,9,false))</f>
        <v>11</v>
      </c>
      <c r="BT42" s="54">
        <f>IF(ISBLANK(A42),"",VLOOKUP(MID(A42,3,1),Coordinate,9,false))</f>
        <v>18</v>
      </c>
      <c r="BU42" s="54">
        <f>IF(ISBLANK(A42),"",VLOOKUP(MID(A42,4,1),Coordinate,9,false))</f>
        <v>21</v>
      </c>
      <c r="BV42" s="54">
        <f>IF(ISBLANK(A42),"",VLOOKUP(MID(A42,5,1),Coordinate,9,false))</f>
        <v>11</v>
      </c>
      <c r="BW42" s="54">
        <f>IF(ISBLANK(A42),"",VLOOKUP(MID(A42,6,1),Coordinate,9,false))</f>
        <v>9</v>
      </c>
      <c r="BX42" s="84">
        <f>IF(ISBLANK(A42),"",VLOOKUP(RIGHT(A42,1),Coordinate,9,false))</f>
        <v>11</v>
      </c>
      <c r="BY42" s="84">
        <f t="array" ref="BY42">SUMPRODUCT(BR42:BX42,TRANSPOSE(Weights))</f>
        <v>371</v>
      </c>
      <c r="BZ42" s="98"/>
    </row>
    <row r="43">
      <c r="A43" s="50" t="s">
        <v>1060</v>
      </c>
      <c r="B43" s="51" t="str">
        <f>IF(ISBLANK(A43),"",if(C43="","N",if(VLOOKUP(BQ43,NewPlanet,3,false)=C43,"Y","N")))</f>
        <v>N</v>
      </c>
      <c r="C43" s="3" t="s">
        <v>1061</v>
      </c>
      <c r="D43" s="52"/>
      <c r="E43" s="52" t="s">
        <v>119</v>
      </c>
      <c r="F43" s="52" t="s">
        <v>119</v>
      </c>
      <c r="G43" s="53" t="s">
        <v>119</v>
      </c>
      <c r="H43" s="52"/>
      <c r="I43" s="54">
        <f t="shared" si="7"/>
        <v>3</v>
      </c>
      <c r="J43" s="52"/>
      <c r="K43" s="52" t="s">
        <v>119</v>
      </c>
      <c r="L43" s="52"/>
      <c r="M43" s="52" t="s">
        <v>119</v>
      </c>
      <c r="N43" s="52" t="s">
        <v>119</v>
      </c>
      <c r="O43" s="54">
        <f t="shared" si="8"/>
        <v>3</v>
      </c>
      <c r="P43" s="55" t="s">
        <v>124</v>
      </c>
      <c r="Q43" s="56"/>
      <c r="R43" s="57" t="s">
        <v>124</v>
      </c>
      <c r="S43" s="58"/>
      <c r="T43" s="59" t="s">
        <v>124</v>
      </c>
      <c r="U43" s="60"/>
      <c r="V43" s="61" t="s">
        <v>119</v>
      </c>
      <c r="W43" s="62"/>
      <c r="X43" s="52"/>
      <c r="Y43" s="63"/>
      <c r="Z43" s="53">
        <v>4.0</v>
      </c>
      <c r="AA43" s="53">
        <v>4.0</v>
      </c>
      <c r="AB43" s="53">
        <v>4.0</v>
      </c>
      <c r="AC43" s="65"/>
      <c r="AD43" s="52"/>
      <c r="AE43" s="52"/>
      <c r="AF43" s="52"/>
      <c r="AG43" s="65"/>
      <c r="AH43" s="52"/>
      <c r="AI43" s="52"/>
      <c r="AJ43" s="52"/>
      <c r="AK43" s="65"/>
      <c r="AL43" s="52"/>
      <c r="AM43" s="52"/>
      <c r="AN43" s="52"/>
      <c r="AO43" s="56"/>
      <c r="AP43" s="56"/>
      <c r="AQ43" s="56"/>
      <c r="AR43" s="58"/>
      <c r="AS43" s="58"/>
      <c r="AT43" s="66"/>
      <c r="AU43" s="60"/>
      <c r="AV43" s="60"/>
      <c r="AW43" s="61"/>
      <c r="AX43" s="62"/>
      <c r="AY43" s="31">
        <f t="shared" si="9"/>
        <v>12</v>
      </c>
      <c r="AZ43" s="63"/>
      <c r="BA43" s="69"/>
      <c r="BB43" s="69"/>
      <c r="BC43" s="69"/>
      <c r="BD43" s="71"/>
      <c r="BE43" s="71"/>
      <c r="BF43" s="71"/>
      <c r="BG43" s="72"/>
      <c r="BH43" s="73">
        <v>4.0</v>
      </c>
      <c r="BI43" s="73">
        <v>4.0</v>
      </c>
      <c r="BJ43" s="74"/>
      <c r="BK43" s="74"/>
      <c r="BL43" s="77">
        <f t="shared" si="10"/>
        <v>8</v>
      </c>
      <c r="BM43" s="80">
        <f t="shared" si="11"/>
        <v>20</v>
      </c>
      <c r="BN43" s="81"/>
      <c r="BO43" s="82">
        <f>IF(ISBLANK(A43),"",VLOOKUP(LEFT(A43,1),Coordinate,2,FALSE))</f>
        <v>6</v>
      </c>
      <c r="BP43" s="83">
        <f t="shared" si="12"/>
        <v>6</v>
      </c>
      <c r="BQ43" s="84">
        <f t="shared" si="13"/>
        <v>82</v>
      </c>
      <c r="BR43" s="54">
        <f>IF(ISBLANK(A43),"",vlookup(LEFT(A43,1),Coordinate,9,false))</f>
        <v>25</v>
      </c>
      <c r="BS43" s="54">
        <f>IF(ISBLANK(A43),"",VLOOKUP(MID(A43,2,1),Coordinate,9,false))</f>
        <v>14</v>
      </c>
      <c r="BT43" s="54">
        <f>IF(ISBLANK(A43),"",VLOOKUP(MID(A43,3,1),Coordinate,9,false))</f>
        <v>12</v>
      </c>
      <c r="BU43" s="54">
        <f>IF(ISBLANK(A43),"",VLOOKUP(MID(A43,4,1),Coordinate,9,false))</f>
        <v>1</v>
      </c>
      <c r="BV43" s="54">
        <f>IF(ISBLANK(A43),"",VLOOKUP(MID(A43,5,1),Coordinate,9,false))</f>
        <v>8</v>
      </c>
      <c r="BW43" s="54">
        <f>IF(ISBLANK(A43),"",VLOOKUP(MID(A43,6,1),Coordinate,9,false))</f>
        <v>4</v>
      </c>
      <c r="BX43" s="84">
        <f>IF(ISBLANK(A43),"",VLOOKUP(RIGHT(A43,1),Coordinate,9,false))</f>
        <v>18</v>
      </c>
      <c r="BY43" s="84">
        <f t="array" ref="BY43">SUMPRODUCT(BR43:BX43,TRANSPOSE(Weights))</f>
        <v>283</v>
      </c>
      <c r="BZ43" s="53"/>
    </row>
    <row r="44">
      <c r="A44" s="50" t="s">
        <v>1063</v>
      </c>
      <c r="B44" s="51" t="str">
        <f>IF(ISBLANK(A44),"",if(C44="","N",if(VLOOKUP(BQ44,NewPlanet,3,false)=C44,"Y","N")))</f>
        <v>N</v>
      </c>
      <c r="C44" s="3" t="s">
        <v>1065</v>
      </c>
      <c r="D44" s="53" t="s">
        <v>119</v>
      </c>
      <c r="E44" s="53" t="s">
        <v>119</v>
      </c>
      <c r="F44" s="52"/>
      <c r="G44" s="53" t="s">
        <v>119</v>
      </c>
      <c r="H44" s="52"/>
      <c r="I44" s="54">
        <f t="shared" si="7"/>
        <v>3</v>
      </c>
      <c r="J44" s="53" t="s">
        <v>119</v>
      </c>
      <c r="K44" s="53" t="s">
        <v>119</v>
      </c>
      <c r="L44" s="52"/>
      <c r="M44" s="52"/>
      <c r="N44" s="53" t="s">
        <v>119</v>
      </c>
      <c r="O44" s="54">
        <f t="shared" si="8"/>
        <v>3</v>
      </c>
      <c r="P44" s="55" t="s">
        <v>123</v>
      </c>
      <c r="Q44" s="64" t="s">
        <v>119</v>
      </c>
      <c r="R44" s="57" t="s">
        <v>123</v>
      </c>
      <c r="S44" s="66" t="s">
        <v>119</v>
      </c>
      <c r="T44" s="59" t="s">
        <v>125</v>
      </c>
      <c r="U44" s="67" t="s">
        <v>119</v>
      </c>
      <c r="V44" s="61"/>
      <c r="W44" s="62"/>
      <c r="X44" s="52"/>
      <c r="Y44" s="63"/>
      <c r="Z44" s="53">
        <v>4.0</v>
      </c>
      <c r="AA44" s="53">
        <v>4.0</v>
      </c>
      <c r="AB44" s="53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56"/>
      <c r="AP44" s="56"/>
      <c r="AQ44" s="56"/>
      <c r="AR44" s="58"/>
      <c r="AS44" s="58"/>
      <c r="AT44" s="66"/>
      <c r="AU44" s="60"/>
      <c r="AV44" s="60"/>
      <c r="AW44" s="61"/>
      <c r="AX44" s="62"/>
      <c r="AY44" s="31">
        <f t="shared" si="9"/>
        <v>8</v>
      </c>
      <c r="AZ44" s="63"/>
      <c r="BA44" s="75">
        <v>3.0</v>
      </c>
      <c r="BB44" s="69"/>
      <c r="BC44" s="69"/>
      <c r="BD44" s="89">
        <v>2.0</v>
      </c>
      <c r="BE44" s="71"/>
      <c r="BF44" s="71"/>
      <c r="BG44" s="76">
        <v>7.0</v>
      </c>
      <c r="BH44" s="73"/>
      <c r="BI44" s="73"/>
      <c r="BJ44" s="74"/>
      <c r="BK44" s="74"/>
      <c r="BL44" s="77">
        <f t="shared" si="10"/>
        <v>12</v>
      </c>
      <c r="BM44" s="80">
        <f t="shared" si="11"/>
        <v>20</v>
      </c>
      <c r="BN44" s="81"/>
      <c r="BO44" s="82">
        <f>IF(ISBLANK(A44),"",VLOOKUP(LEFT(A44,1),Coordinate,2,FALSE))</f>
        <v>6</v>
      </c>
      <c r="BP44" s="83">
        <f t="shared" si="12"/>
        <v>6</v>
      </c>
      <c r="BQ44" s="84">
        <f t="shared" si="13"/>
        <v>108</v>
      </c>
      <c r="BR44" s="54">
        <f>IF(ISBLANK(A44),"",vlookup(LEFT(A44,1),Coordinate,9,false))</f>
        <v>25</v>
      </c>
      <c r="BS44" s="54">
        <f>IF(ISBLANK(A44),"",VLOOKUP(MID(A44,2,1),Coordinate,9,false))</f>
        <v>14</v>
      </c>
      <c r="BT44" s="54">
        <f>IF(ISBLANK(A44),"",VLOOKUP(MID(A44,3,1),Coordinate,9,false))</f>
        <v>14</v>
      </c>
      <c r="BU44" s="54">
        <f>IF(ISBLANK(A44),"",VLOOKUP(MID(A44,4,1),Coordinate,9,false))</f>
        <v>11</v>
      </c>
      <c r="BV44" s="54">
        <f>IF(ISBLANK(A44),"",VLOOKUP(MID(A44,5,1),Coordinate,9,false))</f>
        <v>14</v>
      </c>
      <c r="BW44" s="54">
        <f>IF(ISBLANK(A44),"",VLOOKUP(MID(A44,6,1),Coordinate,9,false))</f>
        <v>6</v>
      </c>
      <c r="BX44" s="84">
        <f>IF(ISBLANK(A44),"",VLOOKUP(RIGHT(A44,1),Coordinate,9,false))</f>
        <v>24</v>
      </c>
      <c r="BY44" s="84">
        <f t="array" ref="BY44">SUMPRODUCT(BR44:BX44,TRANSPOSE(Weights))</f>
        <v>413</v>
      </c>
      <c r="BZ44" s="53"/>
    </row>
    <row r="45">
      <c r="A45" s="50" t="s">
        <v>1066</v>
      </c>
      <c r="B45" s="51" t="str">
        <f>IF(ISBLANK(A45),"",if(C45="","N",if(VLOOKUP(BQ45,NewPlanet,3,false)=C45,"Y","N")))</f>
        <v>N</v>
      </c>
      <c r="C45" s="3" t="s">
        <v>1064</v>
      </c>
      <c r="D45" s="52" t="s">
        <v>119</v>
      </c>
      <c r="E45" s="52"/>
      <c r="F45" s="52" t="s">
        <v>119</v>
      </c>
      <c r="G45" s="53" t="s">
        <v>119</v>
      </c>
      <c r="H45" s="52"/>
      <c r="I45" s="54">
        <f t="shared" si="7"/>
        <v>3</v>
      </c>
      <c r="J45" s="52"/>
      <c r="K45" s="52" t="s">
        <v>119</v>
      </c>
      <c r="L45" s="52" t="s">
        <v>119</v>
      </c>
      <c r="M45" s="52"/>
      <c r="N45" s="52" t="s">
        <v>119</v>
      </c>
      <c r="O45" s="54">
        <f t="shared" si="8"/>
        <v>3</v>
      </c>
      <c r="P45" s="55" t="s">
        <v>124</v>
      </c>
      <c r="Q45" s="56"/>
      <c r="R45" s="57" t="s">
        <v>123</v>
      </c>
      <c r="S45" s="58"/>
      <c r="T45" s="59" t="s">
        <v>394</v>
      </c>
      <c r="U45" s="60"/>
      <c r="V45" s="61"/>
      <c r="W45" s="62" t="s">
        <v>119</v>
      </c>
      <c r="X45" s="52"/>
      <c r="Y45" s="63"/>
      <c r="Z45" s="53">
        <v>2.0</v>
      </c>
      <c r="AA45" s="53">
        <v>3.0</v>
      </c>
      <c r="AB45" s="53">
        <v>3.0</v>
      </c>
      <c r="AC45" s="65"/>
      <c r="AD45" s="52"/>
      <c r="AE45" s="52"/>
      <c r="AF45" s="52"/>
      <c r="AG45" s="65"/>
      <c r="AH45" s="52"/>
      <c r="AI45" s="52"/>
      <c r="AJ45" s="52"/>
      <c r="AK45" s="65"/>
      <c r="AL45" s="52"/>
      <c r="AM45" s="52"/>
      <c r="AN45" s="52"/>
      <c r="AO45" s="56"/>
      <c r="AP45" s="56"/>
      <c r="AQ45" s="56"/>
      <c r="AR45" s="58">
        <v>6.0</v>
      </c>
      <c r="AS45" s="58"/>
      <c r="AT45" s="66"/>
      <c r="AU45" s="60"/>
      <c r="AV45" s="60"/>
      <c r="AW45" s="61"/>
      <c r="AX45" s="62"/>
      <c r="AY45" s="31">
        <f t="shared" si="9"/>
        <v>14</v>
      </c>
      <c r="AZ45" s="63"/>
      <c r="BA45" s="69"/>
      <c r="BB45" s="69"/>
      <c r="BC45" s="69"/>
      <c r="BD45" s="71"/>
      <c r="BE45" s="71"/>
      <c r="BF45" s="71"/>
      <c r="BG45" s="72"/>
      <c r="BH45" s="73"/>
      <c r="BI45" s="73">
        <v>6.0</v>
      </c>
      <c r="BJ45" s="74"/>
      <c r="BK45" s="74"/>
      <c r="BL45" s="77">
        <f t="shared" si="10"/>
        <v>6</v>
      </c>
      <c r="BM45" s="80">
        <f t="shared" si="11"/>
        <v>20</v>
      </c>
      <c r="BN45" s="81"/>
      <c r="BO45" s="82">
        <f>IF(ISBLANK(A45),"",VLOOKUP(LEFT(A45,1),Coordinate,2,FALSE))</f>
        <v>6</v>
      </c>
      <c r="BP45" s="83">
        <f t="shared" si="12"/>
        <v>6</v>
      </c>
      <c r="BQ45" s="84">
        <f t="shared" si="13"/>
        <v>93</v>
      </c>
      <c r="BR45" s="54">
        <f>IF(ISBLANK(A45),"",vlookup(LEFT(A45,1),Coordinate,9,false))</f>
        <v>25</v>
      </c>
      <c r="BS45" s="54">
        <f>IF(ISBLANK(A45),"",VLOOKUP(MID(A45,2,1),Coordinate,9,false))</f>
        <v>15</v>
      </c>
      <c r="BT45" s="54">
        <f>IF(ISBLANK(A45),"",VLOOKUP(MID(A45,3,1),Coordinate,9,false))</f>
        <v>4</v>
      </c>
      <c r="BU45" s="54">
        <f>IF(ISBLANK(A45),"",VLOOKUP(MID(A45,4,1),Coordinate,9,false))</f>
        <v>18</v>
      </c>
      <c r="BV45" s="54">
        <f>IF(ISBLANK(A45),"",VLOOKUP(MID(A45,5,1),Coordinate,9,false))</f>
        <v>15</v>
      </c>
      <c r="BW45" s="54">
        <f>IF(ISBLANK(A45),"",VLOOKUP(MID(A45,6,1),Coordinate,9,false))</f>
        <v>16</v>
      </c>
      <c r="BX45" s="84">
        <f>IF(ISBLANK(A45),"",VLOOKUP(RIGHT(A45,1),Coordinate,9,false))</f>
        <v>0</v>
      </c>
      <c r="BY45" s="84">
        <f t="array" ref="BY45">SUMPRODUCT(BR45:BX45,TRANSPOSE(Weights))</f>
        <v>310</v>
      </c>
      <c r="BZ45" s="53"/>
    </row>
    <row r="46">
      <c r="A46" s="50" t="s">
        <v>1067</v>
      </c>
      <c r="B46" s="51" t="str">
        <f>IF(ISBLANK(A46),"",if(C46="","N",if(VLOOKUP(BQ46,NewPlanet,3,false)=C46,"Y","N")))</f>
        <v>N</v>
      </c>
      <c r="C46" s="3" t="s">
        <v>1068</v>
      </c>
      <c r="D46" s="52" t="s">
        <v>121</v>
      </c>
      <c r="E46" s="52" t="s">
        <v>121</v>
      </c>
      <c r="F46" s="52" t="s">
        <v>121</v>
      </c>
      <c r="G46" s="53"/>
      <c r="H46" s="52"/>
      <c r="I46" s="54">
        <f t="shared" si="7"/>
        <v>3</v>
      </c>
      <c r="J46" s="52"/>
      <c r="K46" s="52" t="s">
        <v>121</v>
      </c>
      <c r="L46" s="52" t="s">
        <v>121</v>
      </c>
      <c r="M46" s="52" t="s">
        <v>121</v>
      </c>
      <c r="N46" s="52"/>
      <c r="O46" s="54">
        <f t="shared" si="8"/>
        <v>3</v>
      </c>
      <c r="P46" s="55" t="s">
        <v>123</v>
      </c>
      <c r="Q46" s="56" t="s">
        <v>119</v>
      </c>
      <c r="R46" s="57" t="s">
        <v>123</v>
      </c>
      <c r="S46" s="58" t="s">
        <v>121</v>
      </c>
      <c r="T46" s="59" t="s">
        <v>125</v>
      </c>
      <c r="U46" s="60" t="s">
        <v>121</v>
      </c>
      <c r="V46" s="61" t="s">
        <v>121</v>
      </c>
      <c r="W46" s="62"/>
      <c r="X46" s="52"/>
      <c r="Y46" s="63"/>
      <c r="Z46" s="53">
        <v>1.0</v>
      </c>
      <c r="AA46" s="53">
        <v>3.0</v>
      </c>
      <c r="AB46" s="53"/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2"/>
      <c r="AO46" s="56"/>
      <c r="AP46" s="56"/>
      <c r="AQ46" s="56"/>
      <c r="AR46" s="58"/>
      <c r="AS46" s="58"/>
      <c r="AT46" s="66"/>
      <c r="AU46" s="60"/>
      <c r="AV46" s="60"/>
      <c r="AW46" s="61"/>
      <c r="AX46" s="62"/>
      <c r="AY46" s="31">
        <f t="shared" si="9"/>
        <v>4</v>
      </c>
      <c r="AZ46" s="63"/>
      <c r="BA46" s="69">
        <v>2.0</v>
      </c>
      <c r="BB46" s="69"/>
      <c r="BC46" s="69"/>
      <c r="BD46" s="71">
        <v>5.0</v>
      </c>
      <c r="BE46" s="71"/>
      <c r="BF46" s="71"/>
      <c r="BG46" s="72">
        <v>5.0</v>
      </c>
      <c r="BH46" s="73">
        <v>4.0</v>
      </c>
      <c r="BI46" s="73"/>
      <c r="BJ46" s="74"/>
      <c r="BK46" s="74"/>
      <c r="BL46" s="77">
        <f t="shared" si="10"/>
        <v>16</v>
      </c>
      <c r="BM46" s="80">
        <f t="shared" si="11"/>
        <v>20</v>
      </c>
      <c r="BN46" s="81"/>
      <c r="BO46" s="82">
        <f>IF(ISBLANK(A46),"",VLOOKUP(LEFT(A46,1),Coordinate,2,FALSE))</f>
        <v>6</v>
      </c>
      <c r="BP46" s="83">
        <f t="shared" si="12"/>
        <v>6</v>
      </c>
      <c r="BQ46" s="84">
        <f t="shared" si="13"/>
        <v>106</v>
      </c>
      <c r="BR46" s="54">
        <f>IF(ISBLANK(A46),"",vlookup(LEFT(A46,1),Coordinate,9,false))</f>
        <v>25</v>
      </c>
      <c r="BS46" s="54">
        <f>IF(ISBLANK(A46),"",VLOOKUP(MID(A46,2,1),Coordinate,9,false))</f>
        <v>15</v>
      </c>
      <c r="BT46" s="54">
        <f>IF(ISBLANK(A46),"",VLOOKUP(MID(A46,3,1),Coordinate,9,false))</f>
        <v>5</v>
      </c>
      <c r="BU46" s="54">
        <f>IF(ISBLANK(A46),"",VLOOKUP(MID(A46,4,1),Coordinate,9,false))</f>
        <v>11</v>
      </c>
      <c r="BV46" s="54">
        <f>IF(ISBLANK(A46),"",VLOOKUP(MID(A46,5,1),Coordinate,9,false))</f>
        <v>12</v>
      </c>
      <c r="BW46" s="54">
        <f>IF(ISBLANK(A46),"",VLOOKUP(MID(A46,6,1),Coordinate,9,false))</f>
        <v>13</v>
      </c>
      <c r="BX46" s="84">
        <f>IF(ISBLANK(A46),"",VLOOKUP(RIGHT(A46,1),Coordinate,9,false))</f>
        <v>25</v>
      </c>
      <c r="BY46" s="84">
        <f t="array" ref="BY46">SUMPRODUCT(BR46:BX46,TRANSPOSE(Weights))</f>
        <v>427</v>
      </c>
      <c r="BZ46" s="53"/>
    </row>
    <row r="47">
      <c r="A47" s="50" t="s">
        <v>1070</v>
      </c>
      <c r="B47" s="51" t="str">
        <f>IF(ISBLANK(A47),"",if(C47="","N",if(VLOOKUP(BQ47,NewPlanet,3,false)=C47,"Y","N")))</f>
        <v>N</v>
      </c>
      <c r="C47" s="3" t="s">
        <v>1062</v>
      </c>
      <c r="D47" s="52" t="s">
        <v>119</v>
      </c>
      <c r="E47" s="52" t="s">
        <v>119</v>
      </c>
      <c r="F47" s="52" t="s">
        <v>119</v>
      </c>
      <c r="G47" s="53"/>
      <c r="H47" s="52"/>
      <c r="I47" s="54">
        <f t="shared" si="7"/>
        <v>3</v>
      </c>
      <c r="J47" s="52" t="s">
        <v>119</v>
      </c>
      <c r="K47" s="52" t="s">
        <v>119</v>
      </c>
      <c r="L47" s="52" t="s">
        <v>119</v>
      </c>
      <c r="M47" s="52"/>
      <c r="N47" s="52"/>
      <c r="O47" s="54">
        <f t="shared" si="8"/>
        <v>3</v>
      </c>
      <c r="P47" s="55" t="s">
        <v>124</v>
      </c>
      <c r="Q47" s="56"/>
      <c r="R47" s="57" t="s">
        <v>123</v>
      </c>
      <c r="S47" s="58"/>
      <c r="T47" s="59" t="s">
        <v>125</v>
      </c>
      <c r="U47" s="60"/>
      <c r="V47" s="61"/>
      <c r="W47" s="62" t="s">
        <v>119</v>
      </c>
      <c r="X47" s="52"/>
      <c r="Y47" s="63"/>
      <c r="Z47" s="53">
        <v>3.0</v>
      </c>
      <c r="AA47" s="53">
        <v>5.0</v>
      </c>
      <c r="AB47" s="53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/>
      <c r="AP47" s="56"/>
      <c r="AQ47" s="56"/>
      <c r="AR47" s="58">
        <v>3.0</v>
      </c>
      <c r="AS47" s="58"/>
      <c r="AT47" s="66"/>
      <c r="AU47" s="60">
        <v>1.0</v>
      </c>
      <c r="AV47" s="60" t="s">
        <v>1072</v>
      </c>
      <c r="AW47" s="61"/>
      <c r="AX47" s="62"/>
      <c r="AY47" s="31">
        <f t="shared" si="9"/>
        <v>12</v>
      </c>
      <c r="AZ47" s="63"/>
      <c r="BA47" s="69"/>
      <c r="BB47" s="69"/>
      <c r="BC47" s="69"/>
      <c r="BD47" s="71"/>
      <c r="BE47" s="71"/>
      <c r="BF47" s="71"/>
      <c r="BG47" s="72"/>
      <c r="BH47" s="73"/>
      <c r="BI47" s="73"/>
      <c r="BJ47" s="74">
        <v>8.0</v>
      </c>
      <c r="BK47" s="74"/>
      <c r="BL47" s="77">
        <f t="shared" si="10"/>
        <v>8</v>
      </c>
      <c r="BM47" s="80">
        <f t="shared" si="11"/>
        <v>20</v>
      </c>
      <c r="BN47" s="81" t="s">
        <v>1073</v>
      </c>
      <c r="BO47" s="82">
        <f>IF(ISBLANK(A47),"",VLOOKUP(LEFT(A47,1),Coordinate,2,FALSE))</f>
        <v>6</v>
      </c>
      <c r="BP47" s="83">
        <f t="shared" si="12"/>
        <v>6</v>
      </c>
      <c r="BQ47" s="84">
        <f t="shared" si="13"/>
        <v>87</v>
      </c>
      <c r="BR47" s="54">
        <f>IF(ISBLANK(A47),"",vlookup(LEFT(A47,1),Coordinate,9,false))</f>
        <v>25</v>
      </c>
      <c r="BS47" s="54">
        <f>IF(ISBLANK(A47),"",VLOOKUP(MID(A47,2,1),Coordinate,9,false))</f>
        <v>15</v>
      </c>
      <c r="BT47" s="54">
        <f>IF(ISBLANK(A47),"",VLOOKUP(MID(A47,3,1),Coordinate,9,false))</f>
        <v>11</v>
      </c>
      <c r="BU47" s="54">
        <f>IF(ISBLANK(A47),"",VLOOKUP(MID(A47,4,1),Coordinate,9,false))</f>
        <v>0</v>
      </c>
      <c r="BV47" s="54">
        <f>IF(ISBLANK(A47),"",VLOOKUP(MID(A47,5,1),Coordinate,9,false))</f>
        <v>13</v>
      </c>
      <c r="BW47" s="54">
        <f>IF(ISBLANK(A47),"",VLOOKUP(MID(A47,6,1),Coordinate,9,false))</f>
        <v>4</v>
      </c>
      <c r="BX47" s="84">
        <f>IF(ISBLANK(A47),"",VLOOKUP(RIGHT(A47,1),Coordinate,9,false))</f>
        <v>19</v>
      </c>
      <c r="BY47" s="84">
        <f t="array" ref="BY47">SUMPRODUCT(BR47:BX47,TRANSPOSE(Weights))</f>
        <v>310</v>
      </c>
      <c r="BZ47" s="53"/>
    </row>
    <row r="48">
      <c r="A48" s="50" t="s">
        <v>1076</v>
      </c>
      <c r="B48" s="51" t="str">
        <f>IF(ISBLANK(A48),"",if(C48="","N",if(VLOOKUP(BQ48,NewPlanet,3,false)=C48,"Y","N")))</f>
        <v>N</v>
      </c>
      <c r="C48" s="3" t="s">
        <v>1077</v>
      </c>
      <c r="D48" s="52" t="s">
        <v>119</v>
      </c>
      <c r="E48" s="52" t="s">
        <v>119</v>
      </c>
      <c r="F48" s="52"/>
      <c r="G48" s="53"/>
      <c r="H48" s="52" t="s">
        <v>119</v>
      </c>
      <c r="I48" s="54">
        <f t="shared" si="7"/>
        <v>3</v>
      </c>
      <c r="J48" s="52" t="s">
        <v>119</v>
      </c>
      <c r="K48" s="52" t="s">
        <v>119</v>
      </c>
      <c r="L48" s="52" t="s">
        <v>119</v>
      </c>
      <c r="M48" s="52"/>
      <c r="N48" s="52"/>
      <c r="O48" s="54">
        <f t="shared" si="8"/>
        <v>3</v>
      </c>
      <c r="P48" s="55" t="s">
        <v>124</v>
      </c>
      <c r="Q48" s="56"/>
      <c r="R48" s="57" t="s">
        <v>124</v>
      </c>
      <c r="S48" s="58"/>
      <c r="T48" s="59" t="s">
        <v>124</v>
      </c>
      <c r="U48" s="60"/>
      <c r="V48" s="61"/>
      <c r="W48" s="62"/>
      <c r="X48" s="52" t="s">
        <v>119</v>
      </c>
      <c r="Y48" s="63"/>
      <c r="Z48" s="53">
        <v>10.0</v>
      </c>
      <c r="AA48" s="53">
        <v>3.0</v>
      </c>
      <c r="AB48" s="53">
        <v>6.0</v>
      </c>
      <c r="AC48" s="65"/>
      <c r="AD48" s="52"/>
      <c r="AE48" s="52">
        <v>1.0</v>
      </c>
      <c r="AF48" s="52"/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6"/>
      <c r="AR48" s="58"/>
      <c r="AS48" s="58"/>
      <c r="AT48" s="66"/>
      <c r="AU48" s="60"/>
      <c r="AV48" s="60"/>
      <c r="AW48" s="61"/>
      <c r="AX48" s="62"/>
      <c r="AY48" s="31">
        <f t="shared" si="9"/>
        <v>20</v>
      </c>
      <c r="AZ48" s="63"/>
      <c r="BA48" s="69"/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77">
        <f t="shared" si="10"/>
        <v>0</v>
      </c>
      <c r="BM48" s="80">
        <f t="shared" si="11"/>
        <v>20</v>
      </c>
      <c r="BN48" s="81" t="s">
        <v>1079</v>
      </c>
      <c r="BO48" s="82">
        <f>IF(ISBLANK(A48),"",VLOOKUP(LEFT(A48,1),Coordinate,2,FALSE))</f>
        <v>6</v>
      </c>
      <c r="BP48" s="83">
        <f t="shared" si="12"/>
        <v>6</v>
      </c>
      <c r="BQ48" s="84">
        <f t="shared" si="13"/>
        <v>106</v>
      </c>
      <c r="BR48" s="54">
        <f>IF(ISBLANK(A48),"",vlookup(LEFT(A48,1),Coordinate,9,false))</f>
        <v>25</v>
      </c>
      <c r="BS48" s="54">
        <f>IF(ISBLANK(A48),"",VLOOKUP(MID(A48,2,1),Coordinate,9,false))</f>
        <v>15</v>
      </c>
      <c r="BT48" s="54">
        <f>IF(ISBLANK(A48),"",VLOOKUP(MID(A48,3,1),Coordinate,9,false))</f>
        <v>16</v>
      </c>
      <c r="BU48" s="54">
        <f>IF(ISBLANK(A48),"",VLOOKUP(MID(A48,4,1),Coordinate,9,false))</f>
        <v>11</v>
      </c>
      <c r="BV48" s="54">
        <f>IF(ISBLANK(A48),"",VLOOKUP(MID(A48,5,1),Coordinate,9,false))</f>
        <v>12</v>
      </c>
      <c r="BW48" s="54">
        <f>IF(ISBLANK(A48),"",VLOOKUP(MID(A48,6,1),Coordinate,9,false))</f>
        <v>13</v>
      </c>
      <c r="BX48" s="84">
        <f>IF(ISBLANK(A48),"",VLOOKUP(RIGHT(A48,1),Coordinate,9,false))</f>
        <v>14</v>
      </c>
      <c r="BY48" s="84">
        <f t="array" ref="BY48">SUMPRODUCT(BR48:BX48,TRANSPOSE(Weights))</f>
        <v>383</v>
      </c>
      <c r="BZ48" s="53"/>
    </row>
    <row r="49">
      <c r="A49" s="50" t="s">
        <v>1083</v>
      </c>
      <c r="B49" s="51" t="str">
        <f>IF(ISBLANK(A49),"",if(C49="","N",if(VLOOKUP(BQ49,NewPlanet,3,false)=C49,"Y","N")))</f>
        <v>N</v>
      </c>
      <c r="C49" s="3" t="s">
        <v>1071</v>
      </c>
      <c r="D49" s="52"/>
      <c r="E49" s="52" t="s">
        <v>121</v>
      </c>
      <c r="F49" s="52"/>
      <c r="G49" s="53" t="s">
        <v>121</v>
      </c>
      <c r="H49" s="52" t="s">
        <v>121</v>
      </c>
      <c r="I49" s="54">
        <f t="shared" si="7"/>
        <v>3</v>
      </c>
      <c r="J49" s="52" t="s">
        <v>121</v>
      </c>
      <c r="K49" s="52"/>
      <c r="L49" s="52" t="s">
        <v>121</v>
      </c>
      <c r="M49" s="52"/>
      <c r="N49" s="52" t="s">
        <v>121</v>
      </c>
      <c r="O49" s="54">
        <f t="shared" si="8"/>
        <v>3</v>
      </c>
      <c r="P49" s="55" t="s">
        <v>131</v>
      </c>
      <c r="Q49" s="56" t="s">
        <v>119</v>
      </c>
      <c r="R49" s="57" t="s">
        <v>124</v>
      </c>
      <c r="S49" s="58"/>
      <c r="T49" s="59" t="s">
        <v>125</v>
      </c>
      <c r="U49" s="60" t="s">
        <v>119</v>
      </c>
      <c r="V49" s="61" t="s">
        <v>119</v>
      </c>
      <c r="W49" s="62" t="s">
        <v>119</v>
      </c>
      <c r="X49" s="52" t="s">
        <v>119</v>
      </c>
      <c r="Y49" s="63"/>
      <c r="Z49" s="53">
        <v>3.0</v>
      </c>
      <c r="AA49" s="53">
        <v>3.0</v>
      </c>
      <c r="AB49" s="53"/>
      <c r="AC49" s="65"/>
      <c r="AD49" s="52"/>
      <c r="AE49" s="52">
        <v>1.0</v>
      </c>
      <c r="AF49" s="52"/>
      <c r="AG49" s="65"/>
      <c r="AH49" s="52"/>
      <c r="AI49" s="52"/>
      <c r="AJ49" s="52"/>
      <c r="AK49" s="65"/>
      <c r="AL49" s="52"/>
      <c r="AM49" s="52"/>
      <c r="AN49" s="52"/>
      <c r="AO49" s="56"/>
      <c r="AP49" s="56"/>
      <c r="AQ49" s="56"/>
      <c r="AR49" s="58"/>
      <c r="AS49" s="58"/>
      <c r="AT49" s="66"/>
      <c r="AU49" s="60"/>
      <c r="AV49" s="60"/>
      <c r="AW49" s="61"/>
      <c r="AX49" s="62"/>
      <c r="AY49" s="31">
        <f t="shared" si="9"/>
        <v>7</v>
      </c>
      <c r="AZ49" s="63"/>
      <c r="BA49" s="69"/>
      <c r="BB49" s="69">
        <v>2.0</v>
      </c>
      <c r="BC49" s="69"/>
      <c r="BD49" s="71"/>
      <c r="BE49" s="71"/>
      <c r="BF49" s="71"/>
      <c r="BG49" s="72">
        <v>5.0</v>
      </c>
      <c r="BH49" s="73">
        <v>4.0</v>
      </c>
      <c r="BI49" s="73"/>
      <c r="BJ49" s="74">
        <v>2.0</v>
      </c>
      <c r="BK49" s="74"/>
      <c r="BL49" s="77">
        <f t="shared" si="10"/>
        <v>13</v>
      </c>
      <c r="BM49" s="80">
        <f t="shared" si="11"/>
        <v>20</v>
      </c>
      <c r="BN49" s="81" t="s">
        <v>1084</v>
      </c>
      <c r="BO49" s="82">
        <f>IF(ISBLANK(A49),"",VLOOKUP(LEFT(A49,1),Coordinate,2,FALSE))</f>
        <v>6</v>
      </c>
      <c r="BP49" s="83">
        <f t="shared" si="12"/>
        <v>6</v>
      </c>
      <c r="BQ49" s="84">
        <f t="shared" si="13"/>
        <v>106</v>
      </c>
      <c r="BR49" s="54">
        <f>IF(ISBLANK(A49),"",vlookup(LEFT(A49,1),Coordinate,9,false))</f>
        <v>25</v>
      </c>
      <c r="BS49" s="54">
        <f>IF(ISBLANK(A49),"",VLOOKUP(MID(A49,2,1),Coordinate,9,false))</f>
        <v>15</v>
      </c>
      <c r="BT49" s="54">
        <f>IF(ISBLANK(A49),"",VLOOKUP(MID(A49,3,1),Coordinate,9,false))</f>
        <v>25</v>
      </c>
      <c r="BU49" s="54">
        <f>IF(ISBLANK(A49),"",VLOOKUP(MID(A49,4,1),Coordinate,9,false))</f>
        <v>11</v>
      </c>
      <c r="BV49" s="54">
        <f>IF(ISBLANK(A49),"",VLOOKUP(MID(A49,5,1),Coordinate,9,false))</f>
        <v>12</v>
      </c>
      <c r="BW49" s="54">
        <f>IF(ISBLANK(A49),"",VLOOKUP(MID(A49,6,1),Coordinate,9,false))</f>
        <v>13</v>
      </c>
      <c r="BX49" s="84">
        <f>IF(ISBLANK(A49),"",VLOOKUP(RIGHT(A49,1),Coordinate,9,false))</f>
        <v>5</v>
      </c>
      <c r="BY49" s="84">
        <f t="array" ref="BY49">SUMPRODUCT(BR49:BX49,TRANSPOSE(Weights))</f>
        <v>347</v>
      </c>
      <c r="BZ49" s="53"/>
    </row>
    <row r="50">
      <c r="A50" s="50" t="s">
        <v>1074</v>
      </c>
      <c r="B50" s="51" t="str">
        <f>IF(ISBLANK(A50),"",if(C50="","N",if(VLOOKUP(BQ50,NewPlanet,3,false)=C50,"Y","N")))</f>
        <v>N</v>
      </c>
      <c r="C50" s="3" t="s">
        <v>1075</v>
      </c>
      <c r="D50" s="53" t="s">
        <v>119</v>
      </c>
      <c r="E50" s="53" t="s">
        <v>119</v>
      </c>
      <c r="F50" s="52"/>
      <c r="G50" s="53" t="s">
        <v>119</v>
      </c>
      <c r="H50" s="52"/>
      <c r="I50" s="54">
        <f t="shared" si="7"/>
        <v>3</v>
      </c>
      <c r="J50" s="52"/>
      <c r="K50" s="52"/>
      <c r="L50" s="53" t="s">
        <v>119</v>
      </c>
      <c r="M50" s="53" t="s">
        <v>119</v>
      </c>
      <c r="N50" s="53" t="s">
        <v>119</v>
      </c>
      <c r="O50" s="54">
        <f t="shared" si="8"/>
        <v>3</v>
      </c>
      <c r="P50" s="55" t="s">
        <v>123</v>
      </c>
      <c r="Q50" s="64" t="s">
        <v>119</v>
      </c>
      <c r="R50" s="57" t="s">
        <v>122</v>
      </c>
      <c r="S50" s="58"/>
      <c r="T50" s="59" t="s">
        <v>125</v>
      </c>
      <c r="U50" s="67" t="s">
        <v>119</v>
      </c>
      <c r="V50" s="68" t="s">
        <v>119</v>
      </c>
      <c r="W50" s="62"/>
      <c r="X50" s="52"/>
      <c r="Y50" s="63"/>
      <c r="Z50" s="53">
        <v>2.0</v>
      </c>
      <c r="AA50" s="53">
        <v>3.0</v>
      </c>
      <c r="AB50" s="53"/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2"/>
      <c r="AO50" s="56"/>
      <c r="AP50" s="56"/>
      <c r="AQ50" s="56"/>
      <c r="AR50" s="58"/>
      <c r="AS50" s="58"/>
      <c r="AT50" s="66">
        <v>4.0</v>
      </c>
      <c r="AU50" s="60"/>
      <c r="AV50" s="60"/>
      <c r="AW50" s="61"/>
      <c r="AX50" s="62"/>
      <c r="AY50" s="31">
        <f t="shared" si="9"/>
        <v>9</v>
      </c>
      <c r="AZ50" s="63"/>
      <c r="BA50" s="75">
        <v>2.0</v>
      </c>
      <c r="BB50" s="69"/>
      <c r="BC50" s="69"/>
      <c r="BD50" s="71"/>
      <c r="BE50" s="71"/>
      <c r="BF50" s="71"/>
      <c r="BG50" s="76">
        <v>5.0</v>
      </c>
      <c r="BH50" s="78">
        <v>2.0</v>
      </c>
      <c r="BI50" s="78">
        <v>2.0</v>
      </c>
      <c r="BJ50" s="74"/>
      <c r="BK50" s="74"/>
      <c r="BL50" s="77">
        <f t="shared" si="10"/>
        <v>11</v>
      </c>
      <c r="BM50" s="80">
        <f t="shared" si="11"/>
        <v>20</v>
      </c>
      <c r="BN50" s="81"/>
      <c r="BO50" s="82">
        <f>IF(ISBLANK(A50),"",VLOOKUP(LEFT(A50,1),Coordinate,2,FALSE))</f>
        <v>6</v>
      </c>
      <c r="BP50" s="83">
        <f t="shared" si="12"/>
        <v>6</v>
      </c>
      <c r="BQ50" s="84">
        <f t="shared" si="13"/>
        <v>80</v>
      </c>
      <c r="BR50" s="54">
        <f>IF(ISBLANK(A50),"",vlookup(LEFT(A50,1),Coordinate,9,false))</f>
        <v>25</v>
      </c>
      <c r="BS50" s="54">
        <f>IF(ISBLANK(A50),"",VLOOKUP(MID(A50,2,1),Coordinate,9,false))</f>
        <v>15</v>
      </c>
      <c r="BT50" s="54">
        <f>IF(ISBLANK(A50),"",VLOOKUP(MID(A50,3,1),Coordinate,9,false))</f>
        <v>25</v>
      </c>
      <c r="BU50" s="54">
        <f>IF(ISBLANK(A50),"",VLOOKUP(MID(A50,4,1),Coordinate,9,false))</f>
        <v>15</v>
      </c>
      <c r="BV50" s="54">
        <f>IF(ISBLANK(A50),"",VLOOKUP(MID(A50,5,1),Coordinate,9,false))</f>
        <v>0</v>
      </c>
      <c r="BW50" s="54">
        <f>IF(ISBLANK(A50),"",VLOOKUP(MID(A50,6,1),Coordinate,9,false))</f>
        <v>0</v>
      </c>
      <c r="BX50" s="84">
        <f>IF(ISBLANK(A50),"",VLOOKUP(RIGHT(A50,1),Coordinate,9,false))</f>
        <v>0</v>
      </c>
      <c r="BY50" s="84">
        <f t="array" ref="BY50">SUMPRODUCT(BR50:BX50,TRANSPOSE(Weights))</f>
        <v>190</v>
      </c>
      <c r="BZ50" s="53"/>
    </row>
    <row r="51">
      <c r="A51" s="50" t="s">
        <v>1086</v>
      </c>
      <c r="B51" s="51" t="str">
        <f>IF(ISBLANK(A51),"",if(C51="","N",if(VLOOKUP(BQ51,NewPlanet,3,false)=C51,"Y","N")))</f>
        <v>N</v>
      </c>
      <c r="C51" s="3" t="s">
        <v>1058</v>
      </c>
      <c r="D51" s="52" t="s">
        <v>119</v>
      </c>
      <c r="E51" s="52" t="s">
        <v>119</v>
      </c>
      <c r="F51" s="52"/>
      <c r="G51" s="53" t="s">
        <v>119</v>
      </c>
      <c r="H51" s="52"/>
      <c r="I51" s="54">
        <f t="shared" si="7"/>
        <v>3</v>
      </c>
      <c r="J51" s="52"/>
      <c r="K51" s="52" t="s">
        <v>119</v>
      </c>
      <c r="L51" s="52" t="s">
        <v>119</v>
      </c>
      <c r="M51" s="52"/>
      <c r="N51" s="52" t="s">
        <v>119</v>
      </c>
      <c r="O51" s="54">
        <f t="shared" si="8"/>
        <v>3</v>
      </c>
      <c r="P51" s="55" t="s">
        <v>122</v>
      </c>
      <c r="Q51" s="56"/>
      <c r="R51" s="57" t="s">
        <v>122</v>
      </c>
      <c r="S51" s="58" t="s">
        <v>119</v>
      </c>
      <c r="T51" s="59" t="s">
        <v>125</v>
      </c>
      <c r="U51" s="60"/>
      <c r="V51" s="61"/>
      <c r="W51" s="62"/>
      <c r="X51" s="52"/>
      <c r="Y51" s="63"/>
      <c r="Z51" s="53">
        <v>6.0</v>
      </c>
      <c r="AA51" s="53">
        <v>2.0</v>
      </c>
      <c r="AB51" s="53"/>
      <c r="AC51" s="65"/>
      <c r="AD51" s="52"/>
      <c r="AE51" s="52"/>
      <c r="AF51" s="52"/>
      <c r="AG51" s="65"/>
      <c r="AH51" s="52"/>
      <c r="AI51" s="52"/>
      <c r="AJ51" s="52"/>
      <c r="AK51" s="65"/>
      <c r="AL51" s="52"/>
      <c r="AM51" s="52"/>
      <c r="AN51" s="52"/>
      <c r="AO51" s="56"/>
      <c r="AP51" s="56"/>
      <c r="AQ51" s="56">
        <v>5.0</v>
      </c>
      <c r="AR51" s="58"/>
      <c r="AS51" s="58"/>
      <c r="AT51" s="66"/>
      <c r="AU51" s="60">
        <v>1.0</v>
      </c>
      <c r="AV51" s="67" t="s">
        <v>1059</v>
      </c>
      <c r="AW51" s="61"/>
      <c r="AX51" s="62"/>
      <c r="AY51" s="31">
        <f t="shared" si="9"/>
        <v>14</v>
      </c>
      <c r="AZ51" s="63"/>
      <c r="BA51" s="69"/>
      <c r="BB51" s="69"/>
      <c r="BC51" s="69"/>
      <c r="BD51" s="71"/>
      <c r="BE51" s="71"/>
      <c r="BF51" s="71"/>
      <c r="BG51" s="76">
        <v>6.0</v>
      </c>
      <c r="BH51" s="73"/>
      <c r="BI51" s="73"/>
      <c r="BJ51" s="74"/>
      <c r="BK51" s="74"/>
      <c r="BL51" s="77">
        <f t="shared" si="10"/>
        <v>6</v>
      </c>
      <c r="BM51" s="80">
        <f t="shared" si="11"/>
        <v>20</v>
      </c>
      <c r="BN51" s="81" t="s">
        <v>1087</v>
      </c>
      <c r="BO51" s="82">
        <f>IF(ISBLANK(A51),"",VLOOKUP(LEFT(A51,1),Coordinate,2,FALSE))</f>
        <v>6</v>
      </c>
      <c r="BP51" s="83">
        <f t="shared" si="12"/>
        <v>6</v>
      </c>
      <c r="BQ51" s="84">
        <f t="shared" si="13"/>
        <v>106</v>
      </c>
      <c r="BR51" s="54">
        <f>IF(ISBLANK(A51),"",vlookup(LEFT(A51,1),Coordinate,9,false))</f>
        <v>25</v>
      </c>
      <c r="BS51" s="54">
        <f>IF(ISBLANK(A51),"",VLOOKUP(MID(A51,2,1),Coordinate,9,false))</f>
        <v>17</v>
      </c>
      <c r="BT51" s="54">
        <f>IF(ISBLANK(A51),"",VLOOKUP(MID(A51,3,1),Coordinate,9,false))</f>
        <v>18</v>
      </c>
      <c r="BU51" s="54">
        <f>IF(ISBLANK(A51),"",VLOOKUP(MID(A51,4,1),Coordinate,9,false))</f>
        <v>9</v>
      </c>
      <c r="BV51" s="54">
        <f>IF(ISBLANK(A51),"",VLOOKUP(MID(A51,5,1),Coordinate,9,false))</f>
        <v>12</v>
      </c>
      <c r="BW51" s="54">
        <f>IF(ISBLANK(A51),"",VLOOKUP(MID(A51,6,1),Coordinate,9,false))</f>
        <v>13</v>
      </c>
      <c r="BX51" s="84">
        <f>IF(ISBLANK(A51),"",VLOOKUP(RIGHT(A51,1),Coordinate,9,false))</f>
        <v>12</v>
      </c>
      <c r="BY51" s="84">
        <f t="array" ref="BY51">SUMPRODUCT(BR51:BX51,TRANSPOSE(Weights))</f>
        <v>371</v>
      </c>
      <c r="BZ51" s="53"/>
    </row>
    <row r="52">
      <c r="A52" s="50" t="s">
        <v>1089</v>
      </c>
      <c r="B52" s="51" t="str">
        <f>IF(ISBLANK(A52),"",if(C52="","N",if(VLOOKUP(BQ52,NewPlanet,3,false)=C52,"Y","N")))</f>
        <v>N</v>
      </c>
      <c r="C52" s="3" t="s">
        <v>1058</v>
      </c>
      <c r="D52" s="53" t="s">
        <v>121</v>
      </c>
      <c r="E52" s="53" t="s">
        <v>121</v>
      </c>
      <c r="F52" s="52"/>
      <c r="G52" s="53" t="s">
        <v>121</v>
      </c>
      <c r="H52" s="52"/>
      <c r="I52" s="54">
        <f t="shared" si="7"/>
        <v>3</v>
      </c>
      <c r="J52" s="52"/>
      <c r="K52" s="53" t="s">
        <v>121</v>
      </c>
      <c r="L52" s="53" t="s">
        <v>121</v>
      </c>
      <c r="M52" s="52"/>
      <c r="N52" s="53" t="s">
        <v>121</v>
      </c>
      <c r="O52" s="54">
        <f t="shared" si="8"/>
        <v>3</v>
      </c>
      <c r="P52" s="55" t="s">
        <v>124</v>
      </c>
      <c r="Q52" s="56"/>
      <c r="R52" s="57" t="s">
        <v>122</v>
      </c>
      <c r="S52" s="58"/>
      <c r="T52" s="59" t="s">
        <v>124</v>
      </c>
      <c r="U52" s="60"/>
      <c r="V52" s="61"/>
      <c r="W52" s="70" t="s">
        <v>121</v>
      </c>
      <c r="X52" s="52"/>
      <c r="Y52" s="63"/>
      <c r="Z52" s="53">
        <v>2.0</v>
      </c>
      <c r="AA52" s="53">
        <v>2.0</v>
      </c>
      <c r="AB52" s="53">
        <v>5.0</v>
      </c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6"/>
      <c r="AR52" s="58"/>
      <c r="AS52" s="58"/>
      <c r="AT52" s="66">
        <v>4.0</v>
      </c>
      <c r="AU52" s="60"/>
      <c r="AV52" s="60"/>
      <c r="AW52" s="61"/>
      <c r="AX52" s="62"/>
      <c r="AY52" s="31">
        <f t="shared" si="9"/>
        <v>13</v>
      </c>
      <c r="AZ52" s="63"/>
      <c r="BA52" s="69"/>
      <c r="BB52" s="69"/>
      <c r="BC52" s="69"/>
      <c r="BD52" s="71"/>
      <c r="BE52" s="71"/>
      <c r="BF52" s="71"/>
      <c r="BG52" s="72"/>
      <c r="BH52" s="73"/>
      <c r="BI52" s="73"/>
      <c r="BJ52" s="79">
        <v>7.0</v>
      </c>
      <c r="BK52" s="74"/>
      <c r="BL52" s="77">
        <f t="shared" si="10"/>
        <v>7</v>
      </c>
      <c r="BM52" s="80">
        <f t="shared" si="11"/>
        <v>20</v>
      </c>
      <c r="BN52" s="81"/>
      <c r="BO52" s="82">
        <f>IF(ISBLANK(A52),"",VLOOKUP(LEFT(A52,1),Coordinate,2,FALSE))</f>
        <v>6</v>
      </c>
      <c r="BP52" s="83">
        <f t="shared" si="12"/>
        <v>6</v>
      </c>
      <c r="BQ52" s="84">
        <f t="shared" si="13"/>
        <v>106</v>
      </c>
      <c r="BR52" s="54">
        <f>IF(ISBLANK(A52),"",vlookup(LEFT(A52,1),Coordinate,9,false))</f>
        <v>25</v>
      </c>
      <c r="BS52" s="54">
        <f>IF(ISBLANK(A52),"",VLOOKUP(MID(A52,2,1),Coordinate,9,false))</f>
        <v>18</v>
      </c>
      <c r="BT52" s="54">
        <f>IF(ISBLANK(A52),"",VLOOKUP(MID(A52,3,1),Coordinate,9,false))</f>
        <v>16</v>
      </c>
      <c r="BU52" s="54">
        <f>IF(ISBLANK(A52),"",VLOOKUP(MID(A52,4,1),Coordinate,9,false))</f>
        <v>11</v>
      </c>
      <c r="BV52" s="54">
        <f>IF(ISBLANK(A52),"",VLOOKUP(MID(A52,5,1),Coordinate,9,false))</f>
        <v>12</v>
      </c>
      <c r="BW52" s="54">
        <f>IF(ISBLANK(A52),"",VLOOKUP(MID(A52,6,1),Coordinate,9,false))</f>
        <v>10</v>
      </c>
      <c r="BX52" s="84">
        <f>IF(ISBLANK(A52),"",VLOOKUP(RIGHT(A52,1),Coordinate,9,false))</f>
        <v>14</v>
      </c>
      <c r="BY52" s="84">
        <f t="array" ref="BY52">SUMPRODUCT(BR52:BX52,TRANSPOSE(Weights))</f>
        <v>371</v>
      </c>
      <c r="BZ52" s="53"/>
    </row>
    <row r="53">
      <c r="A53" s="50" t="s">
        <v>1090</v>
      </c>
      <c r="B53" s="51" t="str">
        <f>IF(ISBLANK(A53),"",if(C53="","N",if(VLOOKUP(BQ53,NewPlanet,3,false)=C53,"Y","N")))</f>
        <v>N</v>
      </c>
      <c r="C53" s="3" t="s">
        <v>1091</v>
      </c>
      <c r="D53" s="52"/>
      <c r="E53" s="53" t="s">
        <v>121</v>
      </c>
      <c r="F53" s="53" t="s">
        <v>121</v>
      </c>
      <c r="G53" s="53" t="s">
        <v>121</v>
      </c>
      <c r="H53" s="52"/>
      <c r="I53" s="54">
        <f t="shared" si="7"/>
        <v>3</v>
      </c>
      <c r="J53" s="53" t="s">
        <v>121</v>
      </c>
      <c r="K53" s="53" t="s">
        <v>121</v>
      </c>
      <c r="L53" s="52"/>
      <c r="M53" s="52"/>
      <c r="N53" s="53" t="s">
        <v>121</v>
      </c>
      <c r="O53" s="54">
        <f t="shared" si="8"/>
        <v>3</v>
      </c>
      <c r="P53" s="55" t="s">
        <v>123</v>
      </c>
      <c r="Q53" s="56"/>
      <c r="R53" s="57" t="s">
        <v>131</v>
      </c>
      <c r="S53" s="66" t="s">
        <v>121</v>
      </c>
      <c r="T53" s="59" t="s">
        <v>124</v>
      </c>
      <c r="U53" s="60"/>
      <c r="V53" s="68" t="s">
        <v>121</v>
      </c>
      <c r="W53" s="70" t="s">
        <v>121</v>
      </c>
      <c r="X53" s="53" t="s">
        <v>121</v>
      </c>
      <c r="Y53" s="63"/>
      <c r="Z53" s="53">
        <v>3.0</v>
      </c>
      <c r="AA53" s="53">
        <v>2.0</v>
      </c>
      <c r="AB53" s="53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3">
        <v>1.0</v>
      </c>
      <c r="AN53" s="52"/>
      <c r="AO53" s="64">
        <v>2.0</v>
      </c>
      <c r="AP53" s="56"/>
      <c r="AQ53" s="56"/>
      <c r="AR53" s="58"/>
      <c r="AS53" s="58"/>
      <c r="AT53" s="66"/>
      <c r="AU53" s="60"/>
      <c r="AV53" s="60"/>
      <c r="AW53" s="61"/>
      <c r="AX53" s="70">
        <v>2.0</v>
      </c>
      <c r="AY53" s="31">
        <f t="shared" si="9"/>
        <v>10</v>
      </c>
      <c r="AZ53" s="63"/>
      <c r="BA53" s="69"/>
      <c r="BB53" s="69"/>
      <c r="BC53" s="69"/>
      <c r="BD53" s="71"/>
      <c r="BE53" s="89">
        <v>3.0</v>
      </c>
      <c r="BF53" s="71"/>
      <c r="BG53" s="72"/>
      <c r="BH53" s="78">
        <v>7.0</v>
      </c>
      <c r="BI53" s="73"/>
      <c r="BJ53" s="74"/>
      <c r="BK53" s="74"/>
      <c r="BL53" s="77">
        <f t="shared" si="10"/>
        <v>10</v>
      </c>
      <c r="BM53" s="80">
        <f t="shared" si="11"/>
        <v>20</v>
      </c>
      <c r="BN53" s="81"/>
      <c r="BO53" s="82">
        <f>IF(ISBLANK(A53),"",VLOOKUP(LEFT(A53,1),Coordinate,2,FALSE))</f>
        <v>6</v>
      </c>
      <c r="BP53" s="83">
        <f t="shared" si="12"/>
        <v>6</v>
      </c>
      <c r="BQ53" s="84">
        <f t="shared" si="13"/>
        <v>106</v>
      </c>
      <c r="BR53" s="54">
        <f>IF(ISBLANK(A53),"",vlookup(LEFT(A53,1),Coordinate,9,false))</f>
        <v>25</v>
      </c>
      <c r="BS53" s="54">
        <f>IF(ISBLANK(A53),"",VLOOKUP(MID(A53,2,1),Coordinate,9,false))</f>
        <v>19</v>
      </c>
      <c r="BT53" s="54">
        <f>IF(ISBLANK(A53),"",VLOOKUP(MID(A53,3,1),Coordinate,9,false))</f>
        <v>16</v>
      </c>
      <c r="BU53" s="54">
        <f>IF(ISBLANK(A53),"",VLOOKUP(MID(A53,4,1),Coordinate,9,false))</f>
        <v>11</v>
      </c>
      <c r="BV53" s="54">
        <f>IF(ISBLANK(A53),"",VLOOKUP(MID(A53,5,1),Coordinate,9,false))</f>
        <v>12</v>
      </c>
      <c r="BW53" s="54">
        <f>IF(ISBLANK(A53),"",VLOOKUP(MID(A53,6,1),Coordinate,9,false))</f>
        <v>9</v>
      </c>
      <c r="BX53" s="84">
        <f>IF(ISBLANK(A53),"",VLOOKUP(RIGHT(A53,1),Coordinate,9,false))</f>
        <v>14</v>
      </c>
      <c r="BY53" s="84">
        <f t="array" ref="BY53">SUMPRODUCT(BR53:BX53,TRANSPOSE(Weights))</f>
        <v>367</v>
      </c>
      <c r="BZ53" s="53"/>
    </row>
    <row r="54">
      <c r="A54" s="50" t="s">
        <v>1093</v>
      </c>
      <c r="B54" s="51" t="str">
        <f>IF(ISBLANK(A54),"",if(C54="","N",if(VLOOKUP(BQ54,NewPlanet,3,false)=C54,"Y","N")))</f>
        <v>N</v>
      </c>
      <c r="C54" s="3" t="s">
        <v>1094</v>
      </c>
      <c r="D54" s="52" t="s">
        <v>119</v>
      </c>
      <c r="E54" s="52" t="s">
        <v>119</v>
      </c>
      <c r="F54" s="52"/>
      <c r="G54" s="53"/>
      <c r="H54" s="52" t="s">
        <v>119</v>
      </c>
      <c r="I54" s="54">
        <f t="shared" si="7"/>
        <v>3</v>
      </c>
      <c r="J54" s="52" t="s">
        <v>119</v>
      </c>
      <c r="K54" s="52" t="s">
        <v>119</v>
      </c>
      <c r="L54" s="52" t="s">
        <v>119</v>
      </c>
      <c r="M54" s="52"/>
      <c r="N54" s="52"/>
      <c r="O54" s="54">
        <f t="shared" si="8"/>
        <v>3</v>
      </c>
      <c r="P54" s="55" t="s">
        <v>123</v>
      </c>
      <c r="Q54" s="56" t="s">
        <v>119</v>
      </c>
      <c r="R54" s="57" t="s">
        <v>124</v>
      </c>
      <c r="S54" s="58"/>
      <c r="T54" s="59" t="s">
        <v>124</v>
      </c>
      <c r="U54" s="60"/>
      <c r="V54" s="61" t="s">
        <v>121</v>
      </c>
      <c r="W54" s="62"/>
      <c r="X54" s="52"/>
      <c r="Y54" s="63"/>
      <c r="Z54" s="53">
        <v>3.0</v>
      </c>
      <c r="AA54" s="53">
        <v>2.0</v>
      </c>
      <c r="AB54" s="53">
        <v>4.0</v>
      </c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66"/>
      <c r="AU54" s="60"/>
      <c r="AV54" s="60"/>
      <c r="AW54" s="61"/>
      <c r="AX54" s="62"/>
      <c r="AY54" s="31">
        <f t="shared" si="9"/>
        <v>9</v>
      </c>
      <c r="AZ54" s="63"/>
      <c r="BA54" s="69">
        <v>3.0</v>
      </c>
      <c r="BB54" s="69"/>
      <c r="BC54" s="69"/>
      <c r="BD54" s="71"/>
      <c r="BE54" s="71"/>
      <c r="BF54" s="71"/>
      <c r="BG54" s="72"/>
      <c r="BH54" s="73">
        <v>4.0</v>
      </c>
      <c r="BI54" s="73">
        <v>4.0</v>
      </c>
      <c r="BJ54" s="74"/>
      <c r="BK54" s="74"/>
      <c r="BL54" s="77">
        <f t="shared" si="10"/>
        <v>11</v>
      </c>
      <c r="BM54" s="80">
        <f t="shared" si="11"/>
        <v>20</v>
      </c>
      <c r="BN54" s="81"/>
      <c r="BO54" s="82">
        <f>IF(ISBLANK(A54),"",VLOOKUP(LEFT(A54,1),Coordinate,2,FALSE))</f>
        <v>6</v>
      </c>
      <c r="BP54" s="83">
        <f t="shared" si="12"/>
        <v>6</v>
      </c>
      <c r="BQ54" s="84">
        <f t="shared" si="13"/>
        <v>62</v>
      </c>
      <c r="BR54" s="54">
        <f>IF(ISBLANK(A54),"",vlookup(LEFT(A54,1),Coordinate,9,false))</f>
        <v>25</v>
      </c>
      <c r="BS54" s="54">
        <f>IF(ISBLANK(A54),"",VLOOKUP(MID(A54,2,1),Coordinate,9,false))</f>
        <v>20</v>
      </c>
      <c r="BT54" s="54">
        <f>IF(ISBLANK(A54),"",VLOOKUP(MID(A54,3,1),Coordinate,9,false))</f>
        <v>13</v>
      </c>
      <c r="BU54" s="54">
        <f>IF(ISBLANK(A54),"",VLOOKUP(MID(A54,4,1),Coordinate,9,false))</f>
        <v>0</v>
      </c>
      <c r="BV54" s="54">
        <f>IF(ISBLANK(A54),"",VLOOKUP(MID(A54,5,1),Coordinate,9,false))</f>
        <v>0</v>
      </c>
      <c r="BW54" s="54">
        <f>IF(ISBLANK(A54),"",VLOOKUP(MID(A54,6,1),Coordinate,9,false))</f>
        <v>4</v>
      </c>
      <c r="BX54" s="84">
        <f>IF(ISBLANK(A54),"",VLOOKUP(RIGHT(A54,1),Coordinate,9,false))</f>
        <v>0</v>
      </c>
      <c r="BY54" s="84">
        <f t="array" ref="BY54">SUMPRODUCT(BR54:BX54,TRANSPOSE(Weights))</f>
        <v>128</v>
      </c>
      <c r="BZ54" s="53"/>
    </row>
    <row r="55">
      <c r="A55" s="50" t="s">
        <v>1095</v>
      </c>
      <c r="B55" s="51" t="str">
        <f>IF(ISBLANK(A55),"",if(C55="","N",if(VLOOKUP(BQ55,NewPlanet,3,false)=C55,"Y","N")))</f>
        <v>N</v>
      </c>
      <c r="C55" s="3" t="s">
        <v>1058</v>
      </c>
      <c r="D55" s="53" t="s">
        <v>121</v>
      </c>
      <c r="E55" s="53" t="s">
        <v>121</v>
      </c>
      <c r="F55" s="52"/>
      <c r="G55" s="53" t="s">
        <v>121</v>
      </c>
      <c r="H55" s="52"/>
      <c r="I55" s="54">
        <f t="shared" si="7"/>
        <v>3</v>
      </c>
      <c r="J55" s="52"/>
      <c r="K55" s="53" t="s">
        <v>121</v>
      </c>
      <c r="L55" s="53" t="s">
        <v>121</v>
      </c>
      <c r="M55" s="52"/>
      <c r="N55" s="53" t="s">
        <v>121</v>
      </c>
      <c r="O55" s="54">
        <f t="shared" si="8"/>
        <v>3</v>
      </c>
      <c r="P55" s="55" t="s">
        <v>123</v>
      </c>
      <c r="Q55" s="56"/>
      <c r="R55" s="57" t="s">
        <v>122</v>
      </c>
      <c r="S55" s="58"/>
      <c r="T55" s="59" t="s">
        <v>124</v>
      </c>
      <c r="U55" s="60"/>
      <c r="V55" s="61"/>
      <c r="W55" s="62"/>
      <c r="X55" s="52"/>
      <c r="Y55" s="63"/>
      <c r="Z55" s="53">
        <v>2.0</v>
      </c>
      <c r="AA55" s="53">
        <v>4.0</v>
      </c>
      <c r="AB55" s="53">
        <v>4.0</v>
      </c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64">
        <v>4.0</v>
      </c>
      <c r="AP55" s="56"/>
      <c r="AQ55" s="56"/>
      <c r="AR55" s="58"/>
      <c r="AS55" s="58"/>
      <c r="AT55" s="66">
        <v>6.0</v>
      </c>
      <c r="AU55" s="60"/>
      <c r="AV55" s="60"/>
      <c r="AW55" s="61"/>
      <c r="AX55" s="62"/>
      <c r="AY55" s="31">
        <f t="shared" si="9"/>
        <v>20</v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>
        <f t="shared" si="10"/>
        <v>0</v>
      </c>
      <c r="BM55" s="80">
        <f t="shared" si="11"/>
        <v>20</v>
      </c>
      <c r="BN55" s="81"/>
      <c r="BO55" s="82">
        <f>IF(ISBLANK(A55),"",VLOOKUP(LEFT(A55,1),Coordinate,2,FALSE))</f>
        <v>6</v>
      </c>
      <c r="BP55" s="83">
        <f t="shared" si="12"/>
        <v>6</v>
      </c>
      <c r="BQ55" s="84">
        <f t="shared" si="13"/>
        <v>106</v>
      </c>
      <c r="BR55" s="54">
        <f>IF(ISBLANK(A55),"",vlookup(LEFT(A55,1),Coordinate,9,false))</f>
        <v>25</v>
      </c>
      <c r="BS55" s="54">
        <f>IF(ISBLANK(A55),"",VLOOKUP(MID(A55,2,1),Coordinate,9,false))</f>
        <v>21</v>
      </c>
      <c r="BT55" s="54">
        <f>IF(ISBLANK(A55),"",VLOOKUP(MID(A55,3,1),Coordinate,9,false))</f>
        <v>16</v>
      </c>
      <c r="BU55" s="54">
        <f>IF(ISBLANK(A55),"",VLOOKUP(MID(A55,4,1),Coordinate,9,false))</f>
        <v>5</v>
      </c>
      <c r="BV55" s="54">
        <f>IF(ISBLANK(A55),"",VLOOKUP(MID(A55,5,1),Coordinate,9,false))</f>
        <v>12</v>
      </c>
      <c r="BW55" s="54">
        <f>IF(ISBLANK(A55),"",VLOOKUP(MID(A55,6,1),Coordinate,9,false))</f>
        <v>13</v>
      </c>
      <c r="BX55" s="84">
        <f>IF(ISBLANK(A55),"",VLOOKUP(RIGHT(A55,1),Coordinate,9,false))</f>
        <v>14</v>
      </c>
      <c r="BY55" s="84">
        <f t="array" ref="BY55">SUMPRODUCT(BR55:BX55,TRANSPOSE(Weights))</f>
        <v>371</v>
      </c>
      <c r="BZ55" s="53"/>
    </row>
    <row r="56">
      <c r="A56" s="50" t="s">
        <v>1097</v>
      </c>
      <c r="B56" s="51" t="str">
        <f>IF(ISBLANK(A56),"",if(C56="","N",if(VLOOKUP(BQ56,NewPlanet,3,false)=C56,"Y","N")))</f>
        <v>N</v>
      </c>
      <c r="C56" s="3" t="s">
        <v>1098</v>
      </c>
      <c r="D56" s="53" t="s">
        <v>121</v>
      </c>
      <c r="E56" s="52"/>
      <c r="F56" s="53" t="s">
        <v>121</v>
      </c>
      <c r="G56" s="53" t="s">
        <v>121</v>
      </c>
      <c r="H56" s="52"/>
      <c r="I56" s="54">
        <f t="shared" si="7"/>
        <v>3</v>
      </c>
      <c r="J56" s="53" t="s">
        <v>121</v>
      </c>
      <c r="K56" s="52"/>
      <c r="L56" s="52"/>
      <c r="M56" s="53" t="s">
        <v>121</v>
      </c>
      <c r="N56" s="53" t="s">
        <v>121</v>
      </c>
      <c r="O56" s="54">
        <f t="shared" si="8"/>
        <v>3</v>
      </c>
      <c r="P56" s="55" t="s">
        <v>131</v>
      </c>
      <c r="Q56" s="64" t="s">
        <v>121</v>
      </c>
      <c r="R56" s="57" t="s">
        <v>123</v>
      </c>
      <c r="S56" s="58"/>
      <c r="T56" s="59" t="s">
        <v>125</v>
      </c>
      <c r="U56" s="60"/>
      <c r="V56" s="61"/>
      <c r="W56" s="62"/>
      <c r="X56" s="52"/>
      <c r="Y56" s="63"/>
      <c r="Z56" s="53">
        <v>5.0</v>
      </c>
      <c r="AA56" s="53">
        <v>4.0</v>
      </c>
      <c r="AB56" s="53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66">
        <v>6.0</v>
      </c>
      <c r="AS56" s="58"/>
      <c r="AT56" s="66"/>
      <c r="AU56" s="67">
        <v>1.0</v>
      </c>
      <c r="AV56" s="67" t="s">
        <v>1099</v>
      </c>
      <c r="AW56" s="61"/>
      <c r="AX56" s="62"/>
      <c r="AY56" s="31">
        <f t="shared" si="9"/>
        <v>16</v>
      </c>
      <c r="AZ56" s="63"/>
      <c r="BA56" s="69"/>
      <c r="BB56" s="75">
        <v>4.0</v>
      </c>
      <c r="BC56" s="69"/>
      <c r="BD56" s="71"/>
      <c r="BE56" s="71"/>
      <c r="BF56" s="71"/>
      <c r="BG56" s="72"/>
      <c r="BH56" s="73"/>
      <c r="BI56" s="73"/>
      <c r="BJ56" s="74"/>
      <c r="BK56" s="74"/>
      <c r="BL56" s="77">
        <f t="shared" si="10"/>
        <v>4</v>
      </c>
      <c r="BM56" s="80">
        <f t="shared" si="11"/>
        <v>20</v>
      </c>
      <c r="BN56" s="81"/>
      <c r="BO56" s="82">
        <f>IF(ISBLANK(A56),"",VLOOKUP(LEFT(A56,1),Coordinate,2,FALSE))</f>
        <v>6</v>
      </c>
      <c r="BP56" s="83">
        <f t="shared" si="12"/>
        <v>6</v>
      </c>
      <c r="BQ56" s="84">
        <f t="shared" si="13"/>
        <v>106</v>
      </c>
      <c r="BR56" s="54">
        <f>IF(ISBLANK(A56),"",vlookup(LEFT(A56,1),Coordinate,9,false))</f>
        <v>25</v>
      </c>
      <c r="BS56" s="54">
        <f>IF(ISBLANK(A56),"",VLOOKUP(MID(A56,2,1),Coordinate,9,false))</f>
        <v>22</v>
      </c>
      <c r="BT56" s="54">
        <f>IF(ISBLANK(A56),"",VLOOKUP(MID(A56,3,1),Coordinate,9,false))</f>
        <v>25</v>
      </c>
      <c r="BU56" s="54">
        <f>IF(ISBLANK(A56),"",VLOOKUP(MID(A56,4,1),Coordinate,9,false))</f>
        <v>3</v>
      </c>
      <c r="BV56" s="54">
        <f>IF(ISBLANK(A56),"",VLOOKUP(MID(A56,5,1),Coordinate,9,false))</f>
        <v>14</v>
      </c>
      <c r="BW56" s="54">
        <f>IF(ISBLANK(A56),"",VLOOKUP(MID(A56,6,1),Coordinate,9,false))</f>
        <v>17</v>
      </c>
      <c r="BX56" s="84">
        <f>IF(ISBLANK(A56),"",VLOOKUP(RIGHT(A56,1),Coordinate,9,false))</f>
        <v>0</v>
      </c>
      <c r="BY56" s="84">
        <f t="array" ref="BY56">SUMPRODUCT(BR56:BX56,TRANSPOSE(Weights))</f>
        <v>328</v>
      </c>
      <c r="BZ56" s="53"/>
    </row>
    <row r="57">
      <c r="A57" s="50" t="s">
        <v>1102</v>
      </c>
      <c r="B57" s="51" t="str">
        <f>IF(ISBLANK(A57),"",if(C57="","N",if(VLOOKUP(BQ57,NewPlanet,3,false)=C57,"Y","N")))</f>
        <v>N</v>
      </c>
      <c r="C57" s="114" t="s">
        <v>1103</v>
      </c>
      <c r="D57" s="53" t="s">
        <v>121</v>
      </c>
      <c r="E57" s="53" t="s">
        <v>121</v>
      </c>
      <c r="F57" s="52"/>
      <c r="G57" s="53" t="s">
        <v>121</v>
      </c>
      <c r="H57" s="52"/>
      <c r="I57" s="54">
        <f t="shared" si="7"/>
        <v>3</v>
      </c>
      <c r="J57" s="53" t="s">
        <v>121</v>
      </c>
      <c r="K57" s="53" t="s">
        <v>121</v>
      </c>
      <c r="L57" s="52"/>
      <c r="M57" s="53" t="s">
        <v>121</v>
      </c>
      <c r="N57" s="52"/>
      <c r="O57" s="54">
        <f t="shared" si="8"/>
        <v>3</v>
      </c>
      <c r="P57" s="55" t="s">
        <v>131</v>
      </c>
      <c r="Q57" s="64" t="s">
        <v>121</v>
      </c>
      <c r="R57" s="57" t="s">
        <v>131</v>
      </c>
      <c r="S57" s="58"/>
      <c r="T57" s="59" t="s">
        <v>124</v>
      </c>
      <c r="U57" s="60"/>
      <c r="V57" s="68" t="s">
        <v>121</v>
      </c>
      <c r="W57" s="70" t="s">
        <v>121</v>
      </c>
      <c r="X57" s="53" t="s">
        <v>121</v>
      </c>
      <c r="Y57" s="63"/>
      <c r="Z57" s="53">
        <v>3.0</v>
      </c>
      <c r="AA57" s="53">
        <v>3.0</v>
      </c>
      <c r="AB57" s="53"/>
      <c r="AC57" s="65"/>
      <c r="AD57" s="52"/>
      <c r="AE57" s="52"/>
      <c r="AF57" s="52"/>
      <c r="AG57" s="65"/>
      <c r="AH57" s="52"/>
      <c r="AI57" s="53">
        <v>1.0</v>
      </c>
      <c r="AJ57" s="52"/>
      <c r="AK57" s="65"/>
      <c r="AL57" s="52"/>
      <c r="AM57" s="52"/>
      <c r="AN57" s="52"/>
      <c r="AO57" s="56"/>
      <c r="AP57" s="56"/>
      <c r="AQ57" s="56"/>
      <c r="AR57" s="58"/>
      <c r="AS57" s="66">
        <v>2.0</v>
      </c>
      <c r="AT57" s="66"/>
      <c r="AU57" s="60"/>
      <c r="AV57" s="60"/>
      <c r="AW57" s="61"/>
      <c r="AX57" s="62"/>
      <c r="AY57" s="31">
        <f t="shared" si="9"/>
        <v>9</v>
      </c>
      <c r="AZ57" s="63"/>
      <c r="BA57" s="69"/>
      <c r="BB57" s="75">
        <v>3.0</v>
      </c>
      <c r="BC57" s="69"/>
      <c r="BD57" s="71"/>
      <c r="BE57" s="71"/>
      <c r="BF57" s="71"/>
      <c r="BG57" s="72"/>
      <c r="BH57" s="78">
        <v>2.0</v>
      </c>
      <c r="BI57" s="78">
        <v>3.0</v>
      </c>
      <c r="BJ57" s="79">
        <v>3.0</v>
      </c>
      <c r="BK57" s="74"/>
      <c r="BL57" s="77">
        <f t="shared" si="10"/>
        <v>11</v>
      </c>
      <c r="BM57" s="80">
        <f t="shared" si="11"/>
        <v>20</v>
      </c>
      <c r="BN57" s="81"/>
      <c r="BO57" s="82">
        <f>IF(ISBLANK(A57),"",VLOOKUP(LEFT(A57,1),Coordinate,2,FALSE))</f>
        <v>6</v>
      </c>
      <c r="BP57" s="83">
        <f t="shared" si="12"/>
        <v>6</v>
      </c>
      <c r="BQ57" s="84">
        <f t="shared" si="13"/>
        <v>119</v>
      </c>
      <c r="BR57" s="54">
        <f>IF(ISBLANK(A57),"",vlookup(LEFT(A57,1),Coordinate,9,false))</f>
        <v>25</v>
      </c>
      <c r="BS57" s="54">
        <f>IF(ISBLANK(A57),"",VLOOKUP(MID(A57,2,1),Coordinate,9,false))</f>
        <v>24</v>
      </c>
      <c r="BT57" s="54">
        <f>IF(ISBLANK(A57),"",VLOOKUP(MID(A57,3,1),Coordinate,9,false))</f>
        <v>6</v>
      </c>
      <c r="BU57" s="54">
        <f>IF(ISBLANK(A57),"",VLOOKUP(MID(A57,4,1),Coordinate,9,false))</f>
        <v>12</v>
      </c>
      <c r="BV57" s="54">
        <f>IF(ISBLANK(A57),"",VLOOKUP(MID(A57,5,1),Coordinate,9,false))</f>
        <v>20</v>
      </c>
      <c r="BW57" s="54">
        <f>IF(ISBLANK(A57),"",VLOOKUP(MID(A57,6,1),Coordinate,9,false))</f>
        <v>13</v>
      </c>
      <c r="BX57" s="84">
        <f>IF(ISBLANK(A57),"",VLOOKUP(RIGHT(A57,1),Coordinate,9,false))</f>
        <v>19</v>
      </c>
      <c r="BY57" s="84">
        <f t="array" ref="BY57">SUMPRODUCT(BR57:BX57,TRANSPOSE(Weights))</f>
        <v>450</v>
      </c>
      <c r="BZ57" s="53"/>
    </row>
    <row r="58">
      <c r="A58" s="50" t="s">
        <v>1105</v>
      </c>
      <c r="B58" s="51" t="str">
        <f>IF(ISBLANK(A58),"",if(C58="","N",if(VLOOKUP(BQ58,NewPlanet,3,false)=C58,"Y","N")))</f>
        <v>N</v>
      </c>
      <c r="C58" s="3" t="s">
        <v>1106</v>
      </c>
      <c r="D58" s="53" t="s">
        <v>121</v>
      </c>
      <c r="E58" s="52"/>
      <c r="F58" s="53" t="s">
        <v>121</v>
      </c>
      <c r="G58" s="53"/>
      <c r="H58" s="53" t="s">
        <v>121</v>
      </c>
      <c r="I58" s="54">
        <f t="shared" si="7"/>
        <v>3</v>
      </c>
      <c r="J58" s="53" t="s">
        <v>121</v>
      </c>
      <c r="K58" s="53" t="s">
        <v>121</v>
      </c>
      <c r="L58" s="52"/>
      <c r="M58" s="52"/>
      <c r="N58" s="53" t="s">
        <v>121</v>
      </c>
      <c r="O58" s="54">
        <f t="shared" si="8"/>
        <v>3</v>
      </c>
      <c r="P58" s="55" t="s">
        <v>124</v>
      </c>
      <c r="Q58" s="56"/>
      <c r="R58" s="57" t="s">
        <v>123</v>
      </c>
      <c r="S58" s="66" t="s">
        <v>121</v>
      </c>
      <c r="T58" s="59" t="s">
        <v>124</v>
      </c>
      <c r="U58" s="60"/>
      <c r="V58" s="68" t="s">
        <v>121</v>
      </c>
      <c r="W58" s="62"/>
      <c r="X58" s="53" t="s">
        <v>121</v>
      </c>
      <c r="Y58" s="63"/>
      <c r="Z58" s="53">
        <v>3.0</v>
      </c>
      <c r="AA58" s="53">
        <v>2.0</v>
      </c>
      <c r="AB58" s="53">
        <v>5.0</v>
      </c>
      <c r="AC58" s="65"/>
      <c r="AD58" s="53">
        <v>1.0</v>
      </c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/>
      <c r="AP58" s="56"/>
      <c r="AQ58" s="56"/>
      <c r="AR58" s="58"/>
      <c r="AS58" s="58"/>
      <c r="AT58" s="66"/>
      <c r="AU58" s="60"/>
      <c r="AV58" s="60"/>
      <c r="AW58" s="61"/>
      <c r="AX58" s="62"/>
      <c r="AY58" s="31">
        <f t="shared" si="9"/>
        <v>11</v>
      </c>
      <c r="AZ58" s="63"/>
      <c r="BA58" s="69"/>
      <c r="BB58" s="69"/>
      <c r="BC58" s="69"/>
      <c r="BD58" s="89">
        <v>2.0</v>
      </c>
      <c r="BE58" s="71"/>
      <c r="BF58" s="71"/>
      <c r="BG58" s="72"/>
      <c r="BH58" s="78">
        <v>4.0</v>
      </c>
      <c r="BI58" s="78">
        <v>3.0</v>
      </c>
      <c r="BJ58" s="74"/>
      <c r="BK58" s="74"/>
      <c r="BL58" s="77">
        <f t="shared" si="10"/>
        <v>9</v>
      </c>
      <c r="BM58" s="80">
        <f t="shared" si="11"/>
        <v>20</v>
      </c>
      <c r="BN58" s="81" t="s">
        <v>1107</v>
      </c>
      <c r="BO58" s="82">
        <f>IF(ISBLANK(A58),"",VLOOKUP(LEFT(A58,1),Coordinate,2,FALSE))</f>
        <v>6</v>
      </c>
      <c r="BP58" s="83">
        <f t="shared" si="12"/>
        <v>6</v>
      </c>
      <c r="BQ58" s="84">
        <f t="shared" si="13"/>
        <v>110</v>
      </c>
      <c r="BR58" s="54">
        <f>IF(ISBLANK(A58),"",vlookup(LEFT(A58,1),Coordinate,9,false))</f>
        <v>25</v>
      </c>
      <c r="BS58" s="54">
        <f>IF(ISBLANK(A58),"",VLOOKUP(MID(A58,2,1),Coordinate,9,false))</f>
        <v>24</v>
      </c>
      <c r="BT58" s="54">
        <f>IF(ISBLANK(A58),"",VLOOKUP(MID(A58,3,1),Coordinate,9,false))</f>
        <v>6</v>
      </c>
      <c r="BU58" s="54">
        <f>IF(ISBLANK(A58),"",VLOOKUP(MID(A58,4,1),Coordinate,9,false))</f>
        <v>14</v>
      </c>
      <c r="BV58" s="54">
        <f>IF(ISBLANK(A58),"",VLOOKUP(MID(A58,5,1),Coordinate,9,false))</f>
        <v>19</v>
      </c>
      <c r="BW58" s="54">
        <f>IF(ISBLANK(A58),"",VLOOKUP(MID(A58,6,1),Coordinate,9,false))</f>
        <v>4</v>
      </c>
      <c r="BX58" s="84">
        <f>IF(ISBLANK(A58),"",VLOOKUP(RIGHT(A58,1),Coordinate,9,false))</f>
        <v>18</v>
      </c>
      <c r="BY58" s="84">
        <f t="array" ref="BY58">SUMPRODUCT(BR58:BX58,TRANSPOSE(Weights))</f>
        <v>392</v>
      </c>
      <c r="BZ58" s="53"/>
    </row>
    <row r="59">
      <c r="A59" s="50" t="s">
        <v>1109</v>
      </c>
      <c r="B59" s="51" t="str">
        <f>IF(ISBLANK(A59),"",if(C59="","N",if(VLOOKUP(BQ59,NewPlanet,3,false)=C59,"Y","N")))</f>
        <v>N</v>
      </c>
      <c r="C59" s="3" t="s">
        <v>1101</v>
      </c>
      <c r="D59" s="52"/>
      <c r="E59" s="52" t="s">
        <v>119</v>
      </c>
      <c r="F59" s="52" t="s">
        <v>119</v>
      </c>
      <c r="G59" s="53" t="s">
        <v>119</v>
      </c>
      <c r="H59" s="52"/>
      <c r="I59" s="54">
        <f t="shared" si="7"/>
        <v>3</v>
      </c>
      <c r="J59" s="52" t="s">
        <v>119</v>
      </c>
      <c r="K59" s="52"/>
      <c r="L59" s="52" t="s">
        <v>119</v>
      </c>
      <c r="M59" s="52"/>
      <c r="N59" s="52" t="s">
        <v>119</v>
      </c>
      <c r="O59" s="54">
        <f t="shared" si="8"/>
        <v>3</v>
      </c>
      <c r="P59" s="55" t="s">
        <v>123</v>
      </c>
      <c r="Q59" s="56"/>
      <c r="R59" s="57" t="s">
        <v>124</v>
      </c>
      <c r="S59" s="58"/>
      <c r="T59" s="59" t="s">
        <v>124</v>
      </c>
      <c r="U59" s="60"/>
      <c r="V59" s="61"/>
      <c r="W59" s="62"/>
      <c r="X59" s="52"/>
      <c r="Y59" s="63"/>
      <c r="Z59" s="53">
        <v>5.0</v>
      </c>
      <c r="AA59" s="53">
        <v>3.0</v>
      </c>
      <c r="AB59" s="53">
        <v>4.0</v>
      </c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>
        <v>8.0</v>
      </c>
      <c r="AP59" s="56"/>
      <c r="AQ59" s="56"/>
      <c r="AR59" s="58"/>
      <c r="AS59" s="58"/>
      <c r="AT59" s="66"/>
      <c r="AU59" s="60"/>
      <c r="AV59" s="60"/>
      <c r="AW59" s="61"/>
      <c r="AX59" s="62"/>
      <c r="AY59" s="31">
        <f t="shared" si="9"/>
        <v>20</v>
      </c>
      <c r="AZ59" s="63"/>
      <c r="BA59" s="69"/>
      <c r="BB59" s="69"/>
      <c r="BC59" s="69"/>
      <c r="BD59" s="71"/>
      <c r="BE59" s="71"/>
      <c r="BF59" s="71"/>
      <c r="BG59" s="72"/>
      <c r="BH59" s="73"/>
      <c r="BI59" s="73"/>
      <c r="BJ59" s="74"/>
      <c r="BK59" s="74"/>
      <c r="BL59" s="77">
        <f t="shared" si="10"/>
        <v>0</v>
      </c>
      <c r="BM59" s="80">
        <f t="shared" si="11"/>
        <v>20</v>
      </c>
      <c r="BN59" s="81"/>
      <c r="BO59" s="82">
        <f>IF(ISBLANK(A59),"",VLOOKUP(LEFT(A59,1),Coordinate,2,FALSE))</f>
        <v>6</v>
      </c>
      <c r="BP59" s="83">
        <f t="shared" si="12"/>
        <v>6</v>
      </c>
      <c r="BQ59" s="84">
        <f t="shared" si="13"/>
        <v>128</v>
      </c>
      <c r="BR59" s="54">
        <f>IF(ISBLANK(A59),"",vlookup(LEFT(A59,1),Coordinate,9,false))</f>
        <v>25</v>
      </c>
      <c r="BS59" s="54">
        <f>IF(ISBLANK(A59),"",VLOOKUP(MID(A59,2,1),Coordinate,9,false))</f>
        <v>24</v>
      </c>
      <c r="BT59" s="54">
        <f>IF(ISBLANK(A59),"",VLOOKUP(MID(A59,3,1),Coordinate,9,false))</f>
        <v>12</v>
      </c>
      <c r="BU59" s="54">
        <f>IF(ISBLANK(A59),"",VLOOKUP(MID(A59,4,1),Coordinate,9,false))</f>
        <v>20</v>
      </c>
      <c r="BV59" s="54">
        <f>IF(ISBLANK(A59),"",VLOOKUP(MID(A59,5,1),Coordinate,9,false))</f>
        <v>17</v>
      </c>
      <c r="BW59" s="54">
        <f>IF(ISBLANK(A59),"",VLOOKUP(MID(A59,6,1),Coordinate,9,false))</f>
        <v>6</v>
      </c>
      <c r="BX59" s="84">
        <f>IF(ISBLANK(A59),"",VLOOKUP(RIGHT(A59,1),Coordinate,9,false))</f>
        <v>24</v>
      </c>
      <c r="BY59" s="84">
        <f t="array" ref="BY59">SUMPRODUCT(BR59:BX59,TRANSPOSE(Weights))</f>
        <v>478</v>
      </c>
      <c r="BZ59" s="53"/>
    </row>
    <row r="60">
      <c r="A60" s="50" t="s">
        <v>1111</v>
      </c>
      <c r="B60" s="92" t="s">
        <v>182</v>
      </c>
      <c r="C60" s="91" t="s">
        <v>588</v>
      </c>
      <c r="D60" s="53" t="s">
        <v>119</v>
      </c>
      <c r="E60" s="52"/>
      <c r="F60" s="53" t="s">
        <v>119</v>
      </c>
      <c r="G60" s="53"/>
      <c r="H60" s="53" t="s">
        <v>119</v>
      </c>
      <c r="I60" s="113">
        <v>3.0</v>
      </c>
      <c r="J60" s="53" t="s">
        <v>119</v>
      </c>
      <c r="K60" s="53" t="s">
        <v>119</v>
      </c>
      <c r="L60" s="53" t="s">
        <v>119</v>
      </c>
      <c r="M60" s="52"/>
      <c r="N60" s="52"/>
      <c r="O60" s="113">
        <v>3.0</v>
      </c>
      <c r="P60" s="55" t="s">
        <v>124</v>
      </c>
      <c r="Q60" s="56"/>
      <c r="R60" s="57" t="s">
        <v>123</v>
      </c>
      <c r="S60" s="66" t="s">
        <v>121</v>
      </c>
      <c r="T60" s="59" t="s">
        <v>125</v>
      </c>
      <c r="U60" s="60"/>
      <c r="V60" s="61"/>
      <c r="W60" s="62"/>
      <c r="X60" s="53" t="s">
        <v>121</v>
      </c>
      <c r="Y60" s="63"/>
      <c r="Z60" s="53">
        <v>5.0</v>
      </c>
      <c r="AA60" s="53">
        <v>5.0</v>
      </c>
      <c r="AB60" s="53">
        <v>4.0</v>
      </c>
      <c r="AC60" s="65"/>
      <c r="AD60" s="52"/>
      <c r="AE60" s="52"/>
      <c r="AF60" s="53">
        <v>1.0</v>
      </c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58"/>
      <c r="AT60" s="66"/>
      <c r="AU60" s="67">
        <v>1.0</v>
      </c>
      <c r="AV60" s="67" t="s">
        <v>1112</v>
      </c>
      <c r="AW60" s="61"/>
      <c r="AX60" s="62"/>
      <c r="AY60" s="31">
        <f t="shared" si="9"/>
        <v>16</v>
      </c>
      <c r="AZ60" s="63"/>
      <c r="BA60" s="69"/>
      <c r="BB60" s="69"/>
      <c r="BC60" s="69"/>
      <c r="BD60" s="89">
        <v>4.0</v>
      </c>
      <c r="BE60" s="71"/>
      <c r="BF60" s="71"/>
      <c r="BG60" s="72"/>
      <c r="BH60" s="73"/>
      <c r="BI60" s="73"/>
      <c r="BJ60" s="74"/>
      <c r="BK60" s="74"/>
      <c r="BL60" s="77">
        <f t="shared" si="10"/>
        <v>4</v>
      </c>
      <c r="BM60" s="80">
        <f t="shared" si="11"/>
        <v>20</v>
      </c>
      <c r="BN60" s="81"/>
      <c r="BO60" s="82">
        <f>IF(ISBLANK(A60),"",VLOOKUP(LEFT(A60,1),Coordinate,2,FALSE))</f>
        <v>6</v>
      </c>
      <c r="BP60" s="83">
        <f t="shared" si="12"/>
        <v>6</v>
      </c>
      <c r="BQ60" s="84">
        <f t="shared" si="13"/>
        <v>106</v>
      </c>
      <c r="BR60" s="54">
        <f>IF(ISBLANK(A60),"",vlookup(LEFT(A60,1),Coordinate,9,false))</f>
        <v>25</v>
      </c>
      <c r="BS60" s="54">
        <f>IF(ISBLANK(A60),"",VLOOKUP(MID(A60,2,1),Coordinate,9,false))</f>
        <v>24</v>
      </c>
      <c r="BT60" s="54">
        <f>IF(ISBLANK(A60),"",VLOOKUP(MID(A60,3,1),Coordinate,9,false))</f>
        <v>18</v>
      </c>
      <c r="BU60" s="54">
        <f>IF(ISBLANK(A60),"",VLOOKUP(MID(A60,4,1),Coordinate,9,false))</f>
        <v>10</v>
      </c>
      <c r="BV60" s="54">
        <f>IF(ISBLANK(A60),"",VLOOKUP(MID(A60,5,1),Coordinate,9,false))</f>
        <v>2</v>
      </c>
      <c r="BW60" s="54">
        <f>IF(ISBLANK(A60),"",VLOOKUP(MID(A60,6,1),Coordinate,9,false))</f>
        <v>13</v>
      </c>
      <c r="BX60" s="84">
        <f>IF(ISBLANK(A60),"",VLOOKUP(RIGHT(A60,1),Coordinate,9,false))</f>
        <v>14</v>
      </c>
      <c r="BY60" s="84">
        <f t="array" ref="BY60">SUMPRODUCT(BR60:BX60,TRANSPOSE(Weights))</f>
        <v>353</v>
      </c>
      <c r="BZ60" s="53"/>
    </row>
    <row r="61">
      <c r="A61" s="50" t="s">
        <v>1114</v>
      </c>
      <c r="B61" s="51" t="str">
        <f>IF(ISBLANK(A61),"",if(C61="","N",if(VLOOKUP(BQ61,NewPlanet,3,false)=C61,"Y","N")))</f>
        <v>N</v>
      </c>
      <c r="C61" s="3" t="s">
        <v>1100</v>
      </c>
      <c r="D61" s="52" t="s">
        <v>119</v>
      </c>
      <c r="E61" s="52"/>
      <c r="F61" s="52" t="s">
        <v>119</v>
      </c>
      <c r="G61" s="53" t="s">
        <v>119</v>
      </c>
      <c r="H61" s="52"/>
      <c r="I61" s="54">
        <f t="shared" ref="I61:I72" si="14">IF(ISBLANK(A61),"",COUNTA(D61:H61))</f>
        <v>3</v>
      </c>
      <c r="J61" s="52" t="s">
        <v>119</v>
      </c>
      <c r="K61" s="52"/>
      <c r="L61" s="52" t="s">
        <v>119</v>
      </c>
      <c r="M61" s="52" t="s">
        <v>119</v>
      </c>
      <c r="N61" s="52"/>
      <c r="O61" s="54">
        <f t="shared" ref="O61:O72" si="15">IF(ISBLANK(A61),"",COUNTA(J61:N61))</f>
        <v>3</v>
      </c>
      <c r="P61" s="55" t="s">
        <v>122</v>
      </c>
      <c r="Q61" s="56" t="s">
        <v>119</v>
      </c>
      <c r="R61" s="57" t="s">
        <v>122</v>
      </c>
      <c r="S61" s="58"/>
      <c r="T61" s="59" t="s">
        <v>125</v>
      </c>
      <c r="U61" s="60"/>
      <c r="V61" s="61"/>
      <c r="W61" s="62"/>
      <c r="X61" s="52"/>
      <c r="Y61" s="63"/>
      <c r="Z61" s="53">
        <v>5.0</v>
      </c>
      <c r="AA61" s="53">
        <v>3.0</v>
      </c>
      <c r="AB61" s="53"/>
      <c r="AC61" s="65"/>
      <c r="AD61" s="52"/>
      <c r="AE61" s="52"/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66">
        <v>8.0</v>
      </c>
      <c r="AU61" s="60">
        <v>1.0</v>
      </c>
      <c r="AV61" s="60" t="s">
        <v>1115</v>
      </c>
      <c r="AW61" s="61"/>
      <c r="AX61" s="62"/>
      <c r="AY61" s="31">
        <f t="shared" si="9"/>
        <v>17</v>
      </c>
      <c r="AZ61" s="63"/>
      <c r="BA61" s="69"/>
      <c r="BB61" s="69"/>
      <c r="BC61" s="69">
        <v>3.0</v>
      </c>
      <c r="BD61" s="71"/>
      <c r="BE61" s="71"/>
      <c r="BF61" s="71"/>
      <c r="BG61" s="72"/>
      <c r="BH61" s="73"/>
      <c r="BI61" s="73"/>
      <c r="BJ61" s="74"/>
      <c r="BK61" s="74"/>
      <c r="BL61" s="77">
        <f t="shared" si="10"/>
        <v>3</v>
      </c>
      <c r="BM61" s="80">
        <f t="shared" si="11"/>
        <v>20</v>
      </c>
      <c r="BN61" s="81"/>
      <c r="BO61" s="82">
        <f>IF(ISBLANK(A61),"",VLOOKUP(LEFT(A61,1),Coordinate,2,FALSE))</f>
        <v>6</v>
      </c>
      <c r="BP61" s="83">
        <f t="shared" si="12"/>
        <v>6</v>
      </c>
      <c r="BQ61" s="84">
        <f t="shared" si="13"/>
        <v>72</v>
      </c>
      <c r="BR61" s="54">
        <f>IF(ISBLANK(A61),"",vlookup(LEFT(A61,1),Coordinate,9,false))</f>
        <v>25</v>
      </c>
      <c r="BS61" s="54">
        <f>IF(ISBLANK(A61),"",VLOOKUP(MID(A61,2,1),Coordinate,9,false))</f>
        <v>24</v>
      </c>
      <c r="BT61" s="54">
        <f>IF(ISBLANK(A61),"",VLOOKUP(MID(A61,3,1),Coordinate,9,false))</f>
        <v>23</v>
      </c>
      <c r="BU61" s="54">
        <f>IF(ISBLANK(A61),"",VLOOKUP(MID(A61,4,1),Coordinate,9,false))</f>
        <v>0</v>
      </c>
      <c r="BV61" s="54">
        <f>IF(ISBLANK(A61),"",VLOOKUP(MID(A61,5,1),Coordinate,9,false))</f>
        <v>0</v>
      </c>
      <c r="BW61" s="54">
        <f>IF(ISBLANK(A61),"",VLOOKUP(MID(A61,6,1),Coordinate,9,false))</f>
        <v>0</v>
      </c>
      <c r="BX61" s="84">
        <f>IF(ISBLANK(A61),"",VLOOKUP(RIGHT(A61,1),Coordinate,9,false))</f>
        <v>0</v>
      </c>
      <c r="BY61" s="84">
        <f t="array" ref="BY61">SUMPRODUCT(BR61:BX61,TRANSPOSE(Weights))</f>
        <v>142</v>
      </c>
      <c r="BZ61" s="53"/>
    </row>
    <row r="62">
      <c r="A62" s="50" t="s">
        <v>1081</v>
      </c>
      <c r="B62" s="51" t="str">
        <f>IF(ISBLANK(A62),"",if(C62="","N",if(VLOOKUP(BQ62,NewPlanet,3,false)=C62,"Y","N")))</f>
        <v>N</v>
      </c>
      <c r="C62" s="3" t="s">
        <v>1082</v>
      </c>
      <c r="D62" s="53" t="s">
        <v>119</v>
      </c>
      <c r="E62" s="53" t="s">
        <v>119</v>
      </c>
      <c r="F62" s="53" t="s">
        <v>119</v>
      </c>
      <c r="G62" s="53"/>
      <c r="H62" s="52"/>
      <c r="I62" s="54">
        <f t="shared" si="14"/>
        <v>3</v>
      </c>
      <c r="J62" s="53" t="s">
        <v>119</v>
      </c>
      <c r="K62" s="53" t="s">
        <v>119</v>
      </c>
      <c r="L62" s="52"/>
      <c r="M62" s="52"/>
      <c r="N62" s="53" t="s">
        <v>119</v>
      </c>
      <c r="O62" s="54">
        <f t="shared" si="15"/>
        <v>3</v>
      </c>
      <c r="P62" s="55" t="s">
        <v>122</v>
      </c>
      <c r="Q62" s="56"/>
      <c r="R62" s="57" t="s">
        <v>122</v>
      </c>
      <c r="S62" s="66" t="s">
        <v>121</v>
      </c>
      <c r="T62" s="59" t="s">
        <v>125</v>
      </c>
      <c r="U62" s="67" t="s">
        <v>121</v>
      </c>
      <c r="V62" s="61"/>
      <c r="W62" s="62"/>
      <c r="X62" s="52"/>
      <c r="Y62" s="63"/>
      <c r="Z62" s="53">
        <v>4.0</v>
      </c>
      <c r="AA62" s="53">
        <v>3.0</v>
      </c>
      <c r="AB62" s="53"/>
      <c r="AC62" s="65"/>
      <c r="AD62" s="52"/>
      <c r="AE62" s="52"/>
      <c r="AF62" s="52"/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64">
        <v>3.0</v>
      </c>
      <c r="AR62" s="58"/>
      <c r="AS62" s="58"/>
      <c r="AT62" s="66"/>
      <c r="AU62" s="60"/>
      <c r="AV62" s="60"/>
      <c r="AW62" s="61"/>
      <c r="AX62" s="62"/>
      <c r="AY62" s="31">
        <f t="shared" si="9"/>
        <v>10</v>
      </c>
      <c r="AZ62" s="63"/>
      <c r="BA62" s="69"/>
      <c r="BB62" s="69"/>
      <c r="BC62" s="69"/>
      <c r="BD62" s="71"/>
      <c r="BE62" s="71"/>
      <c r="BF62" s="89">
        <v>3.0</v>
      </c>
      <c r="BG62" s="76">
        <v>7.0</v>
      </c>
      <c r="BH62" s="73"/>
      <c r="BI62" s="73"/>
      <c r="BJ62" s="74"/>
      <c r="BK62" s="74"/>
      <c r="BL62" s="77">
        <f t="shared" si="10"/>
        <v>10</v>
      </c>
      <c r="BM62" s="80">
        <f t="shared" si="11"/>
        <v>20</v>
      </c>
      <c r="BN62" s="81"/>
      <c r="BO62" s="82">
        <f>IF(ISBLANK(A62),"",VLOOKUP(LEFT(A62,1),Coordinate,2,FALSE))</f>
        <v>6</v>
      </c>
      <c r="BP62" s="83">
        <f t="shared" si="12"/>
        <v>6</v>
      </c>
      <c r="BQ62" s="84">
        <f t="shared" si="13"/>
        <v>144</v>
      </c>
      <c r="BR62" s="54">
        <f>IF(ISBLANK(A62),"",vlookup(LEFT(A62,1),Coordinate,9,false))</f>
        <v>25</v>
      </c>
      <c r="BS62" s="54">
        <f>IF(ISBLANK(A62),"",VLOOKUP(MID(A62,2,1),Coordinate,9,false))</f>
        <v>24</v>
      </c>
      <c r="BT62" s="54">
        <f>IF(ISBLANK(A62),"",VLOOKUP(MID(A62,3,1),Coordinate,9,false))</f>
        <v>25</v>
      </c>
      <c r="BU62" s="54">
        <f>IF(ISBLANK(A62),"",VLOOKUP(MID(A62,4,1),Coordinate,9,false))</f>
        <v>25</v>
      </c>
      <c r="BV62" s="54">
        <f>IF(ISBLANK(A62),"",VLOOKUP(MID(A62,5,1),Coordinate,9,false))</f>
        <v>24</v>
      </c>
      <c r="BW62" s="54">
        <f>IF(ISBLANK(A62),"",VLOOKUP(MID(A62,6,1),Coordinate,9,false))</f>
        <v>21</v>
      </c>
      <c r="BX62" s="84">
        <f>IF(ISBLANK(A62),"",VLOOKUP(RIGHT(A62,1),Coordinate,9,false))</f>
        <v>0</v>
      </c>
      <c r="BY62" s="84">
        <f t="array" ref="BY62">SUMPRODUCT(BR62:BX62,TRANSPOSE(Weights))</f>
        <v>494</v>
      </c>
      <c r="BZ62" s="53"/>
    </row>
    <row r="63">
      <c r="A63" s="50" t="s">
        <v>1104</v>
      </c>
      <c r="B63" s="51" t="str">
        <f>IF(ISBLANK(A63),"",if(C63="","N",if(VLOOKUP(BQ63,NewPlanet,3,false)=C63,"Y","N")))</f>
        <v>N</v>
      </c>
      <c r="C63" s="3" t="s">
        <v>1058</v>
      </c>
      <c r="D63" s="53" t="s">
        <v>119</v>
      </c>
      <c r="E63" s="53" t="s">
        <v>119</v>
      </c>
      <c r="F63" s="52"/>
      <c r="G63" s="53" t="s">
        <v>119</v>
      </c>
      <c r="H63" s="52"/>
      <c r="I63" s="54">
        <f t="shared" si="14"/>
        <v>3</v>
      </c>
      <c r="J63" s="52"/>
      <c r="K63" s="53" t="s">
        <v>119</v>
      </c>
      <c r="L63" s="53" t="s">
        <v>119</v>
      </c>
      <c r="M63" s="52"/>
      <c r="N63" s="53" t="s">
        <v>119</v>
      </c>
      <c r="O63" s="54">
        <f t="shared" si="15"/>
        <v>3</v>
      </c>
      <c r="P63" s="55" t="s">
        <v>123</v>
      </c>
      <c r="Q63" s="56"/>
      <c r="R63" s="57" t="s">
        <v>123</v>
      </c>
      <c r="S63" s="66" t="s">
        <v>119</v>
      </c>
      <c r="T63" s="59" t="s">
        <v>124</v>
      </c>
      <c r="U63" s="60"/>
      <c r="V63" s="61"/>
      <c r="W63" s="70" t="s">
        <v>119</v>
      </c>
      <c r="X63" s="52"/>
      <c r="Y63" s="63"/>
      <c r="Z63" s="53">
        <v>2.0</v>
      </c>
      <c r="AA63" s="53">
        <v>1.0</v>
      </c>
      <c r="AB63" s="53"/>
      <c r="AC63" s="65"/>
      <c r="AD63" s="52"/>
      <c r="AE63" s="52"/>
      <c r="AF63" s="52"/>
      <c r="AG63" s="65"/>
      <c r="AH63" s="52"/>
      <c r="AI63" s="52"/>
      <c r="AJ63" s="52"/>
      <c r="AK63" s="65"/>
      <c r="AL63" s="52"/>
      <c r="AM63" s="52"/>
      <c r="AN63" s="52"/>
      <c r="AO63" s="64">
        <v>3.0</v>
      </c>
      <c r="AP63" s="56"/>
      <c r="AQ63" s="56"/>
      <c r="AR63" s="58"/>
      <c r="AS63" s="58"/>
      <c r="AT63" s="66"/>
      <c r="AU63" s="60"/>
      <c r="AV63" s="60"/>
      <c r="AW63" s="61"/>
      <c r="AX63" s="62"/>
      <c r="AY63" s="31">
        <f t="shared" si="9"/>
        <v>6</v>
      </c>
      <c r="AZ63" s="63"/>
      <c r="BA63" s="69"/>
      <c r="BB63" s="69"/>
      <c r="BC63" s="69"/>
      <c r="BD63" s="89">
        <v>5.0</v>
      </c>
      <c r="BE63" s="71"/>
      <c r="BF63" s="71"/>
      <c r="BG63" s="72"/>
      <c r="BH63" s="73"/>
      <c r="BI63" s="73"/>
      <c r="BJ63" s="79">
        <v>9.0</v>
      </c>
      <c r="BK63" s="74"/>
      <c r="BL63" s="77">
        <f t="shared" si="10"/>
        <v>14</v>
      </c>
      <c r="BM63" s="80">
        <f t="shared" si="11"/>
        <v>20</v>
      </c>
      <c r="BN63" s="81"/>
      <c r="BO63" s="82">
        <f>IF(ISBLANK(A63),"",VLOOKUP(LEFT(A63,1),Coordinate,2,FALSE))</f>
        <v>6</v>
      </c>
      <c r="BP63" s="83">
        <f t="shared" si="12"/>
        <v>6</v>
      </c>
      <c r="BQ63" s="84">
        <f t="shared" si="13"/>
        <v>106</v>
      </c>
      <c r="BR63" s="54">
        <f>IF(ISBLANK(A63),"",vlookup(LEFT(A63,1),Coordinate,9,false))</f>
        <v>25</v>
      </c>
      <c r="BS63" s="54">
        <f>IF(ISBLANK(A63),"",VLOOKUP(MID(A63,2,1),Coordinate,9,false))</f>
        <v>25</v>
      </c>
      <c r="BT63" s="54">
        <f>IF(ISBLANK(A63),"",VLOOKUP(MID(A63,3,1),Coordinate,9,false))</f>
        <v>15</v>
      </c>
      <c r="BU63" s="54">
        <f>IF(ISBLANK(A63),"",VLOOKUP(MID(A63,4,1),Coordinate,9,false))</f>
        <v>0</v>
      </c>
      <c r="BV63" s="54">
        <f>IF(ISBLANK(A63),"",VLOOKUP(MID(A63,5,1),Coordinate,9,false))</f>
        <v>13</v>
      </c>
      <c r="BW63" s="54">
        <f>IF(ISBLANK(A63),"",VLOOKUP(MID(A63,6,1),Coordinate,9,false))</f>
        <v>10</v>
      </c>
      <c r="BX63" s="84">
        <f>IF(ISBLANK(A63),"",VLOOKUP(RIGHT(A63,1),Coordinate,9,false))</f>
        <v>18</v>
      </c>
      <c r="BY63" s="84">
        <f t="array" ref="BY63">SUMPRODUCT(BR63:BX63,TRANSPOSE(Weights))</f>
        <v>371</v>
      </c>
      <c r="BZ63" s="53"/>
    </row>
    <row r="64">
      <c r="A64" s="50" t="s">
        <v>1117</v>
      </c>
      <c r="B64" s="51" t="str">
        <f>IF(ISBLANK(A64),"",if(C64="","N",if(VLOOKUP(BQ64,NewPlanet,3,false)=C64,"Y","N")))</f>
        <v>N</v>
      </c>
      <c r="C64" s="3" t="s">
        <v>588</v>
      </c>
      <c r="D64" s="52" t="s">
        <v>119</v>
      </c>
      <c r="E64" s="52"/>
      <c r="F64" s="52" t="s">
        <v>119</v>
      </c>
      <c r="G64" s="53"/>
      <c r="H64" s="52" t="s">
        <v>119</v>
      </c>
      <c r="I64" s="54">
        <f t="shared" si="14"/>
        <v>3</v>
      </c>
      <c r="J64" s="52" t="s">
        <v>119</v>
      </c>
      <c r="K64" s="52" t="s">
        <v>119</v>
      </c>
      <c r="L64" s="52" t="s">
        <v>119</v>
      </c>
      <c r="M64" s="52"/>
      <c r="N64" s="52"/>
      <c r="O64" s="54">
        <f t="shared" si="15"/>
        <v>3</v>
      </c>
      <c r="P64" s="55" t="s">
        <v>131</v>
      </c>
      <c r="Q64" s="56" t="s">
        <v>121</v>
      </c>
      <c r="R64" s="57" t="s">
        <v>123</v>
      </c>
      <c r="S64" s="58" t="s">
        <v>121</v>
      </c>
      <c r="T64" s="59" t="s">
        <v>125</v>
      </c>
      <c r="U64" s="60" t="s">
        <v>121</v>
      </c>
      <c r="V64" s="61"/>
      <c r="W64" s="62"/>
      <c r="X64" s="52" t="s">
        <v>121</v>
      </c>
      <c r="Y64" s="63"/>
      <c r="Z64" s="53">
        <v>4.0</v>
      </c>
      <c r="AA64" s="53">
        <v>3.0</v>
      </c>
      <c r="AB64" s="53"/>
      <c r="AC64" s="65"/>
      <c r="AD64" s="52"/>
      <c r="AE64" s="52"/>
      <c r="AF64" s="52">
        <v>1.0</v>
      </c>
      <c r="AG64" s="65"/>
      <c r="AH64" s="52"/>
      <c r="AI64" s="52"/>
      <c r="AJ64" s="52"/>
      <c r="AK64" s="65"/>
      <c r="AL64" s="52"/>
      <c r="AM64" s="52"/>
      <c r="AN64" s="52"/>
      <c r="AO64" s="56"/>
      <c r="AP64" s="56"/>
      <c r="AQ64" s="56"/>
      <c r="AR64" s="58"/>
      <c r="AS64" s="58"/>
      <c r="AT64" s="66"/>
      <c r="AU64" s="60"/>
      <c r="AV64" s="60"/>
      <c r="AW64" s="61"/>
      <c r="AX64" s="62"/>
      <c r="AY64" s="31">
        <f t="shared" si="9"/>
        <v>8</v>
      </c>
      <c r="AZ64" s="63"/>
      <c r="BA64" s="69"/>
      <c r="BB64" s="69">
        <v>6.0</v>
      </c>
      <c r="BC64" s="69"/>
      <c r="BD64" s="71">
        <v>1.0</v>
      </c>
      <c r="BE64" s="71"/>
      <c r="BF64" s="71"/>
      <c r="BG64" s="72">
        <v>5.0</v>
      </c>
      <c r="BH64" s="73"/>
      <c r="BI64" s="73"/>
      <c r="BJ64" s="74"/>
      <c r="BK64" s="74"/>
      <c r="BL64" s="77">
        <f t="shared" si="10"/>
        <v>12</v>
      </c>
      <c r="BM64" s="80">
        <f t="shared" si="11"/>
        <v>20</v>
      </c>
      <c r="BN64" s="81" t="s">
        <v>1118</v>
      </c>
      <c r="BO64" s="82">
        <f>IF(ISBLANK(A64),"",VLOOKUP(LEFT(A64,1),Coordinate,2,FALSE))</f>
        <v>6</v>
      </c>
      <c r="BP64" s="83">
        <f t="shared" si="12"/>
        <v>6</v>
      </c>
      <c r="BQ64" s="84">
        <f t="shared" si="13"/>
        <v>106</v>
      </c>
      <c r="BR64" s="54">
        <f>IF(ISBLANK(A64),"",vlookup(LEFT(A64,1),Coordinate,9,false))</f>
        <v>25</v>
      </c>
      <c r="BS64" s="54">
        <f>IF(ISBLANK(A64),"",VLOOKUP(MID(A64,2,1),Coordinate,9,false))</f>
        <v>25</v>
      </c>
      <c r="BT64" s="54">
        <f>IF(ISBLANK(A64),"",VLOOKUP(MID(A64,3,1),Coordinate,9,false))</f>
        <v>16</v>
      </c>
      <c r="BU64" s="54">
        <f>IF(ISBLANK(A64),"",VLOOKUP(MID(A64,4,1),Coordinate,9,false))</f>
        <v>11</v>
      </c>
      <c r="BV64" s="54">
        <f>IF(ISBLANK(A64),"",VLOOKUP(MID(A64,5,1),Coordinate,9,false))</f>
        <v>2</v>
      </c>
      <c r="BW64" s="54">
        <f>IF(ISBLANK(A64),"",VLOOKUP(MID(A64,6,1),Coordinate,9,false))</f>
        <v>13</v>
      </c>
      <c r="BX64" s="84">
        <f>IF(ISBLANK(A64),"",VLOOKUP(RIGHT(A64,1),Coordinate,9,false))</f>
        <v>14</v>
      </c>
      <c r="BY64" s="84">
        <f t="array" ref="BY64">SUMPRODUCT(BR64:BX64,TRANSPOSE(Weights))</f>
        <v>353</v>
      </c>
      <c r="BZ64" s="53"/>
    </row>
    <row r="65">
      <c r="A65" s="50" t="s">
        <v>1078</v>
      </c>
      <c r="B65" s="51" t="str">
        <f>IF(ISBLANK(A65),"",if(C65="","N",if(VLOOKUP(BQ65,NewPlanet,3,false)=C65,"Y","N")))</f>
        <v>N</v>
      </c>
      <c r="C65" s="3" t="s">
        <v>1080</v>
      </c>
      <c r="D65" s="53" t="s">
        <v>119</v>
      </c>
      <c r="E65" s="53" t="s">
        <v>119</v>
      </c>
      <c r="F65" s="52"/>
      <c r="G65" s="53" t="s">
        <v>119</v>
      </c>
      <c r="H65" s="52"/>
      <c r="I65" s="54">
        <f t="shared" si="14"/>
        <v>3</v>
      </c>
      <c r="J65" s="53" t="s">
        <v>119</v>
      </c>
      <c r="K65" s="52"/>
      <c r="L65" s="52"/>
      <c r="M65" s="53" t="s">
        <v>119</v>
      </c>
      <c r="N65" s="53" t="s">
        <v>119</v>
      </c>
      <c r="O65" s="54">
        <f t="shared" si="15"/>
        <v>3</v>
      </c>
      <c r="P65" s="55" t="s">
        <v>131</v>
      </c>
      <c r="Q65" s="56"/>
      <c r="R65" s="57" t="s">
        <v>124</v>
      </c>
      <c r="S65" s="58"/>
      <c r="T65" s="59" t="s">
        <v>124</v>
      </c>
      <c r="U65" s="60"/>
      <c r="V65" s="61"/>
      <c r="W65" s="70" t="s">
        <v>121</v>
      </c>
      <c r="X65" s="52"/>
      <c r="Y65" s="63"/>
      <c r="Z65" s="53">
        <v>3.0</v>
      </c>
      <c r="AA65" s="53">
        <v>3.0</v>
      </c>
      <c r="AB65" s="53">
        <v>4.0</v>
      </c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64">
        <v>4.0</v>
      </c>
      <c r="AQ65" s="56"/>
      <c r="AR65" s="58"/>
      <c r="AS65" s="58"/>
      <c r="AT65" s="66"/>
      <c r="AU65" s="60"/>
      <c r="AV65" s="60"/>
      <c r="AW65" s="61"/>
      <c r="AX65" s="62"/>
      <c r="AY65" s="31">
        <f t="shared" si="9"/>
        <v>14</v>
      </c>
      <c r="AZ65" s="63"/>
      <c r="BA65" s="69"/>
      <c r="BB65" s="69"/>
      <c r="BC65" s="69"/>
      <c r="BD65" s="71"/>
      <c r="BE65" s="71"/>
      <c r="BF65" s="71"/>
      <c r="BG65" s="72"/>
      <c r="BH65" s="73"/>
      <c r="BI65" s="73"/>
      <c r="BJ65" s="79">
        <v>6.0</v>
      </c>
      <c r="BK65" s="74"/>
      <c r="BL65" s="77">
        <f t="shared" si="10"/>
        <v>6</v>
      </c>
      <c r="BM65" s="80">
        <f t="shared" si="11"/>
        <v>20</v>
      </c>
      <c r="BN65" s="81"/>
      <c r="BO65" s="82">
        <f>IF(ISBLANK(A65),"",VLOOKUP(LEFT(A65,1),Coordinate,2,FALSE))</f>
        <v>6</v>
      </c>
      <c r="BP65" s="83">
        <f t="shared" si="12"/>
        <v>6</v>
      </c>
      <c r="BQ65" s="84">
        <f t="shared" si="13"/>
        <v>106</v>
      </c>
      <c r="BR65" s="54">
        <f>IF(ISBLANK(A65),"",vlookup(LEFT(A65,1),Coordinate,9,false))</f>
        <v>25</v>
      </c>
      <c r="BS65" s="54">
        <f>IF(ISBLANK(A65),"",VLOOKUP(MID(A65,2,1),Coordinate,9,false))</f>
        <v>25</v>
      </c>
      <c r="BT65" s="54">
        <f>IF(ISBLANK(A65),"",VLOOKUP(MID(A65,3,1),Coordinate,9,false))</f>
        <v>22</v>
      </c>
      <c r="BU65" s="54">
        <f>IF(ISBLANK(A65),"",VLOOKUP(MID(A65,4,1),Coordinate,9,false))</f>
        <v>3</v>
      </c>
      <c r="BV65" s="54">
        <f>IF(ISBLANK(A65),"",VLOOKUP(MID(A65,5,1),Coordinate,9,false))</f>
        <v>14</v>
      </c>
      <c r="BW65" s="54">
        <f>IF(ISBLANK(A65),"",VLOOKUP(MID(A65,6,1),Coordinate,9,false))</f>
        <v>17</v>
      </c>
      <c r="BX65" s="84">
        <f>IF(ISBLANK(A65),"",VLOOKUP(RIGHT(A65,1),Coordinate,9,false))</f>
        <v>0</v>
      </c>
      <c r="BY65" s="84">
        <f t="array" ref="BY65">SUMPRODUCT(BR65:BX65,TRANSPOSE(Weights))</f>
        <v>325</v>
      </c>
      <c r="BZ65" s="53"/>
    </row>
    <row r="66">
      <c r="A66" s="50" t="s">
        <v>1119</v>
      </c>
      <c r="B66" s="51" t="str">
        <f>IF(ISBLANK(A66),"",if(C66="","N",if(VLOOKUP(BQ66,NewPlanet,3,false)=C66,"Y","N")))</f>
        <v>N</v>
      </c>
      <c r="C66" s="3" t="s">
        <v>1110</v>
      </c>
      <c r="D66" s="52"/>
      <c r="E66" s="52" t="s">
        <v>119</v>
      </c>
      <c r="F66" s="52" t="s">
        <v>119</v>
      </c>
      <c r="G66" s="53"/>
      <c r="H66" s="52" t="s">
        <v>119</v>
      </c>
      <c r="I66" s="54">
        <f t="shared" si="14"/>
        <v>3</v>
      </c>
      <c r="J66" s="52" t="s">
        <v>119</v>
      </c>
      <c r="K66" s="52"/>
      <c r="L66" s="52" t="s">
        <v>119</v>
      </c>
      <c r="M66" s="52" t="s">
        <v>119</v>
      </c>
      <c r="N66" s="52"/>
      <c r="O66" s="54">
        <f t="shared" si="15"/>
        <v>3</v>
      </c>
      <c r="P66" s="55" t="s">
        <v>131</v>
      </c>
      <c r="Q66" s="56" t="s">
        <v>119</v>
      </c>
      <c r="R66" s="57" t="s">
        <v>131</v>
      </c>
      <c r="S66" s="58" t="s">
        <v>119</v>
      </c>
      <c r="T66" s="59" t="s">
        <v>124</v>
      </c>
      <c r="U66" s="60"/>
      <c r="V66" s="61"/>
      <c r="W66" s="62"/>
      <c r="X66" s="52" t="s">
        <v>119</v>
      </c>
      <c r="Y66" s="63"/>
      <c r="Z66" s="53">
        <v>4.0</v>
      </c>
      <c r="AA66" s="53">
        <v>2.0</v>
      </c>
      <c r="AB66" s="53">
        <v>3.0</v>
      </c>
      <c r="AC66" s="65"/>
      <c r="AD66" s="52"/>
      <c r="AE66" s="52"/>
      <c r="AF66" s="52"/>
      <c r="AG66" s="65"/>
      <c r="AH66" s="52"/>
      <c r="AI66" s="52"/>
      <c r="AJ66" s="52">
        <v>1.0</v>
      </c>
      <c r="AK66" s="65"/>
      <c r="AL66" s="52"/>
      <c r="AM66" s="52"/>
      <c r="AN66" s="52"/>
      <c r="AO66" s="56"/>
      <c r="AP66" s="56"/>
      <c r="AQ66" s="56"/>
      <c r="AR66" s="58"/>
      <c r="AS66" s="58"/>
      <c r="AT66" s="66"/>
      <c r="AU66" s="60"/>
      <c r="AV66" s="60"/>
      <c r="AW66" s="61"/>
      <c r="AX66" s="62"/>
      <c r="AY66" s="31">
        <f t="shared" si="9"/>
        <v>10</v>
      </c>
      <c r="AZ66" s="63"/>
      <c r="BA66" s="69"/>
      <c r="BB66" s="69">
        <v>4.0</v>
      </c>
      <c r="BC66" s="69"/>
      <c r="BD66" s="71"/>
      <c r="BE66" s="71">
        <v>6.0</v>
      </c>
      <c r="BF66" s="71"/>
      <c r="BG66" s="72"/>
      <c r="BH66" s="73"/>
      <c r="BI66" s="73"/>
      <c r="BJ66" s="74"/>
      <c r="BK66" s="74"/>
      <c r="BL66" s="77">
        <f t="shared" si="10"/>
        <v>10</v>
      </c>
      <c r="BM66" s="80">
        <f t="shared" si="11"/>
        <v>20</v>
      </c>
      <c r="BN66" s="81"/>
      <c r="BO66" s="82">
        <f>IF(ISBLANK(A66),"",VLOOKUP(LEFT(A66,1),Coordinate,2,FALSE))</f>
        <v>6</v>
      </c>
      <c r="BP66" s="83">
        <f t="shared" si="12"/>
        <v>6</v>
      </c>
      <c r="BQ66" s="84">
        <f t="shared" si="13"/>
        <v>174</v>
      </c>
      <c r="BR66" s="54">
        <f>IF(ISBLANK(A66),"",vlookup(LEFT(A66,1),Coordinate,9,false))</f>
        <v>25</v>
      </c>
      <c r="BS66" s="54">
        <f>IF(ISBLANK(A66),"",VLOOKUP(MID(A66,2,1),Coordinate,9,false))</f>
        <v>25</v>
      </c>
      <c r="BT66" s="54">
        <f>IF(ISBLANK(A66),"",VLOOKUP(MID(A66,3,1),Coordinate,9,false))</f>
        <v>25</v>
      </c>
      <c r="BU66" s="54">
        <f>IF(ISBLANK(A66),"",VLOOKUP(MID(A66,4,1),Coordinate,9,false))</f>
        <v>24</v>
      </c>
      <c r="BV66" s="54">
        <f>IF(ISBLANK(A66),"",VLOOKUP(MID(A66,5,1),Coordinate,9,false))</f>
        <v>25</v>
      </c>
      <c r="BW66" s="54">
        <f>IF(ISBLANK(A66),"",VLOOKUP(MID(A66,6,1),Coordinate,9,false))</f>
        <v>25</v>
      </c>
      <c r="BX66" s="84">
        <f>IF(ISBLANK(A66),"",VLOOKUP(RIGHT(A66,1),Coordinate,9,false))</f>
        <v>25</v>
      </c>
      <c r="BY66" s="84">
        <f t="array" ref="BY66">SUMPRODUCT(BR66:BX66,TRANSPOSE(Weights))</f>
        <v>696</v>
      </c>
      <c r="BZ66" s="53"/>
    </row>
    <row r="67">
      <c r="A67" s="50" t="s">
        <v>1120</v>
      </c>
      <c r="B67" s="51" t="str">
        <f>IF(ISBLANK(A67),"",if(C67="","N",if(VLOOKUP(BQ67,NewPlanet,3,false)=C67,"Y","N")))</f>
        <v>N</v>
      </c>
      <c r="C67" s="3" t="s">
        <v>1121</v>
      </c>
      <c r="D67" s="52"/>
      <c r="E67" s="52"/>
      <c r="F67" s="53" t="s">
        <v>119</v>
      </c>
      <c r="G67" s="53" t="s">
        <v>119</v>
      </c>
      <c r="H67" s="53" t="s">
        <v>119</v>
      </c>
      <c r="I67" s="54">
        <f t="shared" si="14"/>
        <v>3</v>
      </c>
      <c r="J67" s="53" t="s">
        <v>119</v>
      </c>
      <c r="K67" s="52"/>
      <c r="L67" s="53" t="s">
        <v>119</v>
      </c>
      <c r="M67" s="52"/>
      <c r="N67" s="53" t="s">
        <v>119</v>
      </c>
      <c r="O67" s="54">
        <f t="shared" si="15"/>
        <v>3</v>
      </c>
      <c r="P67" s="55" t="s">
        <v>124</v>
      </c>
      <c r="Q67" s="56"/>
      <c r="R67" s="57" t="s">
        <v>123</v>
      </c>
      <c r="S67" s="58"/>
      <c r="T67" s="59" t="s">
        <v>124</v>
      </c>
      <c r="U67" s="60"/>
      <c r="V67" s="61"/>
      <c r="W67" s="70" t="s">
        <v>119</v>
      </c>
      <c r="X67" s="53" t="s">
        <v>119</v>
      </c>
      <c r="Y67" s="63"/>
      <c r="Z67" s="53">
        <v>5.0</v>
      </c>
      <c r="AA67" s="53">
        <v>3.0</v>
      </c>
      <c r="AB67" s="53">
        <v>4.0</v>
      </c>
      <c r="AC67" s="65"/>
      <c r="AD67" s="52"/>
      <c r="AE67" s="52"/>
      <c r="AF67" s="52"/>
      <c r="AG67" s="65"/>
      <c r="AH67" s="53">
        <v>1.0</v>
      </c>
      <c r="AI67" s="52"/>
      <c r="AJ67" s="52"/>
      <c r="AK67" s="65"/>
      <c r="AL67" s="52"/>
      <c r="AM67" s="52"/>
      <c r="AN67" s="52"/>
      <c r="AO67" s="56"/>
      <c r="AP67" s="56"/>
      <c r="AQ67" s="56"/>
      <c r="AR67" s="66">
        <v>4.0</v>
      </c>
      <c r="AS67" s="58"/>
      <c r="AT67" s="66"/>
      <c r="AU67" s="60"/>
      <c r="AV67" s="60"/>
      <c r="AW67" s="61"/>
      <c r="AX67" s="70">
        <v>3.0</v>
      </c>
      <c r="AY67" s="31">
        <f t="shared" si="9"/>
        <v>20</v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>
        <f t="shared" si="10"/>
        <v>0</v>
      </c>
      <c r="BM67" s="80">
        <f t="shared" si="11"/>
        <v>20</v>
      </c>
      <c r="BN67" s="81" t="s">
        <v>1122</v>
      </c>
      <c r="BO67" s="82">
        <f>IF(ISBLANK(A67),"",VLOOKUP(LEFT(A67,1),Coordinate,2,FALSE))</f>
        <v>6</v>
      </c>
      <c r="BP67" s="83">
        <f t="shared" si="12"/>
        <v>6</v>
      </c>
      <c r="BQ67" s="84">
        <f t="shared" si="13"/>
        <v>171</v>
      </c>
      <c r="BR67" s="54">
        <f>IF(ISBLANK(A67),"",vlookup(LEFT(A67,1),Coordinate,9,false))</f>
        <v>25</v>
      </c>
      <c r="BS67" s="54">
        <f>IF(ISBLANK(A67),"",VLOOKUP(MID(A67,2,1),Coordinate,9,false))</f>
        <v>25</v>
      </c>
      <c r="BT67" s="54">
        <f>IF(ISBLANK(A67),"",VLOOKUP(MID(A67,3,1),Coordinate,9,false))</f>
        <v>25</v>
      </c>
      <c r="BU67" s="54">
        <f>IF(ISBLANK(A67),"",VLOOKUP(MID(A67,4,1),Coordinate,9,false))</f>
        <v>25</v>
      </c>
      <c r="BV67" s="54">
        <f>IF(ISBLANK(A67),"",VLOOKUP(MID(A67,5,1),Coordinate,9,false))</f>
        <v>25</v>
      </c>
      <c r="BW67" s="54">
        <f>IF(ISBLANK(A67),"",VLOOKUP(MID(A67,6,1),Coordinate,9,false))</f>
        <v>25</v>
      </c>
      <c r="BX67" s="84">
        <f>IF(ISBLANK(A67),"",VLOOKUP(RIGHT(A67,1),Coordinate,9,false))</f>
        <v>21</v>
      </c>
      <c r="BY67" s="84">
        <f t="array" ref="BY67">SUMPRODUCT(BR67:BX67,TRANSPOSE(Weights))</f>
        <v>672</v>
      </c>
      <c r="BZ67" s="53"/>
    </row>
    <row r="68">
      <c r="A68" s="50" t="s">
        <v>1120</v>
      </c>
      <c r="B68" s="51" t="str">
        <f>IF(ISBLANK(A68),"",if(C68="","N",if(VLOOKUP(BQ68,NewPlanet,3,false)=C68,"Y","N")))</f>
        <v>N</v>
      </c>
      <c r="C68" s="3" t="s">
        <v>1121</v>
      </c>
      <c r="D68" s="52"/>
      <c r="E68" s="52"/>
      <c r="F68" s="53" t="s">
        <v>119</v>
      </c>
      <c r="G68" s="53" t="s">
        <v>119</v>
      </c>
      <c r="H68" s="53" t="s">
        <v>119</v>
      </c>
      <c r="I68" s="54">
        <f t="shared" si="14"/>
        <v>3</v>
      </c>
      <c r="J68" s="53" t="s">
        <v>119</v>
      </c>
      <c r="K68" s="52"/>
      <c r="L68" s="53" t="s">
        <v>119</v>
      </c>
      <c r="M68" s="52"/>
      <c r="N68" s="53" t="s">
        <v>119</v>
      </c>
      <c r="O68" s="54">
        <f t="shared" si="15"/>
        <v>3</v>
      </c>
      <c r="P68" s="55" t="s">
        <v>124</v>
      </c>
      <c r="Q68" s="56"/>
      <c r="R68" s="57" t="s">
        <v>123</v>
      </c>
      <c r="S68" s="58"/>
      <c r="T68" s="59" t="s">
        <v>124</v>
      </c>
      <c r="U68" s="60"/>
      <c r="V68" s="61"/>
      <c r="W68" s="70" t="s">
        <v>119</v>
      </c>
      <c r="X68" s="53" t="s">
        <v>119</v>
      </c>
      <c r="Y68" s="63"/>
      <c r="Z68" s="53">
        <v>5.0</v>
      </c>
      <c r="AA68" s="53">
        <v>2.0</v>
      </c>
      <c r="AB68" s="53">
        <v>5.0</v>
      </c>
      <c r="AC68" s="65"/>
      <c r="AD68" s="52"/>
      <c r="AE68" s="52"/>
      <c r="AF68" s="52"/>
      <c r="AG68" s="65"/>
      <c r="AH68" s="53">
        <v>1.0</v>
      </c>
      <c r="AI68" s="52"/>
      <c r="AJ68" s="52"/>
      <c r="AK68" s="65"/>
      <c r="AL68" s="52"/>
      <c r="AM68" s="52"/>
      <c r="AN68" s="52"/>
      <c r="AO68" s="56"/>
      <c r="AP68" s="56"/>
      <c r="AQ68" s="56"/>
      <c r="AR68" s="66">
        <v>3.0</v>
      </c>
      <c r="AS68" s="58"/>
      <c r="AT68" s="66"/>
      <c r="AU68" s="60"/>
      <c r="AV68" s="60"/>
      <c r="AW68" s="61"/>
      <c r="AX68" s="70">
        <v>4.0</v>
      </c>
      <c r="AY68" s="31">
        <f t="shared" si="9"/>
        <v>20</v>
      </c>
      <c r="AZ68" s="63"/>
      <c r="BA68" s="69"/>
      <c r="BB68" s="69"/>
      <c r="BC68" s="69"/>
      <c r="BD68" s="71"/>
      <c r="BE68" s="71"/>
      <c r="BF68" s="71"/>
      <c r="BG68" s="72"/>
      <c r="BH68" s="73"/>
      <c r="BI68" s="73"/>
      <c r="BJ68" s="74"/>
      <c r="BK68" s="74"/>
      <c r="BL68" s="77">
        <f t="shared" si="10"/>
        <v>0</v>
      </c>
      <c r="BM68" s="80">
        <f t="shared" si="11"/>
        <v>20</v>
      </c>
      <c r="BN68" s="81"/>
      <c r="BO68" s="82">
        <f>IF(ISBLANK(A68),"",VLOOKUP(LEFT(A68,1),Coordinate,2,FALSE))</f>
        <v>6</v>
      </c>
      <c r="BP68" s="83">
        <f t="shared" si="12"/>
        <v>6</v>
      </c>
      <c r="BQ68" s="84">
        <f t="shared" si="13"/>
        <v>171</v>
      </c>
      <c r="BR68" s="54">
        <f>IF(ISBLANK(A68),"",vlookup(LEFT(A68,1),Coordinate,9,false))</f>
        <v>25</v>
      </c>
      <c r="BS68" s="54">
        <f>IF(ISBLANK(A68),"",VLOOKUP(MID(A68,2,1),Coordinate,9,false))</f>
        <v>25</v>
      </c>
      <c r="BT68" s="54">
        <f>IF(ISBLANK(A68),"",VLOOKUP(MID(A68,3,1),Coordinate,9,false))</f>
        <v>25</v>
      </c>
      <c r="BU68" s="54">
        <f>IF(ISBLANK(A68),"",VLOOKUP(MID(A68,4,1),Coordinate,9,false))</f>
        <v>25</v>
      </c>
      <c r="BV68" s="54">
        <f>IF(ISBLANK(A68),"",VLOOKUP(MID(A68,5,1),Coordinate,9,false))</f>
        <v>25</v>
      </c>
      <c r="BW68" s="54">
        <f>IF(ISBLANK(A68),"",VLOOKUP(MID(A68,6,1),Coordinate,9,false))</f>
        <v>25</v>
      </c>
      <c r="BX68" s="84">
        <f>IF(ISBLANK(A68),"",VLOOKUP(RIGHT(A68,1),Coordinate,9,false))</f>
        <v>21</v>
      </c>
      <c r="BY68" s="84">
        <f t="array" ref="BY68">SUMPRODUCT(BR68:BX68,TRANSPOSE(Weights))</f>
        <v>672</v>
      </c>
      <c r="BZ68" s="53"/>
    </row>
    <row r="69">
      <c r="A69" s="50" t="s">
        <v>1123</v>
      </c>
      <c r="B69" s="51" t="str">
        <f>IF(ISBLANK(A69),"",if(C69="","N",if(VLOOKUP(BQ69,NewPlanet,3,false)=C69,"Y","N")))</f>
        <v>N</v>
      </c>
      <c r="C69" s="3" t="s">
        <v>1096</v>
      </c>
      <c r="D69" s="52" t="s">
        <v>119</v>
      </c>
      <c r="E69" s="52" t="s">
        <v>119</v>
      </c>
      <c r="F69" s="52"/>
      <c r="G69" s="53"/>
      <c r="H69" s="52" t="s">
        <v>119</v>
      </c>
      <c r="I69" s="54">
        <f t="shared" si="14"/>
        <v>3</v>
      </c>
      <c r="J69" s="52" t="s">
        <v>119</v>
      </c>
      <c r="K69" s="52" t="s">
        <v>119</v>
      </c>
      <c r="L69" s="52" t="s">
        <v>119</v>
      </c>
      <c r="M69" s="52"/>
      <c r="N69" s="52"/>
      <c r="O69" s="54">
        <f t="shared" si="15"/>
        <v>3</v>
      </c>
      <c r="P69" s="55" t="s">
        <v>123</v>
      </c>
      <c r="Q69" s="56"/>
      <c r="R69" s="57" t="s">
        <v>124</v>
      </c>
      <c r="S69" s="58"/>
      <c r="T69" s="59" t="s">
        <v>124</v>
      </c>
      <c r="U69" s="60"/>
      <c r="V69" s="61" t="s">
        <v>119</v>
      </c>
      <c r="W69" s="62" t="s">
        <v>119</v>
      </c>
      <c r="X69" s="52"/>
      <c r="Y69" s="63"/>
      <c r="Z69" s="53">
        <v>3.0</v>
      </c>
      <c r="AA69" s="53">
        <v>3.0</v>
      </c>
      <c r="AB69" s="53"/>
      <c r="AC69" s="65"/>
      <c r="AD69" s="52"/>
      <c r="AE69" s="52"/>
      <c r="AF69" s="52"/>
      <c r="AG69" s="65"/>
      <c r="AH69" s="52"/>
      <c r="AI69" s="52"/>
      <c r="AJ69" s="52"/>
      <c r="AK69" s="65"/>
      <c r="AL69" s="52"/>
      <c r="AM69" s="52"/>
      <c r="AN69" s="52"/>
      <c r="AO69" s="56">
        <v>3.0</v>
      </c>
      <c r="AP69" s="56"/>
      <c r="AQ69" s="56"/>
      <c r="AR69" s="58"/>
      <c r="AS69" s="58"/>
      <c r="AT69" s="66"/>
      <c r="AU69" s="60"/>
      <c r="AV69" s="60"/>
      <c r="AW69" s="61">
        <v>4.0</v>
      </c>
      <c r="AX69" s="62"/>
      <c r="AY69" s="31">
        <f t="shared" si="9"/>
        <v>13</v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4">
        <v>7.0</v>
      </c>
      <c r="BK69" s="74"/>
      <c r="BL69" s="77">
        <f t="shared" si="10"/>
        <v>7</v>
      </c>
      <c r="BM69" s="80">
        <f t="shared" si="11"/>
        <v>20</v>
      </c>
      <c r="BN69" s="81"/>
      <c r="BO69" s="82">
        <f>IF(ISBLANK(A69),"",VLOOKUP(LEFT(A69,1),Coordinate,2,FALSE))</f>
        <v>6</v>
      </c>
      <c r="BP69" s="83">
        <f t="shared" si="12"/>
        <v>6</v>
      </c>
      <c r="BQ69" s="84">
        <f t="shared" si="13"/>
        <v>172</v>
      </c>
      <c r="BR69" s="54">
        <f>IF(ISBLANK(A69),"",vlookup(LEFT(A69,1),Coordinate,9,false))</f>
        <v>25</v>
      </c>
      <c r="BS69" s="54">
        <f>IF(ISBLANK(A69),"",VLOOKUP(MID(A69,2,1),Coordinate,9,false))</f>
        <v>25</v>
      </c>
      <c r="BT69" s="54">
        <f>IF(ISBLANK(A69),"",VLOOKUP(MID(A69,3,1),Coordinate,9,false))</f>
        <v>25</v>
      </c>
      <c r="BU69" s="54">
        <f>IF(ISBLANK(A69),"",VLOOKUP(MID(A69,4,1),Coordinate,9,false))</f>
        <v>25</v>
      </c>
      <c r="BV69" s="54">
        <f>IF(ISBLANK(A69),"",VLOOKUP(MID(A69,5,1),Coordinate,9,false))</f>
        <v>25</v>
      </c>
      <c r="BW69" s="54">
        <f>IF(ISBLANK(A69),"",VLOOKUP(MID(A69,6,1),Coordinate,9,false))</f>
        <v>25</v>
      </c>
      <c r="BX69" s="84">
        <f>IF(ISBLANK(A69),"",VLOOKUP(RIGHT(A69,1),Coordinate,9,false))</f>
        <v>22</v>
      </c>
      <c r="BY69" s="84">
        <f t="array" ref="BY69">SUMPRODUCT(BR69:BX69,TRANSPOSE(Weights))</f>
        <v>679</v>
      </c>
      <c r="BZ69" s="53"/>
    </row>
    <row r="70">
      <c r="A70" s="50" t="s">
        <v>1124</v>
      </c>
      <c r="B70" s="51" t="str">
        <f>IF(ISBLANK(A70),"",if(C70="","N",if(VLOOKUP(BQ70,NewPlanet,3,false)=C70,"Y","N")))</f>
        <v>N</v>
      </c>
      <c r="C70" s="3" t="s">
        <v>1113</v>
      </c>
      <c r="D70" s="52"/>
      <c r="E70" s="52"/>
      <c r="F70" s="52" t="s">
        <v>119</v>
      </c>
      <c r="G70" s="53" t="s">
        <v>119</v>
      </c>
      <c r="H70" s="52" t="s">
        <v>119</v>
      </c>
      <c r="I70" s="54">
        <f t="shared" si="14"/>
        <v>3</v>
      </c>
      <c r="J70" s="52"/>
      <c r="K70" s="52" t="s">
        <v>119</v>
      </c>
      <c r="L70" s="52" t="s">
        <v>119</v>
      </c>
      <c r="M70" s="52" t="s">
        <v>119</v>
      </c>
      <c r="N70" s="52"/>
      <c r="O70" s="54">
        <f t="shared" si="15"/>
        <v>3</v>
      </c>
      <c r="P70" s="55" t="s">
        <v>124</v>
      </c>
      <c r="Q70" s="56"/>
      <c r="R70" s="57" t="s">
        <v>124</v>
      </c>
      <c r="S70" s="58"/>
      <c r="T70" s="59" t="s">
        <v>124</v>
      </c>
      <c r="U70" s="60"/>
      <c r="V70" s="61" t="s">
        <v>119</v>
      </c>
      <c r="W70" s="62" t="s">
        <v>119</v>
      </c>
      <c r="X70" s="52"/>
      <c r="Y70" s="63"/>
      <c r="Z70" s="53">
        <v>2.0</v>
      </c>
      <c r="AA70" s="53">
        <v>3.0</v>
      </c>
      <c r="AB70" s="53">
        <v>6.0</v>
      </c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6"/>
      <c r="AR70" s="58"/>
      <c r="AS70" s="58"/>
      <c r="AT70" s="66"/>
      <c r="AU70" s="60"/>
      <c r="AV70" s="60"/>
      <c r="AW70" s="61">
        <v>2.0</v>
      </c>
      <c r="AX70" s="62"/>
      <c r="AY70" s="31">
        <f t="shared" si="9"/>
        <v>13</v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>
        <v>7.0</v>
      </c>
      <c r="BK70" s="74"/>
      <c r="BL70" s="77">
        <f t="shared" si="10"/>
        <v>7</v>
      </c>
      <c r="BM70" s="80">
        <f t="shared" si="11"/>
        <v>20</v>
      </c>
      <c r="BN70" s="81"/>
      <c r="BO70" s="82">
        <f>IF(ISBLANK(A70),"",VLOOKUP(LEFT(A70,1),Coordinate,2,FALSE))</f>
        <v>6</v>
      </c>
      <c r="BP70" s="83">
        <f t="shared" si="12"/>
        <v>6</v>
      </c>
      <c r="BQ70" s="84">
        <f t="shared" si="13"/>
        <v>173</v>
      </c>
      <c r="BR70" s="54">
        <f>IF(ISBLANK(A70),"",vlookup(LEFT(A70,1),Coordinate,9,false))</f>
        <v>25</v>
      </c>
      <c r="BS70" s="54">
        <f>IF(ISBLANK(A70),"",VLOOKUP(MID(A70,2,1),Coordinate,9,false))</f>
        <v>25</v>
      </c>
      <c r="BT70" s="54">
        <f>IF(ISBLANK(A70),"",VLOOKUP(MID(A70,3,1),Coordinate,9,false))</f>
        <v>25</v>
      </c>
      <c r="BU70" s="54">
        <f>IF(ISBLANK(A70),"",VLOOKUP(MID(A70,4,1),Coordinate,9,false))</f>
        <v>25</v>
      </c>
      <c r="BV70" s="54">
        <f>IF(ISBLANK(A70),"",VLOOKUP(MID(A70,5,1),Coordinate,9,false))</f>
        <v>25</v>
      </c>
      <c r="BW70" s="54">
        <f>IF(ISBLANK(A70),"",VLOOKUP(MID(A70,6,1),Coordinate,9,false))</f>
        <v>25</v>
      </c>
      <c r="BX70" s="84">
        <f>IF(ISBLANK(A70),"",VLOOKUP(RIGHT(A70,1),Coordinate,9,false))</f>
        <v>23</v>
      </c>
      <c r="BY70" s="84">
        <f t="array" ref="BY70">SUMPRODUCT(BR70:BX70,TRANSPOSE(Weights))</f>
        <v>686</v>
      </c>
      <c r="BZ70" s="53"/>
    </row>
    <row r="71">
      <c r="A71" s="50" t="s">
        <v>1108</v>
      </c>
      <c r="B71" s="51" t="str">
        <f>IF(ISBLANK(A71),"",if(C71="","N",if(VLOOKUP(BQ71,NewPlanet,3,false)=C71,"Y","N")))</f>
        <v>N</v>
      </c>
      <c r="C71" s="3" t="s">
        <v>1069</v>
      </c>
      <c r="D71" s="52" t="s">
        <v>119</v>
      </c>
      <c r="E71" s="52"/>
      <c r="F71" s="52" t="s">
        <v>119</v>
      </c>
      <c r="G71" s="53"/>
      <c r="H71" s="52" t="s">
        <v>119</v>
      </c>
      <c r="I71" s="54">
        <f t="shared" si="14"/>
        <v>3</v>
      </c>
      <c r="J71" s="52"/>
      <c r="K71" s="52" t="s">
        <v>119</v>
      </c>
      <c r="L71" s="52" t="s">
        <v>119</v>
      </c>
      <c r="M71" s="52" t="s">
        <v>119</v>
      </c>
      <c r="N71" s="52"/>
      <c r="O71" s="54">
        <f t="shared" si="15"/>
        <v>3</v>
      </c>
      <c r="P71" s="55" t="s">
        <v>123</v>
      </c>
      <c r="Q71" s="56"/>
      <c r="R71" s="57" t="s">
        <v>123</v>
      </c>
      <c r="S71" s="58" t="s">
        <v>119</v>
      </c>
      <c r="T71" s="59" t="s">
        <v>394</v>
      </c>
      <c r="U71" s="60"/>
      <c r="V71" s="61"/>
      <c r="W71" s="62"/>
      <c r="X71" s="52" t="s">
        <v>119</v>
      </c>
      <c r="Y71" s="63"/>
      <c r="Z71" s="53">
        <v>3.0</v>
      </c>
      <c r="AA71" s="53">
        <v>4.0</v>
      </c>
      <c r="AB71" s="53">
        <v>5.0</v>
      </c>
      <c r="AC71" s="65"/>
      <c r="AD71" s="52"/>
      <c r="AE71" s="52"/>
      <c r="AF71" s="52"/>
      <c r="AG71" s="65"/>
      <c r="AH71" s="52">
        <v>1.0</v>
      </c>
      <c r="AI71" s="52"/>
      <c r="AJ71" s="52"/>
      <c r="AK71" s="65"/>
      <c r="AL71" s="52"/>
      <c r="AM71" s="52"/>
      <c r="AN71" s="52"/>
      <c r="AO71" s="56">
        <v>4.0</v>
      </c>
      <c r="AP71" s="56"/>
      <c r="AQ71" s="56"/>
      <c r="AR71" s="58"/>
      <c r="AS71" s="58"/>
      <c r="AT71" s="66"/>
      <c r="AU71" s="60"/>
      <c r="AV71" s="60"/>
      <c r="AW71" s="61"/>
      <c r="AX71" s="62"/>
      <c r="AY71" s="31">
        <f t="shared" si="9"/>
        <v>17</v>
      </c>
      <c r="AZ71" s="63"/>
      <c r="BA71" s="69"/>
      <c r="BB71" s="69"/>
      <c r="BC71" s="69"/>
      <c r="BD71" s="71">
        <v>3.0</v>
      </c>
      <c r="BE71" s="71"/>
      <c r="BF71" s="71"/>
      <c r="BG71" s="72"/>
      <c r="BH71" s="73"/>
      <c r="BI71" s="73"/>
      <c r="BJ71" s="74"/>
      <c r="BK71" s="74"/>
      <c r="BL71" s="77">
        <f t="shared" si="10"/>
        <v>3</v>
      </c>
      <c r="BM71" s="80">
        <f t="shared" si="11"/>
        <v>20</v>
      </c>
      <c r="BN71" s="81"/>
      <c r="BO71" s="82">
        <f>IF(ISBLANK(A71),"",VLOOKUP(LEFT(A71,1),Coordinate,2,FALSE))</f>
        <v>6</v>
      </c>
      <c r="BP71" s="83">
        <f t="shared" si="12"/>
        <v>6</v>
      </c>
      <c r="BQ71" s="84">
        <f t="shared" si="13"/>
        <v>174</v>
      </c>
      <c r="BR71" s="54">
        <f>IF(ISBLANK(A71),"",vlookup(LEFT(A71,1),Coordinate,9,false))</f>
        <v>25</v>
      </c>
      <c r="BS71" s="54">
        <f>IF(ISBLANK(A71),"",VLOOKUP(MID(A71,2,1),Coordinate,9,false))</f>
        <v>25</v>
      </c>
      <c r="BT71" s="54">
        <f>IF(ISBLANK(A71),"",VLOOKUP(MID(A71,3,1),Coordinate,9,false))</f>
        <v>25</v>
      </c>
      <c r="BU71" s="54">
        <f>IF(ISBLANK(A71),"",VLOOKUP(MID(A71,4,1),Coordinate,9,false))</f>
        <v>25</v>
      </c>
      <c r="BV71" s="54">
        <f>IF(ISBLANK(A71),"",VLOOKUP(MID(A71,5,1),Coordinate,9,false))</f>
        <v>25</v>
      </c>
      <c r="BW71" s="54">
        <f>IF(ISBLANK(A71),"",VLOOKUP(MID(A71,6,1),Coordinate,9,false))</f>
        <v>25</v>
      </c>
      <c r="BX71" s="84">
        <f>IF(ISBLANK(A71),"",VLOOKUP(RIGHT(A71,1),Coordinate,9,false))</f>
        <v>24</v>
      </c>
      <c r="BY71" s="84">
        <f t="array" ref="BY71">SUMPRODUCT(BR71:BX71,TRANSPOSE(Weights))</f>
        <v>693</v>
      </c>
      <c r="BZ71" s="53"/>
    </row>
    <row r="72">
      <c r="A72" s="50" t="s">
        <v>1125</v>
      </c>
      <c r="B72" s="51" t="str">
        <f>IF(ISBLANK(A72),"",if(C72="","N",if(VLOOKUP(BQ72,NewPlanet,3,false)=C72,"Y","N")))</f>
        <v>N</v>
      </c>
      <c r="C72" s="3" t="s">
        <v>1088</v>
      </c>
      <c r="D72" s="229" t="s">
        <v>119</v>
      </c>
      <c r="E72" s="52"/>
      <c r="F72" s="229" t="s">
        <v>119</v>
      </c>
      <c r="G72" s="53"/>
      <c r="H72" s="229" t="s">
        <v>119</v>
      </c>
      <c r="I72" s="54">
        <f t="shared" si="14"/>
        <v>3</v>
      </c>
      <c r="J72" s="229" t="s">
        <v>119</v>
      </c>
      <c r="K72" s="229" t="s">
        <v>119</v>
      </c>
      <c r="L72" s="52"/>
      <c r="M72" s="229" t="s">
        <v>119</v>
      </c>
      <c r="N72" s="52"/>
      <c r="O72" s="54">
        <f t="shared" si="15"/>
        <v>3</v>
      </c>
      <c r="P72" s="230" t="s">
        <v>122</v>
      </c>
      <c r="Q72" s="56"/>
      <c r="R72" s="57" t="s">
        <v>124</v>
      </c>
      <c r="S72" s="58"/>
      <c r="T72" s="59" t="s">
        <v>124</v>
      </c>
      <c r="U72" s="60"/>
      <c r="V72" s="61"/>
      <c r="W72" s="62"/>
      <c r="X72" s="229" t="s">
        <v>119</v>
      </c>
      <c r="Y72" s="63"/>
      <c r="Z72" s="53">
        <v>3.0</v>
      </c>
      <c r="AA72" s="53">
        <v>3.0</v>
      </c>
      <c r="AB72" s="53">
        <v>7.0</v>
      </c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>
        <v>1.0</v>
      </c>
      <c r="AO72" s="56"/>
      <c r="AP72" s="56"/>
      <c r="AQ72" s="56">
        <v>6.0</v>
      </c>
      <c r="AR72" s="58"/>
      <c r="AS72" s="58"/>
      <c r="AT72" s="66"/>
      <c r="AU72" s="60"/>
      <c r="AV72" s="60"/>
      <c r="AW72" s="61"/>
      <c r="AX72" s="62"/>
      <c r="AY72" s="31">
        <f t="shared" si="9"/>
        <v>20</v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>
        <f t="shared" si="10"/>
        <v>0</v>
      </c>
      <c r="BM72" s="80">
        <f t="shared" si="11"/>
        <v>20</v>
      </c>
      <c r="BN72" s="81"/>
      <c r="BO72" s="82">
        <f>IF(ISBLANK(A72),"",VLOOKUP(LEFT(A72,1),Coordinate,2,FALSE))</f>
        <v>6</v>
      </c>
      <c r="BP72" s="83">
        <f t="shared" si="12"/>
        <v>6</v>
      </c>
      <c r="BQ72" s="84">
        <f t="shared" si="13"/>
        <v>175</v>
      </c>
      <c r="BR72" s="54">
        <f>IF(ISBLANK(A72),"",vlookup(LEFT(A72,1),Coordinate,9,false))</f>
        <v>25</v>
      </c>
      <c r="BS72" s="54">
        <f>IF(ISBLANK(A72),"",VLOOKUP(MID(A72,2,1),Coordinate,9,false))</f>
        <v>25</v>
      </c>
      <c r="BT72" s="54">
        <f>IF(ISBLANK(A72),"",VLOOKUP(MID(A72,3,1),Coordinate,9,false))</f>
        <v>25</v>
      </c>
      <c r="BU72" s="54">
        <f>IF(ISBLANK(A72),"",VLOOKUP(MID(A72,4,1),Coordinate,9,false))</f>
        <v>25</v>
      </c>
      <c r="BV72" s="54">
        <f>IF(ISBLANK(A72),"",VLOOKUP(MID(A72,5,1),Coordinate,9,false))</f>
        <v>25</v>
      </c>
      <c r="BW72" s="54">
        <f>IF(ISBLANK(A72),"",VLOOKUP(MID(A72,6,1),Coordinate,9,false))</f>
        <v>25</v>
      </c>
      <c r="BX72" s="84">
        <f>IF(ISBLANK(A72),"",VLOOKUP(RIGHT(A72,1),Coordinate,9,false))</f>
        <v>25</v>
      </c>
      <c r="BY72" s="84">
        <f t="array" ref="BY72">SUMPRODUCT(BR72:BX72,TRANSPOSE(Weights))</f>
        <v>700</v>
      </c>
      <c r="BZ72" s="53"/>
    </row>
    <row r="73">
      <c r="A73" s="50"/>
      <c r="B73" s="51"/>
      <c r="C73" s="91"/>
      <c r="D73" s="52"/>
      <c r="E73" s="52"/>
      <c r="F73" s="53"/>
      <c r="G73" s="53"/>
      <c r="H73" s="53"/>
      <c r="I73" s="54"/>
      <c r="J73" s="53"/>
      <c r="K73" s="52"/>
      <c r="L73" s="53"/>
      <c r="M73" s="52"/>
      <c r="N73" s="52"/>
      <c r="O73" s="54"/>
      <c r="P73" s="55"/>
      <c r="Q73" s="56"/>
      <c r="R73" s="57"/>
      <c r="S73" s="66"/>
      <c r="T73" s="59"/>
      <c r="U73" s="60"/>
      <c r="V73" s="61"/>
      <c r="W73" s="62"/>
      <c r="X73" s="52"/>
      <c r="Y73" s="63"/>
      <c r="Z73" s="53"/>
      <c r="AA73" s="53"/>
      <c r="AB73" s="53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64"/>
      <c r="AP73" s="56"/>
      <c r="AQ73" s="56"/>
      <c r="AR73" s="58"/>
      <c r="AS73" s="58"/>
      <c r="AT73" s="66"/>
      <c r="AU73" s="67"/>
      <c r="AV73" s="67"/>
      <c r="AW73" s="61"/>
      <c r="AX73" s="62"/>
      <c r="AY73" s="31"/>
      <c r="AZ73" s="63"/>
      <c r="BA73" s="69"/>
      <c r="BB73" s="69"/>
      <c r="BC73" s="69"/>
      <c r="BD73" s="89"/>
      <c r="BE73" s="71"/>
      <c r="BF73" s="71"/>
      <c r="BG73" s="72"/>
      <c r="BH73" s="73"/>
      <c r="BI73" s="73"/>
      <c r="BJ73" s="74"/>
      <c r="BK73" s="74"/>
      <c r="BL73" s="77"/>
      <c r="BM73" s="80"/>
      <c r="BN73" s="81"/>
      <c r="BO73" s="82"/>
      <c r="BP73" s="83"/>
      <c r="BQ73" s="84"/>
      <c r="BR73" s="54"/>
      <c r="BS73" s="54"/>
      <c r="BT73" s="54"/>
      <c r="BU73" s="54"/>
      <c r="BV73" s="54"/>
      <c r="BW73" s="54"/>
      <c r="BX73" s="84"/>
      <c r="BY73" s="84"/>
      <c r="BZ73" s="53"/>
    </row>
    <row r="74">
      <c r="A74" s="50"/>
      <c r="B74" s="51" t="str">
        <f>IF(ISBLANK(A74),"",if(C74="","N",if(VLOOKUP(BQ74,NewPlanet,3,false)=C74,"Y","N")))</f>
        <v/>
      </c>
      <c r="C74" s="3"/>
      <c r="D74" s="52"/>
      <c r="E74" s="52"/>
      <c r="F74" s="52"/>
      <c r="G74" s="53"/>
      <c r="H74" s="52"/>
      <c r="I74" s="54" t="str">
        <f t="shared" ref="I74:I188" si="16">IF(ISBLANK(A74),"",COUNTA(D74:H74))</f>
        <v/>
      </c>
      <c r="J74" s="52"/>
      <c r="K74" s="52"/>
      <c r="L74" s="52"/>
      <c r="M74" s="52"/>
      <c r="N74" s="52"/>
      <c r="O74" s="54" t="str">
        <f t="shared" ref="O74:O188" si="17">IF(ISBLANK(A74),"",COUNTA(J74:N74))</f>
        <v/>
      </c>
      <c r="P74" s="55"/>
      <c r="Q74" s="56"/>
      <c r="R74" s="57"/>
      <c r="S74" s="58"/>
      <c r="T74" s="59"/>
      <c r="U74" s="60"/>
      <c r="V74" s="61"/>
      <c r="W74" s="62"/>
      <c r="X74" s="52"/>
      <c r="Y74" s="63"/>
      <c r="Z74" s="53"/>
      <c r="AA74" s="53"/>
      <c r="AB74" s="53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56"/>
      <c r="AP74" s="56"/>
      <c r="AQ74" s="56"/>
      <c r="AR74" s="58"/>
      <c r="AS74" s="58"/>
      <c r="AT74" s="66"/>
      <c r="AU74" s="60"/>
      <c r="AV74" s="60"/>
      <c r="AW74" s="61"/>
      <c r="AX74" s="62"/>
      <c r="AY74" s="31" t="str">
        <f t="shared" ref="AY74:AY188" si="18">IF(ISBLANK(R74),"",SUM(Z74:AU74,AW74:AX74))</f>
        <v/>
      </c>
      <c r="AZ74" s="63"/>
      <c r="BA74" s="69"/>
      <c r="BB74" s="69"/>
      <c r="BC74" s="69"/>
      <c r="BD74" s="71"/>
      <c r="BE74" s="71"/>
      <c r="BF74" s="71"/>
      <c r="BG74" s="72"/>
      <c r="BH74" s="73"/>
      <c r="BI74" s="73"/>
      <c r="BJ74" s="74"/>
      <c r="BK74" s="74"/>
      <c r="BL74" s="77" t="str">
        <f t="shared" ref="BL74:BL188" si="19">IF(ISBLANK(A74),"",SUM(BA74:BK74))</f>
        <v/>
      </c>
      <c r="BM74" s="80" t="str">
        <f t="shared" ref="BM74:BM188" si="20">IF(ISBLANK(A74),"",AY74+BL74)</f>
        <v/>
      </c>
      <c r="BN74" s="81"/>
      <c r="BO74" s="82" t="str">
        <f>IF(ISBLANK(A74),"",VLOOKUP(LEFT(A74,1),Coordinate,2,FALSE))</f>
        <v/>
      </c>
      <c r="BP74" s="83">
        <f t="shared" ref="BP74:BP188" si="21">I74+O74</f>
        <v>0</v>
      </c>
      <c r="BQ74" s="84">
        <f t="shared" ref="BQ74:BQ188" si="22">SUM(BR74:BX74)</f>
        <v>0</v>
      </c>
      <c r="BR74" s="54" t="str">
        <f>IF(ISBLANK(A74),"",vlookup(LEFT(A74,1),Coordinate,9,false))</f>
        <v/>
      </c>
      <c r="BS74" s="54" t="str">
        <f>IF(ISBLANK(A74),"",VLOOKUP(MID(A74,2,1),Coordinate,9,false))</f>
        <v/>
      </c>
      <c r="BT74" s="54" t="str">
        <f>IF(ISBLANK(A74),"",VLOOKUP(MID(A74,3,1),Coordinate,9,false))</f>
        <v/>
      </c>
      <c r="BU74" s="54" t="str">
        <f>IF(ISBLANK(A74),"",VLOOKUP(MID(A74,4,1),Coordinate,9,false))</f>
        <v/>
      </c>
      <c r="BV74" s="54" t="str">
        <f>IF(ISBLANK(A74),"",VLOOKUP(MID(A74,5,1),Coordinate,9,false))</f>
        <v/>
      </c>
      <c r="BW74" s="54" t="str">
        <f>IF(ISBLANK(A74),"",VLOOKUP(MID(A74,6,1),Coordinate,9,false))</f>
        <v/>
      </c>
      <c r="BX74" s="84" t="str">
        <f>IF(ISBLANK(A74),"",VLOOKUP(RIGHT(A74,1),Coordinate,9,false))</f>
        <v/>
      </c>
      <c r="BY74" s="84">
        <f t="array" ref="BY74">SUMPRODUCT(BR74:BX74,TRANSPOSE(Weights))</f>
        <v>0</v>
      </c>
      <c r="BZ74" s="53"/>
    </row>
    <row r="75">
      <c r="A75" s="50"/>
      <c r="B75" s="51" t="str">
        <f>IF(ISBLANK(A75),"",if(C75="","N",if(VLOOKUP(BQ75,NewPlanet,3,false)=C75,"Y","N")))</f>
        <v/>
      </c>
      <c r="C75" s="3"/>
      <c r="D75" s="52"/>
      <c r="E75" s="52"/>
      <c r="F75" s="52"/>
      <c r="G75" s="53"/>
      <c r="H75" s="52"/>
      <c r="I75" s="54" t="str">
        <f t="shared" si="16"/>
        <v/>
      </c>
      <c r="J75" s="52"/>
      <c r="K75" s="52"/>
      <c r="L75" s="52"/>
      <c r="M75" s="52"/>
      <c r="N75" s="52"/>
      <c r="O75" s="54" t="str">
        <f t="shared" si="17"/>
        <v/>
      </c>
      <c r="P75" s="55"/>
      <c r="Q75" s="56"/>
      <c r="R75" s="57"/>
      <c r="S75" s="58"/>
      <c r="T75" s="59"/>
      <c r="U75" s="60"/>
      <c r="V75" s="61"/>
      <c r="W75" s="62"/>
      <c r="X75" s="52"/>
      <c r="Y75" s="63"/>
      <c r="Z75" s="53"/>
      <c r="AA75" s="53"/>
      <c r="AB75" s="53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66"/>
      <c r="AU75" s="60"/>
      <c r="AV75" s="60"/>
      <c r="AW75" s="61"/>
      <c r="AX75" s="62"/>
      <c r="AY75" s="31" t="str">
        <f t="shared" si="18"/>
        <v/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 t="str">
        <f t="shared" si="19"/>
        <v/>
      </c>
      <c r="BM75" s="80" t="str">
        <f t="shared" si="20"/>
        <v/>
      </c>
      <c r="BN75" s="81"/>
      <c r="BO75" s="82" t="str">
        <f>IF(ISBLANK(A75),"",VLOOKUP(LEFT(A75,1),Coordinate,2,FALSE))</f>
        <v/>
      </c>
      <c r="BP75" s="83">
        <f t="shared" si="21"/>
        <v>0</v>
      </c>
      <c r="BQ75" s="84">
        <f t="shared" si="22"/>
        <v>0</v>
      </c>
      <c r="BR75" s="54" t="str">
        <f>IF(ISBLANK(A75),"",vlookup(LEFT(A75,1),Coordinate,9,false))</f>
        <v/>
      </c>
      <c r="BS75" s="54" t="str">
        <f>IF(ISBLANK(A75),"",VLOOKUP(MID(A75,2,1),Coordinate,9,false))</f>
        <v/>
      </c>
      <c r="BT75" s="54" t="str">
        <f>IF(ISBLANK(A75),"",VLOOKUP(MID(A75,3,1),Coordinate,9,false))</f>
        <v/>
      </c>
      <c r="BU75" s="54" t="str">
        <f>IF(ISBLANK(A75),"",VLOOKUP(MID(A75,4,1),Coordinate,9,false))</f>
        <v/>
      </c>
      <c r="BV75" s="54" t="str">
        <f>IF(ISBLANK(A75),"",VLOOKUP(MID(A75,5,1),Coordinate,9,false))</f>
        <v/>
      </c>
      <c r="BW75" s="54" t="str">
        <f>IF(ISBLANK(A75),"",VLOOKUP(MID(A75,6,1),Coordinate,9,false))</f>
        <v/>
      </c>
      <c r="BX75" s="84" t="str">
        <f>IF(ISBLANK(A75),"",VLOOKUP(RIGHT(A75,1),Coordinate,9,false))</f>
        <v/>
      </c>
      <c r="BY75" s="84">
        <f t="array" ref="BY75">SUMPRODUCT(BR75:BX75,TRANSPOSE(Weights))</f>
        <v>0</v>
      </c>
      <c r="BZ75" s="53"/>
    </row>
    <row r="76">
      <c r="A76" s="50"/>
      <c r="B76" s="51" t="str">
        <f>IF(ISBLANK(A76),"",if(C76="","N",if(VLOOKUP(BQ76,NewPlanet,3,false)=C76,"Y","N")))</f>
        <v/>
      </c>
      <c r="C76" s="3"/>
      <c r="D76" s="52"/>
      <c r="E76" s="52"/>
      <c r="F76" s="52"/>
      <c r="G76" s="53"/>
      <c r="H76" s="52"/>
      <c r="I76" s="54" t="str">
        <f t="shared" si="16"/>
        <v/>
      </c>
      <c r="J76" s="52"/>
      <c r="K76" s="52"/>
      <c r="L76" s="52"/>
      <c r="M76" s="52"/>
      <c r="N76" s="52"/>
      <c r="O76" s="54" t="str">
        <f t="shared" si="17"/>
        <v/>
      </c>
      <c r="P76" s="55"/>
      <c r="Q76" s="56"/>
      <c r="R76" s="57"/>
      <c r="S76" s="58"/>
      <c r="T76" s="59"/>
      <c r="U76" s="60"/>
      <c r="V76" s="61"/>
      <c r="W76" s="62"/>
      <c r="X76" s="52"/>
      <c r="Y76" s="63"/>
      <c r="Z76" s="53"/>
      <c r="AA76" s="53"/>
      <c r="AB76" s="53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66"/>
      <c r="AU76" s="60"/>
      <c r="AV76" s="60"/>
      <c r="AW76" s="61"/>
      <c r="AX76" s="62"/>
      <c r="AY76" s="31" t="str">
        <f t="shared" si="18"/>
        <v/>
      </c>
      <c r="AZ76" s="63"/>
      <c r="BA76" s="69"/>
      <c r="BB76" s="69"/>
      <c r="BC76" s="69"/>
      <c r="BD76" s="71"/>
      <c r="BE76" s="71"/>
      <c r="BF76" s="71"/>
      <c r="BG76" s="72"/>
      <c r="BH76" s="73"/>
      <c r="BI76" s="73"/>
      <c r="BJ76" s="74"/>
      <c r="BK76" s="74"/>
      <c r="BL76" s="77" t="str">
        <f t="shared" si="19"/>
        <v/>
      </c>
      <c r="BM76" s="80" t="str">
        <f t="shared" si="20"/>
        <v/>
      </c>
      <c r="BN76" s="81"/>
      <c r="BO76" s="82" t="str">
        <f>IF(ISBLANK(A76),"",VLOOKUP(LEFT(A76,1),Coordinate,2,FALSE))</f>
        <v/>
      </c>
      <c r="BP76" s="83">
        <f t="shared" si="21"/>
        <v>0</v>
      </c>
      <c r="BQ76" s="84">
        <f t="shared" si="22"/>
        <v>0</v>
      </c>
      <c r="BR76" s="54" t="str">
        <f>IF(ISBLANK(A76),"",vlookup(LEFT(A76,1),Coordinate,9,false))</f>
        <v/>
      </c>
      <c r="BS76" s="54" t="str">
        <f>IF(ISBLANK(A76),"",VLOOKUP(MID(A76,2,1),Coordinate,9,false))</f>
        <v/>
      </c>
      <c r="BT76" s="54" t="str">
        <f>IF(ISBLANK(A76),"",VLOOKUP(MID(A76,3,1),Coordinate,9,false))</f>
        <v/>
      </c>
      <c r="BU76" s="54" t="str">
        <f>IF(ISBLANK(A76),"",VLOOKUP(MID(A76,4,1),Coordinate,9,false))</f>
        <v/>
      </c>
      <c r="BV76" s="54" t="str">
        <f>IF(ISBLANK(A76),"",VLOOKUP(MID(A76,5,1),Coordinate,9,false))</f>
        <v/>
      </c>
      <c r="BW76" s="54" t="str">
        <f>IF(ISBLANK(A76),"",VLOOKUP(MID(A76,6,1),Coordinate,9,false))</f>
        <v/>
      </c>
      <c r="BX76" s="84" t="str">
        <f>IF(ISBLANK(A76),"",VLOOKUP(RIGHT(A76,1),Coordinate,9,false))</f>
        <v/>
      </c>
      <c r="BY76" s="84">
        <f t="array" ref="BY76">SUMPRODUCT(BR76:BX76,TRANSPOSE(Weights))</f>
        <v>0</v>
      </c>
      <c r="BZ76" s="53"/>
    </row>
    <row r="77">
      <c r="A77" s="50"/>
      <c r="B77" s="51" t="str">
        <f>IF(ISBLANK(A77),"",if(C77="","N",if(VLOOKUP(BQ77,NewPlanet,3,false)=C77,"Y","N")))</f>
        <v/>
      </c>
      <c r="C77" s="3"/>
      <c r="D77" s="52"/>
      <c r="E77" s="52"/>
      <c r="F77" s="52"/>
      <c r="G77" s="53"/>
      <c r="H77" s="52"/>
      <c r="I77" s="54" t="str">
        <f t="shared" si="16"/>
        <v/>
      </c>
      <c r="J77" s="52"/>
      <c r="K77" s="52"/>
      <c r="L77" s="52"/>
      <c r="M77" s="52"/>
      <c r="N77" s="52"/>
      <c r="O77" s="54" t="str">
        <f t="shared" si="17"/>
        <v/>
      </c>
      <c r="P77" s="55"/>
      <c r="Q77" s="56"/>
      <c r="R77" s="57"/>
      <c r="S77" s="58"/>
      <c r="T77" s="59"/>
      <c r="U77" s="60"/>
      <c r="V77" s="61"/>
      <c r="W77" s="62"/>
      <c r="X77" s="52"/>
      <c r="Y77" s="63"/>
      <c r="Z77" s="53"/>
      <c r="AA77" s="53"/>
      <c r="AB77" s="53"/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6"/>
      <c r="AR77" s="58"/>
      <c r="AS77" s="58"/>
      <c r="AT77" s="66"/>
      <c r="AU77" s="60"/>
      <c r="AV77" s="60"/>
      <c r="AW77" s="61"/>
      <c r="AX77" s="62"/>
      <c r="AY77" s="31" t="str">
        <f t="shared" si="18"/>
        <v/>
      </c>
      <c r="AZ77" s="63"/>
      <c r="BA77" s="69"/>
      <c r="BB77" s="69"/>
      <c r="BC77" s="69"/>
      <c r="BD77" s="71"/>
      <c r="BE77" s="71"/>
      <c r="BF77" s="71"/>
      <c r="BG77" s="72"/>
      <c r="BH77" s="73"/>
      <c r="BI77" s="73"/>
      <c r="BJ77" s="74"/>
      <c r="BK77" s="74"/>
      <c r="BL77" s="77" t="str">
        <f t="shared" si="19"/>
        <v/>
      </c>
      <c r="BM77" s="80" t="str">
        <f t="shared" si="20"/>
        <v/>
      </c>
      <c r="BN77" s="81"/>
      <c r="BO77" s="82" t="str">
        <f>IF(ISBLANK(A77),"",VLOOKUP(LEFT(A77,1),Coordinate,2,FALSE))</f>
        <v/>
      </c>
      <c r="BP77" s="83">
        <f t="shared" si="21"/>
        <v>0</v>
      </c>
      <c r="BQ77" s="84">
        <f t="shared" si="22"/>
        <v>0</v>
      </c>
      <c r="BR77" s="54" t="str">
        <f>IF(ISBLANK(A77),"",vlookup(LEFT(A77,1),Coordinate,9,false))</f>
        <v/>
      </c>
      <c r="BS77" s="54" t="str">
        <f>IF(ISBLANK(A77),"",VLOOKUP(MID(A77,2,1),Coordinate,9,false))</f>
        <v/>
      </c>
      <c r="BT77" s="54" t="str">
        <f>IF(ISBLANK(A77),"",VLOOKUP(MID(A77,3,1),Coordinate,9,false))</f>
        <v/>
      </c>
      <c r="BU77" s="54" t="str">
        <f>IF(ISBLANK(A77),"",VLOOKUP(MID(A77,4,1),Coordinate,9,false))</f>
        <v/>
      </c>
      <c r="BV77" s="54" t="str">
        <f>IF(ISBLANK(A77),"",VLOOKUP(MID(A77,5,1),Coordinate,9,false))</f>
        <v/>
      </c>
      <c r="BW77" s="54" t="str">
        <f>IF(ISBLANK(A77),"",VLOOKUP(MID(A77,6,1),Coordinate,9,false))</f>
        <v/>
      </c>
      <c r="BX77" s="84" t="str">
        <f>IF(ISBLANK(A77),"",VLOOKUP(RIGHT(A77,1),Coordinate,9,false))</f>
        <v/>
      </c>
      <c r="BY77" s="84">
        <f t="array" ref="BY77">SUMPRODUCT(BR77:BX77,TRANSPOSE(Weights))</f>
        <v>0</v>
      </c>
      <c r="BZ77" s="53"/>
    </row>
    <row r="78">
      <c r="A78" s="50"/>
      <c r="B78" s="51" t="str">
        <f>IF(ISBLANK(A78),"",if(C78="","N",if(VLOOKUP(BQ78,NewPlanet,3,false)=C78,"Y","N")))</f>
        <v/>
      </c>
      <c r="C78" s="3"/>
      <c r="D78" s="52"/>
      <c r="E78" s="52"/>
      <c r="F78" s="52"/>
      <c r="G78" s="53"/>
      <c r="H78" s="52"/>
      <c r="I78" s="54" t="str">
        <f t="shared" si="16"/>
        <v/>
      </c>
      <c r="J78" s="52"/>
      <c r="K78" s="52"/>
      <c r="L78" s="52"/>
      <c r="M78" s="52"/>
      <c r="N78" s="52"/>
      <c r="O78" s="54" t="str">
        <f t="shared" si="17"/>
        <v/>
      </c>
      <c r="P78" s="55"/>
      <c r="Q78" s="56"/>
      <c r="R78" s="57"/>
      <c r="S78" s="58"/>
      <c r="T78" s="59"/>
      <c r="U78" s="60"/>
      <c r="V78" s="61"/>
      <c r="W78" s="62"/>
      <c r="X78" s="52"/>
      <c r="Y78" s="63"/>
      <c r="Z78" s="53"/>
      <c r="AA78" s="53"/>
      <c r="AB78" s="53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66"/>
      <c r="AU78" s="60"/>
      <c r="AV78" s="60"/>
      <c r="AW78" s="61"/>
      <c r="AX78" s="62"/>
      <c r="AY78" s="31" t="str">
        <f t="shared" si="18"/>
        <v/>
      </c>
      <c r="AZ78" s="63"/>
      <c r="BA78" s="69"/>
      <c r="BB78" s="69"/>
      <c r="BC78" s="69"/>
      <c r="BD78" s="71"/>
      <c r="BE78" s="71"/>
      <c r="BF78" s="71"/>
      <c r="BG78" s="72"/>
      <c r="BH78" s="73"/>
      <c r="BI78" s="73"/>
      <c r="BJ78" s="74"/>
      <c r="BK78" s="74"/>
      <c r="BL78" s="77" t="str">
        <f t="shared" si="19"/>
        <v/>
      </c>
      <c r="BM78" s="80" t="str">
        <f t="shared" si="20"/>
        <v/>
      </c>
      <c r="BN78" s="81"/>
      <c r="BO78" s="82" t="str">
        <f>IF(ISBLANK(A78),"",VLOOKUP(LEFT(A78,1),Coordinate,2,FALSE))</f>
        <v/>
      </c>
      <c r="BP78" s="83">
        <f t="shared" si="21"/>
        <v>0</v>
      </c>
      <c r="BQ78" s="84">
        <f t="shared" si="22"/>
        <v>0</v>
      </c>
      <c r="BR78" s="54" t="str">
        <f>IF(ISBLANK(A78),"",vlookup(LEFT(A78,1),Coordinate,9,false))</f>
        <v/>
      </c>
      <c r="BS78" s="54" t="str">
        <f>IF(ISBLANK(A78),"",VLOOKUP(MID(A78,2,1),Coordinate,9,false))</f>
        <v/>
      </c>
      <c r="BT78" s="54" t="str">
        <f>IF(ISBLANK(A78),"",VLOOKUP(MID(A78,3,1),Coordinate,9,false))</f>
        <v/>
      </c>
      <c r="BU78" s="54" t="str">
        <f>IF(ISBLANK(A78),"",VLOOKUP(MID(A78,4,1),Coordinate,9,false))</f>
        <v/>
      </c>
      <c r="BV78" s="54" t="str">
        <f>IF(ISBLANK(A78),"",VLOOKUP(MID(A78,5,1),Coordinate,9,false))</f>
        <v/>
      </c>
      <c r="BW78" s="54" t="str">
        <f>IF(ISBLANK(A78),"",VLOOKUP(MID(A78,6,1),Coordinate,9,false))</f>
        <v/>
      </c>
      <c r="BX78" s="84" t="str">
        <f>IF(ISBLANK(A78),"",VLOOKUP(RIGHT(A78,1),Coordinate,9,false))</f>
        <v/>
      </c>
      <c r="BY78" s="84">
        <f t="array" ref="BY78">SUMPRODUCT(BR78:BX78,TRANSPOSE(Weights))</f>
        <v>0</v>
      </c>
      <c r="BZ78" s="53"/>
    </row>
    <row r="79">
      <c r="A79" s="50"/>
      <c r="B79" s="51" t="str">
        <f>IF(ISBLANK(A79),"",if(C79="","N",if(VLOOKUP(BQ79,NewPlanet,3,false)=C79,"Y","N")))</f>
        <v/>
      </c>
      <c r="C79" s="3"/>
      <c r="D79" s="52"/>
      <c r="E79" s="52"/>
      <c r="F79" s="52"/>
      <c r="G79" s="53"/>
      <c r="H79" s="52"/>
      <c r="I79" s="54" t="str">
        <f t="shared" si="16"/>
        <v/>
      </c>
      <c r="J79" s="52"/>
      <c r="K79" s="52"/>
      <c r="L79" s="52"/>
      <c r="M79" s="52"/>
      <c r="N79" s="52"/>
      <c r="O79" s="54" t="str">
        <f t="shared" si="17"/>
        <v/>
      </c>
      <c r="P79" s="55"/>
      <c r="Q79" s="56"/>
      <c r="R79" s="57"/>
      <c r="S79" s="58"/>
      <c r="T79" s="59"/>
      <c r="U79" s="60"/>
      <c r="V79" s="61"/>
      <c r="W79" s="62"/>
      <c r="X79" s="52"/>
      <c r="Y79" s="63"/>
      <c r="Z79" s="53"/>
      <c r="AA79" s="53"/>
      <c r="AB79" s="53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66"/>
      <c r="AU79" s="60"/>
      <c r="AV79" s="60"/>
      <c r="AW79" s="61"/>
      <c r="AX79" s="62"/>
      <c r="AY79" s="31" t="str">
        <f t="shared" si="18"/>
        <v/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 t="str">
        <f t="shared" si="19"/>
        <v/>
      </c>
      <c r="BM79" s="80" t="str">
        <f t="shared" si="20"/>
        <v/>
      </c>
      <c r="BN79" s="81"/>
      <c r="BO79" s="82" t="str">
        <f>IF(ISBLANK(A79),"",VLOOKUP(LEFT(A79,1),Coordinate,2,FALSE))</f>
        <v/>
      </c>
      <c r="BP79" s="83">
        <f t="shared" si="21"/>
        <v>0</v>
      </c>
      <c r="BQ79" s="84">
        <f t="shared" si="22"/>
        <v>0</v>
      </c>
      <c r="BR79" s="54" t="str">
        <f>IF(ISBLANK(A79),"",vlookup(LEFT(A79,1),Coordinate,9,false))</f>
        <v/>
      </c>
      <c r="BS79" s="54" t="str">
        <f>IF(ISBLANK(A79),"",VLOOKUP(MID(A79,2,1),Coordinate,9,false))</f>
        <v/>
      </c>
      <c r="BT79" s="54" t="str">
        <f>IF(ISBLANK(A79),"",VLOOKUP(MID(A79,3,1),Coordinate,9,false))</f>
        <v/>
      </c>
      <c r="BU79" s="54" t="str">
        <f>IF(ISBLANK(A79),"",VLOOKUP(MID(A79,4,1),Coordinate,9,false))</f>
        <v/>
      </c>
      <c r="BV79" s="54" t="str">
        <f>IF(ISBLANK(A79),"",VLOOKUP(MID(A79,5,1),Coordinate,9,false))</f>
        <v/>
      </c>
      <c r="BW79" s="54" t="str">
        <f>IF(ISBLANK(A79),"",VLOOKUP(MID(A79,6,1),Coordinate,9,false))</f>
        <v/>
      </c>
      <c r="BX79" s="84" t="str">
        <f>IF(ISBLANK(A79),"",VLOOKUP(RIGHT(A79,1),Coordinate,9,false))</f>
        <v/>
      </c>
      <c r="BY79" s="84">
        <f t="array" ref="BY79">SUMPRODUCT(BR79:BX79,TRANSPOSE(Weights))</f>
        <v>0</v>
      </c>
      <c r="BZ79" s="53"/>
    </row>
    <row r="80">
      <c r="A80" s="50"/>
      <c r="B80" s="51" t="str">
        <f>IF(ISBLANK(A80),"",if(C80="","N",if(VLOOKUP(BQ80,NewPlanet,3,false)=C80,"Y","N")))</f>
        <v/>
      </c>
      <c r="C80" s="3"/>
      <c r="D80" s="52"/>
      <c r="E80" s="52"/>
      <c r="F80" s="52"/>
      <c r="G80" s="53"/>
      <c r="H80" s="52"/>
      <c r="I80" s="54" t="str">
        <f t="shared" si="16"/>
        <v/>
      </c>
      <c r="J80" s="52"/>
      <c r="K80" s="52"/>
      <c r="L80" s="52"/>
      <c r="M80" s="52"/>
      <c r="N80" s="52"/>
      <c r="O80" s="54" t="str">
        <f t="shared" si="17"/>
        <v/>
      </c>
      <c r="P80" s="55"/>
      <c r="Q80" s="56"/>
      <c r="R80" s="57"/>
      <c r="S80" s="58"/>
      <c r="T80" s="59"/>
      <c r="U80" s="60"/>
      <c r="V80" s="61"/>
      <c r="W80" s="62"/>
      <c r="X80" s="52"/>
      <c r="Y80" s="63"/>
      <c r="Z80" s="53"/>
      <c r="AA80" s="53"/>
      <c r="AB80" s="53"/>
      <c r="AC80" s="65"/>
      <c r="AD80" s="52"/>
      <c r="AE80" s="52"/>
      <c r="AF80" s="52"/>
      <c r="AG80" s="65"/>
      <c r="AH80" s="52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66"/>
      <c r="AU80" s="60"/>
      <c r="AV80" s="60"/>
      <c r="AW80" s="61"/>
      <c r="AX80" s="62"/>
      <c r="AY80" s="31" t="str">
        <f t="shared" si="18"/>
        <v/>
      </c>
      <c r="AZ80" s="63"/>
      <c r="BA80" s="69"/>
      <c r="BB80" s="69"/>
      <c r="BC80" s="69"/>
      <c r="BD80" s="71"/>
      <c r="BE80" s="71"/>
      <c r="BF80" s="71"/>
      <c r="BG80" s="72"/>
      <c r="BH80" s="73"/>
      <c r="BI80" s="73"/>
      <c r="BJ80" s="74"/>
      <c r="BK80" s="74"/>
      <c r="BL80" s="77" t="str">
        <f t="shared" si="19"/>
        <v/>
      </c>
      <c r="BM80" s="80" t="str">
        <f t="shared" si="20"/>
        <v/>
      </c>
      <c r="BN80" s="81"/>
      <c r="BO80" s="82" t="str">
        <f>IF(ISBLANK(A80),"",VLOOKUP(LEFT(A80,1),Coordinate,2,FALSE))</f>
        <v/>
      </c>
      <c r="BP80" s="83">
        <f t="shared" si="21"/>
        <v>0</v>
      </c>
      <c r="BQ80" s="84">
        <f t="shared" si="22"/>
        <v>0</v>
      </c>
      <c r="BR80" s="54" t="str">
        <f>IF(ISBLANK(A80),"",vlookup(LEFT(A80,1),Coordinate,9,false))</f>
        <v/>
      </c>
      <c r="BS80" s="54" t="str">
        <f>IF(ISBLANK(A80),"",VLOOKUP(MID(A80,2,1),Coordinate,9,false))</f>
        <v/>
      </c>
      <c r="BT80" s="54" t="str">
        <f>IF(ISBLANK(A80),"",VLOOKUP(MID(A80,3,1),Coordinate,9,false))</f>
        <v/>
      </c>
      <c r="BU80" s="54" t="str">
        <f>IF(ISBLANK(A80),"",VLOOKUP(MID(A80,4,1),Coordinate,9,false))</f>
        <v/>
      </c>
      <c r="BV80" s="54" t="str">
        <f>IF(ISBLANK(A80),"",VLOOKUP(MID(A80,5,1),Coordinate,9,false))</f>
        <v/>
      </c>
      <c r="BW80" s="54" t="str">
        <f>IF(ISBLANK(A80),"",VLOOKUP(MID(A80,6,1),Coordinate,9,false))</f>
        <v/>
      </c>
      <c r="BX80" s="84" t="str">
        <f>IF(ISBLANK(A80),"",VLOOKUP(RIGHT(A80,1),Coordinate,9,false))</f>
        <v/>
      </c>
      <c r="BY80" s="84">
        <f t="array" ref="BY80">SUMPRODUCT(BR80:BX80,TRANSPOSE(Weights))</f>
        <v>0</v>
      </c>
      <c r="BZ80" s="53"/>
    </row>
    <row r="81">
      <c r="A81" s="50"/>
      <c r="B81" s="51" t="str">
        <f>IF(ISBLANK(A81),"",if(C81="","N",if(VLOOKUP(BQ81,NewPlanet,3,false)=C81,"Y","N")))</f>
        <v/>
      </c>
      <c r="C81" s="3"/>
      <c r="D81" s="52"/>
      <c r="E81" s="52"/>
      <c r="F81" s="52"/>
      <c r="G81" s="53"/>
      <c r="H81" s="52"/>
      <c r="I81" s="54" t="str">
        <f t="shared" si="16"/>
        <v/>
      </c>
      <c r="J81" s="52"/>
      <c r="K81" s="52"/>
      <c r="L81" s="52"/>
      <c r="M81" s="52"/>
      <c r="N81" s="52"/>
      <c r="O81" s="54" t="str">
        <f t="shared" si="17"/>
        <v/>
      </c>
      <c r="P81" s="55"/>
      <c r="Q81" s="56"/>
      <c r="R81" s="57"/>
      <c r="S81" s="58"/>
      <c r="T81" s="59"/>
      <c r="U81" s="60"/>
      <c r="V81" s="61"/>
      <c r="W81" s="62"/>
      <c r="X81" s="52"/>
      <c r="Y81" s="63"/>
      <c r="Z81" s="53"/>
      <c r="AA81" s="53"/>
      <c r="AB81" s="53"/>
      <c r="AC81" s="65"/>
      <c r="AD81" s="52"/>
      <c r="AE81" s="52"/>
      <c r="AF81" s="52"/>
      <c r="AG81" s="65"/>
      <c r="AH81" s="52"/>
      <c r="AI81" s="52"/>
      <c r="AJ81" s="52"/>
      <c r="AK81" s="65"/>
      <c r="AL81" s="52"/>
      <c r="AM81" s="52"/>
      <c r="AN81" s="52"/>
      <c r="AO81" s="56"/>
      <c r="AP81" s="56"/>
      <c r="AQ81" s="56"/>
      <c r="AR81" s="58"/>
      <c r="AS81" s="58"/>
      <c r="AT81" s="66"/>
      <c r="AU81" s="60"/>
      <c r="AV81" s="60"/>
      <c r="AW81" s="61"/>
      <c r="AX81" s="62"/>
      <c r="AY81" s="31" t="str">
        <f t="shared" si="18"/>
        <v/>
      </c>
      <c r="AZ81" s="63"/>
      <c r="BA81" s="69"/>
      <c r="BB81" s="69"/>
      <c r="BC81" s="69"/>
      <c r="BD81" s="71"/>
      <c r="BE81" s="71"/>
      <c r="BF81" s="71"/>
      <c r="BG81" s="72"/>
      <c r="BH81" s="73"/>
      <c r="BI81" s="73"/>
      <c r="BJ81" s="74"/>
      <c r="BK81" s="74"/>
      <c r="BL81" s="77" t="str">
        <f t="shared" si="19"/>
        <v/>
      </c>
      <c r="BM81" s="80" t="str">
        <f t="shared" si="20"/>
        <v/>
      </c>
      <c r="BN81" s="81"/>
      <c r="BO81" s="82" t="str">
        <f>IF(ISBLANK(A81),"",VLOOKUP(LEFT(A81,1),Coordinate,2,FALSE))</f>
        <v/>
      </c>
      <c r="BP81" s="83">
        <f t="shared" si="21"/>
        <v>0</v>
      </c>
      <c r="BQ81" s="84">
        <f t="shared" si="22"/>
        <v>0</v>
      </c>
      <c r="BR81" s="54" t="str">
        <f>IF(ISBLANK(A81),"",vlookup(LEFT(A81,1),Coordinate,9,false))</f>
        <v/>
      </c>
      <c r="BS81" s="54" t="str">
        <f>IF(ISBLANK(A81),"",VLOOKUP(MID(A81,2,1),Coordinate,9,false))</f>
        <v/>
      </c>
      <c r="BT81" s="54" t="str">
        <f>IF(ISBLANK(A81),"",VLOOKUP(MID(A81,3,1),Coordinate,9,false))</f>
        <v/>
      </c>
      <c r="BU81" s="54" t="str">
        <f>IF(ISBLANK(A81),"",VLOOKUP(MID(A81,4,1),Coordinate,9,false))</f>
        <v/>
      </c>
      <c r="BV81" s="54" t="str">
        <f>IF(ISBLANK(A81),"",VLOOKUP(MID(A81,5,1),Coordinate,9,false))</f>
        <v/>
      </c>
      <c r="BW81" s="54" t="str">
        <f>IF(ISBLANK(A81),"",VLOOKUP(MID(A81,6,1),Coordinate,9,false))</f>
        <v/>
      </c>
      <c r="BX81" s="84" t="str">
        <f>IF(ISBLANK(A81),"",VLOOKUP(RIGHT(A81,1),Coordinate,9,false))</f>
        <v/>
      </c>
      <c r="BY81" s="84">
        <f t="array" ref="BY81">SUMPRODUCT(BR81:BX81,TRANSPOSE(Weights))</f>
        <v>0</v>
      </c>
      <c r="BZ81" s="53"/>
    </row>
    <row r="82">
      <c r="A82" s="50"/>
      <c r="B82" s="51" t="str">
        <f>IF(ISBLANK(A82),"",if(C82="","N",if(VLOOKUP(BQ82,NewPlanet,3,false)=C82,"Y","N")))</f>
        <v/>
      </c>
      <c r="C82" s="3"/>
      <c r="D82" s="52"/>
      <c r="E82" s="52"/>
      <c r="F82" s="52"/>
      <c r="G82" s="53"/>
      <c r="H82" s="52"/>
      <c r="I82" s="54" t="str">
        <f t="shared" si="16"/>
        <v/>
      </c>
      <c r="J82" s="52"/>
      <c r="K82" s="52"/>
      <c r="L82" s="52"/>
      <c r="M82" s="52"/>
      <c r="N82" s="52"/>
      <c r="O82" s="54" t="str">
        <f t="shared" si="17"/>
        <v/>
      </c>
      <c r="P82" s="55"/>
      <c r="Q82" s="56"/>
      <c r="R82" s="57"/>
      <c r="S82" s="58"/>
      <c r="T82" s="59"/>
      <c r="U82" s="60"/>
      <c r="V82" s="61"/>
      <c r="W82" s="62"/>
      <c r="X82" s="52"/>
      <c r="Y82" s="63"/>
      <c r="Z82" s="53"/>
      <c r="AA82" s="53"/>
      <c r="AB82" s="53"/>
      <c r="AC82" s="65"/>
      <c r="AD82" s="52"/>
      <c r="AE82" s="52"/>
      <c r="AF82" s="52"/>
      <c r="AG82" s="65"/>
      <c r="AH82" s="52"/>
      <c r="AI82" s="52"/>
      <c r="AJ82" s="52"/>
      <c r="AK82" s="65"/>
      <c r="AL82" s="52"/>
      <c r="AM82" s="52"/>
      <c r="AN82" s="52"/>
      <c r="AO82" s="56"/>
      <c r="AP82" s="56"/>
      <c r="AQ82" s="56"/>
      <c r="AR82" s="58"/>
      <c r="AS82" s="58"/>
      <c r="AT82" s="66"/>
      <c r="AU82" s="60"/>
      <c r="AV82" s="60"/>
      <c r="AW82" s="61"/>
      <c r="AX82" s="62"/>
      <c r="AY82" s="31" t="str">
        <f t="shared" si="18"/>
        <v/>
      </c>
      <c r="AZ82" s="63"/>
      <c r="BA82" s="69"/>
      <c r="BB82" s="69"/>
      <c r="BC82" s="69"/>
      <c r="BD82" s="71"/>
      <c r="BE82" s="71"/>
      <c r="BF82" s="71"/>
      <c r="BG82" s="72"/>
      <c r="BH82" s="73"/>
      <c r="BI82" s="73"/>
      <c r="BJ82" s="74"/>
      <c r="BK82" s="74"/>
      <c r="BL82" s="77" t="str">
        <f t="shared" si="19"/>
        <v/>
      </c>
      <c r="BM82" s="80" t="str">
        <f t="shared" si="20"/>
        <v/>
      </c>
      <c r="BN82" s="81"/>
      <c r="BO82" s="82" t="str">
        <f>IF(ISBLANK(A82),"",VLOOKUP(LEFT(A82,1),Coordinate,2,FALSE))</f>
        <v/>
      </c>
      <c r="BP82" s="83">
        <f t="shared" si="21"/>
        <v>0</v>
      </c>
      <c r="BQ82" s="84">
        <f t="shared" si="22"/>
        <v>0</v>
      </c>
      <c r="BR82" s="54" t="str">
        <f>IF(ISBLANK(A82),"",vlookup(LEFT(A82,1),Coordinate,9,false))</f>
        <v/>
      </c>
      <c r="BS82" s="54" t="str">
        <f>IF(ISBLANK(A82),"",VLOOKUP(MID(A82,2,1),Coordinate,9,false))</f>
        <v/>
      </c>
      <c r="BT82" s="54" t="str">
        <f>IF(ISBLANK(A82),"",VLOOKUP(MID(A82,3,1),Coordinate,9,false))</f>
        <v/>
      </c>
      <c r="BU82" s="54" t="str">
        <f>IF(ISBLANK(A82),"",VLOOKUP(MID(A82,4,1),Coordinate,9,false))</f>
        <v/>
      </c>
      <c r="BV82" s="54" t="str">
        <f>IF(ISBLANK(A82),"",VLOOKUP(MID(A82,5,1),Coordinate,9,false))</f>
        <v/>
      </c>
      <c r="BW82" s="54" t="str">
        <f>IF(ISBLANK(A82),"",VLOOKUP(MID(A82,6,1),Coordinate,9,false))</f>
        <v/>
      </c>
      <c r="BX82" s="84" t="str">
        <f>IF(ISBLANK(A82),"",VLOOKUP(RIGHT(A82,1),Coordinate,9,false))</f>
        <v/>
      </c>
      <c r="BY82" s="84">
        <f t="array" ref="BY82">SUMPRODUCT(BR82:BX82,TRANSPOSE(Weights))</f>
        <v>0</v>
      </c>
      <c r="BZ82" s="53"/>
    </row>
    <row r="83">
      <c r="A83" s="50"/>
      <c r="B83" s="51" t="str">
        <f>IF(ISBLANK(A83),"",if(C83="","N",if(VLOOKUP(BQ83,NewPlanet,3,false)=C83,"Y","N")))</f>
        <v/>
      </c>
      <c r="C83" s="3"/>
      <c r="D83" s="52"/>
      <c r="E83" s="52"/>
      <c r="F83" s="52"/>
      <c r="G83" s="53"/>
      <c r="H83" s="52"/>
      <c r="I83" s="54" t="str">
        <f t="shared" si="16"/>
        <v/>
      </c>
      <c r="J83" s="52"/>
      <c r="K83" s="52"/>
      <c r="L83" s="52"/>
      <c r="M83" s="52"/>
      <c r="N83" s="52"/>
      <c r="O83" s="54" t="str">
        <f t="shared" si="17"/>
        <v/>
      </c>
      <c r="P83" s="55"/>
      <c r="Q83" s="56"/>
      <c r="R83" s="57"/>
      <c r="S83" s="58"/>
      <c r="T83" s="59"/>
      <c r="U83" s="60"/>
      <c r="V83" s="61"/>
      <c r="W83" s="62"/>
      <c r="X83" s="52"/>
      <c r="Y83" s="63"/>
      <c r="Z83" s="53"/>
      <c r="AA83" s="53"/>
      <c r="AB83" s="53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66"/>
      <c r="AU83" s="60"/>
      <c r="AV83" s="60"/>
      <c r="AW83" s="61"/>
      <c r="AX83" s="62"/>
      <c r="AY83" s="31" t="str">
        <f t="shared" si="18"/>
        <v/>
      </c>
      <c r="AZ83" s="63"/>
      <c r="BA83" s="69"/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 t="str">
        <f t="shared" si="19"/>
        <v/>
      </c>
      <c r="BM83" s="80" t="str">
        <f t="shared" si="20"/>
        <v/>
      </c>
      <c r="BN83" s="81"/>
      <c r="BO83" s="82" t="str">
        <f>IF(ISBLANK(A83),"",VLOOKUP(LEFT(A83,1),Coordinate,2,FALSE))</f>
        <v/>
      </c>
      <c r="BP83" s="83">
        <f t="shared" si="21"/>
        <v>0</v>
      </c>
      <c r="BQ83" s="84">
        <f t="shared" si="22"/>
        <v>0</v>
      </c>
      <c r="BR83" s="54" t="str">
        <f>IF(ISBLANK(A83),"",vlookup(LEFT(A83,1),Coordinate,9,false))</f>
        <v/>
      </c>
      <c r="BS83" s="54" t="str">
        <f>IF(ISBLANK(A83),"",VLOOKUP(MID(A83,2,1),Coordinate,9,false))</f>
        <v/>
      </c>
      <c r="BT83" s="54" t="str">
        <f>IF(ISBLANK(A83),"",VLOOKUP(MID(A83,3,1),Coordinate,9,false))</f>
        <v/>
      </c>
      <c r="BU83" s="54" t="str">
        <f>IF(ISBLANK(A83),"",VLOOKUP(MID(A83,4,1),Coordinate,9,false))</f>
        <v/>
      </c>
      <c r="BV83" s="54" t="str">
        <f>IF(ISBLANK(A83),"",VLOOKUP(MID(A83,5,1),Coordinate,9,false))</f>
        <v/>
      </c>
      <c r="BW83" s="54" t="str">
        <f>IF(ISBLANK(A83),"",VLOOKUP(MID(A83,6,1),Coordinate,9,false))</f>
        <v/>
      </c>
      <c r="BX83" s="84" t="str">
        <f>IF(ISBLANK(A83),"",VLOOKUP(RIGHT(A83,1),Coordinate,9,false))</f>
        <v/>
      </c>
      <c r="BY83" s="84">
        <f t="array" ref="BY83">SUMPRODUCT(BR83:BX83,TRANSPOSE(Weights))</f>
        <v>0</v>
      </c>
      <c r="BZ83" s="53"/>
    </row>
    <row r="84">
      <c r="A84" s="50"/>
      <c r="B84" s="51" t="str">
        <f>IF(ISBLANK(A84),"",if(C84="","N",if(VLOOKUP(BQ84,NewPlanet,3,false)=C84,"Y","N")))</f>
        <v/>
      </c>
      <c r="C84" s="3"/>
      <c r="D84" s="52"/>
      <c r="E84" s="52"/>
      <c r="F84" s="52"/>
      <c r="G84" s="53"/>
      <c r="H84" s="52"/>
      <c r="I84" s="54" t="str">
        <f t="shared" si="16"/>
        <v/>
      </c>
      <c r="J84" s="52"/>
      <c r="K84" s="52"/>
      <c r="L84" s="52"/>
      <c r="M84" s="52"/>
      <c r="N84" s="52"/>
      <c r="O84" s="54" t="str">
        <f t="shared" si="17"/>
        <v/>
      </c>
      <c r="P84" s="55"/>
      <c r="Q84" s="56"/>
      <c r="R84" s="57"/>
      <c r="S84" s="58"/>
      <c r="T84" s="59"/>
      <c r="U84" s="60"/>
      <c r="V84" s="61"/>
      <c r="W84" s="62"/>
      <c r="X84" s="52"/>
      <c r="Y84" s="63"/>
      <c r="Z84" s="53"/>
      <c r="AA84" s="53"/>
      <c r="AB84" s="53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66"/>
      <c r="AU84" s="60"/>
      <c r="AV84" s="60"/>
      <c r="AW84" s="61"/>
      <c r="AX84" s="62"/>
      <c r="AY84" s="31" t="str">
        <f t="shared" si="18"/>
        <v/>
      </c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 t="str">
        <f t="shared" si="19"/>
        <v/>
      </c>
      <c r="BM84" s="80" t="str">
        <f t="shared" si="20"/>
        <v/>
      </c>
      <c r="BN84" s="81"/>
      <c r="BO84" s="82" t="str">
        <f>IF(ISBLANK(A84),"",VLOOKUP(LEFT(A84,1),Coordinate,2,FALSE))</f>
        <v/>
      </c>
      <c r="BP84" s="83">
        <f t="shared" si="21"/>
        <v>0</v>
      </c>
      <c r="BQ84" s="84">
        <f t="shared" si="22"/>
        <v>0</v>
      </c>
      <c r="BR84" s="54" t="str">
        <f>IF(ISBLANK(A84),"",vlookup(LEFT(A84,1),Coordinate,9,false))</f>
        <v/>
      </c>
      <c r="BS84" s="54" t="str">
        <f>IF(ISBLANK(A84),"",VLOOKUP(MID(A84,2,1),Coordinate,9,false))</f>
        <v/>
      </c>
      <c r="BT84" s="54" t="str">
        <f>IF(ISBLANK(A84),"",VLOOKUP(MID(A84,3,1),Coordinate,9,false))</f>
        <v/>
      </c>
      <c r="BU84" s="54" t="str">
        <f>IF(ISBLANK(A84),"",VLOOKUP(MID(A84,4,1),Coordinate,9,false))</f>
        <v/>
      </c>
      <c r="BV84" s="54" t="str">
        <f>IF(ISBLANK(A84),"",VLOOKUP(MID(A84,5,1),Coordinate,9,false))</f>
        <v/>
      </c>
      <c r="BW84" s="54" t="str">
        <f>IF(ISBLANK(A84),"",VLOOKUP(MID(A84,6,1),Coordinate,9,false))</f>
        <v/>
      </c>
      <c r="BX84" s="84" t="str">
        <f>IF(ISBLANK(A84),"",VLOOKUP(RIGHT(A84,1),Coordinate,9,false))</f>
        <v/>
      </c>
      <c r="BY84" s="84">
        <f t="array" ref="BY84">SUMPRODUCT(BR84:BX84,TRANSPOSE(Weights))</f>
        <v>0</v>
      </c>
      <c r="BZ84" s="53"/>
    </row>
    <row r="85">
      <c r="A85" s="50"/>
      <c r="B85" s="51" t="str">
        <f>IF(ISBLANK(A85),"",if(C85="","N",if(VLOOKUP(BQ85,NewPlanet,3,false)=C85,"Y","N")))</f>
        <v/>
      </c>
      <c r="C85" s="3"/>
      <c r="D85" s="52"/>
      <c r="E85" s="52"/>
      <c r="F85" s="52"/>
      <c r="G85" s="53"/>
      <c r="H85" s="52"/>
      <c r="I85" s="54" t="str">
        <f t="shared" si="16"/>
        <v/>
      </c>
      <c r="J85" s="52"/>
      <c r="K85" s="52"/>
      <c r="L85" s="52"/>
      <c r="M85" s="52"/>
      <c r="N85" s="52"/>
      <c r="O85" s="54" t="str">
        <f t="shared" si="17"/>
        <v/>
      </c>
      <c r="P85" s="55"/>
      <c r="Q85" s="56"/>
      <c r="R85" s="57"/>
      <c r="S85" s="58"/>
      <c r="T85" s="59"/>
      <c r="U85" s="60"/>
      <c r="V85" s="61"/>
      <c r="W85" s="62"/>
      <c r="X85" s="52"/>
      <c r="Y85" s="63"/>
      <c r="Z85" s="53"/>
      <c r="AA85" s="53"/>
      <c r="AB85" s="53"/>
      <c r="AC85" s="65"/>
      <c r="AD85" s="52"/>
      <c r="AE85" s="52"/>
      <c r="AF85" s="52"/>
      <c r="AG85" s="65"/>
      <c r="AH85" s="52"/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66"/>
      <c r="AU85" s="60"/>
      <c r="AV85" s="60"/>
      <c r="AW85" s="61"/>
      <c r="AX85" s="62"/>
      <c r="AY85" s="31" t="str">
        <f t="shared" si="18"/>
        <v/>
      </c>
      <c r="AZ85" s="63"/>
      <c r="BA85" s="69"/>
      <c r="BB85" s="69"/>
      <c r="BC85" s="69"/>
      <c r="BD85" s="71"/>
      <c r="BE85" s="71"/>
      <c r="BF85" s="71"/>
      <c r="BG85" s="72"/>
      <c r="BH85" s="73"/>
      <c r="BI85" s="73"/>
      <c r="BJ85" s="74"/>
      <c r="BK85" s="74"/>
      <c r="BL85" s="77" t="str">
        <f t="shared" si="19"/>
        <v/>
      </c>
      <c r="BM85" s="80" t="str">
        <f t="shared" si="20"/>
        <v/>
      </c>
      <c r="BN85" s="81"/>
      <c r="BO85" s="82" t="str">
        <f>IF(ISBLANK(A85),"",VLOOKUP(LEFT(A85,1),Coordinate,2,FALSE))</f>
        <v/>
      </c>
      <c r="BP85" s="83">
        <f t="shared" si="21"/>
        <v>0</v>
      </c>
      <c r="BQ85" s="84">
        <f t="shared" si="22"/>
        <v>0</v>
      </c>
      <c r="BR85" s="54" t="str">
        <f>IF(ISBLANK(A85),"",vlookup(LEFT(A85,1),Coordinate,9,false))</f>
        <v/>
      </c>
      <c r="BS85" s="54" t="str">
        <f>IF(ISBLANK(A85),"",VLOOKUP(MID(A85,2,1),Coordinate,9,false))</f>
        <v/>
      </c>
      <c r="BT85" s="54" t="str">
        <f>IF(ISBLANK(A85),"",VLOOKUP(MID(A85,3,1),Coordinate,9,false))</f>
        <v/>
      </c>
      <c r="BU85" s="54" t="str">
        <f>IF(ISBLANK(A85),"",VLOOKUP(MID(A85,4,1),Coordinate,9,false))</f>
        <v/>
      </c>
      <c r="BV85" s="54" t="str">
        <f>IF(ISBLANK(A85),"",VLOOKUP(MID(A85,5,1),Coordinate,9,false))</f>
        <v/>
      </c>
      <c r="BW85" s="54" t="str">
        <f>IF(ISBLANK(A85),"",VLOOKUP(MID(A85,6,1),Coordinate,9,false))</f>
        <v/>
      </c>
      <c r="BX85" s="84" t="str">
        <f>IF(ISBLANK(A85),"",VLOOKUP(RIGHT(A85,1),Coordinate,9,false))</f>
        <v/>
      </c>
      <c r="BY85" s="84">
        <f t="array" ref="BY85">SUMPRODUCT(BR85:BX85,TRANSPOSE(Weights))</f>
        <v>0</v>
      </c>
      <c r="BZ85" s="53"/>
    </row>
    <row r="86">
      <c r="A86" s="50"/>
      <c r="B86" s="51" t="str">
        <f>IF(ISBLANK(A86),"",if(C86="","N",if(VLOOKUP(BQ86,NewPlanet,3,false)=C86,"Y","N")))</f>
        <v/>
      </c>
      <c r="C86" s="3"/>
      <c r="D86" s="52"/>
      <c r="E86" s="52"/>
      <c r="F86" s="52"/>
      <c r="G86" s="53"/>
      <c r="H86" s="52"/>
      <c r="I86" s="54" t="str">
        <f t="shared" si="16"/>
        <v/>
      </c>
      <c r="J86" s="52"/>
      <c r="K86" s="52"/>
      <c r="L86" s="52"/>
      <c r="M86" s="52"/>
      <c r="N86" s="52"/>
      <c r="O86" s="54" t="str">
        <f t="shared" si="17"/>
        <v/>
      </c>
      <c r="P86" s="55"/>
      <c r="Q86" s="56"/>
      <c r="R86" s="57"/>
      <c r="S86" s="58"/>
      <c r="T86" s="59"/>
      <c r="U86" s="60"/>
      <c r="V86" s="61"/>
      <c r="W86" s="62"/>
      <c r="X86" s="52"/>
      <c r="Y86" s="63"/>
      <c r="Z86" s="53"/>
      <c r="AA86" s="53"/>
      <c r="AB86" s="53"/>
      <c r="AC86" s="65"/>
      <c r="AD86" s="52"/>
      <c r="AE86" s="52"/>
      <c r="AF86" s="52"/>
      <c r="AG86" s="65"/>
      <c r="AH86" s="52"/>
      <c r="AI86" s="52"/>
      <c r="AJ86" s="52"/>
      <c r="AK86" s="65"/>
      <c r="AL86" s="52"/>
      <c r="AM86" s="52"/>
      <c r="AN86" s="52"/>
      <c r="AO86" s="56"/>
      <c r="AP86" s="56"/>
      <c r="AQ86" s="56"/>
      <c r="AR86" s="58"/>
      <c r="AS86" s="58"/>
      <c r="AT86" s="66"/>
      <c r="AU86" s="60"/>
      <c r="AV86" s="60"/>
      <c r="AW86" s="61"/>
      <c r="AX86" s="62"/>
      <c r="AY86" s="31" t="str">
        <f t="shared" si="18"/>
        <v/>
      </c>
      <c r="AZ86" s="63"/>
      <c r="BA86" s="69"/>
      <c r="BB86" s="69"/>
      <c r="BC86" s="69"/>
      <c r="BD86" s="71"/>
      <c r="BE86" s="71"/>
      <c r="BF86" s="71"/>
      <c r="BG86" s="72"/>
      <c r="BH86" s="73"/>
      <c r="BI86" s="73"/>
      <c r="BJ86" s="74"/>
      <c r="BK86" s="74"/>
      <c r="BL86" s="77" t="str">
        <f t="shared" si="19"/>
        <v/>
      </c>
      <c r="BM86" s="80" t="str">
        <f t="shared" si="20"/>
        <v/>
      </c>
      <c r="BN86" s="81"/>
      <c r="BO86" s="82" t="str">
        <f>IF(ISBLANK(A86),"",VLOOKUP(LEFT(A86,1),Coordinate,2,FALSE))</f>
        <v/>
      </c>
      <c r="BP86" s="83">
        <f t="shared" si="21"/>
        <v>0</v>
      </c>
      <c r="BQ86" s="84">
        <f t="shared" si="22"/>
        <v>0</v>
      </c>
      <c r="BR86" s="54" t="str">
        <f>IF(ISBLANK(A86),"",vlookup(LEFT(A86,1),Coordinate,9,false))</f>
        <v/>
      </c>
      <c r="BS86" s="54" t="str">
        <f>IF(ISBLANK(A86),"",VLOOKUP(MID(A86,2,1),Coordinate,9,false))</f>
        <v/>
      </c>
      <c r="BT86" s="54" t="str">
        <f>IF(ISBLANK(A86),"",VLOOKUP(MID(A86,3,1),Coordinate,9,false))</f>
        <v/>
      </c>
      <c r="BU86" s="54" t="str">
        <f>IF(ISBLANK(A86),"",VLOOKUP(MID(A86,4,1),Coordinate,9,false))</f>
        <v/>
      </c>
      <c r="BV86" s="54" t="str">
        <f>IF(ISBLANK(A86),"",VLOOKUP(MID(A86,5,1),Coordinate,9,false))</f>
        <v/>
      </c>
      <c r="BW86" s="54" t="str">
        <f>IF(ISBLANK(A86),"",VLOOKUP(MID(A86,6,1),Coordinate,9,false))</f>
        <v/>
      </c>
      <c r="BX86" s="84" t="str">
        <f>IF(ISBLANK(A86),"",VLOOKUP(RIGHT(A86,1),Coordinate,9,false))</f>
        <v/>
      </c>
      <c r="BY86" s="84">
        <f t="array" ref="BY86">SUMPRODUCT(BR86:BX86,TRANSPOSE(Weights))</f>
        <v>0</v>
      </c>
      <c r="BZ86" s="53"/>
    </row>
    <row r="87">
      <c r="A87" s="50"/>
      <c r="B87" s="51" t="str">
        <f>IF(ISBLANK(A87),"",if(C87="","N",if(VLOOKUP(BQ87,NewPlanet,3,false)=C87,"Y","N")))</f>
        <v/>
      </c>
      <c r="C87" s="3"/>
      <c r="D87" s="52"/>
      <c r="E87" s="52"/>
      <c r="F87" s="52"/>
      <c r="G87" s="53"/>
      <c r="H87" s="52"/>
      <c r="I87" s="54" t="str">
        <f t="shared" si="16"/>
        <v/>
      </c>
      <c r="J87" s="52"/>
      <c r="K87" s="52"/>
      <c r="L87" s="52"/>
      <c r="M87" s="52"/>
      <c r="N87" s="52"/>
      <c r="O87" s="54" t="str">
        <f t="shared" si="17"/>
        <v/>
      </c>
      <c r="P87" s="55"/>
      <c r="Q87" s="56"/>
      <c r="R87" s="57"/>
      <c r="S87" s="58"/>
      <c r="T87" s="59"/>
      <c r="U87" s="60"/>
      <c r="V87" s="61"/>
      <c r="W87" s="62"/>
      <c r="X87" s="52"/>
      <c r="Y87" s="63"/>
      <c r="Z87" s="53"/>
      <c r="AA87" s="53"/>
      <c r="AB87" s="53"/>
      <c r="AC87" s="65"/>
      <c r="AD87" s="52"/>
      <c r="AE87" s="52"/>
      <c r="AF87" s="52"/>
      <c r="AG87" s="65"/>
      <c r="AH87" s="52"/>
      <c r="AI87" s="52"/>
      <c r="AJ87" s="52"/>
      <c r="AK87" s="65"/>
      <c r="AL87" s="52"/>
      <c r="AM87" s="52"/>
      <c r="AN87" s="52"/>
      <c r="AO87" s="56"/>
      <c r="AP87" s="56"/>
      <c r="AQ87" s="56"/>
      <c r="AR87" s="58"/>
      <c r="AS87" s="58"/>
      <c r="AT87" s="66"/>
      <c r="AU87" s="60"/>
      <c r="AV87" s="60"/>
      <c r="AW87" s="61"/>
      <c r="AX87" s="62"/>
      <c r="AY87" s="31" t="str">
        <f t="shared" si="18"/>
        <v/>
      </c>
      <c r="AZ87" s="63"/>
      <c r="BA87" s="69"/>
      <c r="BB87" s="69"/>
      <c r="BC87" s="69"/>
      <c r="BD87" s="71"/>
      <c r="BE87" s="71"/>
      <c r="BF87" s="71"/>
      <c r="BG87" s="72"/>
      <c r="BH87" s="73"/>
      <c r="BI87" s="73"/>
      <c r="BJ87" s="74"/>
      <c r="BK87" s="74"/>
      <c r="BL87" s="77" t="str">
        <f t="shared" si="19"/>
        <v/>
      </c>
      <c r="BM87" s="80" t="str">
        <f t="shared" si="20"/>
        <v/>
      </c>
      <c r="BN87" s="81"/>
      <c r="BO87" s="82" t="str">
        <f>IF(ISBLANK(A87),"",VLOOKUP(LEFT(A87,1),Coordinate,2,FALSE))</f>
        <v/>
      </c>
      <c r="BP87" s="83">
        <f t="shared" si="21"/>
        <v>0</v>
      </c>
      <c r="BQ87" s="84">
        <f t="shared" si="22"/>
        <v>0</v>
      </c>
      <c r="BR87" s="54" t="str">
        <f>IF(ISBLANK(A87),"",vlookup(LEFT(A87,1),Coordinate,9,false))</f>
        <v/>
      </c>
      <c r="BS87" s="54" t="str">
        <f>IF(ISBLANK(A87),"",VLOOKUP(MID(A87,2,1),Coordinate,9,false))</f>
        <v/>
      </c>
      <c r="BT87" s="54" t="str">
        <f>IF(ISBLANK(A87),"",VLOOKUP(MID(A87,3,1),Coordinate,9,false))</f>
        <v/>
      </c>
      <c r="BU87" s="54" t="str">
        <f>IF(ISBLANK(A87),"",VLOOKUP(MID(A87,4,1),Coordinate,9,false))</f>
        <v/>
      </c>
      <c r="BV87" s="54" t="str">
        <f>IF(ISBLANK(A87),"",VLOOKUP(MID(A87,5,1),Coordinate,9,false))</f>
        <v/>
      </c>
      <c r="BW87" s="54" t="str">
        <f>IF(ISBLANK(A87),"",VLOOKUP(MID(A87,6,1),Coordinate,9,false))</f>
        <v/>
      </c>
      <c r="BX87" s="84" t="str">
        <f>IF(ISBLANK(A87),"",VLOOKUP(RIGHT(A87,1),Coordinate,9,false))</f>
        <v/>
      </c>
      <c r="BY87" s="84">
        <f t="array" ref="BY87">SUMPRODUCT(BR87:BX87,TRANSPOSE(Weights))</f>
        <v>0</v>
      </c>
      <c r="BZ87" s="53"/>
    </row>
    <row r="88">
      <c r="A88" s="50"/>
      <c r="B88" s="51" t="str">
        <f>IF(ISBLANK(A88),"",if(C88="","N",if(VLOOKUP(BQ88,NewPlanet,3,false)=C88,"Y","N")))</f>
        <v/>
      </c>
      <c r="C88" s="3"/>
      <c r="D88" s="52"/>
      <c r="E88" s="52"/>
      <c r="F88" s="52"/>
      <c r="G88" s="53"/>
      <c r="H88" s="52"/>
      <c r="I88" s="54" t="str">
        <f t="shared" si="16"/>
        <v/>
      </c>
      <c r="J88" s="52"/>
      <c r="K88" s="52"/>
      <c r="L88" s="52"/>
      <c r="M88" s="52"/>
      <c r="N88" s="52"/>
      <c r="O88" s="54" t="str">
        <f t="shared" si="17"/>
        <v/>
      </c>
      <c r="P88" s="55"/>
      <c r="Q88" s="56"/>
      <c r="R88" s="57"/>
      <c r="S88" s="58"/>
      <c r="T88" s="59"/>
      <c r="U88" s="60"/>
      <c r="V88" s="61"/>
      <c r="W88" s="62"/>
      <c r="X88" s="52"/>
      <c r="Y88" s="63"/>
      <c r="Z88" s="53"/>
      <c r="AA88" s="53"/>
      <c r="AB88" s="53"/>
      <c r="AC88" s="65"/>
      <c r="AD88" s="52"/>
      <c r="AE88" s="52"/>
      <c r="AF88" s="52"/>
      <c r="AG88" s="65"/>
      <c r="AH88" s="52"/>
      <c r="AI88" s="52"/>
      <c r="AJ88" s="52"/>
      <c r="AK88" s="65"/>
      <c r="AL88" s="52"/>
      <c r="AM88" s="52"/>
      <c r="AN88" s="52"/>
      <c r="AO88" s="56"/>
      <c r="AP88" s="56"/>
      <c r="AQ88" s="56"/>
      <c r="AR88" s="58"/>
      <c r="AS88" s="58"/>
      <c r="AT88" s="66"/>
      <c r="AU88" s="60"/>
      <c r="AV88" s="60"/>
      <c r="AW88" s="61"/>
      <c r="AX88" s="62"/>
      <c r="AY88" s="31" t="str">
        <f t="shared" si="18"/>
        <v/>
      </c>
      <c r="AZ88" s="63"/>
      <c r="BA88" s="69"/>
      <c r="BB88" s="69"/>
      <c r="BC88" s="69"/>
      <c r="BD88" s="71"/>
      <c r="BE88" s="71"/>
      <c r="BF88" s="71"/>
      <c r="BG88" s="72"/>
      <c r="BH88" s="73"/>
      <c r="BI88" s="73"/>
      <c r="BJ88" s="74"/>
      <c r="BK88" s="74"/>
      <c r="BL88" s="77" t="str">
        <f t="shared" si="19"/>
        <v/>
      </c>
      <c r="BM88" s="80" t="str">
        <f t="shared" si="20"/>
        <v/>
      </c>
      <c r="BN88" s="81"/>
      <c r="BO88" s="82" t="str">
        <f>IF(ISBLANK(A88),"",VLOOKUP(LEFT(A88,1),Coordinate,2,FALSE))</f>
        <v/>
      </c>
      <c r="BP88" s="83">
        <f t="shared" si="21"/>
        <v>0</v>
      </c>
      <c r="BQ88" s="84">
        <f t="shared" si="22"/>
        <v>0</v>
      </c>
      <c r="BR88" s="54" t="str">
        <f>IF(ISBLANK(A88),"",vlookup(LEFT(A88,1),Coordinate,9,false))</f>
        <v/>
      </c>
      <c r="BS88" s="54" t="str">
        <f>IF(ISBLANK(A88),"",VLOOKUP(MID(A88,2,1),Coordinate,9,false))</f>
        <v/>
      </c>
      <c r="BT88" s="54" t="str">
        <f>IF(ISBLANK(A88),"",VLOOKUP(MID(A88,3,1),Coordinate,9,false))</f>
        <v/>
      </c>
      <c r="BU88" s="54" t="str">
        <f>IF(ISBLANK(A88),"",VLOOKUP(MID(A88,4,1),Coordinate,9,false))</f>
        <v/>
      </c>
      <c r="BV88" s="54" t="str">
        <f>IF(ISBLANK(A88),"",VLOOKUP(MID(A88,5,1),Coordinate,9,false))</f>
        <v/>
      </c>
      <c r="BW88" s="54" t="str">
        <f>IF(ISBLANK(A88),"",VLOOKUP(MID(A88,6,1),Coordinate,9,false))</f>
        <v/>
      </c>
      <c r="BX88" s="84" t="str">
        <f>IF(ISBLANK(A88),"",VLOOKUP(RIGHT(A88,1),Coordinate,9,false))</f>
        <v/>
      </c>
      <c r="BY88" s="84">
        <f t="array" ref="BY88">SUMPRODUCT(BR88:BX88,TRANSPOSE(Weights))</f>
        <v>0</v>
      </c>
      <c r="BZ88" s="53"/>
    </row>
    <row r="89">
      <c r="A89" s="50"/>
      <c r="B89" s="51" t="str">
        <f>IF(ISBLANK(A89),"",if(C89="","N",if(VLOOKUP(BQ89,NewPlanet,3,false)=C89,"Y","N")))</f>
        <v/>
      </c>
      <c r="C89" s="3"/>
      <c r="D89" s="52"/>
      <c r="E89" s="52"/>
      <c r="F89" s="52"/>
      <c r="G89" s="53"/>
      <c r="H89" s="52"/>
      <c r="I89" s="54" t="str">
        <f t="shared" si="16"/>
        <v/>
      </c>
      <c r="J89" s="52"/>
      <c r="K89" s="52"/>
      <c r="L89" s="52"/>
      <c r="M89" s="52"/>
      <c r="N89" s="52"/>
      <c r="O89" s="54" t="str">
        <f t="shared" si="17"/>
        <v/>
      </c>
      <c r="P89" s="55"/>
      <c r="Q89" s="56"/>
      <c r="R89" s="57"/>
      <c r="S89" s="58"/>
      <c r="T89" s="59"/>
      <c r="U89" s="60"/>
      <c r="V89" s="61"/>
      <c r="W89" s="62"/>
      <c r="X89" s="52"/>
      <c r="Y89" s="63"/>
      <c r="Z89" s="53"/>
      <c r="AA89" s="53"/>
      <c r="AB89" s="53"/>
      <c r="AC89" s="65"/>
      <c r="AD89" s="52"/>
      <c r="AE89" s="52"/>
      <c r="AF89" s="52"/>
      <c r="AG89" s="65"/>
      <c r="AH89" s="52"/>
      <c r="AI89" s="52"/>
      <c r="AJ89" s="52"/>
      <c r="AK89" s="65"/>
      <c r="AL89" s="52"/>
      <c r="AM89" s="52"/>
      <c r="AN89" s="52"/>
      <c r="AO89" s="56"/>
      <c r="AP89" s="56"/>
      <c r="AQ89" s="56"/>
      <c r="AR89" s="58"/>
      <c r="AS89" s="58"/>
      <c r="AT89" s="66"/>
      <c r="AU89" s="60"/>
      <c r="AV89" s="60"/>
      <c r="AW89" s="61"/>
      <c r="AX89" s="62"/>
      <c r="AY89" s="31" t="str">
        <f t="shared" si="18"/>
        <v/>
      </c>
      <c r="AZ89" s="63"/>
      <c r="BA89" s="69"/>
      <c r="BB89" s="69"/>
      <c r="BC89" s="69"/>
      <c r="BD89" s="71"/>
      <c r="BE89" s="71"/>
      <c r="BF89" s="71"/>
      <c r="BG89" s="72"/>
      <c r="BH89" s="73"/>
      <c r="BI89" s="73"/>
      <c r="BJ89" s="74"/>
      <c r="BK89" s="74"/>
      <c r="BL89" s="77" t="str">
        <f t="shared" si="19"/>
        <v/>
      </c>
      <c r="BM89" s="80" t="str">
        <f t="shared" si="20"/>
        <v/>
      </c>
      <c r="BN89" s="81"/>
      <c r="BO89" s="82" t="str">
        <f>IF(ISBLANK(A89),"",VLOOKUP(LEFT(A89,1),Coordinate,2,FALSE))</f>
        <v/>
      </c>
      <c r="BP89" s="83">
        <f t="shared" si="21"/>
        <v>0</v>
      </c>
      <c r="BQ89" s="84">
        <f t="shared" si="22"/>
        <v>0</v>
      </c>
      <c r="BR89" s="54" t="str">
        <f>IF(ISBLANK(A89),"",vlookup(LEFT(A89,1),Coordinate,9,false))</f>
        <v/>
      </c>
      <c r="BS89" s="54" t="str">
        <f>IF(ISBLANK(A89),"",VLOOKUP(MID(A89,2,1),Coordinate,9,false))</f>
        <v/>
      </c>
      <c r="BT89" s="54" t="str">
        <f>IF(ISBLANK(A89),"",VLOOKUP(MID(A89,3,1),Coordinate,9,false))</f>
        <v/>
      </c>
      <c r="BU89" s="54" t="str">
        <f>IF(ISBLANK(A89),"",VLOOKUP(MID(A89,4,1),Coordinate,9,false))</f>
        <v/>
      </c>
      <c r="BV89" s="54" t="str">
        <f>IF(ISBLANK(A89),"",VLOOKUP(MID(A89,5,1),Coordinate,9,false))</f>
        <v/>
      </c>
      <c r="BW89" s="54" t="str">
        <f>IF(ISBLANK(A89),"",VLOOKUP(MID(A89,6,1),Coordinate,9,false))</f>
        <v/>
      </c>
      <c r="BX89" s="84" t="str">
        <f>IF(ISBLANK(A89),"",VLOOKUP(RIGHT(A89,1),Coordinate,9,false))</f>
        <v/>
      </c>
      <c r="BY89" s="84">
        <f t="array" ref="BY89">SUMPRODUCT(BR89:BX89,TRANSPOSE(Weights))</f>
        <v>0</v>
      </c>
      <c r="BZ89" s="53"/>
    </row>
    <row r="90">
      <c r="A90" s="50"/>
      <c r="B90" s="51" t="str">
        <f>IF(ISBLANK(A90),"",if(C90="","N",if(VLOOKUP(BQ90,NewPlanet,3,false)=C90,"Y","N")))</f>
        <v/>
      </c>
      <c r="C90" s="3"/>
      <c r="D90" s="52"/>
      <c r="E90" s="52"/>
      <c r="F90" s="52"/>
      <c r="G90" s="53"/>
      <c r="H90" s="52"/>
      <c r="I90" s="54" t="str">
        <f t="shared" si="16"/>
        <v/>
      </c>
      <c r="J90" s="52"/>
      <c r="K90" s="52"/>
      <c r="L90" s="52"/>
      <c r="M90" s="52"/>
      <c r="N90" s="52"/>
      <c r="O90" s="54" t="str">
        <f t="shared" si="17"/>
        <v/>
      </c>
      <c r="P90" s="55"/>
      <c r="Q90" s="56"/>
      <c r="R90" s="57"/>
      <c r="S90" s="58"/>
      <c r="T90" s="59"/>
      <c r="U90" s="60"/>
      <c r="V90" s="61"/>
      <c r="W90" s="62"/>
      <c r="X90" s="52"/>
      <c r="Y90" s="63"/>
      <c r="Z90" s="53"/>
      <c r="AA90" s="53"/>
      <c r="AB90" s="53"/>
      <c r="AC90" s="65"/>
      <c r="AD90" s="52"/>
      <c r="AE90" s="52"/>
      <c r="AF90" s="52"/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6"/>
      <c r="AR90" s="58"/>
      <c r="AS90" s="58"/>
      <c r="AT90" s="66"/>
      <c r="AU90" s="60"/>
      <c r="AV90" s="60"/>
      <c r="AW90" s="61"/>
      <c r="AX90" s="62"/>
      <c r="AY90" s="31" t="str">
        <f t="shared" si="18"/>
        <v/>
      </c>
      <c r="AZ90" s="63"/>
      <c r="BA90" s="69"/>
      <c r="BB90" s="69"/>
      <c r="BC90" s="69"/>
      <c r="BD90" s="71"/>
      <c r="BE90" s="71"/>
      <c r="BF90" s="71"/>
      <c r="BG90" s="72"/>
      <c r="BH90" s="73"/>
      <c r="BI90" s="73"/>
      <c r="BJ90" s="74"/>
      <c r="BK90" s="74"/>
      <c r="BL90" s="77" t="str">
        <f t="shared" si="19"/>
        <v/>
      </c>
      <c r="BM90" s="80" t="str">
        <f t="shared" si="20"/>
        <v/>
      </c>
      <c r="BN90" s="81"/>
      <c r="BO90" s="82" t="str">
        <f>IF(ISBLANK(A90),"",VLOOKUP(LEFT(A90,1),Coordinate,2,FALSE))</f>
        <v/>
      </c>
      <c r="BP90" s="83">
        <f t="shared" si="21"/>
        <v>0</v>
      </c>
      <c r="BQ90" s="84">
        <f t="shared" si="22"/>
        <v>0</v>
      </c>
      <c r="BR90" s="54" t="str">
        <f>IF(ISBLANK(A90),"",vlookup(LEFT(A90,1),Coordinate,9,false))</f>
        <v/>
      </c>
      <c r="BS90" s="54" t="str">
        <f>IF(ISBLANK(A90),"",VLOOKUP(MID(A90,2,1),Coordinate,9,false))</f>
        <v/>
      </c>
      <c r="BT90" s="54" t="str">
        <f>IF(ISBLANK(A90),"",VLOOKUP(MID(A90,3,1),Coordinate,9,false))</f>
        <v/>
      </c>
      <c r="BU90" s="54" t="str">
        <f>IF(ISBLANK(A90),"",VLOOKUP(MID(A90,4,1),Coordinate,9,false))</f>
        <v/>
      </c>
      <c r="BV90" s="54" t="str">
        <f>IF(ISBLANK(A90),"",VLOOKUP(MID(A90,5,1),Coordinate,9,false))</f>
        <v/>
      </c>
      <c r="BW90" s="54" t="str">
        <f>IF(ISBLANK(A90),"",VLOOKUP(MID(A90,6,1),Coordinate,9,false))</f>
        <v/>
      </c>
      <c r="BX90" s="84" t="str">
        <f>IF(ISBLANK(A90),"",VLOOKUP(RIGHT(A90,1),Coordinate,9,false))</f>
        <v/>
      </c>
      <c r="BY90" s="84">
        <f t="array" ref="BY90">SUMPRODUCT(BR90:BX90,TRANSPOSE(Weights))</f>
        <v>0</v>
      </c>
      <c r="BZ90" s="53"/>
    </row>
    <row r="91">
      <c r="A91" s="50"/>
      <c r="B91" s="51" t="str">
        <f>IF(ISBLANK(A91),"",if(C91="","N",if(VLOOKUP(BQ91,NewPlanet,3,false)=C91,"Y","N")))</f>
        <v/>
      </c>
      <c r="C91" s="3"/>
      <c r="D91" s="52"/>
      <c r="E91" s="52"/>
      <c r="F91" s="52"/>
      <c r="G91" s="53"/>
      <c r="H91" s="52"/>
      <c r="I91" s="54" t="str">
        <f t="shared" si="16"/>
        <v/>
      </c>
      <c r="J91" s="52"/>
      <c r="K91" s="52"/>
      <c r="L91" s="52"/>
      <c r="M91" s="52"/>
      <c r="N91" s="52"/>
      <c r="O91" s="54" t="str">
        <f t="shared" si="17"/>
        <v/>
      </c>
      <c r="P91" s="55"/>
      <c r="Q91" s="56"/>
      <c r="R91" s="57"/>
      <c r="S91" s="58"/>
      <c r="T91" s="59"/>
      <c r="U91" s="60"/>
      <c r="V91" s="61"/>
      <c r="W91" s="62"/>
      <c r="X91" s="52"/>
      <c r="Y91" s="63"/>
      <c r="Z91" s="53"/>
      <c r="AA91" s="53"/>
      <c r="AB91" s="53"/>
      <c r="AC91" s="65"/>
      <c r="AD91" s="52"/>
      <c r="AE91" s="52"/>
      <c r="AF91" s="52"/>
      <c r="AG91" s="65"/>
      <c r="AH91" s="52"/>
      <c r="AI91" s="52"/>
      <c r="AJ91" s="52"/>
      <c r="AK91" s="65"/>
      <c r="AL91" s="52"/>
      <c r="AM91" s="52"/>
      <c r="AN91" s="52"/>
      <c r="AO91" s="56"/>
      <c r="AP91" s="56"/>
      <c r="AQ91" s="56"/>
      <c r="AR91" s="58"/>
      <c r="AS91" s="58"/>
      <c r="AT91" s="66"/>
      <c r="AU91" s="60"/>
      <c r="AV91" s="60"/>
      <c r="AW91" s="61"/>
      <c r="AX91" s="62"/>
      <c r="AY91" s="31" t="str">
        <f t="shared" si="18"/>
        <v/>
      </c>
      <c r="AZ91" s="63"/>
      <c r="BA91" s="69"/>
      <c r="BB91" s="69"/>
      <c r="BC91" s="69"/>
      <c r="BD91" s="71"/>
      <c r="BE91" s="71"/>
      <c r="BF91" s="71"/>
      <c r="BG91" s="72"/>
      <c r="BH91" s="73"/>
      <c r="BI91" s="73"/>
      <c r="BJ91" s="74"/>
      <c r="BK91" s="74"/>
      <c r="BL91" s="77" t="str">
        <f t="shared" si="19"/>
        <v/>
      </c>
      <c r="BM91" s="80" t="str">
        <f t="shared" si="20"/>
        <v/>
      </c>
      <c r="BN91" s="81"/>
      <c r="BO91" s="82" t="str">
        <f>IF(ISBLANK(A91),"",VLOOKUP(LEFT(A91,1),Coordinate,2,FALSE))</f>
        <v/>
      </c>
      <c r="BP91" s="83">
        <f t="shared" si="21"/>
        <v>0</v>
      </c>
      <c r="BQ91" s="84">
        <f t="shared" si="22"/>
        <v>0</v>
      </c>
      <c r="BR91" s="54" t="str">
        <f>IF(ISBLANK(A91),"",vlookup(LEFT(A91,1),Coordinate,9,false))</f>
        <v/>
      </c>
      <c r="BS91" s="54" t="str">
        <f>IF(ISBLANK(A91),"",VLOOKUP(MID(A91,2,1),Coordinate,9,false))</f>
        <v/>
      </c>
      <c r="BT91" s="54" t="str">
        <f>IF(ISBLANK(A91),"",VLOOKUP(MID(A91,3,1),Coordinate,9,false))</f>
        <v/>
      </c>
      <c r="BU91" s="54" t="str">
        <f>IF(ISBLANK(A91),"",VLOOKUP(MID(A91,4,1),Coordinate,9,false))</f>
        <v/>
      </c>
      <c r="BV91" s="54" t="str">
        <f>IF(ISBLANK(A91),"",VLOOKUP(MID(A91,5,1),Coordinate,9,false))</f>
        <v/>
      </c>
      <c r="BW91" s="54" t="str">
        <f>IF(ISBLANK(A91),"",VLOOKUP(MID(A91,6,1),Coordinate,9,false))</f>
        <v/>
      </c>
      <c r="BX91" s="84" t="str">
        <f>IF(ISBLANK(A91),"",VLOOKUP(RIGHT(A91,1),Coordinate,9,false))</f>
        <v/>
      </c>
      <c r="BY91" s="84">
        <f t="array" ref="BY91">SUMPRODUCT(BR91:BX91,TRANSPOSE(Weights))</f>
        <v>0</v>
      </c>
      <c r="BZ91" s="53"/>
    </row>
    <row r="92">
      <c r="A92" s="210"/>
      <c r="B92" s="51" t="str">
        <f>IF(ISBLANK(A92),"",if(C92="","N",if(VLOOKUP(BQ92,NewPlanet,3,false)=C92,"Y","N")))</f>
        <v/>
      </c>
      <c r="C92" s="3"/>
      <c r="D92" s="52"/>
      <c r="E92" s="52"/>
      <c r="F92" s="52"/>
      <c r="G92" s="53"/>
      <c r="H92" s="52"/>
      <c r="I92" s="54" t="str">
        <f t="shared" si="16"/>
        <v/>
      </c>
      <c r="J92" s="52"/>
      <c r="K92" s="52"/>
      <c r="L92" s="52"/>
      <c r="M92" s="52"/>
      <c r="N92" s="52"/>
      <c r="O92" s="54" t="str">
        <f t="shared" si="17"/>
        <v/>
      </c>
      <c r="P92" s="55"/>
      <c r="Q92" s="56"/>
      <c r="R92" s="57"/>
      <c r="S92" s="58"/>
      <c r="T92" s="59"/>
      <c r="U92" s="60"/>
      <c r="V92" s="61"/>
      <c r="W92" s="62"/>
      <c r="X92" s="52"/>
      <c r="Y92" s="63"/>
      <c r="Z92" s="53"/>
      <c r="AA92" s="53"/>
      <c r="AB92" s="53"/>
      <c r="AC92" s="65"/>
      <c r="AD92" s="52"/>
      <c r="AE92" s="52"/>
      <c r="AF92" s="52"/>
      <c r="AG92" s="65"/>
      <c r="AH92" s="52"/>
      <c r="AI92" s="52"/>
      <c r="AJ92" s="52"/>
      <c r="AK92" s="65"/>
      <c r="AL92" s="52"/>
      <c r="AM92" s="52"/>
      <c r="AN92" s="52"/>
      <c r="AO92" s="56"/>
      <c r="AP92" s="56"/>
      <c r="AQ92" s="56"/>
      <c r="AR92" s="58"/>
      <c r="AS92" s="58"/>
      <c r="AT92" s="66"/>
      <c r="AU92" s="60"/>
      <c r="AV92" s="60"/>
      <c r="AW92" s="61"/>
      <c r="AX92" s="62"/>
      <c r="AY92" s="31" t="str">
        <f t="shared" si="18"/>
        <v/>
      </c>
      <c r="AZ92" s="63"/>
      <c r="BA92" s="69"/>
      <c r="BB92" s="69"/>
      <c r="BC92" s="69"/>
      <c r="BD92" s="71"/>
      <c r="BE92" s="71"/>
      <c r="BF92" s="71"/>
      <c r="BG92" s="72"/>
      <c r="BH92" s="73"/>
      <c r="BI92" s="73"/>
      <c r="BJ92" s="74"/>
      <c r="BK92" s="74"/>
      <c r="BL92" s="77" t="str">
        <f t="shared" si="19"/>
        <v/>
      </c>
      <c r="BM92" s="80" t="str">
        <f t="shared" si="20"/>
        <v/>
      </c>
      <c r="BN92" s="81"/>
      <c r="BO92" s="82" t="str">
        <f>IF(ISBLANK(A92),"",VLOOKUP(LEFT(A92,1),Coordinate,2,FALSE))</f>
        <v/>
      </c>
      <c r="BP92" s="83">
        <f t="shared" si="21"/>
        <v>0</v>
      </c>
      <c r="BQ92" s="84">
        <f t="shared" si="22"/>
        <v>0</v>
      </c>
      <c r="BR92" s="54" t="str">
        <f>IF(ISBLANK(A92),"",vlookup(LEFT(A92,1),Coordinate,9,false))</f>
        <v/>
      </c>
      <c r="BS92" s="54" t="str">
        <f>IF(ISBLANK(A92),"",VLOOKUP(MID(A92,2,1),Coordinate,9,false))</f>
        <v/>
      </c>
      <c r="BT92" s="54" t="str">
        <f>IF(ISBLANK(A92),"",VLOOKUP(MID(A92,3,1),Coordinate,9,false))</f>
        <v/>
      </c>
      <c r="BU92" s="54" t="str">
        <f>IF(ISBLANK(A92),"",VLOOKUP(MID(A92,4,1),Coordinate,9,false))</f>
        <v/>
      </c>
      <c r="BV92" s="54" t="str">
        <f>IF(ISBLANK(A92),"",VLOOKUP(MID(A92,5,1),Coordinate,9,false))</f>
        <v/>
      </c>
      <c r="BW92" s="54" t="str">
        <f>IF(ISBLANK(A92),"",VLOOKUP(MID(A92,6,1),Coordinate,9,false))</f>
        <v/>
      </c>
      <c r="BX92" s="84" t="str">
        <f>IF(ISBLANK(A92),"",VLOOKUP(RIGHT(A92,1),Coordinate,9,false))</f>
        <v/>
      </c>
      <c r="BY92" s="84">
        <f t="array" ref="BY92">SUMPRODUCT(BR92:BX92,TRANSPOSE(Weights))</f>
        <v>0</v>
      </c>
      <c r="BZ92" s="53"/>
    </row>
    <row r="93">
      <c r="A93" s="210"/>
      <c r="B93" s="51" t="str">
        <f>IF(ISBLANK(A93),"",if(C93="","N",if(VLOOKUP(BQ93,NewPlanet,3,false)=C93,"Y","N")))</f>
        <v/>
      </c>
      <c r="C93" s="3"/>
      <c r="D93" s="52"/>
      <c r="E93" s="52"/>
      <c r="F93" s="52"/>
      <c r="G93" s="53"/>
      <c r="H93" s="52"/>
      <c r="I93" s="54" t="str">
        <f t="shared" si="16"/>
        <v/>
      </c>
      <c r="J93" s="52"/>
      <c r="K93" s="52"/>
      <c r="L93" s="52"/>
      <c r="M93" s="52"/>
      <c r="N93" s="52"/>
      <c r="O93" s="54" t="str">
        <f t="shared" si="17"/>
        <v/>
      </c>
      <c r="P93" s="55"/>
      <c r="Q93" s="56"/>
      <c r="R93" s="57"/>
      <c r="S93" s="58"/>
      <c r="T93" s="59"/>
      <c r="U93" s="60"/>
      <c r="V93" s="61"/>
      <c r="W93" s="62"/>
      <c r="X93" s="52"/>
      <c r="Y93" s="63"/>
      <c r="Z93" s="53"/>
      <c r="AA93" s="53"/>
      <c r="AB93" s="53"/>
      <c r="AC93" s="65"/>
      <c r="AD93" s="52"/>
      <c r="AE93" s="52"/>
      <c r="AF93" s="52"/>
      <c r="AG93" s="65"/>
      <c r="AH93" s="52"/>
      <c r="AI93" s="52"/>
      <c r="AJ93" s="52"/>
      <c r="AK93" s="65"/>
      <c r="AL93" s="52"/>
      <c r="AM93" s="52"/>
      <c r="AN93" s="52"/>
      <c r="AO93" s="56"/>
      <c r="AP93" s="56"/>
      <c r="AQ93" s="56"/>
      <c r="AR93" s="58"/>
      <c r="AS93" s="58"/>
      <c r="AT93" s="66"/>
      <c r="AU93" s="60"/>
      <c r="AV93" s="60"/>
      <c r="AW93" s="61"/>
      <c r="AX93" s="62"/>
      <c r="AY93" s="31" t="str">
        <f t="shared" si="18"/>
        <v/>
      </c>
      <c r="AZ93" s="63"/>
      <c r="BA93" s="69"/>
      <c r="BB93" s="69"/>
      <c r="BC93" s="69"/>
      <c r="BD93" s="71"/>
      <c r="BE93" s="71"/>
      <c r="BF93" s="71"/>
      <c r="BG93" s="72"/>
      <c r="BH93" s="73"/>
      <c r="BI93" s="73"/>
      <c r="BJ93" s="74"/>
      <c r="BK93" s="74"/>
      <c r="BL93" s="77" t="str">
        <f t="shared" si="19"/>
        <v/>
      </c>
      <c r="BM93" s="80" t="str">
        <f t="shared" si="20"/>
        <v/>
      </c>
      <c r="BN93" s="81"/>
      <c r="BO93" s="82" t="str">
        <f>IF(ISBLANK(A93),"",VLOOKUP(LEFT(A93,1),Coordinate,2,FALSE))</f>
        <v/>
      </c>
      <c r="BP93" s="83">
        <f t="shared" si="21"/>
        <v>0</v>
      </c>
      <c r="BQ93" s="84">
        <f t="shared" si="22"/>
        <v>0</v>
      </c>
      <c r="BR93" s="54" t="str">
        <f>IF(ISBLANK(A93),"",vlookup(LEFT(A93,1),Coordinate,9,false))</f>
        <v/>
      </c>
      <c r="BS93" s="54" t="str">
        <f>IF(ISBLANK(A93),"",VLOOKUP(MID(A93,2,1),Coordinate,9,false))</f>
        <v/>
      </c>
      <c r="BT93" s="54" t="str">
        <f>IF(ISBLANK(A93),"",VLOOKUP(MID(A93,3,1),Coordinate,9,false))</f>
        <v/>
      </c>
      <c r="BU93" s="54" t="str">
        <f>IF(ISBLANK(A93),"",VLOOKUP(MID(A93,4,1),Coordinate,9,false))</f>
        <v/>
      </c>
      <c r="BV93" s="54" t="str">
        <f>IF(ISBLANK(A93),"",VLOOKUP(MID(A93,5,1),Coordinate,9,false))</f>
        <v/>
      </c>
      <c r="BW93" s="54" t="str">
        <f>IF(ISBLANK(A93),"",VLOOKUP(MID(A93,6,1),Coordinate,9,false))</f>
        <v/>
      </c>
      <c r="BX93" s="84" t="str">
        <f>IF(ISBLANK(A93),"",VLOOKUP(RIGHT(A93,1),Coordinate,9,false))</f>
        <v/>
      </c>
      <c r="BY93" s="84">
        <f t="array" ref="BY93">SUMPRODUCT(BR93:BX93,TRANSPOSE(Weights))</f>
        <v>0</v>
      </c>
      <c r="BZ93" s="53"/>
    </row>
    <row r="94">
      <c r="A94" s="210"/>
      <c r="B94" s="51" t="str">
        <f>IF(ISBLANK(A94),"",if(C94="","N",if(VLOOKUP(BQ94,NewPlanet,3,false)=C94,"Y","N")))</f>
        <v/>
      </c>
      <c r="C94" s="3"/>
      <c r="D94" s="52"/>
      <c r="E94" s="52"/>
      <c r="F94" s="52"/>
      <c r="G94" s="53"/>
      <c r="H94" s="52"/>
      <c r="I94" s="54" t="str">
        <f t="shared" si="16"/>
        <v/>
      </c>
      <c r="J94" s="52"/>
      <c r="K94" s="52"/>
      <c r="L94" s="52"/>
      <c r="M94" s="52"/>
      <c r="N94" s="52"/>
      <c r="O94" s="54" t="str">
        <f t="shared" si="17"/>
        <v/>
      </c>
      <c r="P94" s="55"/>
      <c r="Q94" s="56"/>
      <c r="R94" s="57"/>
      <c r="S94" s="58"/>
      <c r="T94" s="59"/>
      <c r="U94" s="60"/>
      <c r="V94" s="61"/>
      <c r="W94" s="62"/>
      <c r="X94" s="52"/>
      <c r="Y94" s="63"/>
      <c r="Z94" s="53"/>
      <c r="AA94" s="53"/>
      <c r="AB94" s="53"/>
      <c r="AC94" s="65"/>
      <c r="AD94" s="52"/>
      <c r="AE94" s="52"/>
      <c r="AF94" s="52"/>
      <c r="AG94" s="65"/>
      <c r="AH94" s="52"/>
      <c r="AI94" s="52"/>
      <c r="AJ94" s="52"/>
      <c r="AK94" s="65"/>
      <c r="AL94" s="52"/>
      <c r="AM94" s="52"/>
      <c r="AN94" s="52"/>
      <c r="AO94" s="56"/>
      <c r="AP94" s="56"/>
      <c r="AQ94" s="56"/>
      <c r="AR94" s="58"/>
      <c r="AS94" s="58"/>
      <c r="AT94" s="66"/>
      <c r="AU94" s="60"/>
      <c r="AV94" s="60"/>
      <c r="AW94" s="61"/>
      <c r="AX94" s="62"/>
      <c r="AY94" s="31" t="str">
        <f t="shared" si="18"/>
        <v/>
      </c>
      <c r="AZ94" s="63"/>
      <c r="BA94" s="69"/>
      <c r="BB94" s="69"/>
      <c r="BC94" s="69"/>
      <c r="BD94" s="71"/>
      <c r="BE94" s="71"/>
      <c r="BF94" s="71"/>
      <c r="BG94" s="72"/>
      <c r="BH94" s="73"/>
      <c r="BI94" s="73"/>
      <c r="BJ94" s="74"/>
      <c r="BK94" s="74"/>
      <c r="BL94" s="77" t="str">
        <f t="shared" si="19"/>
        <v/>
      </c>
      <c r="BM94" s="80" t="str">
        <f t="shared" si="20"/>
        <v/>
      </c>
      <c r="BN94" s="81"/>
      <c r="BO94" s="82" t="str">
        <f>IF(ISBLANK(A94),"",VLOOKUP(LEFT(A94,1),Coordinate,2,FALSE))</f>
        <v/>
      </c>
      <c r="BP94" s="83">
        <f t="shared" si="21"/>
        <v>0</v>
      </c>
      <c r="BQ94" s="84">
        <f t="shared" si="22"/>
        <v>0</v>
      </c>
      <c r="BR94" s="54" t="str">
        <f>IF(ISBLANK(A94),"",vlookup(LEFT(A94,1),Coordinate,9,false))</f>
        <v/>
      </c>
      <c r="BS94" s="54" t="str">
        <f>IF(ISBLANK(A94),"",VLOOKUP(MID(A94,2,1),Coordinate,9,false))</f>
        <v/>
      </c>
      <c r="BT94" s="54" t="str">
        <f>IF(ISBLANK(A94),"",VLOOKUP(MID(A94,3,1),Coordinate,9,false))</f>
        <v/>
      </c>
      <c r="BU94" s="54" t="str">
        <f>IF(ISBLANK(A94),"",VLOOKUP(MID(A94,4,1),Coordinate,9,false))</f>
        <v/>
      </c>
      <c r="BV94" s="54" t="str">
        <f>IF(ISBLANK(A94),"",VLOOKUP(MID(A94,5,1),Coordinate,9,false))</f>
        <v/>
      </c>
      <c r="BW94" s="54" t="str">
        <f>IF(ISBLANK(A94),"",VLOOKUP(MID(A94,6,1),Coordinate,9,false))</f>
        <v/>
      </c>
      <c r="BX94" s="84" t="str">
        <f>IF(ISBLANK(A94),"",VLOOKUP(RIGHT(A94,1),Coordinate,9,false))</f>
        <v/>
      </c>
      <c r="BY94" s="84">
        <f t="array" ref="BY94">SUMPRODUCT(BR94:BX94,TRANSPOSE(Weights))</f>
        <v>0</v>
      </c>
      <c r="BZ94" s="53"/>
    </row>
    <row r="95" ht="18.0" customHeight="1">
      <c r="A95" s="210"/>
      <c r="B95" s="51" t="str">
        <f>IF(ISBLANK(A95),"",if(C95="","N",if(VLOOKUP(BQ95,NewPlanet,3,false)=C95,"Y","N")))</f>
        <v/>
      </c>
      <c r="C95" s="3"/>
      <c r="D95" s="52"/>
      <c r="E95" s="52"/>
      <c r="F95" s="52"/>
      <c r="G95" s="53"/>
      <c r="H95" s="52"/>
      <c r="I95" s="54" t="str">
        <f t="shared" si="16"/>
        <v/>
      </c>
      <c r="J95" s="52"/>
      <c r="K95" s="52"/>
      <c r="L95" s="52"/>
      <c r="M95" s="52"/>
      <c r="N95" s="52"/>
      <c r="O95" s="54" t="str">
        <f t="shared" si="17"/>
        <v/>
      </c>
      <c r="P95" s="55"/>
      <c r="Q95" s="56"/>
      <c r="R95" s="57"/>
      <c r="S95" s="58"/>
      <c r="T95" s="59"/>
      <c r="U95" s="60"/>
      <c r="V95" s="61"/>
      <c r="W95" s="62"/>
      <c r="X95" s="52"/>
      <c r="Y95" s="63"/>
      <c r="Z95" s="53"/>
      <c r="AA95" s="53"/>
      <c r="AB95" s="53"/>
      <c r="AC95" s="65"/>
      <c r="AD95" s="52"/>
      <c r="AE95" s="52"/>
      <c r="AF95" s="52"/>
      <c r="AG95" s="65"/>
      <c r="AH95" s="52"/>
      <c r="AI95" s="52"/>
      <c r="AJ95" s="52"/>
      <c r="AK95" s="65"/>
      <c r="AL95" s="52"/>
      <c r="AM95" s="52"/>
      <c r="AN95" s="52"/>
      <c r="AO95" s="56"/>
      <c r="AP95" s="56"/>
      <c r="AQ95" s="56"/>
      <c r="AR95" s="58"/>
      <c r="AS95" s="58"/>
      <c r="AT95" s="66"/>
      <c r="AU95" s="60"/>
      <c r="AV95" s="60"/>
      <c r="AW95" s="61"/>
      <c r="AX95" s="62"/>
      <c r="AY95" s="31" t="str">
        <f t="shared" si="18"/>
        <v/>
      </c>
      <c r="AZ95" s="63"/>
      <c r="BA95" s="69"/>
      <c r="BB95" s="69"/>
      <c r="BC95" s="69"/>
      <c r="BD95" s="71"/>
      <c r="BE95" s="71"/>
      <c r="BF95" s="71"/>
      <c r="BG95" s="72"/>
      <c r="BH95" s="73"/>
      <c r="BI95" s="73"/>
      <c r="BJ95" s="74"/>
      <c r="BK95" s="74"/>
      <c r="BL95" s="77" t="str">
        <f t="shared" si="19"/>
        <v/>
      </c>
      <c r="BM95" s="80" t="str">
        <f t="shared" si="20"/>
        <v/>
      </c>
      <c r="BN95" s="81"/>
      <c r="BO95" s="82" t="str">
        <f>IF(ISBLANK(A95),"",VLOOKUP(LEFT(A95,1),Coordinate,2,FALSE))</f>
        <v/>
      </c>
      <c r="BP95" s="83">
        <f t="shared" si="21"/>
        <v>0</v>
      </c>
      <c r="BQ95" s="84">
        <f t="shared" si="22"/>
        <v>0</v>
      </c>
      <c r="BR95" s="54" t="str">
        <f>IF(ISBLANK(A95),"",vlookup(LEFT(A95,1),Coordinate,9,false))</f>
        <v/>
      </c>
      <c r="BS95" s="54" t="str">
        <f>IF(ISBLANK(A95),"",VLOOKUP(MID(A95,2,1),Coordinate,9,false))</f>
        <v/>
      </c>
      <c r="BT95" s="54" t="str">
        <f>IF(ISBLANK(A95),"",VLOOKUP(MID(A95,3,1),Coordinate,9,false))</f>
        <v/>
      </c>
      <c r="BU95" s="54" t="str">
        <f>IF(ISBLANK(A95),"",VLOOKUP(MID(A95,4,1),Coordinate,9,false))</f>
        <v/>
      </c>
      <c r="BV95" s="54" t="str">
        <f>IF(ISBLANK(A95),"",VLOOKUP(MID(A95,5,1),Coordinate,9,false))</f>
        <v/>
      </c>
      <c r="BW95" s="54" t="str">
        <f>IF(ISBLANK(A95),"",VLOOKUP(MID(A95,6,1),Coordinate,9,false))</f>
        <v/>
      </c>
      <c r="BX95" s="84" t="str">
        <f>IF(ISBLANK(A95),"",VLOOKUP(RIGHT(A95,1),Coordinate,9,false))</f>
        <v/>
      </c>
      <c r="BY95" s="84">
        <f t="array" ref="BY95">SUMPRODUCT(BR95:BX95,TRANSPOSE(Weights))</f>
        <v>0</v>
      </c>
      <c r="BZ95" s="53"/>
    </row>
    <row r="96" ht="18.0" customHeight="1">
      <c r="A96" s="210"/>
      <c r="B96" s="51" t="str">
        <f>IF(ISBLANK(A96),"",if(C96="","N",if(VLOOKUP(BQ96,NewPlanet,3,false)=C96,"Y","N")))</f>
        <v/>
      </c>
      <c r="C96" s="3"/>
      <c r="D96" s="52"/>
      <c r="E96" s="52"/>
      <c r="F96" s="52"/>
      <c r="G96" s="53"/>
      <c r="H96" s="52"/>
      <c r="I96" s="54" t="str">
        <f t="shared" si="16"/>
        <v/>
      </c>
      <c r="J96" s="52"/>
      <c r="K96" s="52"/>
      <c r="L96" s="52"/>
      <c r="M96" s="52"/>
      <c r="N96" s="52"/>
      <c r="O96" s="54" t="str">
        <f t="shared" si="17"/>
        <v/>
      </c>
      <c r="P96" s="55"/>
      <c r="Q96" s="56"/>
      <c r="R96" s="57"/>
      <c r="S96" s="58"/>
      <c r="T96" s="59"/>
      <c r="U96" s="60"/>
      <c r="V96" s="61"/>
      <c r="W96" s="62"/>
      <c r="X96" s="52"/>
      <c r="Y96" s="63"/>
      <c r="Z96" s="53"/>
      <c r="AA96" s="53"/>
      <c r="AB96" s="53"/>
      <c r="AC96" s="65"/>
      <c r="AD96" s="52"/>
      <c r="AE96" s="52"/>
      <c r="AF96" s="52"/>
      <c r="AG96" s="65"/>
      <c r="AH96" s="52"/>
      <c r="AI96" s="52"/>
      <c r="AJ96" s="52"/>
      <c r="AK96" s="65"/>
      <c r="AL96" s="52"/>
      <c r="AM96" s="52"/>
      <c r="AN96" s="52"/>
      <c r="AO96" s="56"/>
      <c r="AP96" s="56"/>
      <c r="AQ96" s="56"/>
      <c r="AR96" s="58"/>
      <c r="AS96" s="58"/>
      <c r="AT96" s="66"/>
      <c r="AU96" s="60"/>
      <c r="AV96" s="60"/>
      <c r="AW96" s="61"/>
      <c r="AX96" s="62"/>
      <c r="AY96" s="31" t="str">
        <f t="shared" si="18"/>
        <v/>
      </c>
      <c r="AZ96" s="63"/>
      <c r="BA96" s="69"/>
      <c r="BB96" s="69"/>
      <c r="BC96" s="69"/>
      <c r="BD96" s="71"/>
      <c r="BE96" s="71"/>
      <c r="BF96" s="71"/>
      <c r="BG96" s="72"/>
      <c r="BH96" s="73"/>
      <c r="BI96" s="73"/>
      <c r="BJ96" s="74"/>
      <c r="BK96" s="74"/>
      <c r="BL96" s="77" t="str">
        <f t="shared" si="19"/>
        <v/>
      </c>
      <c r="BM96" s="80" t="str">
        <f t="shared" si="20"/>
        <v/>
      </c>
      <c r="BN96" s="81"/>
      <c r="BO96" s="82" t="str">
        <f>IF(ISBLANK(A96),"",VLOOKUP(LEFT(A96,1),Coordinate,2,FALSE))</f>
        <v/>
      </c>
      <c r="BP96" s="83">
        <f t="shared" si="21"/>
        <v>0</v>
      </c>
      <c r="BQ96" s="84">
        <f t="shared" si="22"/>
        <v>0</v>
      </c>
      <c r="BR96" s="54" t="str">
        <f>IF(ISBLANK(A96),"",vlookup(LEFT(A96,1),Coordinate,9,false))</f>
        <v/>
      </c>
      <c r="BS96" s="54" t="str">
        <f>IF(ISBLANK(A96),"",VLOOKUP(MID(A96,2,1),Coordinate,9,false))</f>
        <v/>
      </c>
      <c r="BT96" s="54" t="str">
        <f>IF(ISBLANK(A96),"",VLOOKUP(MID(A96,3,1),Coordinate,9,false))</f>
        <v/>
      </c>
      <c r="BU96" s="54" t="str">
        <f>IF(ISBLANK(A96),"",VLOOKUP(MID(A96,4,1),Coordinate,9,false))</f>
        <v/>
      </c>
      <c r="BV96" s="54" t="str">
        <f>IF(ISBLANK(A96),"",VLOOKUP(MID(A96,5,1),Coordinate,9,false))</f>
        <v/>
      </c>
      <c r="BW96" s="54" t="str">
        <f>IF(ISBLANK(A96),"",VLOOKUP(MID(A96,6,1),Coordinate,9,false))</f>
        <v/>
      </c>
      <c r="BX96" s="84" t="str">
        <f>IF(ISBLANK(A96),"",VLOOKUP(RIGHT(A96,1),Coordinate,9,false))</f>
        <v/>
      </c>
      <c r="BY96" s="84">
        <f t="array" ref="BY96">SUMPRODUCT(BR96:BX96,TRANSPOSE(Weights))</f>
        <v>0</v>
      </c>
      <c r="BZ96" s="53"/>
    </row>
    <row r="97">
      <c r="A97" s="210"/>
      <c r="B97" s="51" t="str">
        <f>IF(ISBLANK(A97),"",if(C97="","N",if(VLOOKUP(BQ97,NewPlanet,3,false)=C97,"Y","N")))</f>
        <v/>
      </c>
      <c r="C97" s="3"/>
      <c r="D97" s="52"/>
      <c r="E97" s="52"/>
      <c r="F97" s="52"/>
      <c r="G97" s="53"/>
      <c r="H97" s="52"/>
      <c r="I97" s="54" t="str">
        <f t="shared" si="16"/>
        <v/>
      </c>
      <c r="J97" s="52"/>
      <c r="K97" s="52"/>
      <c r="L97" s="52"/>
      <c r="M97" s="52"/>
      <c r="N97" s="52"/>
      <c r="O97" s="54" t="str">
        <f t="shared" si="17"/>
        <v/>
      </c>
      <c r="P97" s="55"/>
      <c r="Q97" s="56"/>
      <c r="R97" s="57"/>
      <c r="S97" s="58"/>
      <c r="T97" s="59"/>
      <c r="U97" s="60"/>
      <c r="V97" s="61"/>
      <c r="W97" s="62"/>
      <c r="X97" s="52"/>
      <c r="Y97" s="63"/>
      <c r="Z97" s="53"/>
      <c r="AA97" s="53"/>
      <c r="AB97" s="53"/>
      <c r="AC97" s="65"/>
      <c r="AD97" s="52"/>
      <c r="AE97" s="52"/>
      <c r="AF97" s="52"/>
      <c r="AG97" s="65"/>
      <c r="AH97" s="52"/>
      <c r="AI97" s="52"/>
      <c r="AJ97" s="52"/>
      <c r="AK97" s="65"/>
      <c r="AL97" s="52"/>
      <c r="AM97" s="52"/>
      <c r="AN97" s="52"/>
      <c r="AO97" s="56"/>
      <c r="AP97" s="56"/>
      <c r="AQ97" s="56"/>
      <c r="AR97" s="58"/>
      <c r="AS97" s="58"/>
      <c r="AT97" s="66"/>
      <c r="AU97" s="60"/>
      <c r="AV97" s="60"/>
      <c r="AW97" s="61"/>
      <c r="AX97" s="62"/>
      <c r="AY97" s="31" t="str">
        <f t="shared" si="18"/>
        <v/>
      </c>
      <c r="AZ97" s="63"/>
      <c r="BA97" s="69"/>
      <c r="BB97" s="69"/>
      <c r="BC97" s="69"/>
      <c r="BD97" s="71"/>
      <c r="BE97" s="71"/>
      <c r="BF97" s="71"/>
      <c r="BG97" s="72"/>
      <c r="BH97" s="73"/>
      <c r="BI97" s="73"/>
      <c r="BJ97" s="74"/>
      <c r="BK97" s="74"/>
      <c r="BL97" s="77" t="str">
        <f t="shared" si="19"/>
        <v/>
      </c>
      <c r="BM97" s="80" t="str">
        <f t="shared" si="20"/>
        <v/>
      </c>
      <c r="BN97" s="81"/>
      <c r="BO97" s="82" t="str">
        <f>IF(ISBLANK(A97),"",VLOOKUP(LEFT(A97,1),Coordinate,2,FALSE))</f>
        <v/>
      </c>
      <c r="BP97" s="83">
        <f t="shared" si="21"/>
        <v>0</v>
      </c>
      <c r="BQ97" s="84">
        <f t="shared" si="22"/>
        <v>0</v>
      </c>
      <c r="BR97" s="54" t="str">
        <f>IF(ISBLANK(A97),"",vlookup(LEFT(A97,1),Coordinate,9,false))</f>
        <v/>
      </c>
      <c r="BS97" s="54" t="str">
        <f>IF(ISBLANK(A97),"",VLOOKUP(MID(A97,2,1),Coordinate,9,false))</f>
        <v/>
      </c>
      <c r="BT97" s="54" t="str">
        <f>IF(ISBLANK(A97),"",VLOOKUP(MID(A97,3,1),Coordinate,9,false))</f>
        <v/>
      </c>
      <c r="BU97" s="54" t="str">
        <f>IF(ISBLANK(A97),"",VLOOKUP(MID(A97,4,1),Coordinate,9,false))</f>
        <v/>
      </c>
      <c r="BV97" s="54" t="str">
        <f>IF(ISBLANK(A97),"",VLOOKUP(MID(A97,5,1),Coordinate,9,false))</f>
        <v/>
      </c>
      <c r="BW97" s="54" t="str">
        <f>IF(ISBLANK(A97),"",VLOOKUP(MID(A97,6,1),Coordinate,9,false))</f>
        <v/>
      </c>
      <c r="BX97" s="84" t="str">
        <f>IF(ISBLANK(A97),"",VLOOKUP(RIGHT(A97,1),Coordinate,9,false))</f>
        <v/>
      </c>
      <c r="BY97" s="84">
        <f t="array" ref="BY97">SUMPRODUCT(BR97:BX97,TRANSPOSE(Weights))</f>
        <v>0</v>
      </c>
      <c r="BZ97" s="53"/>
    </row>
    <row r="98">
      <c r="A98" s="210"/>
      <c r="B98" s="51" t="str">
        <f>IF(ISBLANK(A98),"",if(C98="","N",if(VLOOKUP(BQ98,NewPlanet,3,false)=C98,"Y","N")))</f>
        <v/>
      </c>
      <c r="C98" s="3"/>
      <c r="D98" s="52"/>
      <c r="E98" s="52"/>
      <c r="F98" s="52"/>
      <c r="G98" s="53"/>
      <c r="H98" s="52"/>
      <c r="I98" s="54" t="str">
        <f t="shared" si="16"/>
        <v/>
      </c>
      <c r="J98" s="52"/>
      <c r="K98" s="52"/>
      <c r="L98" s="52"/>
      <c r="M98" s="52"/>
      <c r="N98" s="52"/>
      <c r="O98" s="54" t="str">
        <f t="shared" si="17"/>
        <v/>
      </c>
      <c r="P98" s="55"/>
      <c r="Q98" s="56"/>
      <c r="R98" s="57"/>
      <c r="S98" s="58"/>
      <c r="T98" s="59"/>
      <c r="U98" s="60"/>
      <c r="V98" s="61"/>
      <c r="W98" s="62"/>
      <c r="X98" s="52"/>
      <c r="Y98" s="63"/>
      <c r="Z98" s="53"/>
      <c r="AA98" s="53"/>
      <c r="AB98" s="53"/>
      <c r="AC98" s="65"/>
      <c r="AD98" s="52"/>
      <c r="AE98" s="52"/>
      <c r="AF98" s="52"/>
      <c r="AG98" s="65"/>
      <c r="AH98" s="52"/>
      <c r="AI98" s="52"/>
      <c r="AJ98" s="52"/>
      <c r="AK98" s="65"/>
      <c r="AL98" s="52"/>
      <c r="AM98" s="52"/>
      <c r="AN98" s="52"/>
      <c r="AO98" s="56"/>
      <c r="AP98" s="56"/>
      <c r="AQ98" s="56"/>
      <c r="AR98" s="58"/>
      <c r="AS98" s="58"/>
      <c r="AT98" s="66"/>
      <c r="AU98" s="60"/>
      <c r="AV98" s="60"/>
      <c r="AW98" s="61"/>
      <c r="AX98" s="62"/>
      <c r="AY98" s="31" t="str">
        <f t="shared" si="18"/>
        <v/>
      </c>
      <c r="AZ98" s="63"/>
      <c r="BA98" s="69"/>
      <c r="BB98" s="69"/>
      <c r="BC98" s="69"/>
      <c r="BD98" s="71"/>
      <c r="BE98" s="71"/>
      <c r="BF98" s="71"/>
      <c r="BG98" s="72"/>
      <c r="BH98" s="73"/>
      <c r="BI98" s="73"/>
      <c r="BJ98" s="74"/>
      <c r="BK98" s="74"/>
      <c r="BL98" s="77" t="str">
        <f t="shared" si="19"/>
        <v/>
      </c>
      <c r="BM98" s="80" t="str">
        <f t="shared" si="20"/>
        <v/>
      </c>
      <c r="BN98" s="81"/>
      <c r="BO98" s="82" t="str">
        <f>IF(ISBLANK(A98),"",VLOOKUP(LEFT(A98,1),Coordinate,2,FALSE))</f>
        <v/>
      </c>
      <c r="BP98" s="83">
        <f t="shared" si="21"/>
        <v>0</v>
      </c>
      <c r="BQ98" s="84">
        <f t="shared" si="22"/>
        <v>0</v>
      </c>
      <c r="BR98" s="54" t="str">
        <f>IF(ISBLANK(A98),"",vlookup(LEFT(A98,1),Coordinate,9,false))</f>
        <v/>
      </c>
      <c r="BS98" s="54" t="str">
        <f>IF(ISBLANK(A98),"",VLOOKUP(MID(A98,2,1),Coordinate,9,false))</f>
        <v/>
      </c>
      <c r="BT98" s="54" t="str">
        <f>IF(ISBLANK(A98),"",VLOOKUP(MID(A98,3,1),Coordinate,9,false))</f>
        <v/>
      </c>
      <c r="BU98" s="54" t="str">
        <f>IF(ISBLANK(A98),"",VLOOKUP(MID(A98,4,1),Coordinate,9,false))</f>
        <v/>
      </c>
      <c r="BV98" s="54" t="str">
        <f>IF(ISBLANK(A98),"",VLOOKUP(MID(A98,5,1),Coordinate,9,false))</f>
        <v/>
      </c>
      <c r="BW98" s="54" t="str">
        <f>IF(ISBLANK(A98),"",VLOOKUP(MID(A98,6,1),Coordinate,9,false))</f>
        <v/>
      </c>
      <c r="BX98" s="84" t="str">
        <f>IF(ISBLANK(A98),"",VLOOKUP(RIGHT(A98,1),Coordinate,9,false))</f>
        <v/>
      </c>
      <c r="BY98" s="84">
        <f t="array" ref="BY98">SUMPRODUCT(BR98:BX98,TRANSPOSE(Weights))</f>
        <v>0</v>
      </c>
      <c r="BZ98" s="53"/>
    </row>
    <row r="99">
      <c r="A99" s="210"/>
      <c r="B99" s="51" t="str">
        <f>IF(ISBLANK(A99),"",if(C99="","N",if(VLOOKUP(BQ99,NewPlanet,3,false)=C99,"Y","N")))</f>
        <v/>
      </c>
      <c r="C99" s="3"/>
      <c r="D99" s="52"/>
      <c r="E99" s="52"/>
      <c r="F99" s="52"/>
      <c r="G99" s="53"/>
      <c r="H99" s="52"/>
      <c r="I99" s="54" t="str">
        <f t="shared" si="16"/>
        <v/>
      </c>
      <c r="J99" s="52"/>
      <c r="K99" s="52"/>
      <c r="L99" s="52"/>
      <c r="M99" s="52"/>
      <c r="N99" s="52"/>
      <c r="O99" s="54" t="str">
        <f t="shared" si="17"/>
        <v/>
      </c>
      <c r="P99" s="55"/>
      <c r="Q99" s="56"/>
      <c r="R99" s="57"/>
      <c r="S99" s="58"/>
      <c r="T99" s="59"/>
      <c r="U99" s="60"/>
      <c r="V99" s="61"/>
      <c r="W99" s="62"/>
      <c r="X99" s="52"/>
      <c r="Y99" s="63"/>
      <c r="Z99" s="53"/>
      <c r="AA99" s="53"/>
      <c r="AB99" s="53"/>
      <c r="AC99" s="65"/>
      <c r="AD99" s="52"/>
      <c r="AE99" s="52"/>
      <c r="AF99" s="52"/>
      <c r="AG99" s="65"/>
      <c r="AH99" s="52"/>
      <c r="AI99" s="52"/>
      <c r="AJ99" s="52"/>
      <c r="AK99" s="65"/>
      <c r="AL99" s="52"/>
      <c r="AM99" s="52"/>
      <c r="AN99" s="52"/>
      <c r="AO99" s="56"/>
      <c r="AP99" s="56"/>
      <c r="AQ99" s="56"/>
      <c r="AR99" s="58"/>
      <c r="AS99" s="58"/>
      <c r="AT99" s="66"/>
      <c r="AU99" s="60"/>
      <c r="AV99" s="60"/>
      <c r="AW99" s="61"/>
      <c r="AX99" s="62"/>
      <c r="AY99" s="31" t="str">
        <f t="shared" si="18"/>
        <v/>
      </c>
      <c r="AZ99" s="63"/>
      <c r="BA99" s="69"/>
      <c r="BB99" s="69"/>
      <c r="BC99" s="69"/>
      <c r="BD99" s="71"/>
      <c r="BE99" s="71"/>
      <c r="BF99" s="71"/>
      <c r="BG99" s="72"/>
      <c r="BH99" s="73"/>
      <c r="BI99" s="73"/>
      <c r="BJ99" s="74"/>
      <c r="BK99" s="74"/>
      <c r="BL99" s="77" t="str">
        <f t="shared" si="19"/>
        <v/>
      </c>
      <c r="BM99" s="80" t="str">
        <f t="shared" si="20"/>
        <v/>
      </c>
      <c r="BN99" s="81"/>
      <c r="BO99" s="82" t="str">
        <f>IF(ISBLANK(A99),"",VLOOKUP(LEFT(A99,1),Coordinate,2,FALSE))</f>
        <v/>
      </c>
      <c r="BP99" s="83">
        <f t="shared" si="21"/>
        <v>0</v>
      </c>
      <c r="BQ99" s="84">
        <f t="shared" si="22"/>
        <v>0</v>
      </c>
      <c r="BR99" s="54" t="str">
        <f>IF(ISBLANK(A99),"",vlookup(LEFT(A99,1),Coordinate,9,false))</f>
        <v/>
      </c>
      <c r="BS99" s="54" t="str">
        <f>IF(ISBLANK(A99),"",VLOOKUP(MID(A99,2,1),Coordinate,9,false))</f>
        <v/>
      </c>
      <c r="BT99" s="54" t="str">
        <f>IF(ISBLANK(A99),"",VLOOKUP(MID(A99,3,1),Coordinate,9,false))</f>
        <v/>
      </c>
      <c r="BU99" s="54" t="str">
        <f>IF(ISBLANK(A99),"",VLOOKUP(MID(A99,4,1),Coordinate,9,false))</f>
        <v/>
      </c>
      <c r="BV99" s="54" t="str">
        <f>IF(ISBLANK(A99),"",VLOOKUP(MID(A99,5,1),Coordinate,9,false))</f>
        <v/>
      </c>
      <c r="BW99" s="54" t="str">
        <f>IF(ISBLANK(A99),"",VLOOKUP(MID(A99,6,1),Coordinate,9,false))</f>
        <v/>
      </c>
      <c r="BX99" s="84" t="str">
        <f>IF(ISBLANK(A99),"",VLOOKUP(RIGHT(A99,1),Coordinate,9,false))</f>
        <v/>
      </c>
      <c r="BY99" s="84">
        <f t="array" ref="BY99">SUMPRODUCT(BR99:BX99,TRANSPOSE(Weights))</f>
        <v>0</v>
      </c>
      <c r="BZ99" s="53"/>
    </row>
    <row r="100">
      <c r="A100" s="210"/>
      <c r="B100" s="51" t="str">
        <f>IF(ISBLANK(A100),"",if(C100="","N",if(VLOOKUP(BQ100,NewPlanet,3,false)=C100,"Y","N")))</f>
        <v/>
      </c>
      <c r="C100" s="3"/>
      <c r="D100" s="52"/>
      <c r="E100" s="52"/>
      <c r="F100" s="52"/>
      <c r="G100" s="53"/>
      <c r="H100" s="52"/>
      <c r="I100" s="54" t="str">
        <f t="shared" si="16"/>
        <v/>
      </c>
      <c r="J100" s="52"/>
      <c r="K100" s="52"/>
      <c r="L100" s="52"/>
      <c r="M100" s="52"/>
      <c r="N100" s="52"/>
      <c r="O100" s="54" t="str">
        <f t="shared" si="17"/>
        <v/>
      </c>
      <c r="P100" s="55"/>
      <c r="Q100" s="56"/>
      <c r="R100" s="57"/>
      <c r="S100" s="58"/>
      <c r="T100" s="59"/>
      <c r="U100" s="60"/>
      <c r="V100" s="61"/>
      <c r="W100" s="62"/>
      <c r="X100" s="52"/>
      <c r="Y100" s="63"/>
      <c r="Z100" s="53"/>
      <c r="AA100" s="53"/>
      <c r="AB100" s="53"/>
      <c r="AC100" s="65"/>
      <c r="AD100" s="52"/>
      <c r="AE100" s="52"/>
      <c r="AF100" s="52"/>
      <c r="AG100" s="65"/>
      <c r="AH100" s="52"/>
      <c r="AI100" s="52"/>
      <c r="AJ100" s="52"/>
      <c r="AK100" s="65"/>
      <c r="AL100" s="52"/>
      <c r="AM100" s="52"/>
      <c r="AN100" s="52"/>
      <c r="AO100" s="56"/>
      <c r="AP100" s="56"/>
      <c r="AQ100" s="56"/>
      <c r="AR100" s="58"/>
      <c r="AS100" s="58"/>
      <c r="AT100" s="66"/>
      <c r="AU100" s="60"/>
      <c r="AV100" s="60"/>
      <c r="AW100" s="61"/>
      <c r="AX100" s="62"/>
      <c r="AY100" s="31" t="str">
        <f t="shared" si="18"/>
        <v/>
      </c>
      <c r="AZ100" s="63"/>
      <c r="BA100" s="69"/>
      <c r="BB100" s="69"/>
      <c r="BC100" s="69"/>
      <c r="BD100" s="71"/>
      <c r="BE100" s="71"/>
      <c r="BF100" s="71"/>
      <c r="BG100" s="72"/>
      <c r="BH100" s="73"/>
      <c r="BI100" s="73"/>
      <c r="BJ100" s="74"/>
      <c r="BK100" s="74"/>
      <c r="BL100" s="77" t="str">
        <f t="shared" si="19"/>
        <v/>
      </c>
      <c r="BM100" s="80" t="str">
        <f t="shared" si="20"/>
        <v/>
      </c>
      <c r="BN100" s="81"/>
      <c r="BO100" s="82" t="str">
        <f>IF(ISBLANK(A100),"",VLOOKUP(LEFT(A100,1),Coordinate,2,FALSE))</f>
        <v/>
      </c>
      <c r="BP100" s="83">
        <f t="shared" si="21"/>
        <v>0</v>
      </c>
      <c r="BQ100" s="84">
        <f t="shared" si="22"/>
        <v>0</v>
      </c>
      <c r="BR100" s="54" t="str">
        <f>IF(ISBLANK(A100),"",vlookup(LEFT(A100,1),Coordinate,9,false))</f>
        <v/>
      </c>
      <c r="BS100" s="54" t="str">
        <f>IF(ISBLANK(A100),"",VLOOKUP(MID(A100,2,1),Coordinate,9,false))</f>
        <v/>
      </c>
      <c r="BT100" s="54" t="str">
        <f>IF(ISBLANK(A100),"",VLOOKUP(MID(A100,3,1),Coordinate,9,false))</f>
        <v/>
      </c>
      <c r="BU100" s="54" t="str">
        <f>IF(ISBLANK(A100),"",VLOOKUP(MID(A100,4,1),Coordinate,9,false))</f>
        <v/>
      </c>
      <c r="BV100" s="54" t="str">
        <f>IF(ISBLANK(A100),"",VLOOKUP(MID(A100,5,1),Coordinate,9,false))</f>
        <v/>
      </c>
      <c r="BW100" s="54" t="str">
        <f>IF(ISBLANK(A100),"",VLOOKUP(MID(A100,6,1),Coordinate,9,false))</f>
        <v/>
      </c>
      <c r="BX100" s="84" t="str">
        <f>IF(ISBLANK(A100),"",VLOOKUP(RIGHT(A100,1),Coordinate,9,false))</f>
        <v/>
      </c>
      <c r="BY100" s="84">
        <f t="array" ref="BY100">SUMPRODUCT(BR100:BX100,TRANSPOSE(Weights))</f>
        <v>0</v>
      </c>
      <c r="BZ100" s="53"/>
    </row>
    <row r="101">
      <c r="A101" s="140"/>
      <c r="B101" s="51" t="str">
        <f>IF(ISBLANK(A101),"",if(C101="","N",if(VLOOKUP(BQ101,NewPlanet,3,false)=C101,"Y","N")))</f>
        <v/>
      </c>
      <c r="C101" s="141"/>
      <c r="D101" s="52"/>
      <c r="E101" s="52"/>
      <c r="F101" s="52"/>
      <c r="G101" s="52"/>
      <c r="H101" s="52"/>
      <c r="I101" s="54" t="str">
        <f t="shared" si="16"/>
        <v/>
      </c>
      <c r="J101" s="52"/>
      <c r="K101" s="52"/>
      <c r="L101" s="52"/>
      <c r="M101" s="52"/>
      <c r="N101" s="52"/>
      <c r="O101" s="54" t="str">
        <f t="shared" si="17"/>
        <v/>
      </c>
      <c r="P101" s="142"/>
      <c r="Q101" s="56"/>
      <c r="R101" s="143"/>
      <c r="S101" s="58"/>
      <c r="T101" s="144"/>
      <c r="U101" s="60"/>
      <c r="V101" s="61"/>
      <c r="W101" s="62"/>
      <c r="X101" s="52"/>
      <c r="Y101" s="63"/>
      <c r="Z101" s="52"/>
      <c r="AA101" s="52"/>
      <c r="AB101" s="52"/>
      <c r="AC101" s="65"/>
      <c r="AD101" s="52"/>
      <c r="AE101" s="52"/>
      <c r="AF101" s="52"/>
      <c r="AG101" s="65"/>
      <c r="AH101" s="52"/>
      <c r="AI101" s="52"/>
      <c r="AJ101" s="52"/>
      <c r="AK101" s="65"/>
      <c r="AL101" s="52"/>
      <c r="AM101" s="52"/>
      <c r="AN101" s="52"/>
      <c r="AO101" s="56"/>
      <c r="AP101" s="56"/>
      <c r="AQ101" s="56"/>
      <c r="AR101" s="58"/>
      <c r="AS101" s="58"/>
      <c r="AT101" s="58"/>
      <c r="AU101" s="60"/>
      <c r="AV101" s="60"/>
      <c r="AW101" s="61"/>
      <c r="AX101" s="62"/>
      <c r="AY101" s="31" t="str">
        <f t="shared" si="18"/>
        <v/>
      </c>
      <c r="AZ101" s="63"/>
      <c r="BA101" s="69"/>
      <c r="BB101" s="69"/>
      <c r="BC101" s="69"/>
      <c r="BD101" s="71"/>
      <c r="BE101" s="71"/>
      <c r="BF101" s="71"/>
      <c r="BG101" s="72"/>
      <c r="BH101" s="73"/>
      <c r="BI101" s="73"/>
      <c r="BJ101" s="74"/>
      <c r="BK101" s="74"/>
      <c r="BL101" s="77" t="str">
        <f t="shared" si="19"/>
        <v/>
      </c>
      <c r="BM101" s="80" t="str">
        <f t="shared" si="20"/>
        <v/>
      </c>
      <c r="BN101" s="139"/>
      <c r="BO101" s="82" t="str">
        <f>IF(ISBLANK(A101),"",VLOOKUP(LEFT(A101,1),Coordinate,2,FALSE))</f>
        <v/>
      </c>
      <c r="BP101" s="83">
        <f t="shared" si="21"/>
        <v>0</v>
      </c>
      <c r="BQ101" s="84">
        <f t="shared" si="22"/>
        <v>0</v>
      </c>
      <c r="BR101" s="54" t="str">
        <f>IF(ISBLANK(A101),"",vlookup(LEFT(A101,1),Coordinate,9,false))</f>
        <v/>
      </c>
      <c r="BS101" s="54" t="str">
        <f>IF(ISBLANK(A101),"",VLOOKUP(MID(A101,2,1),Coordinate,9,false))</f>
        <v/>
      </c>
      <c r="BT101" s="54" t="str">
        <f>IF(ISBLANK(A101),"",VLOOKUP(MID(A101,3,1),Coordinate,9,false))</f>
        <v/>
      </c>
      <c r="BU101" s="54" t="str">
        <f>IF(ISBLANK(A101),"",VLOOKUP(MID(A101,4,1),Coordinate,9,false))</f>
        <v/>
      </c>
      <c r="BV101" s="54" t="str">
        <f>IF(ISBLANK(A101),"",VLOOKUP(MID(A101,5,1),Coordinate,9,false))</f>
        <v/>
      </c>
      <c r="BW101" s="54" t="str">
        <f>IF(ISBLANK(A101),"",VLOOKUP(MID(A101,6,1),Coordinate,9,false))</f>
        <v/>
      </c>
      <c r="BX101" s="84" t="str">
        <f>IF(ISBLANK(A101),"",VLOOKUP(RIGHT(A101,1),Coordinate,9,false))</f>
        <v/>
      </c>
      <c r="BY101" s="84">
        <f t="array" ref="BY101">SUMPRODUCT(BR101:BX101,TRANSPOSE(Weights))</f>
        <v>0</v>
      </c>
      <c r="BZ101" s="53"/>
    </row>
    <row r="102">
      <c r="A102" s="140"/>
      <c r="B102" s="51" t="str">
        <f>IF(ISBLANK(A102),"",if(C102="","N",if(VLOOKUP(BQ102,NewPlanet,3,false)=C102,"Y","N")))</f>
        <v/>
      </c>
      <c r="C102" s="141"/>
      <c r="D102" s="52"/>
      <c r="E102" s="52"/>
      <c r="F102" s="52"/>
      <c r="G102" s="52"/>
      <c r="H102" s="52"/>
      <c r="I102" s="54" t="str">
        <f t="shared" si="16"/>
        <v/>
      </c>
      <c r="J102" s="52"/>
      <c r="K102" s="52"/>
      <c r="L102" s="52"/>
      <c r="M102" s="52"/>
      <c r="N102" s="52"/>
      <c r="O102" s="54" t="str">
        <f t="shared" si="17"/>
        <v/>
      </c>
      <c r="P102" s="142"/>
      <c r="Q102" s="56"/>
      <c r="R102" s="143"/>
      <c r="S102" s="58"/>
      <c r="T102" s="144"/>
      <c r="U102" s="60"/>
      <c r="V102" s="61"/>
      <c r="W102" s="62"/>
      <c r="X102" s="52"/>
      <c r="Y102" s="63"/>
      <c r="Z102" s="52"/>
      <c r="AA102" s="52"/>
      <c r="AB102" s="52"/>
      <c r="AC102" s="65"/>
      <c r="AD102" s="52"/>
      <c r="AE102" s="52"/>
      <c r="AF102" s="52"/>
      <c r="AG102" s="65"/>
      <c r="AH102" s="52"/>
      <c r="AI102" s="52"/>
      <c r="AJ102" s="52"/>
      <c r="AK102" s="65"/>
      <c r="AL102" s="52"/>
      <c r="AM102" s="52"/>
      <c r="AN102" s="52"/>
      <c r="AO102" s="56"/>
      <c r="AP102" s="56"/>
      <c r="AQ102" s="56"/>
      <c r="AR102" s="58"/>
      <c r="AS102" s="58"/>
      <c r="AT102" s="58"/>
      <c r="AU102" s="60"/>
      <c r="AV102" s="60"/>
      <c r="AW102" s="61"/>
      <c r="AX102" s="62"/>
      <c r="AY102" s="31" t="str">
        <f t="shared" si="18"/>
        <v/>
      </c>
      <c r="AZ102" s="63"/>
      <c r="BA102" s="69"/>
      <c r="BB102" s="69"/>
      <c r="BC102" s="69"/>
      <c r="BD102" s="71"/>
      <c r="BE102" s="71"/>
      <c r="BF102" s="71"/>
      <c r="BG102" s="72"/>
      <c r="BH102" s="73"/>
      <c r="BI102" s="73"/>
      <c r="BJ102" s="74"/>
      <c r="BK102" s="74"/>
      <c r="BL102" s="77" t="str">
        <f t="shared" si="19"/>
        <v/>
      </c>
      <c r="BM102" s="80" t="str">
        <f t="shared" si="20"/>
        <v/>
      </c>
      <c r="BN102" s="139"/>
      <c r="BO102" s="82" t="str">
        <f>IF(ISBLANK(A102),"",VLOOKUP(LEFT(A102,1),Coordinate,2,FALSE))</f>
        <v/>
      </c>
      <c r="BP102" s="83">
        <f t="shared" si="21"/>
        <v>0</v>
      </c>
      <c r="BQ102" s="84">
        <f t="shared" si="22"/>
        <v>0</v>
      </c>
      <c r="BR102" s="54" t="str">
        <f>IF(ISBLANK(A102),"",vlookup(LEFT(A102,1),Coordinate,9,false))</f>
        <v/>
      </c>
      <c r="BS102" s="54" t="str">
        <f>IF(ISBLANK(A102),"",VLOOKUP(MID(A102,2,1),Coordinate,9,false))</f>
        <v/>
      </c>
      <c r="BT102" s="54" t="str">
        <f>IF(ISBLANK(A102),"",VLOOKUP(MID(A102,3,1),Coordinate,9,false))</f>
        <v/>
      </c>
      <c r="BU102" s="54" t="str">
        <f>IF(ISBLANK(A102),"",VLOOKUP(MID(A102,4,1),Coordinate,9,false))</f>
        <v/>
      </c>
      <c r="BV102" s="54" t="str">
        <f>IF(ISBLANK(A102),"",VLOOKUP(MID(A102,5,1),Coordinate,9,false))</f>
        <v/>
      </c>
      <c r="BW102" s="54" t="str">
        <f>IF(ISBLANK(A102),"",VLOOKUP(MID(A102,6,1),Coordinate,9,false))</f>
        <v/>
      </c>
      <c r="BX102" s="84" t="str">
        <f>IF(ISBLANK(A102),"",VLOOKUP(RIGHT(A102,1),Coordinate,9,false))</f>
        <v/>
      </c>
      <c r="BY102" s="84">
        <f t="array" ref="BY102">SUMPRODUCT(BR102:BX102,TRANSPOSE(Weights))</f>
        <v>0</v>
      </c>
      <c r="BZ102" s="53"/>
    </row>
    <row r="103">
      <c r="A103" s="140"/>
      <c r="B103" s="51" t="str">
        <f>IF(ISBLANK(A103),"",if(C103="","N",if(VLOOKUP(BQ103,NewPlanet,3,false)=C103,"Y","N")))</f>
        <v/>
      </c>
      <c r="C103" s="141"/>
      <c r="D103" s="52"/>
      <c r="E103" s="52"/>
      <c r="F103" s="52"/>
      <c r="G103" s="52"/>
      <c r="H103" s="52"/>
      <c r="I103" s="54" t="str">
        <f t="shared" si="16"/>
        <v/>
      </c>
      <c r="J103" s="52"/>
      <c r="K103" s="52"/>
      <c r="L103" s="52"/>
      <c r="M103" s="52"/>
      <c r="N103" s="52"/>
      <c r="O103" s="54" t="str">
        <f t="shared" si="17"/>
        <v/>
      </c>
      <c r="P103" s="142"/>
      <c r="Q103" s="56"/>
      <c r="R103" s="143"/>
      <c r="S103" s="58"/>
      <c r="T103" s="144"/>
      <c r="U103" s="60"/>
      <c r="V103" s="61"/>
      <c r="W103" s="62"/>
      <c r="X103" s="52"/>
      <c r="Y103" s="63"/>
      <c r="Z103" s="52"/>
      <c r="AA103" s="52"/>
      <c r="AB103" s="52"/>
      <c r="AC103" s="65"/>
      <c r="AD103" s="52"/>
      <c r="AE103" s="52"/>
      <c r="AF103" s="52"/>
      <c r="AG103" s="65"/>
      <c r="AH103" s="52"/>
      <c r="AI103" s="52"/>
      <c r="AJ103" s="52"/>
      <c r="AK103" s="65"/>
      <c r="AL103" s="52"/>
      <c r="AM103" s="52"/>
      <c r="AN103" s="52"/>
      <c r="AO103" s="56"/>
      <c r="AP103" s="56"/>
      <c r="AQ103" s="56"/>
      <c r="AR103" s="58"/>
      <c r="AS103" s="58"/>
      <c r="AT103" s="58"/>
      <c r="AU103" s="60"/>
      <c r="AV103" s="60"/>
      <c r="AW103" s="61"/>
      <c r="AX103" s="62"/>
      <c r="AY103" s="31" t="str">
        <f t="shared" si="18"/>
        <v/>
      </c>
      <c r="AZ103" s="63"/>
      <c r="BA103" s="69"/>
      <c r="BB103" s="69"/>
      <c r="BC103" s="69"/>
      <c r="BD103" s="71"/>
      <c r="BE103" s="71"/>
      <c r="BF103" s="71"/>
      <c r="BG103" s="72"/>
      <c r="BH103" s="73"/>
      <c r="BI103" s="73"/>
      <c r="BJ103" s="74"/>
      <c r="BK103" s="74"/>
      <c r="BL103" s="77" t="str">
        <f t="shared" si="19"/>
        <v/>
      </c>
      <c r="BM103" s="80" t="str">
        <f t="shared" si="20"/>
        <v/>
      </c>
      <c r="BN103" s="139"/>
      <c r="BO103" s="82" t="str">
        <f>IF(ISBLANK(A103),"",VLOOKUP(LEFT(A103,1),Coordinate,2,FALSE))</f>
        <v/>
      </c>
      <c r="BP103" s="83">
        <f t="shared" si="21"/>
        <v>0</v>
      </c>
      <c r="BQ103" s="84">
        <f t="shared" si="22"/>
        <v>0</v>
      </c>
      <c r="BR103" s="54" t="str">
        <f>IF(ISBLANK(A103),"",vlookup(LEFT(A103,1),Coordinate,9,false))</f>
        <v/>
      </c>
      <c r="BS103" s="54" t="str">
        <f>IF(ISBLANK(A103),"",VLOOKUP(MID(A103,2,1),Coordinate,9,false))</f>
        <v/>
      </c>
      <c r="BT103" s="54" t="str">
        <f>IF(ISBLANK(A103),"",VLOOKUP(MID(A103,3,1),Coordinate,9,false))</f>
        <v/>
      </c>
      <c r="BU103" s="54" t="str">
        <f>IF(ISBLANK(A103),"",VLOOKUP(MID(A103,4,1),Coordinate,9,false))</f>
        <v/>
      </c>
      <c r="BV103" s="54" t="str">
        <f>IF(ISBLANK(A103),"",VLOOKUP(MID(A103,5,1),Coordinate,9,false))</f>
        <v/>
      </c>
      <c r="BW103" s="54" t="str">
        <f>IF(ISBLANK(A103),"",VLOOKUP(MID(A103,6,1),Coordinate,9,false))</f>
        <v/>
      </c>
      <c r="BX103" s="84" t="str">
        <f>IF(ISBLANK(A103),"",VLOOKUP(RIGHT(A103,1),Coordinate,9,false))</f>
        <v/>
      </c>
      <c r="BY103" s="84">
        <f t="array" ref="BY103">SUMPRODUCT(BR103:BX103,TRANSPOSE(Weights))</f>
        <v>0</v>
      </c>
      <c r="BZ103" s="53"/>
    </row>
    <row r="104">
      <c r="A104" s="140"/>
      <c r="B104" s="51" t="str">
        <f>IF(ISBLANK(A104),"",if(C104="","N",if(VLOOKUP(BQ104,NewPlanet,3,false)=C104,"Y","N")))</f>
        <v/>
      </c>
      <c r="C104" s="141"/>
      <c r="D104" s="52"/>
      <c r="E104" s="52"/>
      <c r="F104" s="52"/>
      <c r="G104" s="52"/>
      <c r="H104" s="52"/>
      <c r="I104" s="54" t="str">
        <f t="shared" si="16"/>
        <v/>
      </c>
      <c r="J104" s="52"/>
      <c r="K104" s="52"/>
      <c r="L104" s="52"/>
      <c r="M104" s="52"/>
      <c r="N104" s="52"/>
      <c r="O104" s="54" t="str">
        <f t="shared" si="17"/>
        <v/>
      </c>
      <c r="P104" s="142"/>
      <c r="Q104" s="56"/>
      <c r="R104" s="143"/>
      <c r="S104" s="58"/>
      <c r="T104" s="144"/>
      <c r="U104" s="60"/>
      <c r="V104" s="61"/>
      <c r="W104" s="62"/>
      <c r="X104" s="52"/>
      <c r="Y104" s="63"/>
      <c r="Z104" s="52"/>
      <c r="AA104" s="52"/>
      <c r="AB104" s="52"/>
      <c r="AC104" s="65"/>
      <c r="AD104" s="52"/>
      <c r="AE104" s="52"/>
      <c r="AF104" s="52"/>
      <c r="AG104" s="65"/>
      <c r="AH104" s="52"/>
      <c r="AI104" s="52"/>
      <c r="AJ104" s="52"/>
      <c r="AK104" s="65"/>
      <c r="AL104" s="52"/>
      <c r="AM104" s="52"/>
      <c r="AN104" s="52"/>
      <c r="AO104" s="56"/>
      <c r="AP104" s="56"/>
      <c r="AQ104" s="56"/>
      <c r="AR104" s="58"/>
      <c r="AS104" s="58"/>
      <c r="AT104" s="58"/>
      <c r="AU104" s="60"/>
      <c r="AV104" s="60"/>
      <c r="AW104" s="61"/>
      <c r="AX104" s="62"/>
      <c r="AY104" s="31" t="str">
        <f t="shared" si="18"/>
        <v/>
      </c>
      <c r="AZ104" s="63"/>
      <c r="BA104" s="69"/>
      <c r="BB104" s="69"/>
      <c r="BC104" s="69"/>
      <c r="BD104" s="71"/>
      <c r="BE104" s="71"/>
      <c r="BF104" s="71"/>
      <c r="BG104" s="72"/>
      <c r="BH104" s="73"/>
      <c r="BI104" s="73"/>
      <c r="BJ104" s="74"/>
      <c r="BK104" s="74"/>
      <c r="BL104" s="77" t="str">
        <f t="shared" si="19"/>
        <v/>
      </c>
      <c r="BM104" s="80" t="str">
        <f t="shared" si="20"/>
        <v/>
      </c>
      <c r="BN104" s="139"/>
      <c r="BO104" s="82" t="str">
        <f>IF(ISBLANK(A104),"",VLOOKUP(LEFT(A104,1),Coordinate,2,FALSE))</f>
        <v/>
      </c>
      <c r="BP104" s="83">
        <f t="shared" si="21"/>
        <v>0</v>
      </c>
      <c r="BQ104" s="84">
        <f t="shared" si="22"/>
        <v>0</v>
      </c>
      <c r="BR104" s="54" t="str">
        <f>IF(ISBLANK(A104),"",vlookup(LEFT(A104,1),Coordinate,9,false))</f>
        <v/>
      </c>
      <c r="BS104" s="54" t="str">
        <f>IF(ISBLANK(A104),"",VLOOKUP(MID(A104,2,1),Coordinate,9,false))</f>
        <v/>
      </c>
      <c r="BT104" s="54" t="str">
        <f>IF(ISBLANK(A104),"",VLOOKUP(MID(A104,3,1),Coordinate,9,false))</f>
        <v/>
      </c>
      <c r="BU104" s="54" t="str">
        <f>IF(ISBLANK(A104),"",VLOOKUP(MID(A104,4,1),Coordinate,9,false))</f>
        <v/>
      </c>
      <c r="BV104" s="54" t="str">
        <f>IF(ISBLANK(A104),"",VLOOKUP(MID(A104,5,1),Coordinate,9,false))</f>
        <v/>
      </c>
      <c r="BW104" s="54" t="str">
        <f>IF(ISBLANK(A104),"",VLOOKUP(MID(A104,6,1),Coordinate,9,false))</f>
        <v/>
      </c>
      <c r="BX104" s="84" t="str">
        <f>IF(ISBLANK(A104),"",VLOOKUP(RIGHT(A104,1),Coordinate,9,false))</f>
        <v/>
      </c>
      <c r="BY104" s="84">
        <f t="array" ref="BY104">SUMPRODUCT(BR104:BX104,TRANSPOSE(Weights))</f>
        <v>0</v>
      </c>
      <c r="BZ104" s="53"/>
    </row>
    <row r="105">
      <c r="A105" s="140"/>
      <c r="B105" s="51" t="str">
        <f>IF(ISBLANK(A105),"",if(C105="","N",if(VLOOKUP(BQ105,NewPlanet,3,false)=C105,"Y","N")))</f>
        <v/>
      </c>
      <c r="C105" s="141"/>
      <c r="D105" s="52"/>
      <c r="E105" s="52"/>
      <c r="F105" s="52"/>
      <c r="G105" s="52"/>
      <c r="H105" s="52"/>
      <c r="I105" s="54" t="str">
        <f t="shared" si="16"/>
        <v/>
      </c>
      <c r="J105" s="52"/>
      <c r="K105" s="52"/>
      <c r="L105" s="52"/>
      <c r="M105" s="52"/>
      <c r="N105" s="52"/>
      <c r="O105" s="54" t="str">
        <f t="shared" si="17"/>
        <v/>
      </c>
      <c r="P105" s="142"/>
      <c r="Q105" s="56"/>
      <c r="R105" s="143"/>
      <c r="S105" s="58"/>
      <c r="T105" s="144"/>
      <c r="U105" s="60"/>
      <c r="V105" s="61"/>
      <c r="W105" s="62"/>
      <c r="X105" s="52"/>
      <c r="Y105" s="63"/>
      <c r="Z105" s="52"/>
      <c r="AA105" s="52"/>
      <c r="AB105" s="52"/>
      <c r="AC105" s="65"/>
      <c r="AD105" s="52"/>
      <c r="AE105" s="52"/>
      <c r="AF105" s="52"/>
      <c r="AG105" s="65"/>
      <c r="AH105" s="52"/>
      <c r="AI105" s="52"/>
      <c r="AJ105" s="52"/>
      <c r="AK105" s="65"/>
      <c r="AL105" s="52"/>
      <c r="AM105" s="52"/>
      <c r="AN105" s="52"/>
      <c r="AO105" s="56"/>
      <c r="AP105" s="56"/>
      <c r="AQ105" s="56"/>
      <c r="AR105" s="58"/>
      <c r="AS105" s="58"/>
      <c r="AT105" s="58"/>
      <c r="AU105" s="60"/>
      <c r="AV105" s="60"/>
      <c r="AW105" s="61"/>
      <c r="AX105" s="62"/>
      <c r="AY105" s="31" t="str">
        <f t="shared" si="18"/>
        <v/>
      </c>
      <c r="AZ105" s="63"/>
      <c r="BA105" s="69"/>
      <c r="BB105" s="69"/>
      <c r="BC105" s="69"/>
      <c r="BD105" s="71"/>
      <c r="BE105" s="71"/>
      <c r="BF105" s="71"/>
      <c r="BG105" s="72"/>
      <c r="BH105" s="73"/>
      <c r="BI105" s="73"/>
      <c r="BJ105" s="74"/>
      <c r="BK105" s="74"/>
      <c r="BL105" s="77" t="str">
        <f t="shared" si="19"/>
        <v/>
      </c>
      <c r="BM105" s="80" t="str">
        <f t="shared" si="20"/>
        <v/>
      </c>
      <c r="BN105" s="139"/>
      <c r="BO105" s="82" t="str">
        <f>IF(ISBLANK(A105),"",VLOOKUP(LEFT(A105,1),Coordinate,2,FALSE))</f>
        <v/>
      </c>
      <c r="BP105" s="83">
        <f t="shared" si="21"/>
        <v>0</v>
      </c>
      <c r="BQ105" s="84">
        <f t="shared" si="22"/>
        <v>0</v>
      </c>
      <c r="BR105" s="54" t="str">
        <f>IF(ISBLANK(A105),"",vlookup(LEFT(A105,1),Coordinate,9,false))</f>
        <v/>
      </c>
      <c r="BS105" s="54" t="str">
        <f>IF(ISBLANK(A105),"",VLOOKUP(MID(A105,2,1),Coordinate,9,false))</f>
        <v/>
      </c>
      <c r="BT105" s="54" t="str">
        <f>IF(ISBLANK(A105),"",VLOOKUP(MID(A105,3,1),Coordinate,9,false))</f>
        <v/>
      </c>
      <c r="BU105" s="54" t="str">
        <f>IF(ISBLANK(A105),"",VLOOKUP(MID(A105,4,1),Coordinate,9,false))</f>
        <v/>
      </c>
      <c r="BV105" s="54" t="str">
        <f>IF(ISBLANK(A105),"",VLOOKUP(MID(A105,5,1),Coordinate,9,false))</f>
        <v/>
      </c>
      <c r="BW105" s="54" t="str">
        <f>IF(ISBLANK(A105),"",VLOOKUP(MID(A105,6,1),Coordinate,9,false))</f>
        <v/>
      </c>
      <c r="BX105" s="84" t="str">
        <f>IF(ISBLANK(A105),"",VLOOKUP(RIGHT(A105,1),Coordinate,9,false))</f>
        <v/>
      </c>
      <c r="BY105" s="84">
        <f t="array" ref="BY105">SUMPRODUCT(BR105:BX105,TRANSPOSE(Weights))</f>
        <v>0</v>
      </c>
      <c r="BZ105" s="53"/>
    </row>
    <row r="106">
      <c r="A106" s="140"/>
      <c r="B106" s="51" t="str">
        <f>IF(ISBLANK(A106),"",if(C106="","N",if(VLOOKUP(BQ106,NewPlanet,3,false)=C106,"Y","N")))</f>
        <v/>
      </c>
      <c r="C106" s="141"/>
      <c r="D106" s="52"/>
      <c r="E106" s="52"/>
      <c r="F106" s="52"/>
      <c r="G106" s="52"/>
      <c r="H106" s="52"/>
      <c r="I106" s="54" t="str">
        <f t="shared" si="16"/>
        <v/>
      </c>
      <c r="J106" s="52"/>
      <c r="K106" s="52"/>
      <c r="L106" s="52"/>
      <c r="M106" s="52"/>
      <c r="N106" s="52"/>
      <c r="O106" s="54" t="str">
        <f t="shared" si="17"/>
        <v/>
      </c>
      <c r="P106" s="142"/>
      <c r="Q106" s="56"/>
      <c r="R106" s="143"/>
      <c r="S106" s="58"/>
      <c r="T106" s="144"/>
      <c r="U106" s="60"/>
      <c r="V106" s="61"/>
      <c r="W106" s="62"/>
      <c r="X106" s="52"/>
      <c r="Y106" s="63"/>
      <c r="Z106" s="52"/>
      <c r="AA106" s="52"/>
      <c r="AB106" s="52"/>
      <c r="AC106" s="65"/>
      <c r="AD106" s="52"/>
      <c r="AE106" s="52"/>
      <c r="AF106" s="52"/>
      <c r="AG106" s="65"/>
      <c r="AH106" s="52"/>
      <c r="AI106" s="52"/>
      <c r="AJ106" s="52"/>
      <c r="AK106" s="65"/>
      <c r="AL106" s="52"/>
      <c r="AM106" s="52"/>
      <c r="AN106" s="52"/>
      <c r="AO106" s="56"/>
      <c r="AP106" s="56"/>
      <c r="AQ106" s="56"/>
      <c r="AR106" s="58"/>
      <c r="AS106" s="58"/>
      <c r="AT106" s="58"/>
      <c r="AU106" s="60"/>
      <c r="AV106" s="60"/>
      <c r="AW106" s="61"/>
      <c r="AX106" s="62"/>
      <c r="AY106" s="31" t="str">
        <f t="shared" si="18"/>
        <v/>
      </c>
      <c r="AZ106" s="63"/>
      <c r="BA106" s="69"/>
      <c r="BB106" s="69"/>
      <c r="BC106" s="69"/>
      <c r="BD106" s="71"/>
      <c r="BE106" s="71"/>
      <c r="BF106" s="71"/>
      <c r="BG106" s="72"/>
      <c r="BH106" s="73"/>
      <c r="BI106" s="73"/>
      <c r="BJ106" s="74"/>
      <c r="BK106" s="74"/>
      <c r="BL106" s="77" t="str">
        <f t="shared" si="19"/>
        <v/>
      </c>
      <c r="BM106" s="80" t="str">
        <f t="shared" si="20"/>
        <v/>
      </c>
      <c r="BN106" s="139"/>
      <c r="BO106" s="82" t="str">
        <f>IF(ISBLANK(A106),"",VLOOKUP(LEFT(A106,1),Coordinate,2,FALSE))</f>
        <v/>
      </c>
      <c r="BP106" s="83">
        <f t="shared" si="21"/>
        <v>0</v>
      </c>
      <c r="BQ106" s="84">
        <f t="shared" si="22"/>
        <v>0</v>
      </c>
      <c r="BR106" s="54" t="str">
        <f>IF(ISBLANK(A106),"",vlookup(LEFT(A106,1),Coordinate,9,false))</f>
        <v/>
      </c>
      <c r="BS106" s="54" t="str">
        <f>IF(ISBLANK(A106),"",VLOOKUP(MID(A106,2,1),Coordinate,9,false))</f>
        <v/>
      </c>
      <c r="BT106" s="54" t="str">
        <f>IF(ISBLANK(A106),"",VLOOKUP(MID(A106,3,1),Coordinate,9,false))</f>
        <v/>
      </c>
      <c r="BU106" s="54" t="str">
        <f>IF(ISBLANK(A106),"",VLOOKUP(MID(A106,4,1),Coordinate,9,false))</f>
        <v/>
      </c>
      <c r="BV106" s="54" t="str">
        <f>IF(ISBLANK(A106),"",VLOOKUP(MID(A106,5,1),Coordinate,9,false))</f>
        <v/>
      </c>
      <c r="BW106" s="54" t="str">
        <f>IF(ISBLANK(A106),"",VLOOKUP(MID(A106,6,1),Coordinate,9,false))</f>
        <v/>
      </c>
      <c r="BX106" s="84" t="str">
        <f>IF(ISBLANK(A106),"",VLOOKUP(RIGHT(A106,1),Coordinate,9,false))</f>
        <v/>
      </c>
      <c r="BY106" s="84">
        <f t="array" ref="BY106">SUMPRODUCT(BR106:BX106,TRANSPOSE(Weights))</f>
        <v>0</v>
      </c>
      <c r="BZ106" s="53"/>
    </row>
    <row r="107">
      <c r="A107" s="140"/>
      <c r="B107" s="51" t="str">
        <f>IF(ISBLANK(A107),"",if(C107="","N",if(VLOOKUP(BQ107,NewPlanet,3,false)=C107,"Y","N")))</f>
        <v/>
      </c>
      <c r="C107" s="141"/>
      <c r="D107" s="52"/>
      <c r="E107" s="52"/>
      <c r="F107" s="52"/>
      <c r="G107" s="52"/>
      <c r="H107" s="52"/>
      <c r="I107" s="54" t="str">
        <f t="shared" si="16"/>
        <v/>
      </c>
      <c r="J107" s="52"/>
      <c r="K107" s="52"/>
      <c r="L107" s="52"/>
      <c r="M107" s="52"/>
      <c r="N107" s="52"/>
      <c r="O107" s="54" t="str">
        <f t="shared" si="17"/>
        <v/>
      </c>
      <c r="P107" s="142"/>
      <c r="Q107" s="56"/>
      <c r="R107" s="143"/>
      <c r="S107" s="58"/>
      <c r="T107" s="144"/>
      <c r="U107" s="60"/>
      <c r="V107" s="61"/>
      <c r="W107" s="62"/>
      <c r="X107" s="52"/>
      <c r="Y107" s="63"/>
      <c r="Z107" s="52"/>
      <c r="AA107" s="52"/>
      <c r="AB107" s="52"/>
      <c r="AC107" s="65"/>
      <c r="AD107" s="52"/>
      <c r="AE107" s="52"/>
      <c r="AF107" s="52"/>
      <c r="AG107" s="65"/>
      <c r="AH107" s="52"/>
      <c r="AI107" s="52"/>
      <c r="AJ107" s="52"/>
      <c r="AK107" s="65"/>
      <c r="AL107" s="52"/>
      <c r="AM107" s="52"/>
      <c r="AN107" s="52"/>
      <c r="AO107" s="56"/>
      <c r="AP107" s="56"/>
      <c r="AQ107" s="56"/>
      <c r="AR107" s="58"/>
      <c r="AS107" s="58"/>
      <c r="AT107" s="58"/>
      <c r="AU107" s="60"/>
      <c r="AV107" s="60"/>
      <c r="AW107" s="61"/>
      <c r="AX107" s="62"/>
      <c r="AY107" s="31" t="str">
        <f t="shared" si="18"/>
        <v/>
      </c>
      <c r="AZ107" s="63"/>
      <c r="BA107" s="69"/>
      <c r="BB107" s="69"/>
      <c r="BC107" s="69"/>
      <c r="BD107" s="71"/>
      <c r="BE107" s="71"/>
      <c r="BF107" s="71"/>
      <c r="BG107" s="72"/>
      <c r="BH107" s="73"/>
      <c r="BI107" s="73"/>
      <c r="BJ107" s="74"/>
      <c r="BK107" s="74"/>
      <c r="BL107" s="77" t="str">
        <f t="shared" si="19"/>
        <v/>
      </c>
      <c r="BM107" s="80" t="str">
        <f t="shared" si="20"/>
        <v/>
      </c>
      <c r="BN107" s="139"/>
      <c r="BO107" s="82" t="str">
        <f>IF(ISBLANK(A107),"",VLOOKUP(LEFT(A107,1),Coordinate,2,FALSE))</f>
        <v/>
      </c>
      <c r="BP107" s="83">
        <f t="shared" si="21"/>
        <v>0</v>
      </c>
      <c r="BQ107" s="84">
        <f t="shared" si="22"/>
        <v>0</v>
      </c>
      <c r="BR107" s="54" t="str">
        <f>IF(ISBLANK(A107),"",vlookup(LEFT(A107,1),Coordinate,9,false))</f>
        <v/>
      </c>
      <c r="BS107" s="54" t="str">
        <f>IF(ISBLANK(A107),"",VLOOKUP(MID(A107,2,1),Coordinate,9,false))</f>
        <v/>
      </c>
      <c r="BT107" s="54" t="str">
        <f>IF(ISBLANK(A107),"",VLOOKUP(MID(A107,3,1),Coordinate,9,false))</f>
        <v/>
      </c>
      <c r="BU107" s="54" t="str">
        <f>IF(ISBLANK(A107),"",VLOOKUP(MID(A107,4,1),Coordinate,9,false))</f>
        <v/>
      </c>
      <c r="BV107" s="54" t="str">
        <f>IF(ISBLANK(A107),"",VLOOKUP(MID(A107,5,1),Coordinate,9,false))</f>
        <v/>
      </c>
      <c r="BW107" s="54" t="str">
        <f>IF(ISBLANK(A107),"",VLOOKUP(MID(A107,6,1),Coordinate,9,false))</f>
        <v/>
      </c>
      <c r="BX107" s="84" t="str">
        <f>IF(ISBLANK(A107),"",VLOOKUP(RIGHT(A107,1),Coordinate,9,false))</f>
        <v/>
      </c>
      <c r="BY107" s="84">
        <f t="array" ref="BY107">SUMPRODUCT(BR107:BX107,TRANSPOSE(Weights))</f>
        <v>0</v>
      </c>
      <c r="BZ107" s="53"/>
    </row>
    <row r="108">
      <c r="A108" s="140"/>
      <c r="B108" s="51" t="str">
        <f>IF(ISBLANK(A108),"",if(C108="","N",if(VLOOKUP(BQ108,NewPlanet,3,false)=C108,"Y","N")))</f>
        <v/>
      </c>
      <c r="C108" s="141"/>
      <c r="D108" s="52"/>
      <c r="E108" s="52"/>
      <c r="F108" s="52"/>
      <c r="G108" s="52"/>
      <c r="H108" s="52"/>
      <c r="I108" s="54" t="str">
        <f t="shared" si="16"/>
        <v/>
      </c>
      <c r="J108" s="52"/>
      <c r="K108" s="52"/>
      <c r="L108" s="52"/>
      <c r="M108" s="52"/>
      <c r="N108" s="52"/>
      <c r="O108" s="54" t="str">
        <f t="shared" si="17"/>
        <v/>
      </c>
      <c r="P108" s="142"/>
      <c r="Q108" s="56"/>
      <c r="R108" s="143"/>
      <c r="S108" s="58"/>
      <c r="T108" s="144"/>
      <c r="U108" s="60"/>
      <c r="V108" s="61"/>
      <c r="W108" s="62"/>
      <c r="X108" s="52"/>
      <c r="Y108" s="63"/>
      <c r="Z108" s="52"/>
      <c r="AA108" s="52"/>
      <c r="AB108" s="52"/>
      <c r="AC108" s="65"/>
      <c r="AD108" s="52"/>
      <c r="AE108" s="52"/>
      <c r="AF108" s="52"/>
      <c r="AG108" s="65"/>
      <c r="AH108" s="52"/>
      <c r="AI108" s="52"/>
      <c r="AJ108" s="52"/>
      <c r="AK108" s="65"/>
      <c r="AL108" s="52"/>
      <c r="AM108" s="52"/>
      <c r="AN108" s="52"/>
      <c r="AO108" s="56"/>
      <c r="AP108" s="56"/>
      <c r="AQ108" s="56"/>
      <c r="AR108" s="58"/>
      <c r="AS108" s="58"/>
      <c r="AT108" s="58"/>
      <c r="AU108" s="60"/>
      <c r="AV108" s="60"/>
      <c r="AW108" s="61"/>
      <c r="AX108" s="62"/>
      <c r="AY108" s="31" t="str">
        <f t="shared" si="18"/>
        <v/>
      </c>
      <c r="AZ108" s="63"/>
      <c r="BA108" s="69"/>
      <c r="BB108" s="69"/>
      <c r="BC108" s="69"/>
      <c r="BD108" s="71"/>
      <c r="BE108" s="71"/>
      <c r="BF108" s="71"/>
      <c r="BG108" s="72"/>
      <c r="BH108" s="73"/>
      <c r="BI108" s="73"/>
      <c r="BJ108" s="74"/>
      <c r="BK108" s="74"/>
      <c r="BL108" s="77" t="str">
        <f t="shared" si="19"/>
        <v/>
      </c>
      <c r="BM108" s="80" t="str">
        <f t="shared" si="20"/>
        <v/>
      </c>
      <c r="BN108" s="139"/>
      <c r="BO108" s="82" t="str">
        <f>IF(ISBLANK(A108),"",VLOOKUP(LEFT(A108,1),Coordinate,2,FALSE))</f>
        <v/>
      </c>
      <c r="BP108" s="83">
        <f t="shared" si="21"/>
        <v>0</v>
      </c>
      <c r="BQ108" s="84">
        <f t="shared" si="22"/>
        <v>0</v>
      </c>
      <c r="BR108" s="54" t="str">
        <f>IF(ISBLANK(A108),"",vlookup(LEFT(A108,1),Coordinate,9,false))</f>
        <v/>
      </c>
      <c r="BS108" s="54" t="str">
        <f>IF(ISBLANK(A108),"",VLOOKUP(MID(A108,2,1),Coordinate,9,false))</f>
        <v/>
      </c>
      <c r="BT108" s="54" t="str">
        <f>IF(ISBLANK(A108),"",VLOOKUP(MID(A108,3,1),Coordinate,9,false))</f>
        <v/>
      </c>
      <c r="BU108" s="54" t="str">
        <f>IF(ISBLANK(A108),"",VLOOKUP(MID(A108,4,1),Coordinate,9,false))</f>
        <v/>
      </c>
      <c r="BV108" s="54" t="str">
        <f>IF(ISBLANK(A108),"",VLOOKUP(MID(A108,5,1),Coordinate,9,false))</f>
        <v/>
      </c>
      <c r="BW108" s="54" t="str">
        <f>IF(ISBLANK(A108),"",VLOOKUP(MID(A108,6,1),Coordinate,9,false))</f>
        <v/>
      </c>
      <c r="BX108" s="84" t="str">
        <f>IF(ISBLANK(A108),"",VLOOKUP(RIGHT(A108,1),Coordinate,9,false))</f>
        <v/>
      </c>
      <c r="BY108" s="84">
        <f t="array" ref="BY108">SUMPRODUCT(BR108:BX108,TRANSPOSE(Weights))</f>
        <v>0</v>
      </c>
      <c r="BZ108" s="53"/>
    </row>
    <row r="109">
      <c r="A109" s="140"/>
      <c r="B109" s="51" t="str">
        <f>IF(ISBLANK(A109),"",if(C109="","N",if(VLOOKUP(BQ109,NewPlanet,3,false)=C109,"Y","N")))</f>
        <v/>
      </c>
      <c r="C109" s="141"/>
      <c r="D109" s="52"/>
      <c r="E109" s="52"/>
      <c r="F109" s="52"/>
      <c r="G109" s="52"/>
      <c r="H109" s="52"/>
      <c r="I109" s="54" t="str">
        <f t="shared" si="16"/>
        <v/>
      </c>
      <c r="J109" s="52"/>
      <c r="K109" s="52"/>
      <c r="L109" s="52"/>
      <c r="M109" s="52"/>
      <c r="N109" s="52"/>
      <c r="O109" s="54" t="str">
        <f t="shared" si="17"/>
        <v/>
      </c>
      <c r="P109" s="142"/>
      <c r="Q109" s="56"/>
      <c r="R109" s="143"/>
      <c r="S109" s="58"/>
      <c r="T109" s="144"/>
      <c r="U109" s="60"/>
      <c r="V109" s="61"/>
      <c r="W109" s="62"/>
      <c r="X109" s="52"/>
      <c r="Y109" s="63"/>
      <c r="Z109" s="52"/>
      <c r="AA109" s="52"/>
      <c r="AB109" s="52"/>
      <c r="AC109" s="65"/>
      <c r="AD109" s="52"/>
      <c r="AE109" s="52"/>
      <c r="AF109" s="52"/>
      <c r="AG109" s="65"/>
      <c r="AH109" s="52"/>
      <c r="AI109" s="52"/>
      <c r="AJ109" s="52"/>
      <c r="AK109" s="65"/>
      <c r="AL109" s="52"/>
      <c r="AM109" s="52"/>
      <c r="AN109" s="52"/>
      <c r="AO109" s="56"/>
      <c r="AP109" s="56"/>
      <c r="AQ109" s="56"/>
      <c r="AR109" s="58"/>
      <c r="AS109" s="58"/>
      <c r="AT109" s="58"/>
      <c r="AU109" s="60"/>
      <c r="AV109" s="60"/>
      <c r="AW109" s="61"/>
      <c r="AX109" s="62"/>
      <c r="AY109" s="31" t="str">
        <f t="shared" si="18"/>
        <v/>
      </c>
      <c r="AZ109" s="63"/>
      <c r="BA109" s="69"/>
      <c r="BB109" s="69"/>
      <c r="BC109" s="69"/>
      <c r="BD109" s="71"/>
      <c r="BE109" s="71"/>
      <c r="BF109" s="71"/>
      <c r="BG109" s="72"/>
      <c r="BH109" s="73"/>
      <c r="BI109" s="73"/>
      <c r="BJ109" s="74"/>
      <c r="BK109" s="74"/>
      <c r="BL109" s="77" t="str">
        <f t="shared" si="19"/>
        <v/>
      </c>
      <c r="BM109" s="80" t="str">
        <f t="shared" si="20"/>
        <v/>
      </c>
      <c r="BN109" s="139"/>
      <c r="BO109" s="82" t="str">
        <f>IF(ISBLANK(A109),"",VLOOKUP(LEFT(A109,1),Coordinate,2,FALSE))</f>
        <v/>
      </c>
      <c r="BP109" s="83">
        <f t="shared" si="21"/>
        <v>0</v>
      </c>
      <c r="BQ109" s="84">
        <f t="shared" si="22"/>
        <v>0</v>
      </c>
      <c r="BR109" s="54" t="str">
        <f>IF(ISBLANK(A109),"",vlookup(LEFT(A109,1),Coordinate,9,false))</f>
        <v/>
      </c>
      <c r="BS109" s="54" t="str">
        <f>IF(ISBLANK(A109),"",VLOOKUP(MID(A109,2,1),Coordinate,9,false))</f>
        <v/>
      </c>
      <c r="BT109" s="54" t="str">
        <f>IF(ISBLANK(A109),"",VLOOKUP(MID(A109,3,1),Coordinate,9,false))</f>
        <v/>
      </c>
      <c r="BU109" s="54" t="str">
        <f>IF(ISBLANK(A109),"",VLOOKUP(MID(A109,4,1),Coordinate,9,false))</f>
        <v/>
      </c>
      <c r="BV109" s="54" t="str">
        <f>IF(ISBLANK(A109),"",VLOOKUP(MID(A109,5,1),Coordinate,9,false))</f>
        <v/>
      </c>
      <c r="BW109" s="54" t="str">
        <f>IF(ISBLANK(A109),"",VLOOKUP(MID(A109,6,1),Coordinate,9,false))</f>
        <v/>
      </c>
      <c r="BX109" s="84" t="str">
        <f>IF(ISBLANK(A109),"",VLOOKUP(RIGHT(A109,1),Coordinate,9,false))</f>
        <v/>
      </c>
      <c r="BY109" s="84">
        <f t="array" ref="BY109">SUMPRODUCT(BR109:BX109,TRANSPOSE(Weights))</f>
        <v>0</v>
      </c>
      <c r="BZ109" s="53"/>
    </row>
    <row r="110">
      <c r="A110" s="140"/>
      <c r="B110" s="51" t="str">
        <f>IF(ISBLANK(A110),"",if(C110="","N",if(VLOOKUP(BQ110,NewPlanet,3,false)=C110,"Y","N")))</f>
        <v/>
      </c>
      <c r="C110" s="141"/>
      <c r="D110" s="52"/>
      <c r="E110" s="52"/>
      <c r="F110" s="52"/>
      <c r="G110" s="52"/>
      <c r="H110" s="52"/>
      <c r="I110" s="54" t="str">
        <f t="shared" si="16"/>
        <v/>
      </c>
      <c r="J110" s="52"/>
      <c r="K110" s="52"/>
      <c r="L110" s="52"/>
      <c r="M110" s="52"/>
      <c r="N110" s="52"/>
      <c r="O110" s="54" t="str">
        <f t="shared" si="17"/>
        <v/>
      </c>
      <c r="P110" s="142"/>
      <c r="Q110" s="56"/>
      <c r="R110" s="143"/>
      <c r="S110" s="58"/>
      <c r="T110" s="144"/>
      <c r="U110" s="60"/>
      <c r="V110" s="61"/>
      <c r="W110" s="62"/>
      <c r="X110" s="52"/>
      <c r="Y110" s="63"/>
      <c r="Z110" s="52"/>
      <c r="AA110" s="52"/>
      <c r="AB110" s="52"/>
      <c r="AC110" s="65"/>
      <c r="AD110" s="52"/>
      <c r="AE110" s="52"/>
      <c r="AF110" s="52"/>
      <c r="AG110" s="65"/>
      <c r="AH110" s="52"/>
      <c r="AI110" s="52"/>
      <c r="AJ110" s="52"/>
      <c r="AK110" s="65"/>
      <c r="AL110" s="52"/>
      <c r="AM110" s="52"/>
      <c r="AN110" s="52"/>
      <c r="AO110" s="56"/>
      <c r="AP110" s="56"/>
      <c r="AQ110" s="56"/>
      <c r="AR110" s="58"/>
      <c r="AS110" s="58"/>
      <c r="AT110" s="58"/>
      <c r="AU110" s="60"/>
      <c r="AV110" s="60"/>
      <c r="AW110" s="61"/>
      <c r="AX110" s="62"/>
      <c r="AY110" s="31" t="str">
        <f t="shared" si="18"/>
        <v/>
      </c>
      <c r="AZ110" s="63"/>
      <c r="BA110" s="69"/>
      <c r="BB110" s="69"/>
      <c r="BC110" s="69"/>
      <c r="BD110" s="71"/>
      <c r="BE110" s="71"/>
      <c r="BF110" s="71"/>
      <c r="BG110" s="72"/>
      <c r="BH110" s="73"/>
      <c r="BI110" s="73"/>
      <c r="BJ110" s="74"/>
      <c r="BK110" s="74"/>
      <c r="BL110" s="77" t="str">
        <f t="shared" si="19"/>
        <v/>
      </c>
      <c r="BM110" s="80" t="str">
        <f t="shared" si="20"/>
        <v/>
      </c>
      <c r="BN110" s="139"/>
      <c r="BO110" s="82" t="str">
        <f>IF(ISBLANK(A110),"",VLOOKUP(LEFT(A110,1),Coordinate,2,FALSE))</f>
        <v/>
      </c>
      <c r="BP110" s="83">
        <f t="shared" si="21"/>
        <v>0</v>
      </c>
      <c r="BQ110" s="84">
        <f t="shared" si="22"/>
        <v>0</v>
      </c>
      <c r="BR110" s="54" t="str">
        <f>IF(ISBLANK(A110),"",vlookup(LEFT(A110,1),Coordinate,9,false))</f>
        <v/>
      </c>
      <c r="BS110" s="54" t="str">
        <f>IF(ISBLANK(A110),"",VLOOKUP(MID(A110,2,1),Coordinate,9,false))</f>
        <v/>
      </c>
      <c r="BT110" s="54" t="str">
        <f>IF(ISBLANK(A110),"",VLOOKUP(MID(A110,3,1),Coordinate,9,false))</f>
        <v/>
      </c>
      <c r="BU110" s="54" t="str">
        <f>IF(ISBLANK(A110),"",VLOOKUP(MID(A110,4,1),Coordinate,9,false))</f>
        <v/>
      </c>
      <c r="BV110" s="54" t="str">
        <f>IF(ISBLANK(A110),"",VLOOKUP(MID(A110,5,1),Coordinate,9,false))</f>
        <v/>
      </c>
      <c r="BW110" s="54" t="str">
        <f>IF(ISBLANK(A110),"",VLOOKUP(MID(A110,6,1),Coordinate,9,false))</f>
        <v/>
      </c>
      <c r="BX110" s="84" t="str">
        <f>IF(ISBLANK(A110),"",VLOOKUP(RIGHT(A110,1),Coordinate,9,false))</f>
        <v/>
      </c>
      <c r="BY110" s="84">
        <f t="array" ref="BY110">SUMPRODUCT(BR110:BX110,TRANSPOSE(Weights))</f>
        <v>0</v>
      </c>
      <c r="BZ110" s="53"/>
    </row>
    <row r="111">
      <c r="A111" s="140"/>
      <c r="B111" s="51" t="str">
        <f>IF(ISBLANK(A111),"",if(C111="","N",if(VLOOKUP(BQ111,NewPlanet,3,false)=C111,"Y","N")))</f>
        <v/>
      </c>
      <c r="C111" s="141"/>
      <c r="D111" s="52"/>
      <c r="E111" s="52"/>
      <c r="F111" s="52"/>
      <c r="G111" s="52"/>
      <c r="H111" s="52"/>
      <c r="I111" s="54" t="str">
        <f t="shared" si="16"/>
        <v/>
      </c>
      <c r="J111" s="52"/>
      <c r="K111" s="52"/>
      <c r="L111" s="52"/>
      <c r="M111" s="52"/>
      <c r="N111" s="52"/>
      <c r="O111" s="54" t="str">
        <f t="shared" si="17"/>
        <v/>
      </c>
      <c r="P111" s="142"/>
      <c r="Q111" s="56"/>
      <c r="R111" s="143"/>
      <c r="S111" s="58"/>
      <c r="T111" s="144"/>
      <c r="U111" s="60"/>
      <c r="V111" s="61"/>
      <c r="W111" s="62"/>
      <c r="X111" s="52"/>
      <c r="Y111" s="63"/>
      <c r="Z111" s="52"/>
      <c r="AA111" s="52"/>
      <c r="AB111" s="52"/>
      <c r="AC111" s="65"/>
      <c r="AD111" s="52"/>
      <c r="AE111" s="52"/>
      <c r="AF111" s="52"/>
      <c r="AG111" s="65"/>
      <c r="AH111" s="52"/>
      <c r="AI111" s="52"/>
      <c r="AJ111" s="52"/>
      <c r="AK111" s="65"/>
      <c r="AL111" s="52"/>
      <c r="AM111" s="52"/>
      <c r="AN111" s="52"/>
      <c r="AO111" s="56"/>
      <c r="AP111" s="56"/>
      <c r="AQ111" s="56"/>
      <c r="AR111" s="58"/>
      <c r="AS111" s="58"/>
      <c r="AT111" s="58"/>
      <c r="AU111" s="60"/>
      <c r="AV111" s="60"/>
      <c r="AW111" s="61"/>
      <c r="AX111" s="62"/>
      <c r="AY111" s="31" t="str">
        <f t="shared" si="18"/>
        <v/>
      </c>
      <c r="AZ111" s="63"/>
      <c r="BA111" s="69"/>
      <c r="BB111" s="69"/>
      <c r="BC111" s="69"/>
      <c r="BD111" s="71"/>
      <c r="BE111" s="71"/>
      <c r="BF111" s="71"/>
      <c r="BG111" s="72"/>
      <c r="BH111" s="73"/>
      <c r="BI111" s="73"/>
      <c r="BJ111" s="74"/>
      <c r="BK111" s="74"/>
      <c r="BL111" s="77" t="str">
        <f t="shared" si="19"/>
        <v/>
      </c>
      <c r="BM111" s="80" t="str">
        <f t="shared" si="20"/>
        <v/>
      </c>
      <c r="BN111" s="139"/>
      <c r="BO111" s="82" t="str">
        <f>IF(ISBLANK(A111),"",VLOOKUP(LEFT(A111,1),Coordinate,2,FALSE))</f>
        <v/>
      </c>
      <c r="BP111" s="83">
        <f t="shared" si="21"/>
        <v>0</v>
      </c>
      <c r="BQ111" s="84">
        <f t="shared" si="22"/>
        <v>0</v>
      </c>
      <c r="BR111" s="54" t="str">
        <f>IF(ISBLANK(A111),"",vlookup(LEFT(A111,1),Coordinate,9,false))</f>
        <v/>
      </c>
      <c r="BS111" s="54" t="str">
        <f>IF(ISBLANK(A111),"",VLOOKUP(MID(A111,2,1),Coordinate,9,false))</f>
        <v/>
      </c>
      <c r="BT111" s="54" t="str">
        <f>IF(ISBLANK(A111),"",VLOOKUP(MID(A111,3,1),Coordinate,9,false))</f>
        <v/>
      </c>
      <c r="BU111" s="54" t="str">
        <f>IF(ISBLANK(A111),"",VLOOKUP(MID(A111,4,1),Coordinate,9,false))</f>
        <v/>
      </c>
      <c r="BV111" s="54" t="str">
        <f>IF(ISBLANK(A111),"",VLOOKUP(MID(A111,5,1),Coordinate,9,false))</f>
        <v/>
      </c>
      <c r="BW111" s="54" t="str">
        <f>IF(ISBLANK(A111),"",VLOOKUP(MID(A111,6,1),Coordinate,9,false))</f>
        <v/>
      </c>
      <c r="BX111" s="84" t="str">
        <f>IF(ISBLANK(A111),"",VLOOKUP(RIGHT(A111,1),Coordinate,9,false))</f>
        <v/>
      </c>
      <c r="BY111" s="84">
        <f t="array" ref="BY111">SUMPRODUCT(BR111:BX111,TRANSPOSE(Weights))</f>
        <v>0</v>
      </c>
      <c r="BZ111" s="53"/>
    </row>
    <row r="112">
      <c r="A112" s="140"/>
      <c r="B112" s="51" t="str">
        <f>IF(ISBLANK(A112),"",if(C112="","N",if(VLOOKUP(BQ112,NewPlanet,3,false)=C112,"Y","N")))</f>
        <v/>
      </c>
      <c r="C112" s="141"/>
      <c r="D112" s="52"/>
      <c r="E112" s="52"/>
      <c r="F112" s="52"/>
      <c r="G112" s="52"/>
      <c r="H112" s="52"/>
      <c r="I112" s="54" t="str">
        <f t="shared" si="16"/>
        <v/>
      </c>
      <c r="J112" s="52"/>
      <c r="K112" s="52"/>
      <c r="L112" s="52"/>
      <c r="M112" s="52"/>
      <c r="N112" s="52"/>
      <c r="O112" s="54" t="str">
        <f t="shared" si="17"/>
        <v/>
      </c>
      <c r="P112" s="142"/>
      <c r="Q112" s="56"/>
      <c r="R112" s="143"/>
      <c r="S112" s="58"/>
      <c r="T112" s="144"/>
      <c r="U112" s="60"/>
      <c r="V112" s="61"/>
      <c r="W112" s="62"/>
      <c r="X112" s="52"/>
      <c r="Y112" s="63"/>
      <c r="Z112" s="52"/>
      <c r="AA112" s="52"/>
      <c r="AB112" s="52"/>
      <c r="AC112" s="65"/>
      <c r="AD112" s="52"/>
      <c r="AE112" s="52"/>
      <c r="AF112" s="52"/>
      <c r="AG112" s="65"/>
      <c r="AH112" s="52"/>
      <c r="AI112" s="52"/>
      <c r="AJ112" s="52"/>
      <c r="AK112" s="65"/>
      <c r="AL112" s="52"/>
      <c r="AM112" s="52"/>
      <c r="AN112" s="52"/>
      <c r="AO112" s="56"/>
      <c r="AP112" s="56"/>
      <c r="AQ112" s="56"/>
      <c r="AR112" s="58"/>
      <c r="AS112" s="58"/>
      <c r="AT112" s="58"/>
      <c r="AU112" s="60"/>
      <c r="AV112" s="60"/>
      <c r="AW112" s="61"/>
      <c r="AX112" s="62"/>
      <c r="AY112" s="31" t="str">
        <f t="shared" si="18"/>
        <v/>
      </c>
      <c r="AZ112" s="63"/>
      <c r="BA112" s="69"/>
      <c r="BB112" s="69"/>
      <c r="BC112" s="69"/>
      <c r="BD112" s="71"/>
      <c r="BE112" s="71"/>
      <c r="BF112" s="71"/>
      <c r="BG112" s="72"/>
      <c r="BH112" s="73"/>
      <c r="BI112" s="73"/>
      <c r="BJ112" s="74"/>
      <c r="BK112" s="74"/>
      <c r="BL112" s="77" t="str">
        <f t="shared" si="19"/>
        <v/>
      </c>
      <c r="BM112" s="80" t="str">
        <f t="shared" si="20"/>
        <v/>
      </c>
      <c r="BN112" s="139"/>
      <c r="BO112" s="82" t="str">
        <f>IF(ISBLANK(A112),"",VLOOKUP(LEFT(A112,1),Coordinate,2,FALSE))</f>
        <v/>
      </c>
      <c r="BP112" s="83">
        <f t="shared" si="21"/>
        <v>0</v>
      </c>
      <c r="BQ112" s="84">
        <f t="shared" si="22"/>
        <v>0</v>
      </c>
      <c r="BR112" s="54" t="str">
        <f>IF(ISBLANK(A112),"",vlookup(LEFT(A112,1),Coordinate,9,false))</f>
        <v/>
      </c>
      <c r="BS112" s="54" t="str">
        <f>IF(ISBLANK(A112),"",VLOOKUP(MID(A112,2,1),Coordinate,9,false))</f>
        <v/>
      </c>
      <c r="BT112" s="54" t="str">
        <f>IF(ISBLANK(A112),"",VLOOKUP(MID(A112,3,1),Coordinate,9,false))</f>
        <v/>
      </c>
      <c r="BU112" s="54" t="str">
        <f>IF(ISBLANK(A112),"",VLOOKUP(MID(A112,4,1),Coordinate,9,false))</f>
        <v/>
      </c>
      <c r="BV112" s="54" t="str">
        <f>IF(ISBLANK(A112),"",VLOOKUP(MID(A112,5,1),Coordinate,9,false))</f>
        <v/>
      </c>
      <c r="BW112" s="54" t="str">
        <f>IF(ISBLANK(A112),"",VLOOKUP(MID(A112,6,1),Coordinate,9,false))</f>
        <v/>
      </c>
      <c r="BX112" s="84" t="str">
        <f>IF(ISBLANK(A112),"",VLOOKUP(RIGHT(A112,1),Coordinate,9,false))</f>
        <v/>
      </c>
      <c r="BY112" s="84">
        <f t="array" ref="BY112">SUMPRODUCT(BR112:BX112,TRANSPOSE(Weights))</f>
        <v>0</v>
      </c>
      <c r="BZ112" s="53"/>
    </row>
    <row r="113">
      <c r="A113" s="140"/>
      <c r="B113" s="51" t="str">
        <f>IF(ISBLANK(A113),"",if(C113="","N",if(VLOOKUP(BQ113,NewPlanet,3,false)=C113,"Y","N")))</f>
        <v/>
      </c>
      <c r="C113" s="141"/>
      <c r="D113" s="52"/>
      <c r="E113" s="52"/>
      <c r="F113" s="52"/>
      <c r="G113" s="52"/>
      <c r="H113" s="52"/>
      <c r="I113" s="54" t="str">
        <f t="shared" si="16"/>
        <v/>
      </c>
      <c r="J113" s="52"/>
      <c r="K113" s="52"/>
      <c r="L113" s="52"/>
      <c r="M113" s="52"/>
      <c r="N113" s="52"/>
      <c r="O113" s="54" t="str">
        <f t="shared" si="17"/>
        <v/>
      </c>
      <c r="P113" s="142"/>
      <c r="Q113" s="56"/>
      <c r="R113" s="143"/>
      <c r="S113" s="58"/>
      <c r="T113" s="144"/>
      <c r="U113" s="60"/>
      <c r="V113" s="61"/>
      <c r="W113" s="62"/>
      <c r="X113" s="52"/>
      <c r="Y113" s="63"/>
      <c r="Z113" s="52"/>
      <c r="AA113" s="52"/>
      <c r="AB113" s="52"/>
      <c r="AC113" s="65"/>
      <c r="AD113" s="52"/>
      <c r="AE113" s="52"/>
      <c r="AF113" s="52"/>
      <c r="AG113" s="65"/>
      <c r="AH113" s="52"/>
      <c r="AI113" s="52"/>
      <c r="AJ113" s="52"/>
      <c r="AK113" s="65"/>
      <c r="AL113" s="52"/>
      <c r="AM113" s="52"/>
      <c r="AN113" s="52"/>
      <c r="AO113" s="56"/>
      <c r="AP113" s="56"/>
      <c r="AQ113" s="56"/>
      <c r="AR113" s="58"/>
      <c r="AS113" s="58"/>
      <c r="AT113" s="58"/>
      <c r="AU113" s="60"/>
      <c r="AV113" s="60"/>
      <c r="AW113" s="61"/>
      <c r="AX113" s="62"/>
      <c r="AY113" s="31" t="str">
        <f t="shared" si="18"/>
        <v/>
      </c>
      <c r="AZ113" s="63"/>
      <c r="BA113" s="69"/>
      <c r="BB113" s="69"/>
      <c r="BC113" s="69"/>
      <c r="BD113" s="71"/>
      <c r="BE113" s="71"/>
      <c r="BF113" s="71"/>
      <c r="BG113" s="72"/>
      <c r="BH113" s="73"/>
      <c r="BI113" s="73"/>
      <c r="BJ113" s="74"/>
      <c r="BK113" s="74"/>
      <c r="BL113" s="77" t="str">
        <f t="shared" si="19"/>
        <v/>
      </c>
      <c r="BM113" s="80" t="str">
        <f t="shared" si="20"/>
        <v/>
      </c>
      <c r="BN113" s="139"/>
      <c r="BO113" s="82" t="str">
        <f>IF(ISBLANK(A113),"",VLOOKUP(LEFT(A113,1),Coordinate,2,FALSE))</f>
        <v/>
      </c>
      <c r="BP113" s="83">
        <f t="shared" si="21"/>
        <v>0</v>
      </c>
      <c r="BQ113" s="84">
        <f t="shared" si="22"/>
        <v>0</v>
      </c>
      <c r="BR113" s="54" t="str">
        <f>IF(ISBLANK(A113),"",vlookup(LEFT(A113,1),Coordinate,9,false))</f>
        <v/>
      </c>
      <c r="BS113" s="54" t="str">
        <f>IF(ISBLANK(A113),"",VLOOKUP(MID(A113,2,1),Coordinate,9,false))</f>
        <v/>
      </c>
      <c r="BT113" s="54" t="str">
        <f>IF(ISBLANK(A113),"",VLOOKUP(MID(A113,3,1),Coordinate,9,false))</f>
        <v/>
      </c>
      <c r="BU113" s="54" t="str">
        <f>IF(ISBLANK(A113),"",VLOOKUP(MID(A113,4,1),Coordinate,9,false))</f>
        <v/>
      </c>
      <c r="BV113" s="54" t="str">
        <f>IF(ISBLANK(A113),"",VLOOKUP(MID(A113,5,1),Coordinate,9,false))</f>
        <v/>
      </c>
      <c r="BW113" s="54" t="str">
        <f>IF(ISBLANK(A113),"",VLOOKUP(MID(A113,6,1),Coordinate,9,false))</f>
        <v/>
      </c>
      <c r="BX113" s="84" t="str">
        <f>IF(ISBLANK(A113),"",VLOOKUP(RIGHT(A113,1),Coordinate,9,false))</f>
        <v/>
      </c>
      <c r="BY113" s="84">
        <f t="array" ref="BY113">SUMPRODUCT(BR113:BX113,TRANSPOSE(Weights))</f>
        <v>0</v>
      </c>
      <c r="BZ113" s="53"/>
    </row>
    <row r="114">
      <c r="A114" s="140"/>
      <c r="B114" s="51" t="str">
        <f>IF(ISBLANK(A114),"",if(C114="","N",if(VLOOKUP(BQ114,NewPlanet,3,false)=C114,"Y","N")))</f>
        <v/>
      </c>
      <c r="C114" s="141"/>
      <c r="D114" s="52"/>
      <c r="E114" s="52"/>
      <c r="F114" s="52"/>
      <c r="G114" s="52"/>
      <c r="H114" s="52"/>
      <c r="I114" s="54" t="str">
        <f t="shared" si="16"/>
        <v/>
      </c>
      <c r="J114" s="52"/>
      <c r="K114" s="52"/>
      <c r="L114" s="52"/>
      <c r="M114" s="52"/>
      <c r="N114" s="52"/>
      <c r="O114" s="54" t="str">
        <f t="shared" si="17"/>
        <v/>
      </c>
      <c r="P114" s="142"/>
      <c r="Q114" s="56"/>
      <c r="R114" s="143"/>
      <c r="S114" s="58"/>
      <c r="T114" s="144"/>
      <c r="U114" s="60"/>
      <c r="V114" s="61"/>
      <c r="W114" s="62"/>
      <c r="X114" s="52"/>
      <c r="Y114" s="63"/>
      <c r="Z114" s="52"/>
      <c r="AA114" s="52"/>
      <c r="AB114" s="52"/>
      <c r="AC114" s="65"/>
      <c r="AD114" s="52"/>
      <c r="AE114" s="52"/>
      <c r="AF114" s="52"/>
      <c r="AG114" s="65"/>
      <c r="AH114" s="52"/>
      <c r="AI114" s="52"/>
      <c r="AJ114" s="52"/>
      <c r="AK114" s="65"/>
      <c r="AL114" s="52"/>
      <c r="AM114" s="52"/>
      <c r="AN114" s="52"/>
      <c r="AO114" s="56"/>
      <c r="AP114" s="56"/>
      <c r="AQ114" s="56"/>
      <c r="AR114" s="58"/>
      <c r="AS114" s="58"/>
      <c r="AT114" s="58"/>
      <c r="AU114" s="60"/>
      <c r="AV114" s="60"/>
      <c r="AW114" s="61"/>
      <c r="AX114" s="62"/>
      <c r="AY114" s="31" t="str">
        <f t="shared" si="18"/>
        <v/>
      </c>
      <c r="AZ114" s="63"/>
      <c r="BA114" s="69"/>
      <c r="BB114" s="69"/>
      <c r="BC114" s="69"/>
      <c r="BD114" s="71"/>
      <c r="BE114" s="71"/>
      <c r="BF114" s="71"/>
      <c r="BG114" s="72"/>
      <c r="BH114" s="73"/>
      <c r="BI114" s="73"/>
      <c r="BJ114" s="74"/>
      <c r="BK114" s="74"/>
      <c r="BL114" s="77" t="str">
        <f t="shared" si="19"/>
        <v/>
      </c>
      <c r="BM114" s="80" t="str">
        <f t="shared" si="20"/>
        <v/>
      </c>
      <c r="BN114" s="139"/>
      <c r="BO114" s="82" t="str">
        <f>IF(ISBLANK(A114),"",VLOOKUP(LEFT(A114,1),Coordinate,2,FALSE))</f>
        <v/>
      </c>
      <c r="BP114" s="83">
        <f t="shared" si="21"/>
        <v>0</v>
      </c>
      <c r="BQ114" s="84">
        <f t="shared" si="22"/>
        <v>0</v>
      </c>
      <c r="BR114" s="54" t="str">
        <f>IF(ISBLANK(A114),"",vlookup(LEFT(A114,1),Coordinate,9,false))</f>
        <v/>
      </c>
      <c r="BS114" s="54" t="str">
        <f>IF(ISBLANK(A114),"",VLOOKUP(MID(A114,2,1),Coordinate,9,false))</f>
        <v/>
      </c>
      <c r="BT114" s="54" t="str">
        <f>IF(ISBLANK(A114),"",VLOOKUP(MID(A114,3,1),Coordinate,9,false))</f>
        <v/>
      </c>
      <c r="BU114" s="54" t="str">
        <f>IF(ISBLANK(A114),"",VLOOKUP(MID(A114,4,1),Coordinate,9,false))</f>
        <v/>
      </c>
      <c r="BV114" s="54" t="str">
        <f>IF(ISBLANK(A114),"",VLOOKUP(MID(A114,5,1),Coordinate,9,false))</f>
        <v/>
      </c>
      <c r="BW114" s="54" t="str">
        <f>IF(ISBLANK(A114),"",VLOOKUP(MID(A114,6,1),Coordinate,9,false))</f>
        <v/>
      </c>
      <c r="BX114" s="84" t="str">
        <f>IF(ISBLANK(A114),"",VLOOKUP(RIGHT(A114,1),Coordinate,9,false))</f>
        <v/>
      </c>
      <c r="BY114" s="84">
        <f t="array" ref="BY114">SUMPRODUCT(BR114:BX114,TRANSPOSE(Weights))</f>
        <v>0</v>
      </c>
      <c r="BZ114" s="53"/>
    </row>
    <row r="115">
      <c r="A115" s="140"/>
      <c r="B115" s="51" t="str">
        <f>IF(ISBLANK(A115),"",if(C115="","N",if(VLOOKUP(BQ115,NewPlanet,3,false)=C115,"Y","N")))</f>
        <v/>
      </c>
      <c r="C115" s="141"/>
      <c r="D115" s="52"/>
      <c r="E115" s="52"/>
      <c r="F115" s="52"/>
      <c r="G115" s="52"/>
      <c r="H115" s="52"/>
      <c r="I115" s="54" t="str">
        <f t="shared" si="16"/>
        <v/>
      </c>
      <c r="J115" s="52"/>
      <c r="K115" s="52"/>
      <c r="L115" s="52"/>
      <c r="M115" s="52"/>
      <c r="N115" s="52"/>
      <c r="O115" s="54" t="str">
        <f t="shared" si="17"/>
        <v/>
      </c>
      <c r="P115" s="142"/>
      <c r="Q115" s="56"/>
      <c r="R115" s="143"/>
      <c r="S115" s="58"/>
      <c r="T115" s="144"/>
      <c r="U115" s="60"/>
      <c r="V115" s="61"/>
      <c r="W115" s="62"/>
      <c r="X115" s="52"/>
      <c r="Y115" s="63"/>
      <c r="Z115" s="52"/>
      <c r="AA115" s="52"/>
      <c r="AB115" s="52"/>
      <c r="AC115" s="65"/>
      <c r="AD115" s="52"/>
      <c r="AE115" s="52"/>
      <c r="AF115" s="52"/>
      <c r="AG115" s="65"/>
      <c r="AH115" s="52"/>
      <c r="AI115" s="52"/>
      <c r="AJ115" s="52"/>
      <c r="AK115" s="65"/>
      <c r="AL115" s="52"/>
      <c r="AM115" s="52"/>
      <c r="AN115" s="52"/>
      <c r="AO115" s="56"/>
      <c r="AP115" s="56"/>
      <c r="AQ115" s="56"/>
      <c r="AR115" s="58"/>
      <c r="AS115" s="58"/>
      <c r="AT115" s="58"/>
      <c r="AU115" s="60"/>
      <c r="AV115" s="60"/>
      <c r="AW115" s="61"/>
      <c r="AX115" s="62"/>
      <c r="AY115" s="31" t="str">
        <f t="shared" si="18"/>
        <v/>
      </c>
      <c r="AZ115" s="63"/>
      <c r="BA115" s="69"/>
      <c r="BB115" s="69"/>
      <c r="BC115" s="69"/>
      <c r="BD115" s="71"/>
      <c r="BE115" s="71"/>
      <c r="BF115" s="71"/>
      <c r="BG115" s="72"/>
      <c r="BH115" s="73"/>
      <c r="BI115" s="73"/>
      <c r="BJ115" s="74"/>
      <c r="BK115" s="74"/>
      <c r="BL115" s="77" t="str">
        <f t="shared" si="19"/>
        <v/>
      </c>
      <c r="BM115" s="80" t="str">
        <f t="shared" si="20"/>
        <v/>
      </c>
      <c r="BN115" s="139"/>
      <c r="BO115" s="82" t="str">
        <f>IF(ISBLANK(A115),"",VLOOKUP(LEFT(A115,1),Coordinate,2,FALSE))</f>
        <v/>
      </c>
      <c r="BP115" s="83">
        <f t="shared" si="21"/>
        <v>0</v>
      </c>
      <c r="BQ115" s="84">
        <f t="shared" si="22"/>
        <v>0</v>
      </c>
      <c r="BR115" s="54" t="str">
        <f>IF(ISBLANK(A115),"",vlookup(LEFT(A115,1),Coordinate,9,false))</f>
        <v/>
      </c>
      <c r="BS115" s="54" t="str">
        <f>IF(ISBLANK(A115),"",VLOOKUP(MID(A115,2,1),Coordinate,9,false))</f>
        <v/>
      </c>
      <c r="BT115" s="54" t="str">
        <f>IF(ISBLANK(A115),"",VLOOKUP(MID(A115,3,1),Coordinate,9,false))</f>
        <v/>
      </c>
      <c r="BU115" s="54" t="str">
        <f>IF(ISBLANK(A115),"",VLOOKUP(MID(A115,4,1),Coordinate,9,false))</f>
        <v/>
      </c>
      <c r="BV115" s="54" t="str">
        <f>IF(ISBLANK(A115),"",VLOOKUP(MID(A115,5,1),Coordinate,9,false))</f>
        <v/>
      </c>
      <c r="BW115" s="54" t="str">
        <f>IF(ISBLANK(A115),"",VLOOKUP(MID(A115,6,1),Coordinate,9,false))</f>
        <v/>
      </c>
      <c r="BX115" s="84" t="str">
        <f>IF(ISBLANK(A115),"",VLOOKUP(RIGHT(A115,1),Coordinate,9,false))</f>
        <v/>
      </c>
      <c r="BY115" s="84">
        <f t="array" ref="BY115">SUMPRODUCT(BR115:BX115,TRANSPOSE(Weights))</f>
        <v>0</v>
      </c>
      <c r="BZ115" s="53"/>
    </row>
    <row r="116">
      <c r="A116" s="140"/>
      <c r="B116" s="51" t="str">
        <f>IF(ISBLANK(A116),"",if(C116="","N",if(VLOOKUP(BQ116,NewPlanet,3,false)=C116,"Y","N")))</f>
        <v/>
      </c>
      <c r="C116" s="141"/>
      <c r="D116" s="52"/>
      <c r="E116" s="52"/>
      <c r="F116" s="52"/>
      <c r="G116" s="52"/>
      <c r="H116" s="52"/>
      <c r="I116" s="54" t="str">
        <f t="shared" si="16"/>
        <v/>
      </c>
      <c r="J116" s="52"/>
      <c r="K116" s="52"/>
      <c r="L116" s="52"/>
      <c r="M116" s="52"/>
      <c r="N116" s="52"/>
      <c r="O116" s="54" t="str">
        <f t="shared" si="17"/>
        <v/>
      </c>
      <c r="P116" s="142"/>
      <c r="Q116" s="56"/>
      <c r="R116" s="143"/>
      <c r="S116" s="58"/>
      <c r="T116" s="144"/>
      <c r="U116" s="60"/>
      <c r="V116" s="61"/>
      <c r="W116" s="62"/>
      <c r="X116" s="52"/>
      <c r="Y116" s="63"/>
      <c r="Z116" s="52"/>
      <c r="AA116" s="52"/>
      <c r="AB116" s="52"/>
      <c r="AC116" s="65"/>
      <c r="AD116" s="52"/>
      <c r="AE116" s="52"/>
      <c r="AF116" s="52"/>
      <c r="AG116" s="65"/>
      <c r="AH116" s="52"/>
      <c r="AI116" s="52"/>
      <c r="AJ116" s="52"/>
      <c r="AK116" s="65"/>
      <c r="AL116" s="52"/>
      <c r="AM116" s="52"/>
      <c r="AN116" s="52"/>
      <c r="AO116" s="56"/>
      <c r="AP116" s="56"/>
      <c r="AQ116" s="56"/>
      <c r="AR116" s="58"/>
      <c r="AS116" s="58"/>
      <c r="AT116" s="58"/>
      <c r="AU116" s="60"/>
      <c r="AV116" s="60"/>
      <c r="AW116" s="61"/>
      <c r="AX116" s="62"/>
      <c r="AY116" s="31" t="str">
        <f t="shared" si="18"/>
        <v/>
      </c>
      <c r="AZ116" s="63"/>
      <c r="BA116" s="69"/>
      <c r="BB116" s="69"/>
      <c r="BC116" s="69"/>
      <c r="BD116" s="71"/>
      <c r="BE116" s="71"/>
      <c r="BF116" s="71"/>
      <c r="BG116" s="72"/>
      <c r="BH116" s="73"/>
      <c r="BI116" s="73"/>
      <c r="BJ116" s="74"/>
      <c r="BK116" s="74"/>
      <c r="BL116" s="77" t="str">
        <f t="shared" si="19"/>
        <v/>
      </c>
      <c r="BM116" s="80" t="str">
        <f t="shared" si="20"/>
        <v/>
      </c>
      <c r="BN116" s="139"/>
      <c r="BO116" s="82" t="str">
        <f>IF(ISBLANK(A116),"",VLOOKUP(LEFT(A116,1),Coordinate,2,FALSE))</f>
        <v/>
      </c>
      <c r="BP116" s="83">
        <f t="shared" si="21"/>
        <v>0</v>
      </c>
      <c r="BQ116" s="84">
        <f t="shared" si="22"/>
        <v>0</v>
      </c>
      <c r="BR116" s="54" t="str">
        <f>IF(ISBLANK(A116),"",vlookup(LEFT(A116,1),Coordinate,9,false))</f>
        <v/>
      </c>
      <c r="BS116" s="54" t="str">
        <f>IF(ISBLANK(A116),"",VLOOKUP(MID(A116,2,1),Coordinate,9,false))</f>
        <v/>
      </c>
      <c r="BT116" s="54" t="str">
        <f>IF(ISBLANK(A116),"",VLOOKUP(MID(A116,3,1),Coordinate,9,false))</f>
        <v/>
      </c>
      <c r="BU116" s="54" t="str">
        <f>IF(ISBLANK(A116),"",VLOOKUP(MID(A116,4,1),Coordinate,9,false))</f>
        <v/>
      </c>
      <c r="BV116" s="54" t="str">
        <f>IF(ISBLANK(A116),"",VLOOKUP(MID(A116,5,1),Coordinate,9,false))</f>
        <v/>
      </c>
      <c r="BW116" s="54" t="str">
        <f>IF(ISBLANK(A116),"",VLOOKUP(MID(A116,6,1),Coordinate,9,false))</f>
        <v/>
      </c>
      <c r="BX116" s="84" t="str">
        <f>IF(ISBLANK(A116),"",VLOOKUP(RIGHT(A116,1),Coordinate,9,false))</f>
        <v/>
      </c>
      <c r="BY116" s="84">
        <f t="array" ref="BY116">SUMPRODUCT(BR116:BX116,TRANSPOSE(Weights))</f>
        <v>0</v>
      </c>
      <c r="BZ116" s="53"/>
    </row>
    <row r="117">
      <c r="A117" s="140"/>
      <c r="B117" s="51" t="str">
        <f>IF(ISBLANK(A117),"",if(C117="","N",if(VLOOKUP(BQ117,NewPlanet,3,false)=C117,"Y","N")))</f>
        <v/>
      </c>
      <c r="C117" s="141"/>
      <c r="D117" s="52"/>
      <c r="E117" s="52"/>
      <c r="F117" s="52"/>
      <c r="G117" s="52"/>
      <c r="H117" s="52"/>
      <c r="I117" s="54" t="str">
        <f t="shared" si="16"/>
        <v/>
      </c>
      <c r="J117" s="52"/>
      <c r="K117" s="52"/>
      <c r="L117" s="52"/>
      <c r="M117" s="52"/>
      <c r="N117" s="52"/>
      <c r="O117" s="54" t="str">
        <f t="shared" si="17"/>
        <v/>
      </c>
      <c r="P117" s="142"/>
      <c r="Q117" s="56"/>
      <c r="R117" s="143"/>
      <c r="S117" s="58"/>
      <c r="T117" s="144"/>
      <c r="U117" s="60"/>
      <c r="V117" s="61"/>
      <c r="W117" s="62"/>
      <c r="X117" s="52"/>
      <c r="Y117" s="63"/>
      <c r="Z117" s="52"/>
      <c r="AA117" s="52"/>
      <c r="AB117" s="52"/>
      <c r="AC117" s="65"/>
      <c r="AD117" s="52"/>
      <c r="AE117" s="52"/>
      <c r="AF117" s="52"/>
      <c r="AG117" s="65"/>
      <c r="AH117" s="52"/>
      <c r="AI117" s="52"/>
      <c r="AJ117" s="52"/>
      <c r="AK117" s="65"/>
      <c r="AL117" s="52"/>
      <c r="AM117" s="52"/>
      <c r="AN117" s="52"/>
      <c r="AO117" s="56"/>
      <c r="AP117" s="56"/>
      <c r="AQ117" s="56"/>
      <c r="AR117" s="58"/>
      <c r="AS117" s="58"/>
      <c r="AT117" s="58"/>
      <c r="AU117" s="60"/>
      <c r="AV117" s="60"/>
      <c r="AW117" s="61"/>
      <c r="AX117" s="62"/>
      <c r="AY117" s="31" t="str">
        <f t="shared" si="18"/>
        <v/>
      </c>
      <c r="AZ117" s="63"/>
      <c r="BA117" s="69"/>
      <c r="BB117" s="69"/>
      <c r="BC117" s="69"/>
      <c r="BD117" s="71"/>
      <c r="BE117" s="71"/>
      <c r="BF117" s="71"/>
      <c r="BG117" s="72"/>
      <c r="BH117" s="73"/>
      <c r="BI117" s="73"/>
      <c r="BJ117" s="74"/>
      <c r="BK117" s="74"/>
      <c r="BL117" s="77" t="str">
        <f t="shared" si="19"/>
        <v/>
      </c>
      <c r="BM117" s="80" t="str">
        <f t="shared" si="20"/>
        <v/>
      </c>
      <c r="BN117" s="139"/>
      <c r="BO117" s="82" t="str">
        <f>IF(ISBLANK(A117),"",VLOOKUP(LEFT(A117,1),Coordinate,2,FALSE))</f>
        <v/>
      </c>
      <c r="BP117" s="83">
        <f t="shared" si="21"/>
        <v>0</v>
      </c>
      <c r="BQ117" s="84">
        <f t="shared" si="22"/>
        <v>0</v>
      </c>
      <c r="BR117" s="54" t="str">
        <f>IF(ISBLANK(A117),"",vlookup(LEFT(A117,1),Coordinate,9,false))</f>
        <v/>
      </c>
      <c r="BS117" s="54" t="str">
        <f>IF(ISBLANK(A117),"",VLOOKUP(MID(A117,2,1),Coordinate,9,false))</f>
        <v/>
      </c>
      <c r="BT117" s="54" t="str">
        <f>IF(ISBLANK(A117),"",VLOOKUP(MID(A117,3,1),Coordinate,9,false))</f>
        <v/>
      </c>
      <c r="BU117" s="54" t="str">
        <f>IF(ISBLANK(A117),"",VLOOKUP(MID(A117,4,1),Coordinate,9,false))</f>
        <v/>
      </c>
      <c r="BV117" s="54" t="str">
        <f>IF(ISBLANK(A117),"",VLOOKUP(MID(A117,5,1),Coordinate,9,false))</f>
        <v/>
      </c>
      <c r="BW117" s="54" t="str">
        <f>IF(ISBLANK(A117),"",VLOOKUP(MID(A117,6,1),Coordinate,9,false))</f>
        <v/>
      </c>
      <c r="BX117" s="84" t="str">
        <f>IF(ISBLANK(A117),"",VLOOKUP(RIGHT(A117,1),Coordinate,9,false))</f>
        <v/>
      </c>
      <c r="BY117" s="84">
        <f t="array" ref="BY117">SUMPRODUCT(BR117:BX117,TRANSPOSE(Weights))</f>
        <v>0</v>
      </c>
      <c r="BZ117" s="53"/>
    </row>
    <row r="118">
      <c r="A118" s="140"/>
      <c r="B118" s="51" t="str">
        <f>IF(ISBLANK(A118),"",if(C118="","N",if(VLOOKUP(BQ118,NewPlanet,3,false)=C118,"Y","N")))</f>
        <v/>
      </c>
      <c r="C118" s="141"/>
      <c r="D118" s="52"/>
      <c r="E118" s="52"/>
      <c r="F118" s="52"/>
      <c r="G118" s="52"/>
      <c r="H118" s="52"/>
      <c r="I118" s="54" t="str">
        <f t="shared" si="16"/>
        <v/>
      </c>
      <c r="J118" s="52"/>
      <c r="K118" s="52"/>
      <c r="L118" s="52"/>
      <c r="M118" s="52"/>
      <c r="N118" s="52"/>
      <c r="O118" s="54" t="str">
        <f t="shared" si="17"/>
        <v/>
      </c>
      <c r="P118" s="142"/>
      <c r="Q118" s="56"/>
      <c r="R118" s="143"/>
      <c r="S118" s="58"/>
      <c r="T118" s="144"/>
      <c r="U118" s="60"/>
      <c r="V118" s="61"/>
      <c r="W118" s="62"/>
      <c r="X118" s="52"/>
      <c r="Y118" s="63"/>
      <c r="Z118" s="52"/>
      <c r="AA118" s="52"/>
      <c r="AB118" s="52"/>
      <c r="AC118" s="65"/>
      <c r="AD118" s="52"/>
      <c r="AE118" s="52"/>
      <c r="AF118" s="52"/>
      <c r="AG118" s="65"/>
      <c r="AH118" s="52"/>
      <c r="AI118" s="52"/>
      <c r="AJ118" s="52"/>
      <c r="AK118" s="65"/>
      <c r="AL118" s="52"/>
      <c r="AM118" s="52"/>
      <c r="AN118" s="52"/>
      <c r="AO118" s="56"/>
      <c r="AP118" s="56"/>
      <c r="AQ118" s="56"/>
      <c r="AR118" s="58"/>
      <c r="AS118" s="58"/>
      <c r="AT118" s="58"/>
      <c r="AU118" s="60"/>
      <c r="AV118" s="60"/>
      <c r="AW118" s="61"/>
      <c r="AX118" s="62"/>
      <c r="AY118" s="31" t="str">
        <f t="shared" si="18"/>
        <v/>
      </c>
      <c r="AZ118" s="63"/>
      <c r="BA118" s="69"/>
      <c r="BB118" s="69"/>
      <c r="BC118" s="69"/>
      <c r="BD118" s="71"/>
      <c r="BE118" s="71"/>
      <c r="BF118" s="71"/>
      <c r="BG118" s="72"/>
      <c r="BH118" s="73"/>
      <c r="BI118" s="73"/>
      <c r="BJ118" s="74"/>
      <c r="BK118" s="74"/>
      <c r="BL118" s="77" t="str">
        <f t="shared" si="19"/>
        <v/>
      </c>
      <c r="BM118" s="80" t="str">
        <f t="shared" si="20"/>
        <v/>
      </c>
      <c r="BN118" s="139"/>
      <c r="BO118" s="82" t="str">
        <f>IF(ISBLANK(A118),"",VLOOKUP(LEFT(A118,1),Coordinate,2,FALSE))</f>
        <v/>
      </c>
      <c r="BP118" s="83">
        <f t="shared" si="21"/>
        <v>0</v>
      </c>
      <c r="BQ118" s="84">
        <f t="shared" si="22"/>
        <v>0</v>
      </c>
      <c r="BR118" s="54" t="str">
        <f>IF(ISBLANK(A118),"",vlookup(LEFT(A118,1),Coordinate,9,false))</f>
        <v/>
      </c>
      <c r="BS118" s="54" t="str">
        <f>IF(ISBLANK(A118),"",VLOOKUP(MID(A118,2,1),Coordinate,9,false))</f>
        <v/>
      </c>
      <c r="BT118" s="54" t="str">
        <f>IF(ISBLANK(A118),"",VLOOKUP(MID(A118,3,1),Coordinate,9,false))</f>
        <v/>
      </c>
      <c r="BU118" s="54" t="str">
        <f>IF(ISBLANK(A118),"",VLOOKUP(MID(A118,4,1),Coordinate,9,false))</f>
        <v/>
      </c>
      <c r="BV118" s="54" t="str">
        <f>IF(ISBLANK(A118),"",VLOOKUP(MID(A118,5,1),Coordinate,9,false))</f>
        <v/>
      </c>
      <c r="BW118" s="54" t="str">
        <f>IF(ISBLANK(A118),"",VLOOKUP(MID(A118,6,1),Coordinate,9,false))</f>
        <v/>
      </c>
      <c r="BX118" s="84" t="str">
        <f>IF(ISBLANK(A118),"",VLOOKUP(RIGHT(A118,1),Coordinate,9,false))</f>
        <v/>
      </c>
      <c r="BY118" s="84">
        <f t="array" ref="BY118">SUMPRODUCT(BR118:BX118,TRANSPOSE(Weights))</f>
        <v>0</v>
      </c>
      <c r="BZ118" s="53"/>
    </row>
    <row r="119">
      <c r="A119" s="140"/>
      <c r="B119" s="51" t="str">
        <f>IF(ISBLANK(A119),"",if(C119="","N",if(VLOOKUP(BQ119,NewPlanet,3,false)=C119,"Y","N")))</f>
        <v/>
      </c>
      <c r="C119" s="141"/>
      <c r="D119" s="52"/>
      <c r="E119" s="52"/>
      <c r="F119" s="52"/>
      <c r="G119" s="52"/>
      <c r="H119" s="52"/>
      <c r="I119" s="54" t="str">
        <f t="shared" si="16"/>
        <v/>
      </c>
      <c r="J119" s="52"/>
      <c r="K119" s="52"/>
      <c r="L119" s="52"/>
      <c r="M119" s="52"/>
      <c r="N119" s="52"/>
      <c r="O119" s="54" t="str">
        <f t="shared" si="17"/>
        <v/>
      </c>
      <c r="P119" s="142"/>
      <c r="Q119" s="56"/>
      <c r="R119" s="143"/>
      <c r="S119" s="58"/>
      <c r="T119" s="144"/>
      <c r="U119" s="60"/>
      <c r="V119" s="61"/>
      <c r="W119" s="62"/>
      <c r="X119" s="52"/>
      <c r="Y119" s="63"/>
      <c r="Z119" s="52"/>
      <c r="AA119" s="52"/>
      <c r="AB119" s="52"/>
      <c r="AC119" s="65"/>
      <c r="AD119" s="52"/>
      <c r="AE119" s="52"/>
      <c r="AF119" s="52"/>
      <c r="AG119" s="65"/>
      <c r="AH119" s="52"/>
      <c r="AI119" s="52"/>
      <c r="AJ119" s="52"/>
      <c r="AK119" s="65"/>
      <c r="AL119" s="52"/>
      <c r="AM119" s="52"/>
      <c r="AN119" s="52"/>
      <c r="AO119" s="56"/>
      <c r="AP119" s="56"/>
      <c r="AQ119" s="56"/>
      <c r="AR119" s="58"/>
      <c r="AS119" s="58"/>
      <c r="AT119" s="58"/>
      <c r="AU119" s="60"/>
      <c r="AV119" s="60"/>
      <c r="AW119" s="61"/>
      <c r="AX119" s="62"/>
      <c r="AY119" s="31" t="str">
        <f t="shared" si="18"/>
        <v/>
      </c>
      <c r="AZ119" s="63"/>
      <c r="BA119" s="69"/>
      <c r="BB119" s="69"/>
      <c r="BC119" s="69"/>
      <c r="BD119" s="71"/>
      <c r="BE119" s="71"/>
      <c r="BF119" s="71"/>
      <c r="BG119" s="72"/>
      <c r="BH119" s="73"/>
      <c r="BI119" s="73"/>
      <c r="BJ119" s="74"/>
      <c r="BK119" s="74"/>
      <c r="BL119" s="77" t="str">
        <f t="shared" si="19"/>
        <v/>
      </c>
      <c r="BM119" s="80" t="str">
        <f t="shared" si="20"/>
        <v/>
      </c>
      <c r="BN119" s="139"/>
      <c r="BO119" s="82" t="str">
        <f>IF(ISBLANK(A119),"",VLOOKUP(LEFT(A119,1),Coordinate,2,FALSE))</f>
        <v/>
      </c>
      <c r="BP119" s="83">
        <f t="shared" si="21"/>
        <v>0</v>
      </c>
      <c r="BQ119" s="84">
        <f t="shared" si="22"/>
        <v>0</v>
      </c>
      <c r="BR119" s="54" t="str">
        <f>IF(ISBLANK(A119),"",vlookup(LEFT(A119,1),Coordinate,9,false))</f>
        <v/>
      </c>
      <c r="BS119" s="54" t="str">
        <f>IF(ISBLANK(A119),"",VLOOKUP(MID(A119,2,1),Coordinate,9,false))</f>
        <v/>
      </c>
      <c r="BT119" s="54" t="str">
        <f>IF(ISBLANK(A119),"",VLOOKUP(MID(A119,3,1),Coordinate,9,false))</f>
        <v/>
      </c>
      <c r="BU119" s="54" t="str">
        <f>IF(ISBLANK(A119),"",VLOOKUP(MID(A119,4,1),Coordinate,9,false))</f>
        <v/>
      </c>
      <c r="BV119" s="54" t="str">
        <f>IF(ISBLANK(A119),"",VLOOKUP(MID(A119,5,1),Coordinate,9,false))</f>
        <v/>
      </c>
      <c r="BW119" s="54" t="str">
        <f>IF(ISBLANK(A119),"",VLOOKUP(MID(A119,6,1),Coordinate,9,false))</f>
        <v/>
      </c>
      <c r="BX119" s="84" t="str">
        <f>IF(ISBLANK(A119),"",VLOOKUP(RIGHT(A119,1),Coordinate,9,false))</f>
        <v/>
      </c>
      <c r="BY119" s="84">
        <f t="array" ref="BY119">SUMPRODUCT(BR119:BX119,TRANSPOSE(Weights))</f>
        <v>0</v>
      </c>
      <c r="BZ119" s="53"/>
    </row>
    <row r="120">
      <c r="A120" s="140"/>
      <c r="B120" s="51" t="str">
        <f>IF(ISBLANK(A120),"",if(C120="","N",if(VLOOKUP(BQ120,NewPlanet,3,false)=C120,"Y","N")))</f>
        <v/>
      </c>
      <c r="C120" s="141"/>
      <c r="D120" s="52"/>
      <c r="E120" s="52"/>
      <c r="F120" s="52"/>
      <c r="G120" s="52"/>
      <c r="H120" s="52"/>
      <c r="I120" s="54" t="str">
        <f t="shared" si="16"/>
        <v/>
      </c>
      <c r="J120" s="52"/>
      <c r="K120" s="52"/>
      <c r="L120" s="52"/>
      <c r="M120" s="52"/>
      <c r="N120" s="52"/>
      <c r="O120" s="54" t="str">
        <f t="shared" si="17"/>
        <v/>
      </c>
      <c r="P120" s="142"/>
      <c r="Q120" s="56"/>
      <c r="R120" s="143"/>
      <c r="S120" s="58"/>
      <c r="T120" s="144"/>
      <c r="U120" s="60"/>
      <c r="V120" s="61"/>
      <c r="W120" s="62"/>
      <c r="X120" s="52"/>
      <c r="Y120" s="63"/>
      <c r="Z120" s="52"/>
      <c r="AA120" s="52"/>
      <c r="AB120" s="52"/>
      <c r="AC120" s="65"/>
      <c r="AD120" s="52"/>
      <c r="AE120" s="52"/>
      <c r="AF120" s="52"/>
      <c r="AG120" s="65"/>
      <c r="AH120" s="52"/>
      <c r="AI120" s="52"/>
      <c r="AJ120" s="52"/>
      <c r="AK120" s="65"/>
      <c r="AL120" s="52"/>
      <c r="AM120" s="52"/>
      <c r="AN120" s="52"/>
      <c r="AO120" s="56"/>
      <c r="AP120" s="56"/>
      <c r="AQ120" s="56"/>
      <c r="AR120" s="58"/>
      <c r="AS120" s="58"/>
      <c r="AT120" s="58"/>
      <c r="AU120" s="60"/>
      <c r="AV120" s="60"/>
      <c r="AW120" s="61"/>
      <c r="AX120" s="62"/>
      <c r="AY120" s="31" t="str">
        <f t="shared" si="18"/>
        <v/>
      </c>
      <c r="AZ120" s="63"/>
      <c r="BA120" s="69"/>
      <c r="BB120" s="69"/>
      <c r="BC120" s="69"/>
      <c r="BD120" s="71"/>
      <c r="BE120" s="71"/>
      <c r="BF120" s="71"/>
      <c r="BG120" s="72"/>
      <c r="BH120" s="73"/>
      <c r="BI120" s="73"/>
      <c r="BJ120" s="74"/>
      <c r="BK120" s="74"/>
      <c r="BL120" s="77" t="str">
        <f t="shared" si="19"/>
        <v/>
      </c>
      <c r="BM120" s="80" t="str">
        <f t="shared" si="20"/>
        <v/>
      </c>
      <c r="BN120" s="139"/>
      <c r="BO120" s="82" t="str">
        <f>IF(ISBLANK(A120),"",VLOOKUP(LEFT(A120,1),Coordinate,2,FALSE))</f>
        <v/>
      </c>
      <c r="BP120" s="83">
        <f t="shared" si="21"/>
        <v>0</v>
      </c>
      <c r="BQ120" s="84">
        <f t="shared" si="22"/>
        <v>0</v>
      </c>
      <c r="BR120" s="54" t="str">
        <f>IF(ISBLANK(A120),"",vlookup(LEFT(A120,1),Coordinate,9,false))</f>
        <v/>
      </c>
      <c r="BS120" s="54" t="str">
        <f>IF(ISBLANK(A120),"",VLOOKUP(MID(A120,2,1),Coordinate,9,false))</f>
        <v/>
      </c>
      <c r="BT120" s="54" t="str">
        <f>IF(ISBLANK(A120),"",VLOOKUP(MID(A120,3,1),Coordinate,9,false))</f>
        <v/>
      </c>
      <c r="BU120" s="54" t="str">
        <f>IF(ISBLANK(A120),"",VLOOKUP(MID(A120,4,1),Coordinate,9,false))</f>
        <v/>
      </c>
      <c r="BV120" s="54" t="str">
        <f>IF(ISBLANK(A120),"",VLOOKUP(MID(A120,5,1),Coordinate,9,false))</f>
        <v/>
      </c>
      <c r="BW120" s="54" t="str">
        <f>IF(ISBLANK(A120),"",VLOOKUP(MID(A120,6,1),Coordinate,9,false))</f>
        <v/>
      </c>
      <c r="BX120" s="84" t="str">
        <f>IF(ISBLANK(A120),"",VLOOKUP(RIGHT(A120,1),Coordinate,9,false))</f>
        <v/>
      </c>
      <c r="BY120" s="84">
        <f t="array" ref="BY120">SUMPRODUCT(BR120:BX120,TRANSPOSE(Weights))</f>
        <v>0</v>
      </c>
      <c r="BZ120" s="53"/>
    </row>
    <row r="121">
      <c r="A121" s="140"/>
      <c r="B121" s="51" t="str">
        <f>IF(ISBLANK(A121),"",if(C121="","N",if(VLOOKUP(BQ121,NewPlanet,3,false)=C121,"Y","N")))</f>
        <v/>
      </c>
      <c r="C121" s="141"/>
      <c r="D121" s="52"/>
      <c r="E121" s="52"/>
      <c r="F121" s="52"/>
      <c r="G121" s="52"/>
      <c r="H121" s="52"/>
      <c r="I121" s="54" t="str">
        <f t="shared" si="16"/>
        <v/>
      </c>
      <c r="J121" s="52"/>
      <c r="K121" s="52"/>
      <c r="L121" s="52"/>
      <c r="M121" s="52"/>
      <c r="N121" s="52"/>
      <c r="O121" s="54" t="str">
        <f t="shared" si="17"/>
        <v/>
      </c>
      <c r="P121" s="142"/>
      <c r="Q121" s="56"/>
      <c r="R121" s="143"/>
      <c r="S121" s="58"/>
      <c r="T121" s="144"/>
      <c r="U121" s="60"/>
      <c r="V121" s="61"/>
      <c r="W121" s="62"/>
      <c r="X121" s="52"/>
      <c r="Y121" s="63"/>
      <c r="Z121" s="52"/>
      <c r="AA121" s="52"/>
      <c r="AB121" s="52"/>
      <c r="AC121" s="65"/>
      <c r="AD121" s="52"/>
      <c r="AE121" s="52"/>
      <c r="AF121" s="52"/>
      <c r="AG121" s="65"/>
      <c r="AH121" s="52"/>
      <c r="AI121" s="52"/>
      <c r="AJ121" s="52"/>
      <c r="AK121" s="65"/>
      <c r="AL121" s="52"/>
      <c r="AM121" s="52"/>
      <c r="AN121" s="52"/>
      <c r="AO121" s="56"/>
      <c r="AP121" s="56"/>
      <c r="AQ121" s="56"/>
      <c r="AR121" s="58"/>
      <c r="AS121" s="58"/>
      <c r="AT121" s="58"/>
      <c r="AU121" s="60"/>
      <c r="AV121" s="60"/>
      <c r="AW121" s="61"/>
      <c r="AX121" s="62"/>
      <c r="AY121" s="31" t="str">
        <f t="shared" si="18"/>
        <v/>
      </c>
      <c r="AZ121" s="63"/>
      <c r="BA121" s="69"/>
      <c r="BB121" s="69"/>
      <c r="BC121" s="69"/>
      <c r="BD121" s="71"/>
      <c r="BE121" s="71"/>
      <c r="BF121" s="71"/>
      <c r="BG121" s="72"/>
      <c r="BH121" s="73"/>
      <c r="BI121" s="73"/>
      <c r="BJ121" s="74"/>
      <c r="BK121" s="74"/>
      <c r="BL121" s="77" t="str">
        <f t="shared" si="19"/>
        <v/>
      </c>
      <c r="BM121" s="80" t="str">
        <f t="shared" si="20"/>
        <v/>
      </c>
      <c r="BN121" s="139"/>
      <c r="BO121" s="82" t="str">
        <f>IF(ISBLANK(A121),"",VLOOKUP(LEFT(A121,1),Coordinate,2,FALSE))</f>
        <v/>
      </c>
      <c r="BP121" s="83">
        <f t="shared" si="21"/>
        <v>0</v>
      </c>
      <c r="BQ121" s="84">
        <f t="shared" si="22"/>
        <v>0</v>
      </c>
      <c r="BR121" s="54" t="str">
        <f>IF(ISBLANK(A121),"",vlookup(LEFT(A121,1),Coordinate,9,false))</f>
        <v/>
      </c>
      <c r="BS121" s="54" t="str">
        <f>IF(ISBLANK(A121),"",VLOOKUP(MID(A121,2,1),Coordinate,9,false))</f>
        <v/>
      </c>
      <c r="BT121" s="54" t="str">
        <f>IF(ISBLANK(A121),"",VLOOKUP(MID(A121,3,1),Coordinate,9,false))</f>
        <v/>
      </c>
      <c r="BU121" s="54" t="str">
        <f>IF(ISBLANK(A121),"",VLOOKUP(MID(A121,4,1),Coordinate,9,false))</f>
        <v/>
      </c>
      <c r="BV121" s="54" t="str">
        <f>IF(ISBLANK(A121),"",VLOOKUP(MID(A121,5,1),Coordinate,9,false))</f>
        <v/>
      </c>
      <c r="BW121" s="54" t="str">
        <f>IF(ISBLANK(A121),"",VLOOKUP(MID(A121,6,1),Coordinate,9,false))</f>
        <v/>
      </c>
      <c r="BX121" s="84" t="str">
        <f>IF(ISBLANK(A121),"",VLOOKUP(RIGHT(A121,1),Coordinate,9,false))</f>
        <v/>
      </c>
      <c r="BY121" s="84">
        <f t="array" ref="BY121">SUMPRODUCT(BR121:BX121,TRANSPOSE(Weights))</f>
        <v>0</v>
      </c>
      <c r="BZ121" s="53"/>
    </row>
    <row r="122">
      <c r="A122" s="140"/>
      <c r="B122" s="51" t="str">
        <f>IF(ISBLANK(A122),"",if(C122="","N",if(VLOOKUP(BQ122,NewPlanet,3,false)=C122,"Y","N")))</f>
        <v/>
      </c>
      <c r="C122" s="141"/>
      <c r="D122" s="52"/>
      <c r="E122" s="52"/>
      <c r="F122" s="52"/>
      <c r="G122" s="52"/>
      <c r="H122" s="52"/>
      <c r="I122" s="54" t="str">
        <f t="shared" si="16"/>
        <v/>
      </c>
      <c r="J122" s="52"/>
      <c r="K122" s="52"/>
      <c r="L122" s="52"/>
      <c r="M122" s="52"/>
      <c r="N122" s="52"/>
      <c r="O122" s="54" t="str">
        <f t="shared" si="17"/>
        <v/>
      </c>
      <c r="P122" s="142"/>
      <c r="Q122" s="56"/>
      <c r="R122" s="143"/>
      <c r="S122" s="58"/>
      <c r="T122" s="144"/>
      <c r="U122" s="60"/>
      <c r="V122" s="61"/>
      <c r="W122" s="62"/>
      <c r="X122" s="52"/>
      <c r="Y122" s="63"/>
      <c r="Z122" s="52"/>
      <c r="AA122" s="52"/>
      <c r="AB122" s="52"/>
      <c r="AC122" s="65"/>
      <c r="AD122" s="52"/>
      <c r="AE122" s="52"/>
      <c r="AF122" s="52"/>
      <c r="AG122" s="65"/>
      <c r="AH122" s="52"/>
      <c r="AI122" s="52"/>
      <c r="AJ122" s="52"/>
      <c r="AK122" s="65"/>
      <c r="AL122" s="52"/>
      <c r="AM122" s="52"/>
      <c r="AN122" s="52"/>
      <c r="AO122" s="56"/>
      <c r="AP122" s="56"/>
      <c r="AQ122" s="56"/>
      <c r="AR122" s="58"/>
      <c r="AS122" s="58"/>
      <c r="AT122" s="58"/>
      <c r="AU122" s="60"/>
      <c r="AV122" s="60"/>
      <c r="AW122" s="61"/>
      <c r="AX122" s="62"/>
      <c r="AY122" s="31" t="str">
        <f t="shared" si="18"/>
        <v/>
      </c>
      <c r="AZ122" s="63"/>
      <c r="BA122" s="69"/>
      <c r="BB122" s="69"/>
      <c r="BC122" s="69"/>
      <c r="BD122" s="71"/>
      <c r="BE122" s="71"/>
      <c r="BF122" s="71"/>
      <c r="BG122" s="72"/>
      <c r="BH122" s="73"/>
      <c r="BI122" s="73"/>
      <c r="BJ122" s="74"/>
      <c r="BK122" s="74"/>
      <c r="BL122" s="77" t="str">
        <f t="shared" si="19"/>
        <v/>
      </c>
      <c r="BM122" s="80" t="str">
        <f t="shared" si="20"/>
        <v/>
      </c>
      <c r="BN122" s="139"/>
      <c r="BO122" s="82" t="str">
        <f>IF(ISBLANK(A122),"",VLOOKUP(LEFT(A122,1),Coordinate,2,FALSE))</f>
        <v/>
      </c>
      <c r="BP122" s="83">
        <f t="shared" si="21"/>
        <v>0</v>
      </c>
      <c r="BQ122" s="84">
        <f t="shared" si="22"/>
        <v>0</v>
      </c>
      <c r="BR122" s="54" t="str">
        <f>IF(ISBLANK(A122),"",vlookup(LEFT(A122,1),Coordinate,9,false))</f>
        <v/>
      </c>
      <c r="BS122" s="54" t="str">
        <f>IF(ISBLANK(A122),"",VLOOKUP(MID(A122,2,1),Coordinate,9,false))</f>
        <v/>
      </c>
      <c r="BT122" s="54" t="str">
        <f>IF(ISBLANK(A122),"",VLOOKUP(MID(A122,3,1),Coordinate,9,false))</f>
        <v/>
      </c>
      <c r="BU122" s="54" t="str">
        <f>IF(ISBLANK(A122),"",VLOOKUP(MID(A122,4,1),Coordinate,9,false))</f>
        <v/>
      </c>
      <c r="BV122" s="54" t="str">
        <f>IF(ISBLANK(A122),"",VLOOKUP(MID(A122,5,1),Coordinate,9,false))</f>
        <v/>
      </c>
      <c r="BW122" s="54" t="str">
        <f>IF(ISBLANK(A122),"",VLOOKUP(MID(A122,6,1),Coordinate,9,false))</f>
        <v/>
      </c>
      <c r="BX122" s="84" t="str">
        <f>IF(ISBLANK(A122),"",VLOOKUP(RIGHT(A122,1),Coordinate,9,false))</f>
        <v/>
      </c>
      <c r="BY122" s="84">
        <f t="array" ref="BY122">SUMPRODUCT(BR122:BX122,TRANSPOSE(Weights))</f>
        <v>0</v>
      </c>
      <c r="BZ122" s="53"/>
    </row>
    <row r="123">
      <c r="A123" s="140"/>
      <c r="B123" s="51" t="str">
        <f>IF(ISBLANK(A123),"",if(C123="","N",if(VLOOKUP(BQ123,NewPlanet,3,false)=C123,"Y","N")))</f>
        <v/>
      </c>
      <c r="C123" s="141"/>
      <c r="D123" s="52"/>
      <c r="E123" s="52"/>
      <c r="F123" s="52"/>
      <c r="G123" s="52"/>
      <c r="H123" s="52"/>
      <c r="I123" s="54" t="str">
        <f t="shared" si="16"/>
        <v/>
      </c>
      <c r="J123" s="52"/>
      <c r="K123" s="52"/>
      <c r="L123" s="52"/>
      <c r="M123" s="52"/>
      <c r="N123" s="52"/>
      <c r="O123" s="54" t="str">
        <f t="shared" si="17"/>
        <v/>
      </c>
      <c r="P123" s="142"/>
      <c r="Q123" s="56"/>
      <c r="R123" s="143"/>
      <c r="S123" s="58"/>
      <c r="T123" s="144"/>
      <c r="U123" s="60"/>
      <c r="V123" s="61"/>
      <c r="W123" s="62"/>
      <c r="X123" s="52"/>
      <c r="Y123" s="63"/>
      <c r="Z123" s="52"/>
      <c r="AA123" s="52"/>
      <c r="AB123" s="52"/>
      <c r="AC123" s="65"/>
      <c r="AD123" s="52"/>
      <c r="AE123" s="52"/>
      <c r="AF123" s="52"/>
      <c r="AG123" s="65"/>
      <c r="AH123" s="52"/>
      <c r="AI123" s="52"/>
      <c r="AJ123" s="52"/>
      <c r="AK123" s="65"/>
      <c r="AL123" s="52"/>
      <c r="AM123" s="52"/>
      <c r="AN123" s="52"/>
      <c r="AO123" s="56"/>
      <c r="AP123" s="56"/>
      <c r="AQ123" s="56"/>
      <c r="AR123" s="58"/>
      <c r="AS123" s="58"/>
      <c r="AT123" s="58"/>
      <c r="AU123" s="60"/>
      <c r="AV123" s="60"/>
      <c r="AW123" s="61"/>
      <c r="AX123" s="62"/>
      <c r="AY123" s="31" t="str">
        <f t="shared" si="18"/>
        <v/>
      </c>
      <c r="AZ123" s="63"/>
      <c r="BA123" s="69"/>
      <c r="BB123" s="69"/>
      <c r="BC123" s="69"/>
      <c r="BD123" s="71"/>
      <c r="BE123" s="71"/>
      <c r="BF123" s="71"/>
      <c r="BG123" s="72"/>
      <c r="BH123" s="73"/>
      <c r="BI123" s="73"/>
      <c r="BJ123" s="74"/>
      <c r="BK123" s="74"/>
      <c r="BL123" s="77" t="str">
        <f t="shared" si="19"/>
        <v/>
      </c>
      <c r="BM123" s="80" t="str">
        <f t="shared" si="20"/>
        <v/>
      </c>
      <c r="BN123" s="139"/>
      <c r="BO123" s="82" t="str">
        <f>IF(ISBLANK(A123),"",VLOOKUP(LEFT(A123,1),Coordinate,2,FALSE))</f>
        <v/>
      </c>
      <c r="BP123" s="83">
        <f t="shared" si="21"/>
        <v>0</v>
      </c>
      <c r="BQ123" s="84">
        <f t="shared" si="22"/>
        <v>0</v>
      </c>
      <c r="BR123" s="54" t="str">
        <f>IF(ISBLANK(A123),"",vlookup(LEFT(A123,1),Coordinate,9,false))</f>
        <v/>
      </c>
      <c r="BS123" s="54" t="str">
        <f>IF(ISBLANK(A123),"",VLOOKUP(MID(A123,2,1),Coordinate,9,false))</f>
        <v/>
      </c>
      <c r="BT123" s="54" t="str">
        <f>IF(ISBLANK(A123),"",VLOOKUP(MID(A123,3,1),Coordinate,9,false))</f>
        <v/>
      </c>
      <c r="BU123" s="54" t="str">
        <f>IF(ISBLANK(A123),"",VLOOKUP(MID(A123,4,1),Coordinate,9,false))</f>
        <v/>
      </c>
      <c r="BV123" s="54" t="str">
        <f>IF(ISBLANK(A123),"",VLOOKUP(MID(A123,5,1),Coordinate,9,false))</f>
        <v/>
      </c>
      <c r="BW123" s="54" t="str">
        <f>IF(ISBLANK(A123),"",VLOOKUP(MID(A123,6,1),Coordinate,9,false))</f>
        <v/>
      </c>
      <c r="BX123" s="84" t="str">
        <f>IF(ISBLANK(A123),"",VLOOKUP(RIGHT(A123,1),Coordinate,9,false))</f>
        <v/>
      </c>
      <c r="BY123" s="84">
        <f t="array" ref="BY123">SUMPRODUCT(BR123:BX123,TRANSPOSE(Weights))</f>
        <v>0</v>
      </c>
      <c r="BZ123" s="53"/>
    </row>
    <row r="124">
      <c r="A124" s="140"/>
      <c r="B124" s="51" t="str">
        <f>IF(ISBLANK(A124),"",if(C124="","N",if(VLOOKUP(BQ124,NewPlanet,3,false)=C124,"Y","N")))</f>
        <v/>
      </c>
      <c r="C124" s="141"/>
      <c r="D124" s="52"/>
      <c r="E124" s="52"/>
      <c r="F124" s="52"/>
      <c r="G124" s="52"/>
      <c r="H124" s="52"/>
      <c r="I124" s="54" t="str">
        <f t="shared" si="16"/>
        <v/>
      </c>
      <c r="J124" s="52"/>
      <c r="K124" s="52"/>
      <c r="L124" s="52"/>
      <c r="M124" s="52"/>
      <c r="N124" s="52"/>
      <c r="O124" s="54" t="str">
        <f t="shared" si="17"/>
        <v/>
      </c>
      <c r="P124" s="142"/>
      <c r="Q124" s="56"/>
      <c r="R124" s="143"/>
      <c r="S124" s="58"/>
      <c r="T124" s="144"/>
      <c r="U124" s="60"/>
      <c r="V124" s="61"/>
      <c r="W124" s="62"/>
      <c r="X124" s="52"/>
      <c r="Y124" s="63"/>
      <c r="Z124" s="52"/>
      <c r="AA124" s="52"/>
      <c r="AB124" s="52"/>
      <c r="AC124" s="65"/>
      <c r="AD124" s="52"/>
      <c r="AE124" s="52"/>
      <c r="AF124" s="52"/>
      <c r="AG124" s="65"/>
      <c r="AH124" s="52"/>
      <c r="AI124" s="52"/>
      <c r="AJ124" s="52"/>
      <c r="AK124" s="65"/>
      <c r="AL124" s="52"/>
      <c r="AM124" s="52"/>
      <c r="AN124" s="52"/>
      <c r="AO124" s="56"/>
      <c r="AP124" s="56"/>
      <c r="AQ124" s="56"/>
      <c r="AR124" s="58"/>
      <c r="AS124" s="58"/>
      <c r="AT124" s="58"/>
      <c r="AU124" s="60"/>
      <c r="AV124" s="60"/>
      <c r="AW124" s="61"/>
      <c r="AX124" s="62"/>
      <c r="AY124" s="31" t="str">
        <f t="shared" si="18"/>
        <v/>
      </c>
      <c r="AZ124" s="63"/>
      <c r="BA124" s="69"/>
      <c r="BB124" s="69"/>
      <c r="BC124" s="69"/>
      <c r="BD124" s="71"/>
      <c r="BE124" s="71"/>
      <c r="BF124" s="71"/>
      <c r="BG124" s="72"/>
      <c r="BH124" s="73"/>
      <c r="BI124" s="73"/>
      <c r="BJ124" s="74"/>
      <c r="BK124" s="74"/>
      <c r="BL124" s="77" t="str">
        <f t="shared" si="19"/>
        <v/>
      </c>
      <c r="BM124" s="80" t="str">
        <f t="shared" si="20"/>
        <v/>
      </c>
      <c r="BN124" s="139"/>
      <c r="BO124" s="82" t="str">
        <f>IF(ISBLANK(A124),"",VLOOKUP(LEFT(A124,1),Coordinate,2,FALSE))</f>
        <v/>
      </c>
      <c r="BP124" s="83">
        <f t="shared" si="21"/>
        <v>0</v>
      </c>
      <c r="BQ124" s="84">
        <f t="shared" si="22"/>
        <v>0</v>
      </c>
      <c r="BR124" s="54" t="str">
        <f>IF(ISBLANK(A124),"",vlookup(LEFT(A124,1),Coordinate,9,false))</f>
        <v/>
      </c>
      <c r="BS124" s="54" t="str">
        <f>IF(ISBLANK(A124),"",VLOOKUP(MID(A124,2,1),Coordinate,9,false))</f>
        <v/>
      </c>
      <c r="BT124" s="54" t="str">
        <f>IF(ISBLANK(A124),"",VLOOKUP(MID(A124,3,1),Coordinate,9,false))</f>
        <v/>
      </c>
      <c r="BU124" s="54" t="str">
        <f>IF(ISBLANK(A124),"",VLOOKUP(MID(A124,4,1),Coordinate,9,false))</f>
        <v/>
      </c>
      <c r="BV124" s="54" t="str">
        <f>IF(ISBLANK(A124),"",VLOOKUP(MID(A124,5,1),Coordinate,9,false))</f>
        <v/>
      </c>
      <c r="BW124" s="54" t="str">
        <f>IF(ISBLANK(A124),"",VLOOKUP(MID(A124,6,1),Coordinate,9,false))</f>
        <v/>
      </c>
      <c r="BX124" s="84" t="str">
        <f>IF(ISBLANK(A124),"",VLOOKUP(RIGHT(A124,1),Coordinate,9,false))</f>
        <v/>
      </c>
      <c r="BY124" s="84">
        <f t="array" ref="BY124">SUMPRODUCT(BR124:BX124,TRANSPOSE(Weights))</f>
        <v>0</v>
      </c>
      <c r="BZ124" s="53"/>
    </row>
    <row r="125">
      <c r="A125" s="140"/>
      <c r="B125" s="51" t="str">
        <f>IF(ISBLANK(A125),"",if(C125="","N",if(VLOOKUP(BQ125,NewPlanet,3,false)=C125,"Y","N")))</f>
        <v/>
      </c>
      <c r="C125" s="141"/>
      <c r="D125" s="52"/>
      <c r="E125" s="52"/>
      <c r="F125" s="52"/>
      <c r="G125" s="52"/>
      <c r="H125" s="52"/>
      <c r="I125" s="54" t="str">
        <f t="shared" si="16"/>
        <v/>
      </c>
      <c r="J125" s="52"/>
      <c r="K125" s="52"/>
      <c r="L125" s="52"/>
      <c r="M125" s="52"/>
      <c r="N125" s="52"/>
      <c r="O125" s="54" t="str">
        <f t="shared" si="17"/>
        <v/>
      </c>
      <c r="P125" s="142"/>
      <c r="Q125" s="56"/>
      <c r="R125" s="143"/>
      <c r="S125" s="58"/>
      <c r="T125" s="144"/>
      <c r="U125" s="60"/>
      <c r="V125" s="61"/>
      <c r="W125" s="62"/>
      <c r="X125" s="52"/>
      <c r="Y125" s="63"/>
      <c r="Z125" s="52"/>
      <c r="AA125" s="52"/>
      <c r="AB125" s="52"/>
      <c r="AC125" s="65"/>
      <c r="AD125" s="52"/>
      <c r="AE125" s="52"/>
      <c r="AF125" s="52"/>
      <c r="AG125" s="65"/>
      <c r="AH125" s="52"/>
      <c r="AI125" s="52"/>
      <c r="AJ125" s="52"/>
      <c r="AK125" s="65"/>
      <c r="AL125" s="52"/>
      <c r="AM125" s="52"/>
      <c r="AN125" s="52"/>
      <c r="AO125" s="56"/>
      <c r="AP125" s="56"/>
      <c r="AQ125" s="56"/>
      <c r="AR125" s="58"/>
      <c r="AS125" s="58"/>
      <c r="AT125" s="58"/>
      <c r="AU125" s="60"/>
      <c r="AV125" s="60"/>
      <c r="AW125" s="61"/>
      <c r="AX125" s="62"/>
      <c r="AY125" s="31" t="str">
        <f t="shared" si="18"/>
        <v/>
      </c>
      <c r="AZ125" s="63"/>
      <c r="BA125" s="69"/>
      <c r="BB125" s="69"/>
      <c r="BC125" s="69"/>
      <c r="BD125" s="71"/>
      <c r="BE125" s="71"/>
      <c r="BF125" s="71"/>
      <c r="BG125" s="72"/>
      <c r="BH125" s="73"/>
      <c r="BI125" s="73"/>
      <c r="BJ125" s="74"/>
      <c r="BK125" s="74"/>
      <c r="BL125" s="77" t="str">
        <f t="shared" si="19"/>
        <v/>
      </c>
      <c r="BM125" s="80" t="str">
        <f t="shared" si="20"/>
        <v/>
      </c>
      <c r="BN125" s="139"/>
      <c r="BO125" s="82" t="str">
        <f>IF(ISBLANK(A125),"",VLOOKUP(LEFT(A125,1),Coordinate,2,FALSE))</f>
        <v/>
      </c>
      <c r="BP125" s="83">
        <f t="shared" si="21"/>
        <v>0</v>
      </c>
      <c r="BQ125" s="84">
        <f t="shared" si="22"/>
        <v>0</v>
      </c>
      <c r="BR125" s="54" t="str">
        <f>IF(ISBLANK(A125),"",vlookup(LEFT(A125,1),Coordinate,9,false))</f>
        <v/>
      </c>
      <c r="BS125" s="54" t="str">
        <f>IF(ISBLANK(A125),"",VLOOKUP(MID(A125,2,1),Coordinate,9,false))</f>
        <v/>
      </c>
      <c r="BT125" s="54" t="str">
        <f>IF(ISBLANK(A125),"",VLOOKUP(MID(A125,3,1),Coordinate,9,false))</f>
        <v/>
      </c>
      <c r="BU125" s="54" t="str">
        <f>IF(ISBLANK(A125),"",VLOOKUP(MID(A125,4,1),Coordinate,9,false))</f>
        <v/>
      </c>
      <c r="BV125" s="54" t="str">
        <f>IF(ISBLANK(A125),"",VLOOKUP(MID(A125,5,1),Coordinate,9,false))</f>
        <v/>
      </c>
      <c r="BW125" s="54" t="str">
        <f>IF(ISBLANK(A125),"",VLOOKUP(MID(A125,6,1),Coordinate,9,false))</f>
        <v/>
      </c>
      <c r="BX125" s="84" t="str">
        <f>IF(ISBLANK(A125),"",VLOOKUP(RIGHT(A125,1),Coordinate,9,false))</f>
        <v/>
      </c>
      <c r="BY125" s="84">
        <f t="array" ref="BY125">SUMPRODUCT(BR125:BX125,TRANSPOSE(Weights))</f>
        <v>0</v>
      </c>
      <c r="BZ125" s="53"/>
    </row>
    <row r="126">
      <c r="A126" s="140"/>
      <c r="B126" s="51" t="str">
        <f>IF(ISBLANK(A126),"",if(C126="","N",if(VLOOKUP(BQ126,NewPlanet,3,false)=C126,"Y","N")))</f>
        <v/>
      </c>
      <c r="C126" s="141"/>
      <c r="D126" s="52"/>
      <c r="E126" s="52"/>
      <c r="F126" s="52"/>
      <c r="G126" s="52"/>
      <c r="H126" s="52"/>
      <c r="I126" s="54" t="str">
        <f t="shared" si="16"/>
        <v/>
      </c>
      <c r="J126" s="52"/>
      <c r="K126" s="52"/>
      <c r="L126" s="52"/>
      <c r="M126" s="52"/>
      <c r="N126" s="52"/>
      <c r="O126" s="54" t="str">
        <f t="shared" si="17"/>
        <v/>
      </c>
      <c r="P126" s="142"/>
      <c r="Q126" s="56"/>
      <c r="R126" s="143"/>
      <c r="S126" s="58"/>
      <c r="T126" s="144"/>
      <c r="U126" s="60"/>
      <c r="V126" s="61"/>
      <c r="W126" s="62"/>
      <c r="X126" s="52"/>
      <c r="Y126" s="63"/>
      <c r="Z126" s="52"/>
      <c r="AA126" s="52"/>
      <c r="AB126" s="52"/>
      <c r="AC126" s="65"/>
      <c r="AD126" s="52"/>
      <c r="AE126" s="52"/>
      <c r="AF126" s="52"/>
      <c r="AG126" s="65"/>
      <c r="AH126" s="52"/>
      <c r="AI126" s="52"/>
      <c r="AJ126" s="52"/>
      <c r="AK126" s="65"/>
      <c r="AL126" s="52"/>
      <c r="AM126" s="52"/>
      <c r="AN126" s="52"/>
      <c r="AO126" s="56"/>
      <c r="AP126" s="56"/>
      <c r="AQ126" s="56"/>
      <c r="AR126" s="58"/>
      <c r="AS126" s="58"/>
      <c r="AT126" s="58"/>
      <c r="AU126" s="60"/>
      <c r="AV126" s="60"/>
      <c r="AW126" s="61"/>
      <c r="AX126" s="62"/>
      <c r="AY126" s="31" t="str">
        <f t="shared" si="18"/>
        <v/>
      </c>
      <c r="AZ126" s="63"/>
      <c r="BA126" s="69"/>
      <c r="BB126" s="69"/>
      <c r="BC126" s="69"/>
      <c r="BD126" s="71"/>
      <c r="BE126" s="71"/>
      <c r="BF126" s="71"/>
      <c r="BG126" s="72"/>
      <c r="BH126" s="73"/>
      <c r="BI126" s="73"/>
      <c r="BJ126" s="74"/>
      <c r="BK126" s="74"/>
      <c r="BL126" s="77" t="str">
        <f t="shared" si="19"/>
        <v/>
      </c>
      <c r="BM126" s="80" t="str">
        <f t="shared" si="20"/>
        <v/>
      </c>
      <c r="BN126" s="139"/>
      <c r="BO126" s="82" t="str">
        <f>IF(ISBLANK(A126),"",VLOOKUP(LEFT(A126,1),Coordinate,2,FALSE))</f>
        <v/>
      </c>
      <c r="BP126" s="83">
        <f t="shared" si="21"/>
        <v>0</v>
      </c>
      <c r="BQ126" s="84">
        <f t="shared" si="22"/>
        <v>0</v>
      </c>
      <c r="BR126" s="54" t="str">
        <f>IF(ISBLANK(A126),"",vlookup(LEFT(A126,1),Coordinate,9,false))</f>
        <v/>
      </c>
      <c r="BS126" s="54" t="str">
        <f>IF(ISBLANK(A126),"",VLOOKUP(MID(A126,2,1),Coordinate,9,false))</f>
        <v/>
      </c>
      <c r="BT126" s="54" t="str">
        <f>IF(ISBLANK(A126),"",VLOOKUP(MID(A126,3,1),Coordinate,9,false))</f>
        <v/>
      </c>
      <c r="BU126" s="54" t="str">
        <f>IF(ISBLANK(A126),"",VLOOKUP(MID(A126,4,1),Coordinate,9,false))</f>
        <v/>
      </c>
      <c r="BV126" s="54" t="str">
        <f>IF(ISBLANK(A126),"",VLOOKUP(MID(A126,5,1),Coordinate,9,false))</f>
        <v/>
      </c>
      <c r="BW126" s="54" t="str">
        <f>IF(ISBLANK(A126),"",VLOOKUP(MID(A126,6,1),Coordinate,9,false))</f>
        <v/>
      </c>
      <c r="BX126" s="84" t="str">
        <f>IF(ISBLANK(A126),"",VLOOKUP(RIGHT(A126,1),Coordinate,9,false))</f>
        <v/>
      </c>
      <c r="BY126" s="84">
        <f t="array" ref="BY126">SUMPRODUCT(BR126:BX126,TRANSPOSE(Weights))</f>
        <v>0</v>
      </c>
      <c r="BZ126" s="53"/>
    </row>
    <row r="127">
      <c r="A127" s="140"/>
      <c r="B127" s="51" t="str">
        <f>IF(ISBLANK(A127),"",if(C127="","N",if(VLOOKUP(BQ127,NewPlanet,3,false)=C127,"Y","N")))</f>
        <v/>
      </c>
      <c r="C127" s="141"/>
      <c r="D127" s="52"/>
      <c r="E127" s="52"/>
      <c r="F127" s="52"/>
      <c r="G127" s="52"/>
      <c r="H127" s="52"/>
      <c r="I127" s="54" t="str">
        <f t="shared" si="16"/>
        <v/>
      </c>
      <c r="J127" s="52"/>
      <c r="K127" s="52"/>
      <c r="L127" s="52"/>
      <c r="M127" s="52"/>
      <c r="N127" s="52"/>
      <c r="O127" s="54" t="str">
        <f t="shared" si="17"/>
        <v/>
      </c>
      <c r="P127" s="142"/>
      <c r="Q127" s="56"/>
      <c r="R127" s="143"/>
      <c r="S127" s="58"/>
      <c r="T127" s="144"/>
      <c r="U127" s="60"/>
      <c r="V127" s="61"/>
      <c r="W127" s="62"/>
      <c r="X127" s="52"/>
      <c r="Y127" s="63"/>
      <c r="Z127" s="52"/>
      <c r="AA127" s="52"/>
      <c r="AB127" s="52"/>
      <c r="AC127" s="65"/>
      <c r="AD127" s="52"/>
      <c r="AE127" s="52"/>
      <c r="AF127" s="52"/>
      <c r="AG127" s="65"/>
      <c r="AH127" s="52"/>
      <c r="AI127" s="52"/>
      <c r="AJ127" s="52"/>
      <c r="AK127" s="65"/>
      <c r="AL127" s="52"/>
      <c r="AM127" s="52"/>
      <c r="AN127" s="52"/>
      <c r="AO127" s="56"/>
      <c r="AP127" s="56"/>
      <c r="AQ127" s="56"/>
      <c r="AR127" s="58"/>
      <c r="AS127" s="58"/>
      <c r="AT127" s="58"/>
      <c r="AU127" s="60"/>
      <c r="AV127" s="60"/>
      <c r="AW127" s="61"/>
      <c r="AX127" s="62"/>
      <c r="AY127" s="31" t="str">
        <f t="shared" si="18"/>
        <v/>
      </c>
      <c r="AZ127" s="63"/>
      <c r="BA127" s="69"/>
      <c r="BB127" s="69"/>
      <c r="BC127" s="69"/>
      <c r="BD127" s="71"/>
      <c r="BE127" s="71"/>
      <c r="BF127" s="71"/>
      <c r="BG127" s="72"/>
      <c r="BH127" s="73"/>
      <c r="BI127" s="73"/>
      <c r="BJ127" s="74"/>
      <c r="BK127" s="74"/>
      <c r="BL127" s="77" t="str">
        <f t="shared" si="19"/>
        <v/>
      </c>
      <c r="BM127" s="80" t="str">
        <f t="shared" si="20"/>
        <v/>
      </c>
      <c r="BN127" s="139"/>
      <c r="BO127" s="82" t="str">
        <f>IF(ISBLANK(A127),"",VLOOKUP(LEFT(A127,1),Coordinate,2,FALSE))</f>
        <v/>
      </c>
      <c r="BP127" s="83">
        <f t="shared" si="21"/>
        <v>0</v>
      </c>
      <c r="BQ127" s="84">
        <f t="shared" si="22"/>
        <v>0</v>
      </c>
      <c r="BR127" s="54" t="str">
        <f>IF(ISBLANK(A127),"",vlookup(LEFT(A127,1),Coordinate,9,false))</f>
        <v/>
      </c>
      <c r="BS127" s="54" t="str">
        <f>IF(ISBLANK(A127),"",VLOOKUP(MID(A127,2,1),Coordinate,9,false))</f>
        <v/>
      </c>
      <c r="BT127" s="54" t="str">
        <f>IF(ISBLANK(A127),"",VLOOKUP(MID(A127,3,1),Coordinate,9,false))</f>
        <v/>
      </c>
      <c r="BU127" s="54" t="str">
        <f>IF(ISBLANK(A127),"",VLOOKUP(MID(A127,4,1),Coordinate,9,false))</f>
        <v/>
      </c>
      <c r="BV127" s="54" t="str">
        <f>IF(ISBLANK(A127),"",VLOOKUP(MID(A127,5,1),Coordinate,9,false))</f>
        <v/>
      </c>
      <c r="BW127" s="54" t="str">
        <f>IF(ISBLANK(A127),"",VLOOKUP(MID(A127,6,1),Coordinate,9,false))</f>
        <v/>
      </c>
      <c r="BX127" s="84" t="str">
        <f>IF(ISBLANK(A127),"",VLOOKUP(RIGHT(A127,1),Coordinate,9,false))</f>
        <v/>
      </c>
      <c r="BY127" s="84">
        <f t="array" ref="BY127">SUMPRODUCT(BR127:BX127,TRANSPOSE(Weights))</f>
        <v>0</v>
      </c>
      <c r="BZ127" s="53"/>
    </row>
    <row r="128">
      <c r="A128" s="140"/>
      <c r="B128" s="51" t="str">
        <f>IF(ISBLANK(A128),"",if(C128="","N",if(VLOOKUP(BQ128,NewPlanet,3,false)=C128,"Y","N")))</f>
        <v/>
      </c>
      <c r="C128" s="141"/>
      <c r="D128" s="52"/>
      <c r="E128" s="52"/>
      <c r="F128" s="52"/>
      <c r="G128" s="52"/>
      <c r="H128" s="52"/>
      <c r="I128" s="54" t="str">
        <f t="shared" si="16"/>
        <v/>
      </c>
      <c r="J128" s="52"/>
      <c r="K128" s="52"/>
      <c r="L128" s="52"/>
      <c r="M128" s="52"/>
      <c r="N128" s="52"/>
      <c r="O128" s="54" t="str">
        <f t="shared" si="17"/>
        <v/>
      </c>
      <c r="P128" s="142"/>
      <c r="Q128" s="56"/>
      <c r="R128" s="143"/>
      <c r="S128" s="58"/>
      <c r="T128" s="144"/>
      <c r="U128" s="60"/>
      <c r="V128" s="61"/>
      <c r="W128" s="62"/>
      <c r="X128" s="52"/>
      <c r="Y128" s="63"/>
      <c r="Z128" s="52"/>
      <c r="AA128" s="52"/>
      <c r="AB128" s="52"/>
      <c r="AC128" s="65"/>
      <c r="AD128" s="52"/>
      <c r="AE128" s="52"/>
      <c r="AF128" s="52"/>
      <c r="AG128" s="65"/>
      <c r="AH128" s="52"/>
      <c r="AI128" s="52"/>
      <c r="AJ128" s="52"/>
      <c r="AK128" s="65"/>
      <c r="AL128" s="52"/>
      <c r="AM128" s="52"/>
      <c r="AN128" s="52"/>
      <c r="AO128" s="56"/>
      <c r="AP128" s="56"/>
      <c r="AQ128" s="56"/>
      <c r="AR128" s="58"/>
      <c r="AS128" s="58"/>
      <c r="AT128" s="58"/>
      <c r="AU128" s="60"/>
      <c r="AV128" s="60"/>
      <c r="AW128" s="61"/>
      <c r="AX128" s="62"/>
      <c r="AY128" s="31" t="str">
        <f t="shared" si="18"/>
        <v/>
      </c>
      <c r="AZ128" s="63"/>
      <c r="BA128" s="69"/>
      <c r="BB128" s="69"/>
      <c r="BC128" s="69"/>
      <c r="BD128" s="71"/>
      <c r="BE128" s="71"/>
      <c r="BF128" s="71"/>
      <c r="BG128" s="72"/>
      <c r="BH128" s="73"/>
      <c r="BI128" s="73"/>
      <c r="BJ128" s="74"/>
      <c r="BK128" s="74"/>
      <c r="BL128" s="77" t="str">
        <f t="shared" si="19"/>
        <v/>
      </c>
      <c r="BM128" s="80" t="str">
        <f t="shared" si="20"/>
        <v/>
      </c>
      <c r="BN128" s="139"/>
      <c r="BO128" s="82" t="str">
        <f>IF(ISBLANK(A128),"",VLOOKUP(LEFT(A128,1),Coordinate,2,FALSE))</f>
        <v/>
      </c>
      <c r="BP128" s="83">
        <f t="shared" si="21"/>
        <v>0</v>
      </c>
      <c r="BQ128" s="84">
        <f t="shared" si="22"/>
        <v>0</v>
      </c>
      <c r="BR128" s="54" t="str">
        <f>IF(ISBLANK(A128),"",vlookup(LEFT(A128,1),Coordinate,9,false))</f>
        <v/>
      </c>
      <c r="BS128" s="54" t="str">
        <f>IF(ISBLANK(A128),"",VLOOKUP(MID(A128,2,1),Coordinate,9,false))</f>
        <v/>
      </c>
      <c r="BT128" s="54" t="str">
        <f>IF(ISBLANK(A128),"",VLOOKUP(MID(A128,3,1),Coordinate,9,false))</f>
        <v/>
      </c>
      <c r="BU128" s="54" t="str">
        <f>IF(ISBLANK(A128),"",VLOOKUP(MID(A128,4,1),Coordinate,9,false))</f>
        <v/>
      </c>
      <c r="BV128" s="54" t="str">
        <f>IF(ISBLANK(A128),"",VLOOKUP(MID(A128,5,1),Coordinate,9,false))</f>
        <v/>
      </c>
      <c r="BW128" s="54" t="str">
        <f>IF(ISBLANK(A128),"",VLOOKUP(MID(A128,6,1),Coordinate,9,false))</f>
        <v/>
      </c>
      <c r="BX128" s="84" t="str">
        <f>IF(ISBLANK(A128),"",VLOOKUP(RIGHT(A128,1),Coordinate,9,false))</f>
        <v/>
      </c>
      <c r="BY128" s="84">
        <f t="array" ref="BY128">SUMPRODUCT(BR128:BX128,TRANSPOSE(Weights))</f>
        <v>0</v>
      </c>
      <c r="BZ128" s="53"/>
    </row>
    <row r="129">
      <c r="A129" s="140"/>
      <c r="B129" s="51" t="str">
        <f>IF(ISBLANK(A129),"",if(C129="","N",if(VLOOKUP(BQ129,NewPlanet,3,false)=C129,"Y","N")))</f>
        <v/>
      </c>
      <c r="C129" s="141"/>
      <c r="D129" s="52"/>
      <c r="E129" s="52"/>
      <c r="F129" s="52"/>
      <c r="G129" s="52"/>
      <c r="H129" s="52"/>
      <c r="I129" s="54" t="str">
        <f t="shared" si="16"/>
        <v/>
      </c>
      <c r="J129" s="52"/>
      <c r="K129" s="52"/>
      <c r="L129" s="52"/>
      <c r="M129" s="52"/>
      <c r="N129" s="52"/>
      <c r="O129" s="54" t="str">
        <f t="shared" si="17"/>
        <v/>
      </c>
      <c r="P129" s="142"/>
      <c r="Q129" s="56"/>
      <c r="R129" s="143"/>
      <c r="S129" s="58"/>
      <c r="T129" s="144"/>
      <c r="U129" s="60"/>
      <c r="V129" s="61"/>
      <c r="W129" s="62"/>
      <c r="X129" s="52"/>
      <c r="Y129" s="63"/>
      <c r="Z129" s="52"/>
      <c r="AA129" s="52"/>
      <c r="AB129" s="52"/>
      <c r="AC129" s="65"/>
      <c r="AD129" s="52"/>
      <c r="AE129" s="52"/>
      <c r="AF129" s="52"/>
      <c r="AG129" s="65"/>
      <c r="AH129" s="52"/>
      <c r="AI129" s="52"/>
      <c r="AJ129" s="52"/>
      <c r="AK129" s="65"/>
      <c r="AL129" s="52"/>
      <c r="AM129" s="52"/>
      <c r="AN129" s="52"/>
      <c r="AO129" s="56"/>
      <c r="AP129" s="56"/>
      <c r="AQ129" s="56"/>
      <c r="AR129" s="58"/>
      <c r="AS129" s="58"/>
      <c r="AT129" s="58"/>
      <c r="AU129" s="60"/>
      <c r="AV129" s="60"/>
      <c r="AW129" s="61"/>
      <c r="AX129" s="62"/>
      <c r="AY129" s="31" t="str">
        <f t="shared" si="18"/>
        <v/>
      </c>
      <c r="AZ129" s="63"/>
      <c r="BA129" s="69"/>
      <c r="BB129" s="69"/>
      <c r="BC129" s="69"/>
      <c r="BD129" s="71"/>
      <c r="BE129" s="71"/>
      <c r="BF129" s="71"/>
      <c r="BG129" s="72"/>
      <c r="BH129" s="73"/>
      <c r="BI129" s="73"/>
      <c r="BJ129" s="74"/>
      <c r="BK129" s="74"/>
      <c r="BL129" s="77" t="str">
        <f t="shared" si="19"/>
        <v/>
      </c>
      <c r="BM129" s="80" t="str">
        <f t="shared" si="20"/>
        <v/>
      </c>
      <c r="BN129" s="139"/>
      <c r="BO129" s="82" t="str">
        <f>IF(ISBLANK(A129),"",VLOOKUP(LEFT(A129,1),Coordinate,2,FALSE))</f>
        <v/>
      </c>
      <c r="BP129" s="83">
        <f t="shared" si="21"/>
        <v>0</v>
      </c>
      <c r="BQ129" s="84">
        <f t="shared" si="22"/>
        <v>0</v>
      </c>
      <c r="BR129" s="54" t="str">
        <f>IF(ISBLANK(A129),"",vlookup(LEFT(A129,1),Coordinate,9,false))</f>
        <v/>
      </c>
      <c r="BS129" s="54" t="str">
        <f>IF(ISBLANK(A129),"",VLOOKUP(MID(A129,2,1),Coordinate,9,false))</f>
        <v/>
      </c>
      <c r="BT129" s="54" t="str">
        <f>IF(ISBLANK(A129),"",VLOOKUP(MID(A129,3,1),Coordinate,9,false))</f>
        <v/>
      </c>
      <c r="BU129" s="54" t="str">
        <f>IF(ISBLANK(A129),"",VLOOKUP(MID(A129,4,1),Coordinate,9,false))</f>
        <v/>
      </c>
      <c r="BV129" s="54" t="str">
        <f>IF(ISBLANK(A129),"",VLOOKUP(MID(A129,5,1),Coordinate,9,false))</f>
        <v/>
      </c>
      <c r="BW129" s="54" t="str">
        <f>IF(ISBLANK(A129),"",VLOOKUP(MID(A129,6,1),Coordinate,9,false))</f>
        <v/>
      </c>
      <c r="BX129" s="84" t="str">
        <f>IF(ISBLANK(A129),"",VLOOKUP(RIGHT(A129,1),Coordinate,9,false))</f>
        <v/>
      </c>
      <c r="BY129" s="84">
        <f t="array" ref="BY129">SUMPRODUCT(BR129:BX129,TRANSPOSE(Weights))</f>
        <v>0</v>
      </c>
      <c r="BZ129" s="53"/>
    </row>
    <row r="130">
      <c r="A130" s="140"/>
      <c r="B130" s="51" t="str">
        <f>IF(ISBLANK(A130),"",if(C130="","N",if(VLOOKUP(BQ130,NewPlanet,3,false)=C130,"Y","N")))</f>
        <v/>
      </c>
      <c r="C130" s="141"/>
      <c r="D130" s="52"/>
      <c r="E130" s="52"/>
      <c r="F130" s="52"/>
      <c r="G130" s="52"/>
      <c r="H130" s="52"/>
      <c r="I130" s="54" t="str">
        <f t="shared" si="16"/>
        <v/>
      </c>
      <c r="J130" s="52"/>
      <c r="K130" s="52"/>
      <c r="L130" s="52"/>
      <c r="M130" s="52"/>
      <c r="N130" s="52"/>
      <c r="O130" s="54" t="str">
        <f t="shared" si="17"/>
        <v/>
      </c>
      <c r="P130" s="142"/>
      <c r="Q130" s="56"/>
      <c r="R130" s="143"/>
      <c r="S130" s="58"/>
      <c r="T130" s="144"/>
      <c r="U130" s="60"/>
      <c r="V130" s="61"/>
      <c r="W130" s="62"/>
      <c r="X130" s="52"/>
      <c r="Y130" s="63"/>
      <c r="Z130" s="52"/>
      <c r="AA130" s="52"/>
      <c r="AB130" s="52"/>
      <c r="AC130" s="65"/>
      <c r="AD130" s="52"/>
      <c r="AE130" s="52"/>
      <c r="AF130" s="52"/>
      <c r="AG130" s="65"/>
      <c r="AH130" s="52"/>
      <c r="AI130" s="52"/>
      <c r="AJ130" s="52"/>
      <c r="AK130" s="65"/>
      <c r="AL130" s="52"/>
      <c r="AM130" s="52"/>
      <c r="AN130" s="52"/>
      <c r="AO130" s="56"/>
      <c r="AP130" s="56"/>
      <c r="AQ130" s="56"/>
      <c r="AR130" s="58"/>
      <c r="AS130" s="58"/>
      <c r="AT130" s="58"/>
      <c r="AU130" s="60"/>
      <c r="AV130" s="60"/>
      <c r="AW130" s="61"/>
      <c r="AX130" s="62"/>
      <c r="AY130" s="31" t="str">
        <f t="shared" si="18"/>
        <v/>
      </c>
      <c r="AZ130" s="63"/>
      <c r="BA130" s="69"/>
      <c r="BB130" s="69"/>
      <c r="BC130" s="69"/>
      <c r="BD130" s="71"/>
      <c r="BE130" s="71"/>
      <c r="BF130" s="71"/>
      <c r="BG130" s="72"/>
      <c r="BH130" s="73"/>
      <c r="BI130" s="73"/>
      <c r="BJ130" s="74"/>
      <c r="BK130" s="74"/>
      <c r="BL130" s="77" t="str">
        <f t="shared" si="19"/>
        <v/>
      </c>
      <c r="BM130" s="80" t="str">
        <f t="shared" si="20"/>
        <v/>
      </c>
      <c r="BN130" s="139"/>
      <c r="BO130" s="82" t="str">
        <f>IF(ISBLANK(A130),"",VLOOKUP(LEFT(A130,1),Coordinate,2,FALSE))</f>
        <v/>
      </c>
      <c r="BP130" s="83">
        <f t="shared" si="21"/>
        <v>0</v>
      </c>
      <c r="BQ130" s="84">
        <f t="shared" si="22"/>
        <v>0</v>
      </c>
      <c r="BR130" s="54" t="str">
        <f>IF(ISBLANK(A130),"",vlookup(LEFT(A130,1),Coordinate,9,false))</f>
        <v/>
      </c>
      <c r="BS130" s="54" t="str">
        <f>IF(ISBLANK(A130),"",VLOOKUP(MID(A130,2,1),Coordinate,9,false))</f>
        <v/>
      </c>
      <c r="BT130" s="54" t="str">
        <f>IF(ISBLANK(A130),"",VLOOKUP(MID(A130,3,1),Coordinate,9,false))</f>
        <v/>
      </c>
      <c r="BU130" s="54" t="str">
        <f>IF(ISBLANK(A130),"",VLOOKUP(MID(A130,4,1),Coordinate,9,false))</f>
        <v/>
      </c>
      <c r="BV130" s="54" t="str">
        <f>IF(ISBLANK(A130),"",VLOOKUP(MID(A130,5,1),Coordinate,9,false))</f>
        <v/>
      </c>
      <c r="BW130" s="54" t="str">
        <f>IF(ISBLANK(A130),"",VLOOKUP(MID(A130,6,1),Coordinate,9,false))</f>
        <v/>
      </c>
      <c r="BX130" s="84" t="str">
        <f>IF(ISBLANK(A130),"",VLOOKUP(RIGHT(A130,1),Coordinate,9,false))</f>
        <v/>
      </c>
      <c r="BY130" s="84">
        <f t="array" ref="BY130">SUMPRODUCT(BR130:BX130,TRANSPOSE(Weights))</f>
        <v>0</v>
      </c>
      <c r="BZ130" s="53"/>
    </row>
    <row r="131">
      <c r="A131" s="140"/>
      <c r="B131" s="51" t="str">
        <f>IF(ISBLANK(A131),"",if(C131="","N",if(VLOOKUP(BQ131,NewPlanet,3,false)=C131,"Y","N")))</f>
        <v/>
      </c>
      <c r="C131" s="141"/>
      <c r="D131" s="52"/>
      <c r="E131" s="52"/>
      <c r="F131" s="52"/>
      <c r="G131" s="52"/>
      <c r="H131" s="52"/>
      <c r="I131" s="54" t="str">
        <f t="shared" si="16"/>
        <v/>
      </c>
      <c r="J131" s="52"/>
      <c r="K131" s="52"/>
      <c r="L131" s="52"/>
      <c r="M131" s="52"/>
      <c r="N131" s="52"/>
      <c r="O131" s="54" t="str">
        <f t="shared" si="17"/>
        <v/>
      </c>
      <c r="P131" s="142"/>
      <c r="Q131" s="56"/>
      <c r="R131" s="143"/>
      <c r="S131" s="58"/>
      <c r="T131" s="144"/>
      <c r="U131" s="60"/>
      <c r="V131" s="61"/>
      <c r="W131" s="62"/>
      <c r="X131" s="52"/>
      <c r="Y131" s="63"/>
      <c r="Z131" s="52"/>
      <c r="AA131" s="52"/>
      <c r="AB131" s="52"/>
      <c r="AC131" s="65"/>
      <c r="AD131" s="52"/>
      <c r="AE131" s="52"/>
      <c r="AF131" s="52"/>
      <c r="AG131" s="65"/>
      <c r="AH131" s="52"/>
      <c r="AI131" s="52"/>
      <c r="AJ131" s="52"/>
      <c r="AK131" s="65"/>
      <c r="AL131" s="52"/>
      <c r="AM131" s="52"/>
      <c r="AN131" s="52"/>
      <c r="AO131" s="56"/>
      <c r="AP131" s="56"/>
      <c r="AQ131" s="56"/>
      <c r="AR131" s="58"/>
      <c r="AS131" s="58"/>
      <c r="AT131" s="58"/>
      <c r="AU131" s="60"/>
      <c r="AV131" s="60"/>
      <c r="AW131" s="61"/>
      <c r="AX131" s="62"/>
      <c r="AY131" s="31" t="str">
        <f t="shared" si="18"/>
        <v/>
      </c>
      <c r="AZ131" s="63"/>
      <c r="BA131" s="69"/>
      <c r="BB131" s="69"/>
      <c r="BC131" s="69"/>
      <c r="BD131" s="71"/>
      <c r="BE131" s="71"/>
      <c r="BF131" s="71"/>
      <c r="BG131" s="72"/>
      <c r="BH131" s="73"/>
      <c r="BI131" s="73"/>
      <c r="BJ131" s="74"/>
      <c r="BK131" s="74"/>
      <c r="BL131" s="77" t="str">
        <f t="shared" si="19"/>
        <v/>
      </c>
      <c r="BM131" s="80" t="str">
        <f t="shared" si="20"/>
        <v/>
      </c>
      <c r="BN131" s="139"/>
      <c r="BO131" s="82" t="str">
        <f>IF(ISBLANK(A131),"",VLOOKUP(LEFT(A131,1),Coordinate,2,FALSE))</f>
        <v/>
      </c>
      <c r="BP131" s="83">
        <f t="shared" si="21"/>
        <v>0</v>
      </c>
      <c r="BQ131" s="84">
        <f t="shared" si="22"/>
        <v>0</v>
      </c>
      <c r="BR131" s="54" t="str">
        <f>IF(ISBLANK(A131),"",vlookup(LEFT(A131,1),Coordinate,9,false))</f>
        <v/>
      </c>
      <c r="BS131" s="54" t="str">
        <f>IF(ISBLANK(A131),"",VLOOKUP(MID(A131,2,1),Coordinate,9,false))</f>
        <v/>
      </c>
      <c r="BT131" s="54" t="str">
        <f>IF(ISBLANK(A131),"",VLOOKUP(MID(A131,3,1),Coordinate,9,false))</f>
        <v/>
      </c>
      <c r="BU131" s="54" t="str">
        <f>IF(ISBLANK(A131),"",VLOOKUP(MID(A131,4,1),Coordinate,9,false))</f>
        <v/>
      </c>
      <c r="BV131" s="54" t="str">
        <f>IF(ISBLANK(A131),"",VLOOKUP(MID(A131,5,1),Coordinate,9,false))</f>
        <v/>
      </c>
      <c r="BW131" s="54" t="str">
        <f>IF(ISBLANK(A131),"",VLOOKUP(MID(A131,6,1),Coordinate,9,false))</f>
        <v/>
      </c>
      <c r="BX131" s="84" t="str">
        <f>IF(ISBLANK(A131),"",VLOOKUP(RIGHT(A131,1),Coordinate,9,false))</f>
        <v/>
      </c>
      <c r="BY131" s="84">
        <f t="array" ref="BY131">SUMPRODUCT(BR131:BX131,TRANSPOSE(Weights))</f>
        <v>0</v>
      </c>
      <c r="BZ131" s="53"/>
    </row>
    <row r="132">
      <c r="A132" s="140"/>
      <c r="B132" s="51" t="str">
        <f>IF(ISBLANK(A132),"",if(C132="","N",if(VLOOKUP(BQ132,NewPlanet,3,false)=C132,"Y","N")))</f>
        <v/>
      </c>
      <c r="C132" s="141"/>
      <c r="D132" s="52"/>
      <c r="E132" s="52"/>
      <c r="F132" s="52"/>
      <c r="G132" s="52"/>
      <c r="H132" s="52"/>
      <c r="I132" s="54" t="str">
        <f t="shared" si="16"/>
        <v/>
      </c>
      <c r="J132" s="52"/>
      <c r="K132" s="52"/>
      <c r="L132" s="52"/>
      <c r="M132" s="52"/>
      <c r="N132" s="52"/>
      <c r="O132" s="54" t="str">
        <f t="shared" si="17"/>
        <v/>
      </c>
      <c r="P132" s="142"/>
      <c r="Q132" s="56"/>
      <c r="R132" s="143"/>
      <c r="S132" s="58"/>
      <c r="T132" s="144"/>
      <c r="U132" s="60"/>
      <c r="V132" s="61"/>
      <c r="W132" s="62"/>
      <c r="X132" s="52"/>
      <c r="Y132" s="63"/>
      <c r="Z132" s="52"/>
      <c r="AA132" s="52"/>
      <c r="AB132" s="52"/>
      <c r="AC132" s="65"/>
      <c r="AD132" s="52"/>
      <c r="AE132" s="52"/>
      <c r="AF132" s="52"/>
      <c r="AG132" s="65"/>
      <c r="AH132" s="52"/>
      <c r="AI132" s="52"/>
      <c r="AJ132" s="52"/>
      <c r="AK132" s="65"/>
      <c r="AL132" s="52"/>
      <c r="AM132" s="52"/>
      <c r="AN132" s="52"/>
      <c r="AO132" s="56"/>
      <c r="AP132" s="56"/>
      <c r="AQ132" s="56"/>
      <c r="AR132" s="58"/>
      <c r="AS132" s="58"/>
      <c r="AT132" s="58"/>
      <c r="AU132" s="60"/>
      <c r="AV132" s="60"/>
      <c r="AW132" s="61"/>
      <c r="AX132" s="62"/>
      <c r="AY132" s="31" t="str">
        <f t="shared" si="18"/>
        <v/>
      </c>
      <c r="AZ132" s="63"/>
      <c r="BA132" s="69"/>
      <c r="BB132" s="69"/>
      <c r="BC132" s="69"/>
      <c r="BD132" s="71"/>
      <c r="BE132" s="71"/>
      <c r="BF132" s="71"/>
      <c r="BG132" s="72"/>
      <c r="BH132" s="73"/>
      <c r="BI132" s="73"/>
      <c r="BJ132" s="74"/>
      <c r="BK132" s="74"/>
      <c r="BL132" s="77" t="str">
        <f t="shared" si="19"/>
        <v/>
      </c>
      <c r="BM132" s="80" t="str">
        <f t="shared" si="20"/>
        <v/>
      </c>
      <c r="BN132" s="139"/>
      <c r="BO132" s="82" t="str">
        <f>IF(ISBLANK(A132),"",VLOOKUP(LEFT(A132,1),Coordinate,2,FALSE))</f>
        <v/>
      </c>
      <c r="BP132" s="83">
        <f t="shared" si="21"/>
        <v>0</v>
      </c>
      <c r="BQ132" s="84">
        <f t="shared" si="22"/>
        <v>0</v>
      </c>
      <c r="BR132" s="54" t="str">
        <f>IF(ISBLANK(A132),"",vlookup(LEFT(A132,1),Coordinate,9,false))</f>
        <v/>
      </c>
      <c r="BS132" s="54" t="str">
        <f>IF(ISBLANK(A132),"",VLOOKUP(MID(A132,2,1),Coordinate,9,false))</f>
        <v/>
      </c>
      <c r="BT132" s="54" t="str">
        <f>IF(ISBLANK(A132),"",VLOOKUP(MID(A132,3,1),Coordinate,9,false))</f>
        <v/>
      </c>
      <c r="BU132" s="54" t="str">
        <f>IF(ISBLANK(A132),"",VLOOKUP(MID(A132,4,1),Coordinate,9,false))</f>
        <v/>
      </c>
      <c r="BV132" s="54" t="str">
        <f>IF(ISBLANK(A132),"",VLOOKUP(MID(A132,5,1),Coordinate,9,false))</f>
        <v/>
      </c>
      <c r="BW132" s="54" t="str">
        <f>IF(ISBLANK(A132),"",VLOOKUP(MID(A132,6,1),Coordinate,9,false))</f>
        <v/>
      </c>
      <c r="BX132" s="84" t="str">
        <f>IF(ISBLANK(A132),"",VLOOKUP(RIGHT(A132,1),Coordinate,9,false))</f>
        <v/>
      </c>
      <c r="BY132" s="84">
        <f t="array" ref="BY132">SUMPRODUCT(BR132:BX132,TRANSPOSE(Weights))</f>
        <v>0</v>
      </c>
      <c r="BZ132" s="53"/>
    </row>
    <row r="133">
      <c r="A133" s="140"/>
      <c r="B133" s="51" t="str">
        <f>IF(ISBLANK(A133),"",if(C133="","N",if(VLOOKUP(BQ133,NewPlanet,3,false)=C133,"Y","N")))</f>
        <v/>
      </c>
      <c r="C133" s="141"/>
      <c r="D133" s="52"/>
      <c r="E133" s="52"/>
      <c r="F133" s="52"/>
      <c r="G133" s="52"/>
      <c r="H133" s="52"/>
      <c r="I133" s="54" t="str">
        <f t="shared" si="16"/>
        <v/>
      </c>
      <c r="J133" s="52"/>
      <c r="K133" s="52"/>
      <c r="L133" s="52"/>
      <c r="M133" s="52"/>
      <c r="N133" s="52"/>
      <c r="O133" s="54" t="str">
        <f t="shared" si="17"/>
        <v/>
      </c>
      <c r="P133" s="142"/>
      <c r="Q133" s="56"/>
      <c r="R133" s="143"/>
      <c r="S133" s="58"/>
      <c r="T133" s="144"/>
      <c r="U133" s="60"/>
      <c r="V133" s="61"/>
      <c r="W133" s="62"/>
      <c r="X133" s="52"/>
      <c r="Y133" s="63"/>
      <c r="Z133" s="52"/>
      <c r="AA133" s="52"/>
      <c r="AB133" s="52"/>
      <c r="AC133" s="65"/>
      <c r="AD133" s="52"/>
      <c r="AE133" s="52"/>
      <c r="AF133" s="52"/>
      <c r="AG133" s="65"/>
      <c r="AH133" s="52"/>
      <c r="AI133" s="52"/>
      <c r="AJ133" s="52"/>
      <c r="AK133" s="65"/>
      <c r="AL133" s="52"/>
      <c r="AM133" s="52"/>
      <c r="AN133" s="52"/>
      <c r="AO133" s="56"/>
      <c r="AP133" s="56"/>
      <c r="AQ133" s="56"/>
      <c r="AR133" s="58"/>
      <c r="AS133" s="58"/>
      <c r="AT133" s="58"/>
      <c r="AU133" s="60"/>
      <c r="AV133" s="60"/>
      <c r="AW133" s="61"/>
      <c r="AX133" s="62"/>
      <c r="AY133" s="31" t="str">
        <f t="shared" si="18"/>
        <v/>
      </c>
      <c r="AZ133" s="63"/>
      <c r="BA133" s="69"/>
      <c r="BB133" s="69"/>
      <c r="BC133" s="69"/>
      <c r="BD133" s="71"/>
      <c r="BE133" s="71"/>
      <c r="BF133" s="71"/>
      <c r="BG133" s="72"/>
      <c r="BH133" s="73"/>
      <c r="BI133" s="73"/>
      <c r="BJ133" s="74"/>
      <c r="BK133" s="74"/>
      <c r="BL133" s="77" t="str">
        <f t="shared" si="19"/>
        <v/>
      </c>
      <c r="BM133" s="80" t="str">
        <f t="shared" si="20"/>
        <v/>
      </c>
      <c r="BN133" s="139"/>
      <c r="BO133" s="82" t="str">
        <f>IF(ISBLANK(A133),"",VLOOKUP(LEFT(A133,1),Coordinate,2,FALSE))</f>
        <v/>
      </c>
      <c r="BP133" s="83">
        <f t="shared" si="21"/>
        <v>0</v>
      </c>
      <c r="BQ133" s="84">
        <f t="shared" si="22"/>
        <v>0</v>
      </c>
      <c r="BR133" s="54" t="str">
        <f>IF(ISBLANK(A133),"",vlookup(LEFT(A133,1),Coordinate,9,false))</f>
        <v/>
      </c>
      <c r="BS133" s="54" t="str">
        <f>IF(ISBLANK(A133),"",VLOOKUP(MID(A133,2,1),Coordinate,9,false))</f>
        <v/>
      </c>
      <c r="BT133" s="54" t="str">
        <f>IF(ISBLANK(A133),"",VLOOKUP(MID(A133,3,1),Coordinate,9,false))</f>
        <v/>
      </c>
      <c r="BU133" s="54" t="str">
        <f>IF(ISBLANK(A133),"",VLOOKUP(MID(A133,4,1),Coordinate,9,false))</f>
        <v/>
      </c>
      <c r="BV133" s="54" t="str">
        <f>IF(ISBLANK(A133),"",VLOOKUP(MID(A133,5,1),Coordinate,9,false))</f>
        <v/>
      </c>
      <c r="BW133" s="54" t="str">
        <f>IF(ISBLANK(A133),"",VLOOKUP(MID(A133,6,1),Coordinate,9,false))</f>
        <v/>
      </c>
      <c r="BX133" s="84" t="str">
        <f>IF(ISBLANK(A133),"",VLOOKUP(RIGHT(A133,1),Coordinate,9,false))</f>
        <v/>
      </c>
      <c r="BY133" s="84">
        <f t="array" ref="BY133">SUMPRODUCT(BR133:BX133,TRANSPOSE(Weights))</f>
        <v>0</v>
      </c>
      <c r="BZ133" s="53"/>
    </row>
    <row r="134">
      <c r="A134" s="140"/>
      <c r="B134" s="51" t="str">
        <f>IF(ISBLANK(A134),"",if(C134="","N",if(VLOOKUP(BQ134,NewPlanet,3,false)=C134,"Y","N")))</f>
        <v/>
      </c>
      <c r="C134" s="141"/>
      <c r="D134" s="52"/>
      <c r="E134" s="52"/>
      <c r="F134" s="52"/>
      <c r="G134" s="52"/>
      <c r="H134" s="52"/>
      <c r="I134" s="54" t="str">
        <f t="shared" si="16"/>
        <v/>
      </c>
      <c r="J134" s="52"/>
      <c r="K134" s="52"/>
      <c r="L134" s="52"/>
      <c r="M134" s="52"/>
      <c r="N134" s="52"/>
      <c r="O134" s="54" t="str">
        <f t="shared" si="17"/>
        <v/>
      </c>
      <c r="P134" s="142"/>
      <c r="Q134" s="56"/>
      <c r="R134" s="143"/>
      <c r="S134" s="58"/>
      <c r="T134" s="144"/>
      <c r="U134" s="60"/>
      <c r="V134" s="61"/>
      <c r="W134" s="62"/>
      <c r="X134" s="52"/>
      <c r="Y134" s="63"/>
      <c r="Z134" s="52"/>
      <c r="AA134" s="52"/>
      <c r="AB134" s="52"/>
      <c r="AC134" s="65"/>
      <c r="AD134" s="52"/>
      <c r="AE134" s="52"/>
      <c r="AF134" s="52"/>
      <c r="AG134" s="65"/>
      <c r="AH134" s="52"/>
      <c r="AI134" s="52"/>
      <c r="AJ134" s="52"/>
      <c r="AK134" s="65"/>
      <c r="AL134" s="52"/>
      <c r="AM134" s="52"/>
      <c r="AN134" s="52"/>
      <c r="AO134" s="56"/>
      <c r="AP134" s="56"/>
      <c r="AQ134" s="56"/>
      <c r="AR134" s="58"/>
      <c r="AS134" s="58"/>
      <c r="AT134" s="58"/>
      <c r="AU134" s="60"/>
      <c r="AV134" s="60"/>
      <c r="AW134" s="61"/>
      <c r="AX134" s="62"/>
      <c r="AY134" s="31" t="str">
        <f t="shared" si="18"/>
        <v/>
      </c>
      <c r="AZ134" s="63"/>
      <c r="BA134" s="69"/>
      <c r="BB134" s="69"/>
      <c r="BC134" s="69"/>
      <c r="BD134" s="71"/>
      <c r="BE134" s="71"/>
      <c r="BF134" s="71"/>
      <c r="BG134" s="72"/>
      <c r="BH134" s="73"/>
      <c r="BI134" s="73"/>
      <c r="BJ134" s="74"/>
      <c r="BK134" s="74"/>
      <c r="BL134" s="77" t="str">
        <f t="shared" si="19"/>
        <v/>
      </c>
      <c r="BM134" s="80" t="str">
        <f t="shared" si="20"/>
        <v/>
      </c>
      <c r="BN134" s="139"/>
      <c r="BO134" s="82" t="str">
        <f>IF(ISBLANK(A134),"",VLOOKUP(LEFT(A134,1),Coordinate,2,FALSE))</f>
        <v/>
      </c>
      <c r="BP134" s="83">
        <f t="shared" si="21"/>
        <v>0</v>
      </c>
      <c r="BQ134" s="84">
        <f t="shared" si="22"/>
        <v>0</v>
      </c>
      <c r="BR134" s="54" t="str">
        <f>IF(ISBLANK(A134),"",vlookup(LEFT(A134,1),Coordinate,9,false))</f>
        <v/>
      </c>
      <c r="BS134" s="54" t="str">
        <f>IF(ISBLANK(A134),"",VLOOKUP(MID(A134,2,1),Coordinate,9,false))</f>
        <v/>
      </c>
      <c r="BT134" s="54" t="str">
        <f>IF(ISBLANK(A134),"",VLOOKUP(MID(A134,3,1),Coordinate,9,false))</f>
        <v/>
      </c>
      <c r="BU134" s="54" t="str">
        <f>IF(ISBLANK(A134),"",VLOOKUP(MID(A134,4,1),Coordinate,9,false))</f>
        <v/>
      </c>
      <c r="BV134" s="54" t="str">
        <f>IF(ISBLANK(A134),"",VLOOKUP(MID(A134,5,1),Coordinate,9,false))</f>
        <v/>
      </c>
      <c r="BW134" s="54" t="str">
        <f>IF(ISBLANK(A134),"",VLOOKUP(MID(A134,6,1),Coordinate,9,false))</f>
        <v/>
      </c>
      <c r="BX134" s="84" t="str">
        <f>IF(ISBLANK(A134),"",VLOOKUP(RIGHT(A134,1),Coordinate,9,false))</f>
        <v/>
      </c>
      <c r="BY134" s="84">
        <f t="array" ref="BY134">SUMPRODUCT(BR134:BX134,TRANSPOSE(Weights))</f>
        <v>0</v>
      </c>
      <c r="BZ134" s="53"/>
    </row>
    <row r="135">
      <c r="A135" s="140"/>
      <c r="B135" s="51" t="str">
        <f>IF(ISBLANK(A135),"",if(C135="","N",if(VLOOKUP(BQ135,NewPlanet,3,false)=C135,"Y","N")))</f>
        <v/>
      </c>
      <c r="C135" s="141"/>
      <c r="D135" s="52"/>
      <c r="E135" s="52"/>
      <c r="F135" s="52"/>
      <c r="G135" s="52"/>
      <c r="H135" s="52"/>
      <c r="I135" s="54" t="str">
        <f t="shared" si="16"/>
        <v/>
      </c>
      <c r="J135" s="52"/>
      <c r="K135" s="52"/>
      <c r="L135" s="52"/>
      <c r="M135" s="52"/>
      <c r="N135" s="52"/>
      <c r="O135" s="54" t="str">
        <f t="shared" si="17"/>
        <v/>
      </c>
      <c r="P135" s="142"/>
      <c r="Q135" s="56"/>
      <c r="R135" s="143"/>
      <c r="S135" s="58"/>
      <c r="T135" s="144"/>
      <c r="U135" s="60"/>
      <c r="V135" s="61"/>
      <c r="W135" s="62"/>
      <c r="X135" s="52"/>
      <c r="Y135" s="63"/>
      <c r="Z135" s="52"/>
      <c r="AA135" s="52"/>
      <c r="AB135" s="52"/>
      <c r="AC135" s="65"/>
      <c r="AD135" s="52"/>
      <c r="AE135" s="52"/>
      <c r="AF135" s="52"/>
      <c r="AG135" s="65"/>
      <c r="AH135" s="52"/>
      <c r="AI135" s="52"/>
      <c r="AJ135" s="52"/>
      <c r="AK135" s="65"/>
      <c r="AL135" s="52"/>
      <c r="AM135" s="52"/>
      <c r="AN135" s="52"/>
      <c r="AO135" s="56"/>
      <c r="AP135" s="56"/>
      <c r="AQ135" s="56"/>
      <c r="AR135" s="58"/>
      <c r="AS135" s="58"/>
      <c r="AT135" s="58"/>
      <c r="AU135" s="60"/>
      <c r="AV135" s="60"/>
      <c r="AW135" s="61"/>
      <c r="AX135" s="62"/>
      <c r="AY135" s="31" t="str">
        <f t="shared" si="18"/>
        <v/>
      </c>
      <c r="AZ135" s="63"/>
      <c r="BA135" s="69"/>
      <c r="BB135" s="69"/>
      <c r="BC135" s="69"/>
      <c r="BD135" s="71"/>
      <c r="BE135" s="71"/>
      <c r="BF135" s="71"/>
      <c r="BG135" s="72"/>
      <c r="BH135" s="73"/>
      <c r="BI135" s="73"/>
      <c r="BJ135" s="74"/>
      <c r="BK135" s="74"/>
      <c r="BL135" s="77" t="str">
        <f t="shared" si="19"/>
        <v/>
      </c>
      <c r="BM135" s="80" t="str">
        <f t="shared" si="20"/>
        <v/>
      </c>
      <c r="BN135" s="139"/>
      <c r="BO135" s="82" t="str">
        <f>IF(ISBLANK(A135),"",VLOOKUP(LEFT(A135,1),Coordinate,2,FALSE))</f>
        <v/>
      </c>
      <c r="BP135" s="83">
        <f t="shared" si="21"/>
        <v>0</v>
      </c>
      <c r="BQ135" s="84">
        <f t="shared" si="22"/>
        <v>0</v>
      </c>
      <c r="BR135" s="54" t="str">
        <f>IF(ISBLANK(A135),"",vlookup(LEFT(A135,1),Coordinate,9,false))</f>
        <v/>
      </c>
      <c r="BS135" s="54" t="str">
        <f>IF(ISBLANK(A135),"",VLOOKUP(MID(A135,2,1),Coordinate,9,false))</f>
        <v/>
      </c>
      <c r="BT135" s="54" t="str">
        <f>IF(ISBLANK(A135),"",VLOOKUP(MID(A135,3,1),Coordinate,9,false))</f>
        <v/>
      </c>
      <c r="BU135" s="54" t="str">
        <f>IF(ISBLANK(A135),"",VLOOKUP(MID(A135,4,1),Coordinate,9,false))</f>
        <v/>
      </c>
      <c r="BV135" s="54" t="str">
        <f>IF(ISBLANK(A135),"",VLOOKUP(MID(A135,5,1),Coordinate,9,false))</f>
        <v/>
      </c>
      <c r="BW135" s="54" t="str">
        <f>IF(ISBLANK(A135),"",VLOOKUP(MID(A135,6,1),Coordinate,9,false))</f>
        <v/>
      </c>
      <c r="BX135" s="84" t="str">
        <f>IF(ISBLANK(A135),"",VLOOKUP(RIGHT(A135,1),Coordinate,9,false))</f>
        <v/>
      </c>
      <c r="BY135" s="84">
        <f t="array" ref="BY135">SUMPRODUCT(BR135:BX135,TRANSPOSE(Weights))</f>
        <v>0</v>
      </c>
      <c r="BZ135" s="53"/>
    </row>
    <row r="136">
      <c r="A136" s="140"/>
      <c r="B136" s="51" t="str">
        <f>IF(ISBLANK(A136),"",if(C136="","N",if(VLOOKUP(BQ136,NewPlanet,3,false)=C136,"Y","N")))</f>
        <v/>
      </c>
      <c r="C136" s="141"/>
      <c r="D136" s="52"/>
      <c r="E136" s="52"/>
      <c r="F136" s="52"/>
      <c r="G136" s="52"/>
      <c r="H136" s="52"/>
      <c r="I136" s="54" t="str">
        <f t="shared" si="16"/>
        <v/>
      </c>
      <c r="J136" s="52"/>
      <c r="K136" s="52"/>
      <c r="L136" s="52"/>
      <c r="M136" s="52"/>
      <c r="N136" s="52"/>
      <c r="O136" s="54" t="str">
        <f t="shared" si="17"/>
        <v/>
      </c>
      <c r="P136" s="142"/>
      <c r="Q136" s="56"/>
      <c r="R136" s="143"/>
      <c r="S136" s="58"/>
      <c r="T136" s="144"/>
      <c r="U136" s="60"/>
      <c r="V136" s="61"/>
      <c r="W136" s="62"/>
      <c r="X136" s="52"/>
      <c r="Y136" s="63"/>
      <c r="Z136" s="52"/>
      <c r="AA136" s="52"/>
      <c r="AB136" s="52"/>
      <c r="AC136" s="65"/>
      <c r="AD136" s="52"/>
      <c r="AE136" s="52"/>
      <c r="AF136" s="52"/>
      <c r="AG136" s="65"/>
      <c r="AH136" s="52"/>
      <c r="AI136" s="52"/>
      <c r="AJ136" s="52"/>
      <c r="AK136" s="65"/>
      <c r="AL136" s="52"/>
      <c r="AM136" s="52"/>
      <c r="AN136" s="52"/>
      <c r="AO136" s="56"/>
      <c r="AP136" s="56"/>
      <c r="AQ136" s="56"/>
      <c r="AR136" s="58"/>
      <c r="AS136" s="58"/>
      <c r="AT136" s="58"/>
      <c r="AU136" s="60"/>
      <c r="AV136" s="60"/>
      <c r="AW136" s="61"/>
      <c r="AX136" s="62"/>
      <c r="AY136" s="31" t="str">
        <f t="shared" si="18"/>
        <v/>
      </c>
      <c r="AZ136" s="63"/>
      <c r="BA136" s="69"/>
      <c r="BB136" s="69"/>
      <c r="BC136" s="69"/>
      <c r="BD136" s="71"/>
      <c r="BE136" s="71"/>
      <c r="BF136" s="71"/>
      <c r="BG136" s="72"/>
      <c r="BH136" s="73"/>
      <c r="BI136" s="73"/>
      <c r="BJ136" s="74"/>
      <c r="BK136" s="74"/>
      <c r="BL136" s="77" t="str">
        <f t="shared" si="19"/>
        <v/>
      </c>
      <c r="BM136" s="80" t="str">
        <f t="shared" si="20"/>
        <v/>
      </c>
      <c r="BN136" s="139"/>
      <c r="BO136" s="82" t="str">
        <f>IF(ISBLANK(A136),"",VLOOKUP(LEFT(A136,1),Coordinate,2,FALSE))</f>
        <v/>
      </c>
      <c r="BP136" s="83">
        <f t="shared" si="21"/>
        <v>0</v>
      </c>
      <c r="BQ136" s="84">
        <f t="shared" si="22"/>
        <v>0</v>
      </c>
      <c r="BR136" s="54" t="str">
        <f>IF(ISBLANK(A136),"",vlookup(LEFT(A136,1),Coordinate,9,false))</f>
        <v/>
      </c>
      <c r="BS136" s="54" t="str">
        <f>IF(ISBLANK(A136),"",VLOOKUP(MID(A136,2,1),Coordinate,9,false))</f>
        <v/>
      </c>
      <c r="BT136" s="54" t="str">
        <f>IF(ISBLANK(A136),"",VLOOKUP(MID(A136,3,1),Coordinate,9,false))</f>
        <v/>
      </c>
      <c r="BU136" s="54" t="str">
        <f>IF(ISBLANK(A136),"",VLOOKUP(MID(A136,4,1),Coordinate,9,false))</f>
        <v/>
      </c>
      <c r="BV136" s="54" t="str">
        <f>IF(ISBLANK(A136),"",VLOOKUP(MID(A136,5,1),Coordinate,9,false))</f>
        <v/>
      </c>
      <c r="BW136" s="54" t="str">
        <f>IF(ISBLANK(A136),"",VLOOKUP(MID(A136,6,1),Coordinate,9,false))</f>
        <v/>
      </c>
      <c r="BX136" s="84" t="str">
        <f>IF(ISBLANK(A136),"",VLOOKUP(RIGHT(A136,1),Coordinate,9,false))</f>
        <v/>
      </c>
      <c r="BY136" s="84">
        <f t="array" ref="BY136">SUMPRODUCT(BR136:BX136,TRANSPOSE(Weights))</f>
        <v>0</v>
      </c>
      <c r="BZ136" s="53"/>
    </row>
    <row r="137">
      <c r="A137" s="140"/>
      <c r="B137" s="51" t="str">
        <f>IF(ISBLANK(A137),"",if(C137="","N",if(VLOOKUP(BQ137,NewPlanet,3,false)=C137,"Y","N")))</f>
        <v/>
      </c>
      <c r="C137" s="141"/>
      <c r="D137" s="52"/>
      <c r="E137" s="52"/>
      <c r="F137" s="52"/>
      <c r="G137" s="52"/>
      <c r="H137" s="52"/>
      <c r="I137" s="54" t="str">
        <f t="shared" si="16"/>
        <v/>
      </c>
      <c r="J137" s="52"/>
      <c r="K137" s="52"/>
      <c r="L137" s="52"/>
      <c r="M137" s="52"/>
      <c r="N137" s="52"/>
      <c r="O137" s="54" t="str">
        <f t="shared" si="17"/>
        <v/>
      </c>
      <c r="P137" s="142"/>
      <c r="Q137" s="56"/>
      <c r="R137" s="143"/>
      <c r="S137" s="58"/>
      <c r="T137" s="144"/>
      <c r="U137" s="60"/>
      <c r="V137" s="61"/>
      <c r="W137" s="62"/>
      <c r="X137" s="52"/>
      <c r="Y137" s="63"/>
      <c r="Z137" s="52"/>
      <c r="AA137" s="52"/>
      <c r="AB137" s="52"/>
      <c r="AC137" s="65"/>
      <c r="AD137" s="52"/>
      <c r="AE137" s="52"/>
      <c r="AF137" s="52"/>
      <c r="AG137" s="65"/>
      <c r="AH137" s="52"/>
      <c r="AI137" s="52"/>
      <c r="AJ137" s="52"/>
      <c r="AK137" s="65"/>
      <c r="AL137" s="52"/>
      <c r="AM137" s="52"/>
      <c r="AN137" s="52"/>
      <c r="AO137" s="56"/>
      <c r="AP137" s="56"/>
      <c r="AQ137" s="56"/>
      <c r="AR137" s="58"/>
      <c r="AS137" s="58"/>
      <c r="AT137" s="58"/>
      <c r="AU137" s="60"/>
      <c r="AV137" s="60"/>
      <c r="AW137" s="61"/>
      <c r="AX137" s="62"/>
      <c r="AY137" s="31" t="str">
        <f t="shared" si="18"/>
        <v/>
      </c>
      <c r="AZ137" s="63"/>
      <c r="BA137" s="69"/>
      <c r="BB137" s="69"/>
      <c r="BC137" s="69"/>
      <c r="BD137" s="71"/>
      <c r="BE137" s="71"/>
      <c r="BF137" s="71"/>
      <c r="BG137" s="72"/>
      <c r="BH137" s="73"/>
      <c r="BI137" s="73"/>
      <c r="BJ137" s="74"/>
      <c r="BK137" s="74"/>
      <c r="BL137" s="77" t="str">
        <f t="shared" si="19"/>
        <v/>
      </c>
      <c r="BM137" s="80" t="str">
        <f t="shared" si="20"/>
        <v/>
      </c>
      <c r="BN137" s="139"/>
      <c r="BO137" s="82" t="str">
        <f>IF(ISBLANK(A137),"",VLOOKUP(LEFT(A137,1),Coordinate,2,FALSE))</f>
        <v/>
      </c>
      <c r="BP137" s="83">
        <f t="shared" si="21"/>
        <v>0</v>
      </c>
      <c r="BQ137" s="84">
        <f t="shared" si="22"/>
        <v>0</v>
      </c>
      <c r="BR137" s="54" t="str">
        <f>IF(ISBLANK(A137),"",vlookup(LEFT(A137,1),Coordinate,9,false))</f>
        <v/>
      </c>
      <c r="BS137" s="54" t="str">
        <f>IF(ISBLANK(A137),"",VLOOKUP(MID(A137,2,1),Coordinate,9,false))</f>
        <v/>
      </c>
      <c r="BT137" s="54" t="str">
        <f>IF(ISBLANK(A137),"",VLOOKUP(MID(A137,3,1),Coordinate,9,false))</f>
        <v/>
      </c>
      <c r="BU137" s="54" t="str">
        <f>IF(ISBLANK(A137),"",VLOOKUP(MID(A137,4,1),Coordinate,9,false))</f>
        <v/>
      </c>
      <c r="BV137" s="54" t="str">
        <f>IF(ISBLANK(A137),"",VLOOKUP(MID(A137,5,1),Coordinate,9,false))</f>
        <v/>
      </c>
      <c r="BW137" s="54" t="str">
        <f>IF(ISBLANK(A137),"",VLOOKUP(MID(A137,6,1),Coordinate,9,false))</f>
        <v/>
      </c>
      <c r="BX137" s="84" t="str">
        <f>IF(ISBLANK(A137),"",VLOOKUP(RIGHT(A137,1),Coordinate,9,false))</f>
        <v/>
      </c>
      <c r="BY137" s="84">
        <f t="array" ref="BY137">SUMPRODUCT(BR137:BX137,TRANSPOSE(Weights))</f>
        <v>0</v>
      </c>
      <c r="BZ137" s="53"/>
    </row>
    <row r="138">
      <c r="A138" s="140"/>
      <c r="B138" s="51" t="str">
        <f>IF(ISBLANK(A138),"",if(C138="","N",if(VLOOKUP(BQ138,NewPlanet,3,false)=C138,"Y","N")))</f>
        <v/>
      </c>
      <c r="C138" s="141"/>
      <c r="D138" s="52"/>
      <c r="E138" s="52"/>
      <c r="F138" s="52"/>
      <c r="G138" s="52"/>
      <c r="H138" s="52"/>
      <c r="I138" s="54" t="str">
        <f t="shared" si="16"/>
        <v/>
      </c>
      <c r="J138" s="52"/>
      <c r="K138" s="52"/>
      <c r="L138" s="52"/>
      <c r="M138" s="52"/>
      <c r="N138" s="52"/>
      <c r="O138" s="54" t="str">
        <f t="shared" si="17"/>
        <v/>
      </c>
      <c r="P138" s="142"/>
      <c r="Q138" s="56"/>
      <c r="R138" s="143"/>
      <c r="S138" s="58"/>
      <c r="T138" s="144"/>
      <c r="U138" s="60"/>
      <c r="V138" s="61"/>
      <c r="W138" s="62"/>
      <c r="X138" s="52"/>
      <c r="Y138" s="63"/>
      <c r="Z138" s="52"/>
      <c r="AA138" s="52"/>
      <c r="AB138" s="52"/>
      <c r="AC138" s="65"/>
      <c r="AD138" s="52"/>
      <c r="AE138" s="52"/>
      <c r="AF138" s="52"/>
      <c r="AG138" s="65"/>
      <c r="AH138" s="52"/>
      <c r="AI138" s="52"/>
      <c r="AJ138" s="52"/>
      <c r="AK138" s="65"/>
      <c r="AL138" s="52"/>
      <c r="AM138" s="52"/>
      <c r="AN138" s="52"/>
      <c r="AO138" s="56"/>
      <c r="AP138" s="56"/>
      <c r="AQ138" s="56"/>
      <c r="AR138" s="58"/>
      <c r="AS138" s="58"/>
      <c r="AT138" s="58"/>
      <c r="AU138" s="60"/>
      <c r="AV138" s="60"/>
      <c r="AW138" s="61"/>
      <c r="AX138" s="62"/>
      <c r="AY138" s="31" t="str">
        <f t="shared" si="18"/>
        <v/>
      </c>
      <c r="AZ138" s="63"/>
      <c r="BA138" s="69"/>
      <c r="BB138" s="69"/>
      <c r="BC138" s="69"/>
      <c r="BD138" s="71"/>
      <c r="BE138" s="71"/>
      <c r="BF138" s="71"/>
      <c r="BG138" s="72"/>
      <c r="BH138" s="73"/>
      <c r="BI138" s="73"/>
      <c r="BJ138" s="74"/>
      <c r="BK138" s="74"/>
      <c r="BL138" s="77" t="str">
        <f t="shared" si="19"/>
        <v/>
      </c>
      <c r="BM138" s="80" t="str">
        <f t="shared" si="20"/>
        <v/>
      </c>
      <c r="BN138" s="139"/>
      <c r="BO138" s="82" t="str">
        <f>IF(ISBLANK(A138),"",VLOOKUP(LEFT(A138,1),Coordinate,2,FALSE))</f>
        <v/>
      </c>
      <c r="BP138" s="83">
        <f t="shared" si="21"/>
        <v>0</v>
      </c>
      <c r="BQ138" s="84">
        <f t="shared" si="22"/>
        <v>0</v>
      </c>
      <c r="BR138" s="54" t="str">
        <f>IF(ISBLANK(A138),"",vlookup(LEFT(A138,1),Coordinate,9,false))</f>
        <v/>
      </c>
      <c r="BS138" s="54" t="str">
        <f>IF(ISBLANK(A138),"",VLOOKUP(MID(A138,2,1),Coordinate,9,false))</f>
        <v/>
      </c>
      <c r="BT138" s="54" t="str">
        <f>IF(ISBLANK(A138),"",VLOOKUP(MID(A138,3,1),Coordinate,9,false))</f>
        <v/>
      </c>
      <c r="BU138" s="54" t="str">
        <f>IF(ISBLANK(A138),"",VLOOKUP(MID(A138,4,1),Coordinate,9,false))</f>
        <v/>
      </c>
      <c r="BV138" s="54" t="str">
        <f>IF(ISBLANK(A138),"",VLOOKUP(MID(A138,5,1),Coordinate,9,false))</f>
        <v/>
      </c>
      <c r="BW138" s="54" t="str">
        <f>IF(ISBLANK(A138),"",VLOOKUP(MID(A138,6,1),Coordinate,9,false))</f>
        <v/>
      </c>
      <c r="BX138" s="84" t="str">
        <f>IF(ISBLANK(A138),"",VLOOKUP(RIGHT(A138,1),Coordinate,9,false))</f>
        <v/>
      </c>
      <c r="BY138" s="84">
        <f t="array" ref="BY138">SUMPRODUCT(BR138:BX138,TRANSPOSE(Weights))</f>
        <v>0</v>
      </c>
      <c r="BZ138" s="53"/>
    </row>
    <row r="139">
      <c r="A139" s="140"/>
      <c r="B139" s="51" t="str">
        <f>IF(ISBLANK(A139),"",if(C139="","N",if(VLOOKUP(BQ139,NewPlanet,3,false)=C139,"Y","N")))</f>
        <v/>
      </c>
      <c r="C139" s="141"/>
      <c r="D139" s="52"/>
      <c r="E139" s="52"/>
      <c r="F139" s="52"/>
      <c r="G139" s="52"/>
      <c r="H139" s="52"/>
      <c r="I139" s="54" t="str">
        <f t="shared" si="16"/>
        <v/>
      </c>
      <c r="J139" s="52"/>
      <c r="K139" s="52"/>
      <c r="L139" s="52"/>
      <c r="M139" s="52"/>
      <c r="N139" s="52"/>
      <c r="O139" s="54" t="str">
        <f t="shared" si="17"/>
        <v/>
      </c>
      <c r="P139" s="142"/>
      <c r="Q139" s="56"/>
      <c r="R139" s="143"/>
      <c r="S139" s="58"/>
      <c r="T139" s="144"/>
      <c r="U139" s="60"/>
      <c r="V139" s="61"/>
      <c r="W139" s="62"/>
      <c r="X139" s="52"/>
      <c r="Y139" s="63"/>
      <c r="Z139" s="52"/>
      <c r="AA139" s="52"/>
      <c r="AB139" s="52"/>
      <c r="AC139" s="65"/>
      <c r="AD139" s="52"/>
      <c r="AE139" s="52"/>
      <c r="AF139" s="52"/>
      <c r="AG139" s="65"/>
      <c r="AH139" s="52"/>
      <c r="AI139" s="52"/>
      <c r="AJ139" s="52"/>
      <c r="AK139" s="65"/>
      <c r="AL139" s="52"/>
      <c r="AM139" s="52"/>
      <c r="AN139" s="52"/>
      <c r="AO139" s="56"/>
      <c r="AP139" s="56"/>
      <c r="AQ139" s="56"/>
      <c r="AR139" s="58"/>
      <c r="AS139" s="58"/>
      <c r="AT139" s="58"/>
      <c r="AU139" s="60"/>
      <c r="AV139" s="60"/>
      <c r="AW139" s="61"/>
      <c r="AX139" s="62"/>
      <c r="AY139" s="31" t="str">
        <f t="shared" si="18"/>
        <v/>
      </c>
      <c r="AZ139" s="63"/>
      <c r="BA139" s="69"/>
      <c r="BB139" s="69"/>
      <c r="BC139" s="69"/>
      <c r="BD139" s="71"/>
      <c r="BE139" s="71"/>
      <c r="BF139" s="71"/>
      <c r="BG139" s="72"/>
      <c r="BH139" s="73"/>
      <c r="BI139" s="73"/>
      <c r="BJ139" s="74"/>
      <c r="BK139" s="74"/>
      <c r="BL139" s="77" t="str">
        <f t="shared" si="19"/>
        <v/>
      </c>
      <c r="BM139" s="80" t="str">
        <f t="shared" si="20"/>
        <v/>
      </c>
      <c r="BN139" s="139"/>
      <c r="BO139" s="82" t="str">
        <f>IF(ISBLANK(A139),"",VLOOKUP(LEFT(A139,1),Coordinate,2,FALSE))</f>
        <v/>
      </c>
      <c r="BP139" s="83">
        <f t="shared" si="21"/>
        <v>0</v>
      </c>
      <c r="BQ139" s="84">
        <f t="shared" si="22"/>
        <v>0</v>
      </c>
      <c r="BR139" s="54" t="str">
        <f>IF(ISBLANK(A139),"",vlookup(LEFT(A139,1),Coordinate,9,false))</f>
        <v/>
      </c>
      <c r="BS139" s="54" t="str">
        <f>IF(ISBLANK(A139),"",VLOOKUP(MID(A139,2,1),Coordinate,9,false))</f>
        <v/>
      </c>
      <c r="BT139" s="54" t="str">
        <f>IF(ISBLANK(A139),"",VLOOKUP(MID(A139,3,1),Coordinate,9,false))</f>
        <v/>
      </c>
      <c r="BU139" s="54" t="str">
        <f>IF(ISBLANK(A139),"",VLOOKUP(MID(A139,4,1),Coordinate,9,false))</f>
        <v/>
      </c>
      <c r="BV139" s="54" t="str">
        <f>IF(ISBLANK(A139),"",VLOOKUP(MID(A139,5,1),Coordinate,9,false))</f>
        <v/>
      </c>
      <c r="BW139" s="54" t="str">
        <f>IF(ISBLANK(A139),"",VLOOKUP(MID(A139,6,1),Coordinate,9,false))</f>
        <v/>
      </c>
      <c r="BX139" s="84" t="str">
        <f>IF(ISBLANK(A139),"",VLOOKUP(RIGHT(A139,1),Coordinate,9,false))</f>
        <v/>
      </c>
      <c r="BY139" s="84">
        <f t="array" ref="BY139">SUMPRODUCT(BR139:BX139,TRANSPOSE(Weights))</f>
        <v>0</v>
      </c>
      <c r="BZ139" s="53"/>
    </row>
    <row r="140">
      <c r="A140" s="140"/>
      <c r="B140" s="51" t="str">
        <f>IF(ISBLANK(A140),"",if(C140="","N",if(VLOOKUP(BQ140,NewPlanet,3,false)=C140,"Y","N")))</f>
        <v/>
      </c>
      <c r="C140" s="141"/>
      <c r="D140" s="52"/>
      <c r="E140" s="52"/>
      <c r="F140" s="52"/>
      <c r="G140" s="52"/>
      <c r="H140" s="52"/>
      <c r="I140" s="54" t="str">
        <f t="shared" si="16"/>
        <v/>
      </c>
      <c r="J140" s="52"/>
      <c r="K140" s="52"/>
      <c r="L140" s="52"/>
      <c r="M140" s="52"/>
      <c r="N140" s="52"/>
      <c r="O140" s="54" t="str">
        <f t="shared" si="17"/>
        <v/>
      </c>
      <c r="P140" s="142"/>
      <c r="Q140" s="56"/>
      <c r="R140" s="143"/>
      <c r="S140" s="58"/>
      <c r="T140" s="144"/>
      <c r="U140" s="60"/>
      <c r="V140" s="61"/>
      <c r="W140" s="62"/>
      <c r="X140" s="52"/>
      <c r="Y140" s="63"/>
      <c r="Z140" s="52"/>
      <c r="AA140" s="52"/>
      <c r="AB140" s="52"/>
      <c r="AC140" s="65"/>
      <c r="AD140" s="52"/>
      <c r="AE140" s="52"/>
      <c r="AF140" s="52"/>
      <c r="AG140" s="65"/>
      <c r="AH140" s="52"/>
      <c r="AI140" s="52"/>
      <c r="AJ140" s="52"/>
      <c r="AK140" s="65"/>
      <c r="AL140" s="52"/>
      <c r="AM140" s="52"/>
      <c r="AN140" s="52"/>
      <c r="AO140" s="56"/>
      <c r="AP140" s="56"/>
      <c r="AQ140" s="56"/>
      <c r="AR140" s="58"/>
      <c r="AS140" s="58"/>
      <c r="AT140" s="58"/>
      <c r="AU140" s="60"/>
      <c r="AV140" s="60"/>
      <c r="AW140" s="61"/>
      <c r="AX140" s="62"/>
      <c r="AY140" s="31" t="str">
        <f t="shared" si="18"/>
        <v/>
      </c>
      <c r="AZ140" s="63"/>
      <c r="BA140" s="69"/>
      <c r="BB140" s="69"/>
      <c r="BC140" s="69"/>
      <c r="BD140" s="71"/>
      <c r="BE140" s="71"/>
      <c r="BF140" s="71"/>
      <c r="BG140" s="72"/>
      <c r="BH140" s="73"/>
      <c r="BI140" s="73"/>
      <c r="BJ140" s="74"/>
      <c r="BK140" s="74"/>
      <c r="BL140" s="77" t="str">
        <f t="shared" si="19"/>
        <v/>
      </c>
      <c r="BM140" s="80" t="str">
        <f t="shared" si="20"/>
        <v/>
      </c>
      <c r="BN140" s="139"/>
      <c r="BO140" s="82" t="str">
        <f>IF(ISBLANK(A140),"",VLOOKUP(LEFT(A140,1),Coordinate,2,FALSE))</f>
        <v/>
      </c>
      <c r="BP140" s="83">
        <f t="shared" si="21"/>
        <v>0</v>
      </c>
      <c r="BQ140" s="84">
        <f t="shared" si="22"/>
        <v>0</v>
      </c>
      <c r="BR140" s="54" t="str">
        <f>IF(ISBLANK(A140),"",vlookup(LEFT(A140,1),Coordinate,9,false))</f>
        <v/>
      </c>
      <c r="BS140" s="54" t="str">
        <f>IF(ISBLANK(A140),"",VLOOKUP(MID(A140,2,1),Coordinate,9,false))</f>
        <v/>
      </c>
      <c r="BT140" s="54" t="str">
        <f>IF(ISBLANK(A140),"",VLOOKUP(MID(A140,3,1),Coordinate,9,false))</f>
        <v/>
      </c>
      <c r="BU140" s="54" t="str">
        <f>IF(ISBLANK(A140),"",VLOOKUP(MID(A140,4,1),Coordinate,9,false))</f>
        <v/>
      </c>
      <c r="BV140" s="54" t="str">
        <f>IF(ISBLANK(A140),"",VLOOKUP(MID(A140,5,1),Coordinate,9,false))</f>
        <v/>
      </c>
      <c r="BW140" s="54" t="str">
        <f>IF(ISBLANK(A140),"",VLOOKUP(MID(A140,6,1),Coordinate,9,false))</f>
        <v/>
      </c>
      <c r="BX140" s="84" t="str">
        <f>IF(ISBLANK(A140),"",VLOOKUP(RIGHT(A140,1),Coordinate,9,false))</f>
        <v/>
      </c>
      <c r="BY140" s="84">
        <f t="array" ref="BY140">SUMPRODUCT(BR140:BX140,TRANSPOSE(Weights))</f>
        <v>0</v>
      </c>
      <c r="BZ140" s="53"/>
    </row>
    <row r="141">
      <c r="A141" s="140"/>
      <c r="B141" s="51" t="str">
        <f>IF(ISBLANK(A141),"",if(C141="","N",if(VLOOKUP(BQ141,NewPlanet,3,false)=C141,"Y","N")))</f>
        <v/>
      </c>
      <c r="C141" s="141"/>
      <c r="D141" s="52"/>
      <c r="E141" s="52"/>
      <c r="F141" s="52"/>
      <c r="G141" s="52"/>
      <c r="H141" s="52"/>
      <c r="I141" s="54" t="str">
        <f t="shared" si="16"/>
        <v/>
      </c>
      <c r="J141" s="52"/>
      <c r="K141" s="52"/>
      <c r="L141" s="52"/>
      <c r="M141" s="52"/>
      <c r="N141" s="52"/>
      <c r="O141" s="54" t="str">
        <f t="shared" si="17"/>
        <v/>
      </c>
      <c r="P141" s="142"/>
      <c r="Q141" s="56"/>
      <c r="R141" s="143"/>
      <c r="S141" s="58"/>
      <c r="T141" s="144"/>
      <c r="U141" s="60"/>
      <c r="V141" s="61"/>
      <c r="W141" s="62"/>
      <c r="X141" s="52"/>
      <c r="Y141" s="63"/>
      <c r="Z141" s="52"/>
      <c r="AA141" s="52"/>
      <c r="AB141" s="52"/>
      <c r="AC141" s="65"/>
      <c r="AD141" s="52"/>
      <c r="AE141" s="52"/>
      <c r="AF141" s="52"/>
      <c r="AG141" s="65"/>
      <c r="AH141" s="52"/>
      <c r="AI141" s="52"/>
      <c r="AJ141" s="52"/>
      <c r="AK141" s="65"/>
      <c r="AL141" s="52"/>
      <c r="AM141" s="52"/>
      <c r="AN141" s="52"/>
      <c r="AO141" s="56"/>
      <c r="AP141" s="56"/>
      <c r="AQ141" s="56"/>
      <c r="AR141" s="58"/>
      <c r="AS141" s="58"/>
      <c r="AT141" s="58"/>
      <c r="AU141" s="60"/>
      <c r="AV141" s="60"/>
      <c r="AW141" s="61"/>
      <c r="AX141" s="62"/>
      <c r="AY141" s="31" t="str">
        <f t="shared" si="18"/>
        <v/>
      </c>
      <c r="AZ141" s="63"/>
      <c r="BA141" s="69"/>
      <c r="BB141" s="69"/>
      <c r="BC141" s="69"/>
      <c r="BD141" s="71"/>
      <c r="BE141" s="71"/>
      <c r="BF141" s="71"/>
      <c r="BG141" s="72"/>
      <c r="BH141" s="73"/>
      <c r="BI141" s="73"/>
      <c r="BJ141" s="74"/>
      <c r="BK141" s="74"/>
      <c r="BL141" s="77" t="str">
        <f t="shared" si="19"/>
        <v/>
      </c>
      <c r="BM141" s="80" t="str">
        <f t="shared" si="20"/>
        <v/>
      </c>
      <c r="BN141" s="139"/>
      <c r="BO141" s="82" t="str">
        <f>IF(ISBLANK(A141),"",VLOOKUP(LEFT(A141,1),Coordinate,2,FALSE))</f>
        <v/>
      </c>
      <c r="BP141" s="83">
        <f t="shared" si="21"/>
        <v>0</v>
      </c>
      <c r="BQ141" s="84">
        <f t="shared" si="22"/>
        <v>0</v>
      </c>
      <c r="BR141" s="54" t="str">
        <f>IF(ISBLANK(A141),"",vlookup(LEFT(A141,1),Coordinate,9,false))</f>
        <v/>
      </c>
      <c r="BS141" s="54" t="str">
        <f>IF(ISBLANK(A141),"",VLOOKUP(MID(A141,2,1),Coordinate,9,false))</f>
        <v/>
      </c>
      <c r="BT141" s="54" t="str">
        <f>IF(ISBLANK(A141),"",VLOOKUP(MID(A141,3,1),Coordinate,9,false))</f>
        <v/>
      </c>
      <c r="BU141" s="54" t="str">
        <f>IF(ISBLANK(A141),"",VLOOKUP(MID(A141,4,1),Coordinate,9,false))</f>
        <v/>
      </c>
      <c r="BV141" s="54" t="str">
        <f>IF(ISBLANK(A141),"",VLOOKUP(MID(A141,5,1),Coordinate,9,false))</f>
        <v/>
      </c>
      <c r="BW141" s="54" t="str">
        <f>IF(ISBLANK(A141),"",VLOOKUP(MID(A141,6,1),Coordinate,9,false))</f>
        <v/>
      </c>
      <c r="BX141" s="84" t="str">
        <f>IF(ISBLANK(A141),"",VLOOKUP(RIGHT(A141,1),Coordinate,9,false))</f>
        <v/>
      </c>
      <c r="BY141" s="84">
        <f t="array" ref="BY141">SUMPRODUCT(BR141:BX141,TRANSPOSE(Weights))</f>
        <v>0</v>
      </c>
      <c r="BZ141" s="53"/>
    </row>
    <row r="142">
      <c r="A142" s="140"/>
      <c r="B142" s="51" t="str">
        <f>IF(ISBLANK(A142),"",if(C142="","N",if(VLOOKUP(BQ142,NewPlanet,3,false)=C142,"Y","N")))</f>
        <v/>
      </c>
      <c r="C142" s="141"/>
      <c r="D142" s="52"/>
      <c r="E142" s="52"/>
      <c r="F142" s="52"/>
      <c r="G142" s="52"/>
      <c r="H142" s="52"/>
      <c r="I142" s="54" t="str">
        <f t="shared" si="16"/>
        <v/>
      </c>
      <c r="J142" s="52"/>
      <c r="K142" s="52"/>
      <c r="L142" s="52"/>
      <c r="M142" s="52"/>
      <c r="N142" s="52"/>
      <c r="O142" s="54" t="str">
        <f t="shared" si="17"/>
        <v/>
      </c>
      <c r="P142" s="142"/>
      <c r="Q142" s="56"/>
      <c r="R142" s="143"/>
      <c r="S142" s="58"/>
      <c r="T142" s="144"/>
      <c r="U142" s="60"/>
      <c r="V142" s="61"/>
      <c r="W142" s="62"/>
      <c r="X142" s="52"/>
      <c r="Y142" s="63"/>
      <c r="Z142" s="52"/>
      <c r="AA142" s="52"/>
      <c r="AB142" s="52"/>
      <c r="AC142" s="65"/>
      <c r="AD142" s="52"/>
      <c r="AE142" s="52"/>
      <c r="AF142" s="52"/>
      <c r="AG142" s="65"/>
      <c r="AH142" s="52"/>
      <c r="AI142" s="52"/>
      <c r="AJ142" s="52"/>
      <c r="AK142" s="65"/>
      <c r="AL142" s="52"/>
      <c r="AM142" s="52"/>
      <c r="AN142" s="52"/>
      <c r="AO142" s="56"/>
      <c r="AP142" s="56"/>
      <c r="AQ142" s="56"/>
      <c r="AR142" s="58"/>
      <c r="AS142" s="58"/>
      <c r="AT142" s="58"/>
      <c r="AU142" s="60"/>
      <c r="AV142" s="60"/>
      <c r="AW142" s="61"/>
      <c r="AX142" s="62"/>
      <c r="AY142" s="31" t="str">
        <f t="shared" si="18"/>
        <v/>
      </c>
      <c r="AZ142" s="63"/>
      <c r="BA142" s="69"/>
      <c r="BB142" s="69"/>
      <c r="BC142" s="69"/>
      <c r="BD142" s="71"/>
      <c r="BE142" s="71"/>
      <c r="BF142" s="71"/>
      <c r="BG142" s="72"/>
      <c r="BH142" s="73"/>
      <c r="BI142" s="73"/>
      <c r="BJ142" s="74"/>
      <c r="BK142" s="74"/>
      <c r="BL142" s="77" t="str">
        <f t="shared" si="19"/>
        <v/>
      </c>
      <c r="BM142" s="80" t="str">
        <f t="shared" si="20"/>
        <v/>
      </c>
      <c r="BN142" s="139"/>
      <c r="BO142" s="82" t="str">
        <f>IF(ISBLANK(A142),"",VLOOKUP(LEFT(A142,1),Coordinate,2,FALSE))</f>
        <v/>
      </c>
      <c r="BP142" s="83">
        <f t="shared" si="21"/>
        <v>0</v>
      </c>
      <c r="BQ142" s="84">
        <f t="shared" si="22"/>
        <v>0</v>
      </c>
      <c r="BR142" s="54" t="str">
        <f>IF(ISBLANK(A142),"",vlookup(LEFT(A142,1),Coordinate,9,false))</f>
        <v/>
      </c>
      <c r="BS142" s="54" t="str">
        <f>IF(ISBLANK(A142),"",VLOOKUP(MID(A142,2,1),Coordinate,9,false))</f>
        <v/>
      </c>
      <c r="BT142" s="54" t="str">
        <f>IF(ISBLANK(A142),"",VLOOKUP(MID(A142,3,1),Coordinate,9,false))</f>
        <v/>
      </c>
      <c r="BU142" s="54" t="str">
        <f>IF(ISBLANK(A142),"",VLOOKUP(MID(A142,4,1),Coordinate,9,false))</f>
        <v/>
      </c>
      <c r="BV142" s="54" t="str">
        <f>IF(ISBLANK(A142),"",VLOOKUP(MID(A142,5,1),Coordinate,9,false))</f>
        <v/>
      </c>
      <c r="BW142" s="54" t="str">
        <f>IF(ISBLANK(A142),"",VLOOKUP(MID(A142,6,1),Coordinate,9,false))</f>
        <v/>
      </c>
      <c r="BX142" s="84" t="str">
        <f>IF(ISBLANK(A142),"",VLOOKUP(RIGHT(A142,1),Coordinate,9,false))</f>
        <v/>
      </c>
      <c r="BY142" s="84">
        <f t="array" ref="BY142">SUMPRODUCT(BR142:BX142,TRANSPOSE(Weights))</f>
        <v>0</v>
      </c>
      <c r="BZ142" s="53"/>
    </row>
    <row r="143">
      <c r="A143" s="140"/>
      <c r="B143" s="51" t="str">
        <f>IF(ISBLANK(A143),"",if(C143="","N",if(VLOOKUP(BQ143,NewPlanet,3,false)=C143,"Y","N")))</f>
        <v/>
      </c>
      <c r="C143" s="141"/>
      <c r="D143" s="52"/>
      <c r="E143" s="52"/>
      <c r="F143" s="52"/>
      <c r="G143" s="52"/>
      <c r="H143" s="52"/>
      <c r="I143" s="54" t="str">
        <f t="shared" si="16"/>
        <v/>
      </c>
      <c r="J143" s="52"/>
      <c r="K143" s="52"/>
      <c r="L143" s="52"/>
      <c r="M143" s="52"/>
      <c r="N143" s="52"/>
      <c r="O143" s="54" t="str">
        <f t="shared" si="17"/>
        <v/>
      </c>
      <c r="P143" s="142"/>
      <c r="Q143" s="56"/>
      <c r="R143" s="143"/>
      <c r="S143" s="58"/>
      <c r="T143" s="144"/>
      <c r="U143" s="60"/>
      <c r="V143" s="61"/>
      <c r="W143" s="62"/>
      <c r="X143" s="52"/>
      <c r="Y143" s="63"/>
      <c r="Z143" s="52"/>
      <c r="AA143" s="52"/>
      <c r="AB143" s="52"/>
      <c r="AC143" s="65"/>
      <c r="AD143" s="52"/>
      <c r="AE143" s="52"/>
      <c r="AF143" s="52"/>
      <c r="AG143" s="65"/>
      <c r="AH143" s="52"/>
      <c r="AI143" s="52"/>
      <c r="AJ143" s="52"/>
      <c r="AK143" s="65"/>
      <c r="AL143" s="52"/>
      <c r="AM143" s="52"/>
      <c r="AN143" s="52"/>
      <c r="AO143" s="56"/>
      <c r="AP143" s="56"/>
      <c r="AQ143" s="56"/>
      <c r="AR143" s="58"/>
      <c r="AS143" s="58"/>
      <c r="AT143" s="58"/>
      <c r="AU143" s="60"/>
      <c r="AV143" s="60"/>
      <c r="AW143" s="61"/>
      <c r="AX143" s="62"/>
      <c r="AY143" s="31" t="str">
        <f t="shared" si="18"/>
        <v/>
      </c>
      <c r="AZ143" s="63"/>
      <c r="BA143" s="69"/>
      <c r="BB143" s="69"/>
      <c r="BC143" s="69"/>
      <c r="BD143" s="71"/>
      <c r="BE143" s="71"/>
      <c r="BF143" s="71"/>
      <c r="BG143" s="72"/>
      <c r="BH143" s="73"/>
      <c r="BI143" s="73"/>
      <c r="BJ143" s="74"/>
      <c r="BK143" s="74"/>
      <c r="BL143" s="77" t="str">
        <f t="shared" si="19"/>
        <v/>
      </c>
      <c r="BM143" s="80" t="str">
        <f t="shared" si="20"/>
        <v/>
      </c>
      <c r="BN143" s="139"/>
      <c r="BO143" s="82" t="str">
        <f>IF(ISBLANK(A143),"",VLOOKUP(LEFT(A143,1),Coordinate,2,FALSE))</f>
        <v/>
      </c>
      <c r="BP143" s="83">
        <f t="shared" si="21"/>
        <v>0</v>
      </c>
      <c r="BQ143" s="84">
        <f t="shared" si="22"/>
        <v>0</v>
      </c>
      <c r="BR143" s="54" t="str">
        <f>IF(ISBLANK(A143),"",vlookup(LEFT(A143,1),Coordinate,9,false))</f>
        <v/>
      </c>
      <c r="BS143" s="54" t="str">
        <f>IF(ISBLANK(A143),"",VLOOKUP(MID(A143,2,1),Coordinate,9,false))</f>
        <v/>
      </c>
      <c r="BT143" s="54" t="str">
        <f>IF(ISBLANK(A143),"",VLOOKUP(MID(A143,3,1),Coordinate,9,false))</f>
        <v/>
      </c>
      <c r="BU143" s="54" t="str">
        <f>IF(ISBLANK(A143),"",VLOOKUP(MID(A143,4,1),Coordinate,9,false))</f>
        <v/>
      </c>
      <c r="BV143" s="54" t="str">
        <f>IF(ISBLANK(A143),"",VLOOKUP(MID(A143,5,1),Coordinate,9,false))</f>
        <v/>
      </c>
      <c r="BW143" s="54" t="str">
        <f>IF(ISBLANK(A143),"",VLOOKUP(MID(A143,6,1),Coordinate,9,false))</f>
        <v/>
      </c>
      <c r="BX143" s="84" t="str">
        <f>IF(ISBLANK(A143),"",VLOOKUP(RIGHT(A143,1),Coordinate,9,false))</f>
        <v/>
      </c>
      <c r="BY143" s="84">
        <f t="array" ref="BY143">SUMPRODUCT(BR143:BX143,TRANSPOSE(Weights))</f>
        <v>0</v>
      </c>
      <c r="BZ143" s="53"/>
    </row>
    <row r="144">
      <c r="A144" s="140"/>
      <c r="B144" s="51" t="str">
        <f>IF(ISBLANK(A144),"",if(C144="","N",if(VLOOKUP(BQ144,NewPlanet,3,false)=C144,"Y","N")))</f>
        <v/>
      </c>
      <c r="C144" s="141"/>
      <c r="D144" s="52"/>
      <c r="E144" s="52"/>
      <c r="F144" s="52"/>
      <c r="G144" s="52"/>
      <c r="H144" s="52"/>
      <c r="I144" s="54" t="str">
        <f t="shared" si="16"/>
        <v/>
      </c>
      <c r="J144" s="52"/>
      <c r="K144" s="52"/>
      <c r="L144" s="52"/>
      <c r="M144" s="52"/>
      <c r="N144" s="52"/>
      <c r="O144" s="54" t="str">
        <f t="shared" si="17"/>
        <v/>
      </c>
      <c r="P144" s="142"/>
      <c r="Q144" s="56"/>
      <c r="R144" s="143"/>
      <c r="S144" s="58"/>
      <c r="T144" s="144"/>
      <c r="U144" s="60"/>
      <c r="V144" s="61"/>
      <c r="W144" s="62"/>
      <c r="X144" s="52"/>
      <c r="Y144" s="63"/>
      <c r="Z144" s="52"/>
      <c r="AA144" s="52"/>
      <c r="AB144" s="52"/>
      <c r="AC144" s="65"/>
      <c r="AD144" s="52"/>
      <c r="AE144" s="52"/>
      <c r="AF144" s="52"/>
      <c r="AG144" s="65"/>
      <c r="AH144" s="52"/>
      <c r="AI144" s="52"/>
      <c r="AJ144" s="52"/>
      <c r="AK144" s="65"/>
      <c r="AL144" s="52"/>
      <c r="AM144" s="52"/>
      <c r="AN144" s="52"/>
      <c r="AO144" s="56"/>
      <c r="AP144" s="56"/>
      <c r="AQ144" s="56"/>
      <c r="AR144" s="58"/>
      <c r="AS144" s="58"/>
      <c r="AT144" s="58"/>
      <c r="AU144" s="60"/>
      <c r="AV144" s="60"/>
      <c r="AW144" s="61"/>
      <c r="AX144" s="62"/>
      <c r="AY144" s="31" t="str">
        <f t="shared" si="18"/>
        <v/>
      </c>
      <c r="AZ144" s="63"/>
      <c r="BA144" s="69"/>
      <c r="BB144" s="69"/>
      <c r="BC144" s="69"/>
      <c r="BD144" s="71"/>
      <c r="BE144" s="71"/>
      <c r="BF144" s="71"/>
      <c r="BG144" s="72"/>
      <c r="BH144" s="73"/>
      <c r="BI144" s="73"/>
      <c r="BJ144" s="74"/>
      <c r="BK144" s="74"/>
      <c r="BL144" s="77" t="str">
        <f t="shared" si="19"/>
        <v/>
      </c>
      <c r="BM144" s="80" t="str">
        <f t="shared" si="20"/>
        <v/>
      </c>
      <c r="BN144" s="139"/>
      <c r="BO144" s="82" t="str">
        <f>IF(ISBLANK(A144),"",VLOOKUP(LEFT(A144,1),Coordinate,2,FALSE))</f>
        <v/>
      </c>
      <c r="BP144" s="83">
        <f t="shared" si="21"/>
        <v>0</v>
      </c>
      <c r="BQ144" s="84">
        <f t="shared" si="22"/>
        <v>0</v>
      </c>
      <c r="BR144" s="54" t="str">
        <f>IF(ISBLANK(A144),"",vlookup(LEFT(A144,1),Coordinate,9,false))</f>
        <v/>
      </c>
      <c r="BS144" s="54" t="str">
        <f>IF(ISBLANK(A144),"",VLOOKUP(MID(A144,2,1),Coordinate,9,false))</f>
        <v/>
      </c>
      <c r="BT144" s="54" t="str">
        <f>IF(ISBLANK(A144),"",VLOOKUP(MID(A144,3,1),Coordinate,9,false))</f>
        <v/>
      </c>
      <c r="BU144" s="54" t="str">
        <f>IF(ISBLANK(A144),"",VLOOKUP(MID(A144,4,1),Coordinate,9,false))</f>
        <v/>
      </c>
      <c r="BV144" s="54" t="str">
        <f>IF(ISBLANK(A144),"",VLOOKUP(MID(A144,5,1),Coordinate,9,false))</f>
        <v/>
      </c>
      <c r="BW144" s="54" t="str">
        <f>IF(ISBLANK(A144),"",VLOOKUP(MID(A144,6,1),Coordinate,9,false))</f>
        <v/>
      </c>
      <c r="BX144" s="84" t="str">
        <f>IF(ISBLANK(A144),"",VLOOKUP(RIGHT(A144,1),Coordinate,9,false))</f>
        <v/>
      </c>
      <c r="BY144" s="84">
        <f t="array" ref="BY144">SUMPRODUCT(BR144:BX144,TRANSPOSE(Weights))</f>
        <v>0</v>
      </c>
      <c r="BZ144" s="53"/>
    </row>
    <row r="145">
      <c r="A145" s="140"/>
      <c r="B145" s="51" t="str">
        <f>IF(ISBLANK(A145),"",if(C145="","N",if(VLOOKUP(BQ145,NewPlanet,3,false)=C145,"Y","N")))</f>
        <v/>
      </c>
      <c r="C145" s="141"/>
      <c r="D145" s="52"/>
      <c r="E145" s="52"/>
      <c r="F145" s="52"/>
      <c r="G145" s="52"/>
      <c r="H145" s="52"/>
      <c r="I145" s="54" t="str">
        <f t="shared" si="16"/>
        <v/>
      </c>
      <c r="J145" s="52"/>
      <c r="K145" s="52"/>
      <c r="L145" s="52"/>
      <c r="M145" s="52"/>
      <c r="N145" s="52"/>
      <c r="O145" s="54" t="str">
        <f t="shared" si="17"/>
        <v/>
      </c>
      <c r="P145" s="142"/>
      <c r="Q145" s="56"/>
      <c r="R145" s="143"/>
      <c r="S145" s="58"/>
      <c r="T145" s="144"/>
      <c r="U145" s="60"/>
      <c r="V145" s="61"/>
      <c r="W145" s="62"/>
      <c r="X145" s="52"/>
      <c r="Y145" s="63"/>
      <c r="Z145" s="52"/>
      <c r="AA145" s="52"/>
      <c r="AB145" s="52"/>
      <c r="AC145" s="65"/>
      <c r="AD145" s="52"/>
      <c r="AE145" s="52"/>
      <c r="AF145" s="52"/>
      <c r="AG145" s="65"/>
      <c r="AH145" s="52"/>
      <c r="AI145" s="52"/>
      <c r="AJ145" s="52"/>
      <c r="AK145" s="65"/>
      <c r="AL145" s="52"/>
      <c r="AM145" s="52"/>
      <c r="AN145" s="52"/>
      <c r="AO145" s="56"/>
      <c r="AP145" s="56"/>
      <c r="AQ145" s="56"/>
      <c r="AR145" s="58"/>
      <c r="AS145" s="58"/>
      <c r="AT145" s="58"/>
      <c r="AU145" s="60"/>
      <c r="AV145" s="60"/>
      <c r="AW145" s="61"/>
      <c r="AX145" s="62"/>
      <c r="AY145" s="31" t="str">
        <f t="shared" si="18"/>
        <v/>
      </c>
      <c r="AZ145" s="63"/>
      <c r="BA145" s="69"/>
      <c r="BB145" s="69"/>
      <c r="BC145" s="69"/>
      <c r="BD145" s="71"/>
      <c r="BE145" s="71"/>
      <c r="BF145" s="71"/>
      <c r="BG145" s="72"/>
      <c r="BH145" s="73"/>
      <c r="BI145" s="73"/>
      <c r="BJ145" s="74"/>
      <c r="BK145" s="74"/>
      <c r="BL145" s="77" t="str">
        <f t="shared" si="19"/>
        <v/>
      </c>
      <c r="BM145" s="80" t="str">
        <f t="shared" si="20"/>
        <v/>
      </c>
      <c r="BN145" s="139"/>
      <c r="BO145" s="82" t="str">
        <f>IF(ISBLANK(A145),"",VLOOKUP(LEFT(A145,1),Coordinate,2,FALSE))</f>
        <v/>
      </c>
      <c r="BP145" s="83">
        <f t="shared" si="21"/>
        <v>0</v>
      </c>
      <c r="BQ145" s="84">
        <f t="shared" si="22"/>
        <v>0</v>
      </c>
      <c r="BR145" s="54" t="str">
        <f>IF(ISBLANK(A145),"",vlookup(LEFT(A145,1),Coordinate,9,false))</f>
        <v/>
      </c>
      <c r="BS145" s="54" t="str">
        <f>IF(ISBLANK(A145),"",VLOOKUP(MID(A145,2,1),Coordinate,9,false))</f>
        <v/>
      </c>
      <c r="BT145" s="54" t="str">
        <f>IF(ISBLANK(A145),"",VLOOKUP(MID(A145,3,1),Coordinate,9,false))</f>
        <v/>
      </c>
      <c r="BU145" s="54" t="str">
        <f>IF(ISBLANK(A145),"",VLOOKUP(MID(A145,4,1),Coordinate,9,false))</f>
        <v/>
      </c>
      <c r="BV145" s="54" t="str">
        <f>IF(ISBLANK(A145),"",VLOOKUP(MID(A145,5,1),Coordinate,9,false))</f>
        <v/>
      </c>
      <c r="BW145" s="54" t="str">
        <f>IF(ISBLANK(A145),"",VLOOKUP(MID(A145,6,1),Coordinate,9,false))</f>
        <v/>
      </c>
      <c r="BX145" s="84" t="str">
        <f>IF(ISBLANK(A145),"",VLOOKUP(RIGHT(A145,1),Coordinate,9,false))</f>
        <v/>
      </c>
      <c r="BY145" s="84">
        <f t="array" ref="BY145">SUMPRODUCT(BR145:BX145,TRANSPOSE(Weights))</f>
        <v>0</v>
      </c>
      <c r="BZ145" s="53"/>
    </row>
    <row r="146">
      <c r="A146" s="140"/>
      <c r="B146" s="51" t="str">
        <f>IF(ISBLANK(A146),"",if(C146="","N",if(VLOOKUP(BQ146,NewPlanet,3,false)=C146,"Y","N")))</f>
        <v/>
      </c>
      <c r="C146" s="141"/>
      <c r="D146" s="52"/>
      <c r="E146" s="52"/>
      <c r="F146" s="52"/>
      <c r="G146" s="52"/>
      <c r="H146" s="52"/>
      <c r="I146" s="54" t="str">
        <f t="shared" si="16"/>
        <v/>
      </c>
      <c r="J146" s="52"/>
      <c r="K146" s="52"/>
      <c r="L146" s="52"/>
      <c r="M146" s="52"/>
      <c r="N146" s="52"/>
      <c r="O146" s="54" t="str">
        <f t="shared" si="17"/>
        <v/>
      </c>
      <c r="P146" s="142"/>
      <c r="Q146" s="56"/>
      <c r="R146" s="143"/>
      <c r="S146" s="58"/>
      <c r="T146" s="144"/>
      <c r="U146" s="60"/>
      <c r="V146" s="61"/>
      <c r="W146" s="62"/>
      <c r="X146" s="52"/>
      <c r="Y146" s="63"/>
      <c r="Z146" s="52"/>
      <c r="AA146" s="52"/>
      <c r="AB146" s="52"/>
      <c r="AC146" s="65"/>
      <c r="AD146" s="52"/>
      <c r="AE146" s="52"/>
      <c r="AF146" s="52"/>
      <c r="AG146" s="65"/>
      <c r="AH146" s="52"/>
      <c r="AI146" s="52"/>
      <c r="AJ146" s="52"/>
      <c r="AK146" s="65"/>
      <c r="AL146" s="52"/>
      <c r="AM146" s="52"/>
      <c r="AN146" s="52"/>
      <c r="AO146" s="56"/>
      <c r="AP146" s="56"/>
      <c r="AQ146" s="56"/>
      <c r="AR146" s="58"/>
      <c r="AS146" s="58"/>
      <c r="AT146" s="58"/>
      <c r="AU146" s="60"/>
      <c r="AV146" s="60"/>
      <c r="AW146" s="61"/>
      <c r="AX146" s="62"/>
      <c r="AY146" s="31" t="str">
        <f t="shared" si="18"/>
        <v/>
      </c>
      <c r="AZ146" s="63"/>
      <c r="BA146" s="69"/>
      <c r="BB146" s="69"/>
      <c r="BC146" s="69"/>
      <c r="BD146" s="71"/>
      <c r="BE146" s="71"/>
      <c r="BF146" s="71"/>
      <c r="BG146" s="72"/>
      <c r="BH146" s="73"/>
      <c r="BI146" s="73"/>
      <c r="BJ146" s="74"/>
      <c r="BK146" s="74"/>
      <c r="BL146" s="77" t="str">
        <f t="shared" si="19"/>
        <v/>
      </c>
      <c r="BM146" s="80" t="str">
        <f t="shared" si="20"/>
        <v/>
      </c>
      <c r="BN146" s="139"/>
      <c r="BO146" s="82" t="str">
        <f>IF(ISBLANK(A146),"",VLOOKUP(LEFT(A146,1),Coordinate,2,FALSE))</f>
        <v/>
      </c>
      <c r="BP146" s="83">
        <f t="shared" si="21"/>
        <v>0</v>
      </c>
      <c r="BQ146" s="84">
        <f t="shared" si="22"/>
        <v>0</v>
      </c>
      <c r="BR146" s="54" t="str">
        <f>IF(ISBLANK(A146),"",vlookup(LEFT(A146,1),Coordinate,9,false))</f>
        <v/>
      </c>
      <c r="BS146" s="54" t="str">
        <f>IF(ISBLANK(A146),"",VLOOKUP(MID(A146,2,1),Coordinate,9,false))</f>
        <v/>
      </c>
      <c r="BT146" s="54" t="str">
        <f>IF(ISBLANK(A146),"",VLOOKUP(MID(A146,3,1),Coordinate,9,false))</f>
        <v/>
      </c>
      <c r="BU146" s="54" t="str">
        <f>IF(ISBLANK(A146),"",VLOOKUP(MID(A146,4,1),Coordinate,9,false))</f>
        <v/>
      </c>
      <c r="BV146" s="54" t="str">
        <f>IF(ISBLANK(A146),"",VLOOKUP(MID(A146,5,1),Coordinate,9,false))</f>
        <v/>
      </c>
      <c r="BW146" s="54" t="str">
        <f>IF(ISBLANK(A146),"",VLOOKUP(MID(A146,6,1),Coordinate,9,false))</f>
        <v/>
      </c>
      <c r="BX146" s="84" t="str">
        <f>IF(ISBLANK(A146),"",VLOOKUP(RIGHT(A146,1),Coordinate,9,false))</f>
        <v/>
      </c>
      <c r="BY146" s="84">
        <f t="array" ref="BY146">SUMPRODUCT(BR146:BX146,TRANSPOSE(Weights))</f>
        <v>0</v>
      </c>
      <c r="BZ146" s="53"/>
    </row>
    <row r="147">
      <c r="A147" s="140"/>
      <c r="B147" s="51" t="str">
        <f>IF(ISBLANK(A147),"",if(C147="","N",if(VLOOKUP(BQ147,NewPlanet,3,false)=C147,"Y","N")))</f>
        <v/>
      </c>
      <c r="C147" s="141"/>
      <c r="D147" s="52"/>
      <c r="E147" s="52"/>
      <c r="F147" s="52"/>
      <c r="G147" s="52"/>
      <c r="H147" s="52"/>
      <c r="I147" s="54" t="str">
        <f t="shared" si="16"/>
        <v/>
      </c>
      <c r="J147" s="52"/>
      <c r="K147" s="52"/>
      <c r="L147" s="52"/>
      <c r="M147" s="52"/>
      <c r="N147" s="52"/>
      <c r="O147" s="54" t="str">
        <f t="shared" si="17"/>
        <v/>
      </c>
      <c r="P147" s="142"/>
      <c r="Q147" s="56"/>
      <c r="R147" s="143"/>
      <c r="S147" s="58"/>
      <c r="T147" s="144"/>
      <c r="U147" s="60"/>
      <c r="V147" s="61"/>
      <c r="W147" s="62"/>
      <c r="X147" s="52"/>
      <c r="Y147" s="63"/>
      <c r="Z147" s="52"/>
      <c r="AA147" s="52"/>
      <c r="AB147" s="52"/>
      <c r="AC147" s="65"/>
      <c r="AD147" s="52"/>
      <c r="AE147" s="52"/>
      <c r="AF147" s="52"/>
      <c r="AG147" s="65"/>
      <c r="AH147" s="52"/>
      <c r="AI147" s="52"/>
      <c r="AJ147" s="52"/>
      <c r="AK147" s="65"/>
      <c r="AL147" s="52"/>
      <c r="AM147" s="52"/>
      <c r="AN147" s="52"/>
      <c r="AO147" s="56"/>
      <c r="AP147" s="56"/>
      <c r="AQ147" s="56"/>
      <c r="AR147" s="58"/>
      <c r="AS147" s="58"/>
      <c r="AT147" s="58"/>
      <c r="AU147" s="60"/>
      <c r="AV147" s="60"/>
      <c r="AW147" s="61"/>
      <c r="AX147" s="62"/>
      <c r="AY147" s="31" t="str">
        <f t="shared" si="18"/>
        <v/>
      </c>
      <c r="AZ147" s="63"/>
      <c r="BA147" s="69"/>
      <c r="BB147" s="69"/>
      <c r="BC147" s="69"/>
      <c r="BD147" s="71"/>
      <c r="BE147" s="71"/>
      <c r="BF147" s="71"/>
      <c r="BG147" s="72"/>
      <c r="BH147" s="73"/>
      <c r="BI147" s="73"/>
      <c r="BJ147" s="74"/>
      <c r="BK147" s="74"/>
      <c r="BL147" s="77" t="str">
        <f t="shared" si="19"/>
        <v/>
      </c>
      <c r="BM147" s="80" t="str">
        <f t="shared" si="20"/>
        <v/>
      </c>
      <c r="BN147" s="139"/>
      <c r="BO147" s="82" t="str">
        <f>IF(ISBLANK(A147),"",VLOOKUP(LEFT(A147,1),Coordinate,2,FALSE))</f>
        <v/>
      </c>
      <c r="BP147" s="83">
        <f t="shared" si="21"/>
        <v>0</v>
      </c>
      <c r="BQ147" s="84">
        <f t="shared" si="22"/>
        <v>0</v>
      </c>
      <c r="BR147" s="54" t="str">
        <f>IF(ISBLANK(A147),"",vlookup(LEFT(A147,1),Coordinate,9,false))</f>
        <v/>
      </c>
      <c r="BS147" s="54" t="str">
        <f>IF(ISBLANK(A147),"",VLOOKUP(MID(A147,2,1),Coordinate,9,false))</f>
        <v/>
      </c>
      <c r="BT147" s="54" t="str">
        <f>IF(ISBLANK(A147),"",VLOOKUP(MID(A147,3,1),Coordinate,9,false))</f>
        <v/>
      </c>
      <c r="BU147" s="54" t="str">
        <f>IF(ISBLANK(A147),"",VLOOKUP(MID(A147,4,1),Coordinate,9,false))</f>
        <v/>
      </c>
      <c r="BV147" s="54" t="str">
        <f>IF(ISBLANK(A147),"",VLOOKUP(MID(A147,5,1),Coordinate,9,false))</f>
        <v/>
      </c>
      <c r="BW147" s="54" t="str">
        <f>IF(ISBLANK(A147),"",VLOOKUP(MID(A147,6,1),Coordinate,9,false))</f>
        <v/>
      </c>
      <c r="BX147" s="84" t="str">
        <f>IF(ISBLANK(A147),"",VLOOKUP(RIGHT(A147,1),Coordinate,9,false))</f>
        <v/>
      </c>
      <c r="BY147" s="84">
        <f t="array" ref="BY147">SUMPRODUCT(BR147:BX147,TRANSPOSE(Weights))</f>
        <v>0</v>
      </c>
      <c r="BZ147" s="53"/>
    </row>
    <row r="148">
      <c r="A148" s="140"/>
      <c r="B148" s="51" t="str">
        <f>IF(ISBLANK(A148),"",if(C148="","N",if(VLOOKUP(BQ148,NewPlanet,3,false)=C148,"Y","N")))</f>
        <v/>
      </c>
      <c r="C148" s="141"/>
      <c r="D148" s="52"/>
      <c r="E148" s="52"/>
      <c r="F148" s="52"/>
      <c r="G148" s="52"/>
      <c r="H148" s="52"/>
      <c r="I148" s="54" t="str">
        <f t="shared" si="16"/>
        <v/>
      </c>
      <c r="J148" s="52"/>
      <c r="K148" s="52"/>
      <c r="L148" s="52"/>
      <c r="M148" s="52"/>
      <c r="N148" s="52"/>
      <c r="O148" s="54" t="str">
        <f t="shared" si="17"/>
        <v/>
      </c>
      <c r="P148" s="142"/>
      <c r="Q148" s="56"/>
      <c r="R148" s="143"/>
      <c r="S148" s="58"/>
      <c r="T148" s="144"/>
      <c r="U148" s="60"/>
      <c r="V148" s="61"/>
      <c r="W148" s="62"/>
      <c r="X148" s="52"/>
      <c r="Y148" s="63"/>
      <c r="Z148" s="52"/>
      <c r="AA148" s="52"/>
      <c r="AB148" s="52"/>
      <c r="AC148" s="65"/>
      <c r="AD148" s="52"/>
      <c r="AE148" s="52"/>
      <c r="AF148" s="52"/>
      <c r="AG148" s="65"/>
      <c r="AH148" s="52"/>
      <c r="AI148" s="52"/>
      <c r="AJ148" s="52"/>
      <c r="AK148" s="65"/>
      <c r="AL148" s="52"/>
      <c r="AM148" s="52"/>
      <c r="AN148" s="52"/>
      <c r="AO148" s="56"/>
      <c r="AP148" s="56"/>
      <c r="AQ148" s="56"/>
      <c r="AR148" s="58"/>
      <c r="AS148" s="58"/>
      <c r="AT148" s="58"/>
      <c r="AU148" s="60"/>
      <c r="AV148" s="60"/>
      <c r="AW148" s="61"/>
      <c r="AX148" s="62"/>
      <c r="AY148" s="31" t="str">
        <f t="shared" si="18"/>
        <v/>
      </c>
      <c r="AZ148" s="63"/>
      <c r="BA148" s="69"/>
      <c r="BB148" s="69"/>
      <c r="BC148" s="69"/>
      <c r="BD148" s="71"/>
      <c r="BE148" s="71"/>
      <c r="BF148" s="71"/>
      <c r="BG148" s="72"/>
      <c r="BH148" s="73"/>
      <c r="BI148" s="73"/>
      <c r="BJ148" s="74"/>
      <c r="BK148" s="74"/>
      <c r="BL148" s="77" t="str">
        <f t="shared" si="19"/>
        <v/>
      </c>
      <c r="BM148" s="80" t="str">
        <f t="shared" si="20"/>
        <v/>
      </c>
      <c r="BN148" s="139"/>
      <c r="BO148" s="82" t="str">
        <f>IF(ISBLANK(A148),"",VLOOKUP(LEFT(A148,1),Coordinate,2,FALSE))</f>
        <v/>
      </c>
      <c r="BP148" s="83">
        <f t="shared" si="21"/>
        <v>0</v>
      </c>
      <c r="BQ148" s="84">
        <f t="shared" si="22"/>
        <v>0</v>
      </c>
      <c r="BR148" s="54" t="str">
        <f>IF(ISBLANK(A148),"",vlookup(LEFT(A148,1),Coordinate,9,false))</f>
        <v/>
      </c>
      <c r="BS148" s="54" t="str">
        <f>IF(ISBLANK(A148),"",VLOOKUP(MID(A148,2,1),Coordinate,9,false))</f>
        <v/>
      </c>
      <c r="BT148" s="54" t="str">
        <f>IF(ISBLANK(A148),"",VLOOKUP(MID(A148,3,1),Coordinate,9,false))</f>
        <v/>
      </c>
      <c r="BU148" s="54" t="str">
        <f>IF(ISBLANK(A148),"",VLOOKUP(MID(A148,4,1),Coordinate,9,false))</f>
        <v/>
      </c>
      <c r="BV148" s="54" t="str">
        <f>IF(ISBLANK(A148),"",VLOOKUP(MID(A148,5,1),Coordinate,9,false))</f>
        <v/>
      </c>
      <c r="BW148" s="54" t="str">
        <f>IF(ISBLANK(A148),"",VLOOKUP(MID(A148,6,1),Coordinate,9,false))</f>
        <v/>
      </c>
      <c r="BX148" s="84" t="str">
        <f>IF(ISBLANK(A148),"",VLOOKUP(RIGHT(A148,1),Coordinate,9,false))</f>
        <v/>
      </c>
      <c r="BY148" s="84">
        <f t="array" ref="BY148">SUMPRODUCT(BR148:BX148,TRANSPOSE(Weights))</f>
        <v>0</v>
      </c>
      <c r="BZ148" s="53"/>
    </row>
    <row r="149">
      <c r="A149" s="140"/>
      <c r="B149" s="51" t="str">
        <f>IF(ISBLANK(A149),"",if(C149="","N",if(VLOOKUP(BQ149,NewPlanet,3,false)=C149,"Y","N")))</f>
        <v/>
      </c>
      <c r="C149" s="141"/>
      <c r="D149" s="52"/>
      <c r="E149" s="52"/>
      <c r="F149" s="52"/>
      <c r="G149" s="52"/>
      <c r="H149" s="52"/>
      <c r="I149" s="54" t="str">
        <f t="shared" si="16"/>
        <v/>
      </c>
      <c r="J149" s="52"/>
      <c r="K149" s="52"/>
      <c r="L149" s="52"/>
      <c r="M149" s="52"/>
      <c r="N149" s="52"/>
      <c r="O149" s="54" t="str">
        <f t="shared" si="17"/>
        <v/>
      </c>
      <c r="P149" s="142"/>
      <c r="Q149" s="56"/>
      <c r="R149" s="143"/>
      <c r="S149" s="58"/>
      <c r="T149" s="144"/>
      <c r="U149" s="60"/>
      <c r="V149" s="61"/>
      <c r="W149" s="62"/>
      <c r="X149" s="52"/>
      <c r="Y149" s="63"/>
      <c r="Z149" s="52"/>
      <c r="AA149" s="52"/>
      <c r="AB149" s="52"/>
      <c r="AC149" s="65"/>
      <c r="AD149" s="52"/>
      <c r="AE149" s="52"/>
      <c r="AF149" s="52"/>
      <c r="AG149" s="65"/>
      <c r="AH149" s="52"/>
      <c r="AI149" s="52"/>
      <c r="AJ149" s="52"/>
      <c r="AK149" s="65"/>
      <c r="AL149" s="52"/>
      <c r="AM149" s="52"/>
      <c r="AN149" s="52"/>
      <c r="AO149" s="56"/>
      <c r="AP149" s="56"/>
      <c r="AQ149" s="56"/>
      <c r="AR149" s="58"/>
      <c r="AS149" s="58"/>
      <c r="AT149" s="58"/>
      <c r="AU149" s="60"/>
      <c r="AV149" s="60"/>
      <c r="AW149" s="61"/>
      <c r="AX149" s="62"/>
      <c r="AY149" s="31" t="str">
        <f t="shared" si="18"/>
        <v/>
      </c>
      <c r="AZ149" s="63"/>
      <c r="BA149" s="69"/>
      <c r="BB149" s="69"/>
      <c r="BC149" s="69"/>
      <c r="BD149" s="71"/>
      <c r="BE149" s="71"/>
      <c r="BF149" s="71"/>
      <c r="BG149" s="72"/>
      <c r="BH149" s="73"/>
      <c r="BI149" s="73"/>
      <c r="BJ149" s="74"/>
      <c r="BK149" s="74"/>
      <c r="BL149" s="77" t="str">
        <f t="shared" si="19"/>
        <v/>
      </c>
      <c r="BM149" s="80" t="str">
        <f t="shared" si="20"/>
        <v/>
      </c>
      <c r="BN149" s="139"/>
      <c r="BO149" s="82" t="str">
        <f>IF(ISBLANK(A149),"",VLOOKUP(LEFT(A149,1),Coordinate,2,FALSE))</f>
        <v/>
      </c>
      <c r="BP149" s="83">
        <f t="shared" si="21"/>
        <v>0</v>
      </c>
      <c r="BQ149" s="84">
        <f t="shared" si="22"/>
        <v>0</v>
      </c>
      <c r="BR149" s="54" t="str">
        <f>IF(ISBLANK(A149),"",vlookup(LEFT(A149,1),Coordinate,9,false))</f>
        <v/>
      </c>
      <c r="BS149" s="54" t="str">
        <f>IF(ISBLANK(A149),"",VLOOKUP(MID(A149,2,1),Coordinate,9,false))</f>
        <v/>
      </c>
      <c r="BT149" s="54" t="str">
        <f>IF(ISBLANK(A149),"",VLOOKUP(MID(A149,3,1),Coordinate,9,false))</f>
        <v/>
      </c>
      <c r="BU149" s="54" t="str">
        <f>IF(ISBLANK(A149),"",VLOOKUP(MID(A149,4,1),Coordinate,9,false))</f>
        <v/>
      </c>
      <c r="BV149" s="54" t="str">
        <f>IF(ISBLANK(A149),"",VLOOKUP(MID(A149,5,1),Coordinate,9,false))</f>
        <v/>
      </c>
      <c r="BW149" s="54" t="str">
        <f>IF(ISBLANK(A149),"",VLOOKUP(MID(A149,6,1),Coordinate,9,false))</f>
        <v/>
      </c>
      <c r="BX149" s="84" t="str">
        <f>IF(ISBLANK(A149),"",VLOOKUP(RIGHT(A149,1),Coordinate,9,false))</f>
        <v/>
      </c>
      <c r="BY149" s="84">
        <f t="array" ref="BY149">SUMPRODUCT(BR149:BX149,TRANSPOSE(Weights))</f>
        <v>0</v>
      </c>
      <c r="BZ149" s="53"/>
    </row>
    <row r="150">
      <c r="A150" s="140"/>
      <c r="B150" s="51" t="str">
        <f>IF(ISBLANK(A150),"",if(C150="","N",if(VLOOKUP(BQ150,NewPlanet,3,false)=C150,"Y","N")))</f>
        <v/>
      </c>
      <c r="C150" s="141"/>
      <c r="D150" s="52"/>
      <c r="E150" s="52"/>
      <c r="F150" s="52"/>
      <c r="G150" s="52"/>
      <c r="H150" s="52"/>
      <c r="I150" s="54" t="str">
        <f t="shared" si="16"/>
        <v/>
      </c>
      <c r="J150" s="52"/>
      <c r="K150" s="52"/>
      <c r="L150" s="52"/>
      <c r="M150" s="52"/>
      <c r="N150" s="52"/>
      <c r="O150" s="54" t="str">
        <f t="shared" si="17"/>
        <v/>
      </c>
      <c r="P150" s="142"/>
      <c r="Q150" s="56"/>
      <c r="R150" s="143"/>
      <c r="S150" s="58"/>
      <c r="T150" s="144"/>
      <c r="U150" s="60"/>
      <c r="V150" s="61"/>
      <c r="W150" s="62"/>
      <c r="X150" s="52"/>
      <c r="Y150" s="63"/>
      <c r="Z150" s="52"/>
      <c r="AA150" s="52"/>
      <c r="AB150" s="52"/>
      <c r="AC150" s="65"/>
      <c r="AD150" s="52"/>
      <c r="AE150" s="52"/>
      <c r="AF150" s="52"/>
      <c r="AG150" s="65"/>
      <c r="AH150" s="52"/>
      <c r="AI150" s="52"/>
      <c r="AJ150" s="52"/>
      <c r="AK150" s="65"/>
      <c r="AL150" s="52"/>
      <c r="AM150" s="52"/>
      <c r="AN150" s="52"/>
      <c r="AO150" s="56"/>
      <c r="AP150" s="56"/>
      <c r="AQ150" s="56"/>
      <c r="AR150" s="58"/>
      <c r="AS150" s="58"/>
      <c r="AT150" s="58"/>
      <c r="AU150" s="60"/>
      <c r="AV150" s="60"/>
      <c r="AW150" s="61"/>
      <c r="AX150" s="62"/>
      <c r="AY150" s="31" t="str">
        <f t="shared" si="18"/>
        <v/>
      </c>
      <c r="AZ150" s="63"/>
      <c r="BA150" s="69"/>
      <c r="BB150" s="69"/>
      <c r="BC150" s="69"/>
      <c r="BD150" s="71"/>
      <c r="BE150" s="71"/>
      <c r="BF150" s="71"/>
      <c r="BG150" s="72"/>
      <c r="BH150" s="73"/>
      <c r="BI150" s="73"/>
      <c r="BJ150" s="74"/>
      <c r="BK150" s="74"/>
      <c r="BL150" s="77" t="str">
        <f t="shared" si="19"/>
        <v/>
      </c>
      <c r="BM150" s="80" t="str">
        <f t="shared" si="20"/>
        <v/>
      </c>
      <c r="BN150" s="139"/>
      <c r="BO150" s="82" t="str">
        <f>IF(ISBLANK(A150),"",VLOOKUP(LEFT(A150,1),Coordinate,2,FALSE))</f>
        <v/>
      </c>
      <c r="BP150" s="83">
        <f t="shared" si="21"/>
        <v>0</v>
      </c>
      <c r="BQ150" s="84">
        <f t="shared" si="22"/>
        <v>0</v>
      </c>
      <c r="BR150" s="54" t="str">
        <f>IF(ISBLANK(A150),"",vlookup(LEFT(A150,1),Coordinate,9,false))</f>
        <v/>
      </c>
      <c r="BS150" s="54" t="str">
        <f>IF(ISBLANK(A150),"",VLOOKUP(MID(A150,2,1),Coordinate,9,false))</f>
        <v/>
      </c>
      <c r="BT150" s="54" t="str">
        <f>IF(ISBLANK(A150),"",VLOOKUP(MID(A150,3,1),Coordinate,9,false))</f>
        <v/>
      </c>
      <c r="BU150" s="54" t="str">
        <f>IF(ISBLANK(A150),"",VLOOKUP(MID(A150,4,1),Coordinate,9,false))</f>
        <v/>
      </c>
      <c r="BV150" s="54" t="str">
        <f>IF(ISBLANK(A150),"",VLOOKUP(MID(A150,5,1),Coordinate,9,false))</f>
        <v/>
      </c>
      <c r="BW150" s="54" t="str">
        <f>IF(ISBLANK(A150),"",VLOOKUP(MID(A150,6,1),Coordinate,9,false))</f>
        <v/>
      </c>
      <c r="BX150" s="84" t="str">
        <f>IF(ISBLANK(A150),"",VLOOKUP(RIGHT(A150,1),Coordinate,9,false))</f>
        <v/>
      </c>
      <c r="BY150" s="84">
        <f t="array" ref="BY150">SUMPRODUCT(BR150:BX150,TRANSPOSE(Weights))</f>
        <v>0</v>
      </c>
      <c r="BZ150" s="53"/>
    </row>
    <row r="151">
      <c r="A151" s="140"/>
      <c r="B151" s="51" t="str">
        <f>IF(ISBLANK(A151),"",if(C151="","N",if(VLOOKUP(BQ151,NewPlanet,3,false)=C151,"Y","N")))</f>
        <v/>
      </c>
      <c r="C151" s="141"/>
      <c r="D151" s="52"/>
      <c r="E151" s="52"/>
      <c r="F151" s="52"/>
      <c r="G151" s="52"/>
      <c r="H151" s="52"/>
      <c r="I151" s="54" t="str">
        <f t="shared" si="16"/>
        <v/>
      </c>
      <c r="J151" s="52"/>
      <c r="K151" s="52"/>
      <c r="L151" s="52"/>
      <c r="M151" s="52"/>
      <c r="N151" s="52"/>
      <c r="O151" s="54" t="str">
        <f t="shared" si="17"/>
        <v/>
      </c>
      <c r="P151" s="142"/>
      <c r="Q151" s="56"/>
      <c r="R151" s="143"/>
      <c r="S151" s="58"/>
      <c r="T151" s="144"/>
      <c r="U151" s="60"/>
      <c r="V151" s="61"/>
      <c r="W151" s="62"/>
      <c r="X151" s="52"/>
      <c r="Y151" s="63"/>
      <c r="Z151" s="52"/>
      <c r="AA151" s="52"/>
      <c r="AB151" s="52"/>
      <c r="AC151" s="65"/>
      <c r="AD151" s="52"/>
      <c r="AE151" s="52"/>
      <c r="AF151" s="52"/>
      <c r="AG151" s="65"/>
      <c r="AH151" s="52"/>
      <c r="AI151" s="52"/>
      <c r="AJ151" s="52"/>
      <c r="AK151" s="65"/>
      <c r="AL151" s="52"/>
      <c r="AM151" s="52"/>
      <c r="AN151" s="52"/>
      <c r="AO151" s="56"/>
      <c r="AP151" s="56"/>
      <c r="AQ151" s="56"/>
      <c r="AR151" s="58"/>
      <c r="AS151" s="58"/>
      <c r="AT151" s="58"/>
      <c r="AU151" s="60"/>
      <c r="AV151" s="60"/>
      <c r="AW151" s="61"/>
      <c r="AX151" s="62"/>
      <c r="AY151" s="31" t="str">
        <f t="shared" si="18"/>
        <v/>
      </c>
      <c r="AZ151" s="63"/>
      <c r="BA151" s="69"/>
      <c r="BB151" s="69"/>
      <c r="BC151" s="69"/>
      <c r="BD151" s="71"/>
      <c r="BE151" s="71"/>
      <c r="BF151" s="71"/>
      <c r="BG151" s="72"/>
      <c r="BH151" s="73"/>
      <c r="BI151" s="73"/>
      <c r="BJ151" s="74"/>
      <c r="BK151" s="74"/>
      <c r="BL151" s="77" t="str">
        <f t="shared" si="19"/>
        <v/>
      </c>
      <c r="BM151" s="80" t="str">
        <f t="shared" si="20"/>
        <v/>
      </c>
      <c r="BN151" s="139"/>
      <c r="BO151" s="82" t="str">
        <f>IF(ISBLANK(A151),"",VLOOKUP(LEFT(A151,1),Coordinate,2,FALSE))</f>
        <v/>
      </c>
      <c r="BP151" s="83">
        <f t="shared" si="21"/>
        <v>0</v>
      </c>
      <c r="BQ151" s="84">
        <f t="shared" si="22"/>
        <v>0</v>
      </c>
      <c r="BR151" s="54" t="str">
        <f>IF(ISBLANK(A151),"",vlookup(LEFT(A151,1),Coordinate,9,false))</f>
        <v/>
      </c>
      <c r="BS151" s="54" t="str">
        <f>IF(ISBLANK(A151),"",VLOOKUP(MID(A151,2,1),Coordinate,9,false))</f>
        <v/>
      </c>
      <c r="BT151" s="54" t="str">
        <f>IF(ISBLANK(A151),"",VLOOKUP(MID(A151,3,1),Coordinate,9,false))</f>
        <v/>
      </c>
      <c r="BU151" s="54" t="str">
        <f>IF(ISBLANK(A151),"",VLOOKUP(MID(A151,4,1),Coordinate,9,false))</f>
        <v/>
      </c>
      <c r="BV151" s="54" t="str">
        <f>IF(ISBLANK(A151),"",VLOOKUP(MID(A151,5,1),Coordinate,9,false))</f>
        <v/>
      </c>
      <c r="BW151" s="54" t="str">
        <f>IF(ISBLANK(A151),"",VLOOKUP(MID(A151,6,1),Coordinate,9,false))</f>
        <v/>
      </c>
      <c r="BX151" s="84" t="str">
        <f>IF(ISBLANK(A151),"",VLOOKUP(RIGHT(A151,1),Coordinate,9,false))</f>
        <v/>
      </c>
      <c r="BY151" s="84">
        <f t="array" ref="BY151">SUMPRODUCT(BR151:BX151,TRANSPOSE(Weights))</f>
        <v>0</v>
      </c>
      <c r="BZ151" s="53"/>
    </row>
    <row r="152">
      <c r="A152" s="140"/>
      <c r="B152" s="51" t="str">
        <f>IF(ISBLANK(A152),"",if(C152="","N",if(VLOOKUP(BQ152,NewPlanet,3,false)=C152,"Y","N")))</f>
        <v/>
      </c>
      <c r="C152" s="141"/>
      <c r="D152" s="52"/>
      <c r="E152" s="52"/>
      <c r="F152" s="52"/>
      <c r="G152" s="52"/>
      <c r="H152" s="52"/>
      <c r="I152" s="54" t="str">
        <f t="shared" si="16"/>
        <v/>
      </c>
      <c r="J152" s="52"/>
      <c r="K152" s="52"/>
      <c r="L152" s="52"/>
      <c r="M152" s="52"/>
      <c r="N152" s="52"/>
      <c r="O152" s="54" t="str">
        <f t="shared" si="17"/>
        <v/>
      </c>
      <c r="P152" s="142"/>
      <c r="Q152" s="56"/>
      <c r="R152" s="143"/>
      <c r="S152" s="58"/>
      <c r="T152" s="144"/>
      <c r="U152" s="60"/>
      <c r="V152" s="61"/>
      <c r="W152" s="62"/>
      <c r="X152" s="52"/>
      <c r="Y152" s="63"/>
      <c r="Z152" s="52"/>
      <c r="AA152" s="52"/>
      <c r="AB152" s="52"/>
      <c r="AC152" s="65"/>
      <c r="AD152" s="52"/>
      <c r="AE152" s="52"/>
      <c r="AF152" s="52"/>
      <c r="AG152" s="65"/>
      <c r="AH152" s="52"/>
      <c r="AI152" s="52"/>
      <c r="AJ152" s="52"/>
      <c r="AK152" s="65"/>
      <c r="AL152" s="52"/>
      <c r="AM152" s="52"/>
      <c r="AN152" s="52"/>
      <c r="AO152" s="56"/>
      <c r="AP152" s="56"/>
      <c r="AQ152" s="56"/>
      <c r="AR152" s="58"/>
      <c r="AS152" s="58"/>
      <c r="AT152" s="58"/>
      <c r="AU152" s="60"/>
      <c r="AV152" s="60"/>
      <c r="AW152" s="61"/>
      <c r="AX152" s="62"/>
      <c r="AY152" s="31" t="str">
        <f t="shared" si="18"/>
        <v/>
      </c>
      <c r="AZ152" s="63"/>
      <c r="BA152" s="69"/>
      <c r="BB152" s="69"/>
      <c r="BC152" s="69"/>
      <c r="BD152" s="71"/>
      <c r="BE152" s="71"/>
      <c r="BF152" s="71"/>
      <c r="BG152" s="72"/>
      <c r="BH152" s="73"/>
      <c r="BI152" s="73"/>
      <c r="BJ152" s="74"/>
      <c r="BK152" s="74"/>
      <c r="BL152" s="77" t="str">
        <f t="shared" si="19"/>
        <v/>
      </c>
      <c r="BM152" s="80" t="str">
        <f t="shared" si="20"/>
        <v/>
      </c>
      <c r="BN152" s="139"/>
      <c r="BO152" s="82" t="str">
        <f>IF(ISBLANK(A152),"",VLOOKUP(LEFT(A152,1),Coordinate,2,FALSE))</f>
        <v/>
      </c>
      <c r="BP152" s="83">
        <f t="shared" si="21"/>
        <v>0</v>
      </c>
      <c r="BQ152" s="84">
        <f t="shared" si="22"/>
        <v>0</v>
      </c>
      <c r="BR152" s="54" t="str">
        <f>IF(ISBLANK(A152),"",vlookup(LEFT(A152,1),Coordinate,9,false))</f>
        <v/>
      </c>
      <c r="BS152" s="54" t="str">
        <f>IF(ISBLANK(A152),"",VLOOKUP(MID(A152,2,1),Coordinate,9,false))</f>
        <v/>
      </c>
      <c r="BT152" s="54" t="str">
        <f>IF(ISBLANK(A152),"",VLOOKUP(MID(A152,3,1),Coordinate,9,false))</f>
        <v/>
      </c>
      <c r="BU152" s="54" t="str">
        <f>IF(ISBLANK(A152),"",VLOOKUP(MID(A152,4,1),Coordinate,9,false))</f>
        <v/>
      </c>
      <c r="BV152" s="54" t="str">
        <f>IF(ISBLANK(A152),"",VLOOKUP(MID(A152,5,1),Coordinate,9,false))</f>
        <v/>
      </c>
      <c r="BW152" s="54" t="str">
        <f>IF(ISBLANK(A152),"",VLOOKUP(MID(A152,6,1),Coordinate,9,false))</f>
        <v/>
      </c>
      <c r="BX152" s="84" t="str">
        <f>IF(ISBLANK(A152),"",VLOOKUP(RIGHT(A152,1),Coordinate,9,false))</f>
        <v/>
      </c>
      <c r="BY152" s="84">
        <f t="array" ref="BY152">SUMPRODUCT(BR152:BX152,TRANSPOSE(Weights))</f>
        <v>0</v>
      </c>
      <c r="BZ152" s="53"/>
    </row>
    <row r="153">
      <c r="A153" s="140"/>
      <c r="B153" s="51" t="str">
        <f>IF(ISBLANK(A153),"",if(C153="","N",if(VLOOKUP(BQ153,NewPlanet,3,false)=C153,"Y","N")))</f>
        <v/>
      </c>
      <c r="C153" s="141"/>
      <c r="D153" s="52"/>
      <c r="E153" s="52"/>
      <c r="F153" s="52"/>
      <c r="G153" s="52"/>
      <c r="H153" s="52"/>
      <c r="I153" s="54" t="str">
        <f t="shared" si="16"/>
        <v/>
      </c>
      <c r="J153" s="52"/>
      <c r="K153" s="52"/>
      <c r="L153" s="52"/>
      <c r="M153" s="52"/>
      <c r="N153" s="52"/>
      <c r="O153" s="54" t="str">
        <f t="shared" si="17"/>
        <v/>
      </c>
      <c r="P153" s="142"/>
      <c r="Q153" s="56"/>
      <c r="R153" s="143"/>
      <c r="S153" s="58"/>
      <c r="T153" s="144"/>
      <c r="U153" s="60"/>
      <c r="V153" s="61"/>
      <c r="W153" s="62"/>
      <c r="X153" s="52"/>
      <c r="Y153" s="63"/>
      <c r="Z153" s="52"/>
      <c r="AA153" s="52"/>
      <c r="AB153" s="52"/>
      <c r="AC153" s="65"/>
      <c r="AD153" s="52"/>
      <c r="AE153" s="52"/>
      <c r="AF153" s="52"/>
      <c r="AG153" s="65"/>
      <c r="AH153" s="52"/>
      <c r="AI153" s="52"/>
      <c r="AJ153" s="52"/>
      <c r="AK153" s="65"/>
      <c r="AL153" s="52"/>
      <c r="AM153" s="52"/>
      <c r="AN153" s="52"/>
      <c r="AO153" s="56"/>
      <c r="AP153" s="56"/>
      <c r="AQ153" s="56"/>
      <c r="AR153" s="58"/>
      <c r="AS153" s="58"/>
      <c r="AT153" s="58"/>
      <c r="AU153" s="60"/>
      <c r="AV153" s="60"/>
      <c r="AW153" s="61"/>
      <c r="AX153" s="62"/>
      <c r="AY153" s="31" t="str">
        <f t="shared" si="18"/>
        <v/>
      </c>
      <c r="AZ153" s="63"/>
      <c r="BA153" s="69"/>
      <c r="BB153" s="69"/>
      <c r="BC153" s="69"/>
      <c r="BD153" s="71"/>
      <c r="BE153" s="71"/>
      <c r="BF153" s="71"/>
      <c r="BG153" s="72"/>
      <c r="BH153" s="73"/>
      <c r="BI153" s="73"/>
      <c r="BJ153" s="74"/>
      <c r="BK153" s="74"/>
      <c r="BL153" s="77" t="str">
        <f t="shared" si="19"/>
        <v/>
      </c>
      <c r="BM153" s="80" t="str">
        <f t="shared" si="20"/>
        <v/>
      </c>
      <c r="BN153" s="139"/>
      <c r="BO153" s="82" t="str">
        <f>IF(ISBLANK(A153),"",VLOOKUP(LEFT(A153,1),Coordinate,2,FALSE))</f>
        <v/>
      </c>
      <c r="BP153" s="83">
        <f t="shared" si="21"/>
        <v>0</v>
      </c>
      <c r="BQ153" s="84">
        <f t="shared" si="22"/>
        <v>0</v>
      </c>
      <c r="BR153" s="54" t="str">
        <f>IF(ISBLANK(A153),"",vlookup(LEFT(A153,1),Coordinate,9,false))</f>
        <v/>
      </c>
      <c r="BS153" s="54" t="str">
        <f>IF(ISBLANK(A153),"",VLOOKUP(MID(A153,2,1),Coordinate,9,false))</f>
        <v/>
      </c>
      <c r="BT153" s="54" t="str">
        <f>IF(ISBLANK(A153),"",VLOOKUP(MID(A153,3,1),Coordinate,9,false))</f>
        <v/>
      </c>
      <c r="BU153" s="54" t="str">
        <f>IF(ISBLANK(A153),"",VLOOKUP(MID(A153,4,1),Coordinate,9,false))</f>
        <v/>
      </c>
      <c r="BV153" s="54" t="str">
        <f>IF(ISBLANK(A153),"",VLOOKUP(MID(A153,5,1),Coordinate,9,false))</f>
        <v/>
      </c>
      <c r="BW153" s="54" t="str">
        <f>IF(ISBLANK(A153),"",VLOOKUP(MID(A153,6,1),Coordinate,9,false))</f>
        <v/>
      </c>
      <c r="BX153" s="84" t="str">
        <f>IF(ISBLANK(A153),"",VLOOKUP(RIGHT(A153,1),Coordinate,9,false))</f>
        <v/>
      </c>
      <c r="BY153" s="84">
        <f t="array" ref="BY153">SUMPRODUCT(BR153:BX153,TRANSPOSE(Weights))</f>
        <v>0</v>
      </c>
      <c r="BZ153" s="53"/>
    </row>
    <row r="154">
      <c r="A154" s="140"/>
      <c r="B154" s="51" t="str">
        <f>IF(ISBLANK(A154),"",if(C154="","N",if(VLOOKUP(BQ154,NewPlanet,3,false)=C154,"Y","N")))</f>
        <v/>
      </c>
      <c r="C154" s="141"/>
      <c r="D154" s="52"/>
      <c r="E154" s="52"/>
      <c r="F154" s="52"/>
      <c r="G154" s="52"/>
      <c r="H154" s="52"/>
      <c r="I154" s="54" t="str">
        <f t="shared" si="16"/>
        <v/>
      </c>
      <c r="J154" s="52"/>
      <c r="K154" s="52"/>
      <c r="L154" s="52"/>
      <c r="M154" s="52"/>
      <c r="N154" s="52"/>
      <c r="O154" s="54" t="str">
        <f t="shared" si="17"/>
        <v/>
      </c>
      <c r="P154" s="142"/>
      <c r="Q154" s="56"/>
      <c r="R154" s="143"/>
      <c r="S154" s="58"/>
      <c r="T154" s="144"/>
      <c r="U154" s="60"/>
      <c r="V154" s="61"/>
      <c r="W154" s="62"/>
      <c r="X154" s="52"/>
      <c r="Y154" s="63"/>
      <c r="Z154" s="52"/>
      <c r="AA154" s="52"/>
      <c r="AB154" s="52"/>
      <c r="AC154" s="65"/>
      <c r="AD154" s="52"/>
      <c r="AE154" s="52"/>
      <c r="AF154" s="52"/>
      <c r="AG154" s="65"/>
      <c r="AH154" s="52"/>
      <c r="AI154" s="52"/>
      <c r="AJ154" s="52"/>
      <c r="AK154" s="65"/>
      <c r="AL154" s="52"/>
      <c r="AM154" s="52"/>
      <c r="AN154" s="52"/>
      <c r="AO154" s="56"/>
      <c r="AP154" s="56"/>
      <c r="AQ154" s="56"/>
      <c r="AR154" s="58"/>
      <c r="AS154" s="58"/>
      <c r="AT154" s="58"/>
      <c r="AU154" s="60"/>
      <c r="AV154" s="60"/>
      <c r="AW154" s="61"/>
      <c r="AX154" s="62"/>
      <c r="AY154" s="31" t="str">
        <f t="shared" si="18"/>
        <v/>
      </c>
      <c r="AZ154" s="63"/>
      <c r="BA154" s="69"/>
      <c r="BB154" s="69"/>
      <c r="BC154" s="69"/>
      <c r="BD154" s="71"/>
      <c r="BE154" s="71"/>
      <c r="BF154" s="71"/>
      <c r="BG154" s="72"/>
      <c r="BH154" s="73"/>
      <c r="BI154" s="73"/>
      <c r="BJ154" s="74"/>
      <c r="BK154" s="74"/>
      <c r="BL154" s="77" t="str">
        <f t="shared" si="19"/>
        <v/>
      </c>
      <c r="BM154" s="80" t="str">
        <f t="shared" si="20"/>
        <v/>
      </c>
      <c r="BN154" s="139"/>
      <c r="BO154" s="82" t="str">
        <f>IF(ISBLANK(A154),"",VLOOKUP(LEFT(A154,1),Coordinate,2,FALSE))</f>
        <v/>
      </c>
      <c r="BP154" s="83">
        <f t="shared" si="21"/>
        <v>0</v>
      </c>
      <c r="BQ154" s="84">
        <f t="shared" si="22"/>
        <v>0</v>
      </c>
      <c r="BR154" s="54" t="str">
        <f>IF(ISBLANK(A154),"",vlookup(LEFT(A154,1),Coordinate,9,false))</f>
        <v/>
      </c>
      <c r="BS154" s="54" t="str">
        <f>IF(ISBLANK(A154),"",VLOOKUP(MID(A154,2,1),Coordinate,9,false))</f>
        <v/>
      </c>
      <c r="BT154" s="54" t="str">
        <f>IF(ISBLANK(A154),"",VLOOKUP(MID(A154,3,1),Coordinate,9,false))</f>
        <v/>
      </c>
      <c r="BU154" s="54" t="str">
        <f>IF(ISBLANK(A154),"",VLOOKUP(MID(A154,4,1),Coordinate,9,false))</f>
        <v/>
      </c>
      <c r="BV154" s="54" t="str">
        <f>IF(ISBLANK(A154),"",VLOOKUP(MID(A154,5,1),Coordinate,9,false))</f>
        <v/>
      </c>
      <c r="BW154" s="54" t="str">
        <f>IF(ISBLANK(A154),"",VLOOKUP(MID(A154,6,1),Coordinate,9,false))</f>
        <v/>
      </c>
      <c r="BX154" s="84" t="str">
        <f>IF(ISBLANK(A154),"",VLOOKUP(RIGHT(A154,1),Coordinate,9,false))</f>
        <v/>
      </c>
      <c r="BY154" s="84">
        <f t="array" ref="BY154">SUMPRODUCT(BR154:BX154,TRANSPOSE(Weights))</f>
        <v>0</v>
      </c>
      <c r="BZ154" s="53"/>
    </row>
    <row r="155">
      <c r="A155" s="140"/>
      <c r="B155" s="51" t="str">
        <f>IF(ISBLANK(A155),"",if(C155="","N",if(VLOOKUP(BQ155,NewPlanet,3,false)=C155,"Y","N")))</f>
        <v/>
      </c>
      <c r="C155" s="141"/>
      <c r="D155" s="52"/>
      <c r="E155" s="52"/>
      <c r="F155" s="52"/>
      <c r="G155" s="52"/>
      <c r="H155" s="52"/>
      <c r="I155" s="54" t="str">
        <f t="shared" si="16"/>
        <v/>
      </c>
      <c r="J155" s="52"/>
      <c r="K155" s="52"/>
      <c r="L155" s="52"/>
      <c r="M155" s="52"/>
      <c r="N155" s="52"/>
      <c r="O155" s="54" t="str">
        <f t="shared" si="17"/>
        <v/>
      </c>
      <c r="P155" s="142"/>
      <c r="Q155" s="56"/>
      <c r="R155" s="143"/>
      <c r="S155" s="58"/>
      <c r="T155" s="144"/>
      <c r="U155" s="60"/>
      <c r="V155" s="61"/>
      <c r="W155" s="62"/>
      <c r="X155" s="52"/>
      <c r="Y155" s="63"/>
      <c r="Z155" s="52"/>
      <c r="AA155" s="52"/>
      <c r="AB155" s="52"/>
      <c r="AC155" s="65"/>
      <c r="AD155" s="52"/>
      <c r="AE155" s="52"/>
      <c r="AF155" s="52"/>
      <c r="AG155" s="65"/>
      <c r="AH155" s="52"/>
      <c r="AI155" s="52"/>
      <c r="AJ155" s="52"/>
      <c r="AK155" s="65"/>
      <c r="AL155" s="52"/>
      <c r="AM155" s="52"/>
      <c r="AN155" s="52"/>
      <c r="AO155" s="56"/>
      <c r="AP155" s="56"/>
      <c r="AQ155" s="56"/>
      <c r="AR155" s="58"/>
      <c r="AS155" s="58"/>
      <c r="AT155" s="58"/>
      <c r="AU155" s="60"/>
      <c r="AV155" s="60"/>
      <c r="AW155" s="61"/>
      <c r="AX155" s="62"/>
      <c r="AY155" s="31" t="str">
        <f t="shared" si="18"/>
        <v/>
      </c>
      <c r="AZ155" s="63"/>
      <c r="BA155" s="69"/>
      <c r="BB155" s="69"/>
      <c r="BC155" s="69"/>
      <c r="BD155" s="71"/>
      <c r="BE155" s="71"/>
      <c r="BF155" s="71"/>
      <c r="BG155" s="72"/>
      <c r="BH155" s="73"/>
      <c r="BI155" s="73"/>
      <c r="BJ155" s="74"/>
      <c r="BK155" s="74"/>
      <c r="BL155" s="77" t="str">
        <f t="shared" si="19"/>
        <v/>
      </c>
      <c r="BM155" s="80" t="str">
        <f t="shared" si="20"/>
        <v/>
      </c>
      <c r="BN155" s="139"/>
      <c r="BO155" s="82" t="str">
        <f>IF(ISBLANK(A155),"",VLOOKUP(LEFT(A155,1),Coordinate,2,FALSE))</f>
        <v/>
      </c>
      <c r="BP155" s="83">
        <f t="shared" si="21"/>
        <v>0</v>
      </c>
      <c r="BQ155" s="84">
        <f t="shared" si="22"/>
        <v>0</v>
      </c>
      <c r="BR155" s="54" t="str">
        <f>IF(ISBLANK(A155),"",vlookup(LEFT(A155,1),Coordinate,9,false))</f>
        <v/>
      </c>
      <c r="BS155" s="54" t="str">
        <f>IF(ISBLANK(A155),"",VLOOKUP(MID(A155,2,1),Coordinate,9,false))</f>
        <v/>
      </c>
      <c r="BT155" s="54" t="str">
        <f>IF(ISBLANK(A155),"",VLOOKUP(MID(A155,3,1),Coordinate,9,false))</f>
        <v/>
      </c>
      <c r="BU155" s="54" t="str">
        <f>IF(ISBLANK(A155),"",VLOOKUP(MID(A155,4,1),Coordinate,9,false))</f>
        <v/>
      </c>
      <c r="BV155" s="54" t="str">
        <f>IF(ISBLANK(A155),"",VLOOKUP(MID(A155,5,1),Coordinate,9,false))</f>
        <v/>
      </c>
      <c r="BW155" s="54" t="str">
        <f>IF(ISBLANK(A155),"",VLOOKUP(MID(A155,6,1),Coordinate,9,false))</f>
        <v/>
      </c>
      <c r="BX155" s="84" t="str">
        <f>IF(ISBLANK(A155),"",VLOOKUP(RIGHT(A155,1),Coordinate,9,false))</f>
        <v/>
      </c>
      <c r="BY155" s="84">
        <f t="array" ref="BY155">SUMPRODUCT(BR155:BX155,TRANSPOSE(Weights))</f>
        <v>0</v>
      </c>
      <c r="BZ155" s="53"/>
    </row>
    <row r="156">
      <c r="A156" s="140"/>
      <c r="B156" s="51" t="str">
        <f>IF(ISBLANK(A156),"",if(C156="","N",if(VLOOKUP(BQ156,NewPlanet,3,false)=C156,"Y","N")))</f>
        <v/>
      </c>
      <c r="C156" s="141"/>
      <c r="D156" s="52"/>
      <c r="E156" s="52"/>
      <c r="F156" s="52"/>
      <c r="G156" s="52"/>
      <c r="H156" s="52"/>
      <c r="I156" s="54" t="str">
        <f t="shared" si="16"/>
        <v/>
      </c>
      <c r="J156" s="52"/>
      <c r="K156" s="52"/>
      <c r="L156" s="52"/>
      <c r="M156" s="52"/>
      <c r="N156" s="52"/>
      <c r="O156" s="54" t="str">
        <f t="shared" si="17"/>
        <v/>
      </c>
      <c r="P156" s="142"/>
      <c r="Q156" s="56"/>
      <c r="R156" s="143"/>
      <c r="S156" s="58"/>
      <c r="T156" s="144"/>
      <c r="U156" s="60"/>
      <c r="V156" s="61"/>
      <c r="W156" s="62"/>
      <c r="X156" s="52"/>
      <c r="Y156" s="63"/>
      <c r="Z156" s="52"/>
      <c r="AA156" s="52"/>
      <c r="AB156" s="52"/>
      <c r="AC156" s="65"/>
      <c r="AD156" s="52"/>
      <c r="AE156" s="52"/>
      <c r="AF156" s="52"/>
      <c r="AG156" s="65"/>
      <c r="AH156" s="52"/>
      <c r="AI156" s="52"/>
      <c r="AJ156" s="52"/>
      <c r="AK156" s="65"/>
      <c r="AL156" s="52"/>
      <c r="AM156" s="52"/>
      <c r="AN156" s="52"/>
      <c r="AO156" s="56"/>
      <c r="AP156" s="56"/>
      <c r="AQ156" s="56"/>
      <c r="AR156" s="58"/>
      <c r="AS156" s="58"/>
      <c r="AT156" s="58"/>
      <c r="AU156" s="60"/>
      <c r="AV156" s="60"/>
      <c r="AW156" s="61"/>
      <c r="AX156" s="62"/>
      <c r="AY156" s="31" t="str">
        <f t="shared" si="18"/>
        <v/>
      </c>
      <c r="AZ156" s="63"/>
      <c r="BA156" s="69"/>
      <c r="BB156" s="69"/>
      <c r="BC156" s="69"/>
      <c r="BD156" s="71"/>
      <c r="BE156" s="71"/>
      <c r="BF156" s="71"/>
      <c r="BG156" s="72"/>
      <c r="BH156" s="73"/>
      <c r="BI156" s="73"/>
      <c r="BJ156" s="74"/>
      <c r="BK156" s="74"/>
      <c r="BL156" s="77" t="str">
        <f t="shared" si="19"/>
        <v/>
      </c>
      <c r="BM156" s="80" t="str">
        <f t="shared" si="20"/>
        <v/>
      </c>
      <c r="BN156" s="139"/>
      <c r="BO156" s="82" t="str">
        <f>IF(ISBLANK(A156),"",VLOOKUP(LEFT(A156,1),Coordinate,2,FALSE))</f>
        <v/>
      </c>
      <c r="BP156" s="83">
        <f t="shared" si="21"/>
        <v>0</v>
      </c>
      <c r="BQ156" s="84">
        <f t="shared" si="22"/>
        <v>0</v>
      </c>
      <c r="BR156" s="54" t="str">
        <f>IF(ISBLANK(A156),"",vlookup(LEFT(A156,1),Coordinate,9,false))</f>
        <v/>
      </c>
      <c r="BS156" s="54" t="str">
        <f>IF(ISBLANK(A156),"",VLOOKUP(MID(A156,2,1),Coordinate,9,false))</f>
        <v/>
      </c>
      <c r="BT156" s="54" t="str">
        <f>IF(ISBLANK(A156),"",VLOOKUP(MID(A156,3,1),Coordinate,9,false))</f>
        <v/>
      </c>
      <c r="BU156" s="54" t="str">
        <f>IF(ISBLANK(A156),"",VLOOKUP(MID(A156,4,1),Coordinate,9,false))</f>
        <v/>
      </c>
      <c r="BV156" s="54" t="str">
        <f>IF(ISBLANK(A156),"",VLOOKUP(MID(A156,5,1),Coordinate,9,false))</f>
        <v/>
      </c>
      <c r="BW156" s="54" t="str">
        <f>IF(ISBLANK(A156),"",VLOOKUP(MID(A156,6,1),Coordinate,9,false))</f>
        <v/>
      </c>
      <c r="BX156" s="84" t="str">
        <f>IF(ISBLANK(A156),"",VLOOKUP(RIGHT(A156,1),Coordinate,9,false))</f>
        <v/>
      </c>
      <c r="BY156" s="84">
        <f t="array" ref="BY156">SUMPRODUCT(BR156:BX156,TRANSPOSE(Weights))</f>
        <v>0</v>
      </c>
      <c r="BZ156" s="53"/>
    </row>
    <row r="157">
      <c r="A157" s="140"/>
      <c r="B157" s="51" t="str">
        <f>IF(ISBLANK(A157),"",if(C157="","N",if(VLOOKUP(BQ157,NewPlanet,3,false)=C157,"Y","N")))</f>
        <v/>
      </c>
      <c r="C157" s="141"/>
      <c r="D157" s="52"/>
      <c r="E157" s="52"/>
      <c r="F157" s="52"/>
      <c r="G157" s="52"/>
      <c r="H157" s="52"/>
      <c r="I157" s="54" t="str">
        <f t="shared" si="16"/>
        <v/>
      </c>
      <c r="J157" s="52"/>
      <c r="K157" s="52"/>
      <c r="L157" s="52"/>
      <c r="M157" s="52"/>
      <c r="N157" s="52"/>
      <c r="O157" s="54" t="str">
        <f t="shared" si="17"/>
        <v/>
      </c>
      <c r="P157" s="142"/>
      <c r="Q157" s="56"/>
      <c r="R157" s="143"/>
      <c r="S157" s="58"/>
      <c r="T157" s="144"/>
      <c r="U157" s="60"/>
      <c r="V157" s="61"/>
      <c r="W157" s="62"/>
      <c r="X157" s="52"/>
      <c r="Y157" s="63"/>
      <c r="Z157" s="52"/>
      <c r="AA157" s="52"/>
      <c r="AB157" s="52"/>
      <c r="AC157" s="65"/>
      <c r="AD157" s="52"/>
      <c r="AE157" s="52"/>
      <c r="AF157" s="52"/>
      <c r="AG157" s="65"/>
      <c r="AH157" s="52"/>
      <c r="AI157" s="52"/>
      <c r="AJ157" s="52"/>
      <c r="AK157" s="65"/>
      <c r="AL157" s="52"/>
      <c r="AM157" s="52"/>
      <c r="AN157" s="52"/>
      <c r="AO157" s="56"/>
      <c r="AP157" s="56"/>
      <c r="AQ157" s="56"/>
      <c r="AR157" s="58"/>
      <c r="AS157" s="58"/>
      <c r="AT157" s="58"/>
      <c r="AU157" s="60"/>
      <c r="AV157" s="60"/>
      <c r="AW157" s="61"/>
      <c r="AX157" s="62"/>
      <c r="AY157" s="31" t="str">
        <f t="shared" si="18"/>
        <v/>
      </c>
      <c r="AZ157" s="63"/>
      <c r="BA157" s="69"/>
      <c r="BB157" s="69"/>
      <c r="BC157" s="69"/>
      <c r="BD157" s="71"/>
      <c r="BE157" s="71"/>
      <c r="BF157" s="71"/>
      <c r="BG157" s="72"/>
      <c r="BH157" s="73"/>
      <c r="BI157" s="73"/>
      <c r="BJ157" s="74"/>
      <c r="BK157" s="74"/>
      <c r="BL157" s="77" t="str">
        <f t="shared" si="19"/>
        <v/>
      </c>
      <c r="BM157" s="80" t="str">
        <f t="shared" si="20"/>
        <v/>
      </c>
      <c r="BN157" s="139"/>
      <c r="BO157" s="82" t="str">
        <f>IF(ISBLANK(A157),"",VLOOKUP(LEFT(A157,1),Coordinate,2,FALSE))</f>
        <v/>
      </c>
      <c r="BP157" s="83">
        <f t="shared" si="21"/>
        <v>0</v>
      </c>
      <c r="BQ157" s="84">
        <f t="shared" si="22"/>
        <v>0</v>
      </c>
      <c r="BR157" s="54" t="str">
        <f>IF(ISBLANK(A157),"",vlookup(LEFT(A157,1),Coordinate,9,false))</f>
        <v/>
      </c>
      <c r="BS157" s="54" t="str">
        <f>IF(ISBLANK(A157),"",VLOOKUP(MID(A157,2,1),Coordinate,9,false))</f>
        <v/>
      </c>
      <c r="BT157" s="54" t="str">
        <f>IF(ISBLANK(A157),"",VLOOKUP(MID(A157,3,1),Coordinate,9,false))</f>
        <v/>
      </c>
      <c r="BU157" s="54" t="str">
        <f>IF(ISBLANK(A157),"",VLOOKUP(MID(A157,4,1),Coordinate,9,false))</f>
        <v/>
      </c>
      <c r="BV157" s="54" t="str">
        <f>IF(ISBLANK(A157),"",VLOOKUP(MID(A157,5,1),Coordinate,9,false))</f>
        <v/>
      </c>
      <c r="BW157" s="54" t="str">
        <f>IF(ISBLANK(A157),"",VLOOKUP(MID(A157,6,1),Coordinate,9,false))</f>
        <v/>
      </c>
      <c r="BX157" s="84" t="str">
        <f>IF(ISBLANK(A157),"",VLOOKUP(RIGHT(A157,1),Coordinate,9,false))</f>
        <v/>
      </c>
      <c r="BY157" s="84">
        <f t="array" ref="BY157">SUMPRODUCT(BR157:BX157,TRANSPOSE(Weights))</f>
        <v>0</v>
      </c>
      <c r="BZ157" s="53"/>
    </row>
    <row r="158">
      <c r="A158" s="140"/>
      <c r="B158" s="51" t="str">
        <f>IF(ISBLANK(A158),"",if(C158="","N",if(VLOOKUP(BQ158,NewPlanet,3,false)=C158,"Y","N")))</f>
        <v/>
      </c>
      <c r="C158" s="141"/>
      <c r="D158" s="52"/>
      <c r="E158" s="52"/>
      <c r="F158" s="52"/>
      <c r="G158" s="52"/>
      <c r="H158" s="52"/>
      <c r="I158" s="54" t="str">
        <f t="shared" si="16"/>
        <v/>
      </c>
      <c r="J158" s="52"/>
      <c r="K158" s="52"/>
      <c r="L158" s="52"/>
      <c r="M158" s="52"/>
      <c r="N158" s="52"/>
      <c r="O158" s="54" t="str">
        <f t="shared" si="17"/>
        <v/>
      </c>
      <c r="P158" s="142"/>
      <c r="Q158" s="56"/>
      <c r="R158" s="143"/>
      <c r="S158" s="58"/>
      <c r="T158" s="144"/>
      <c r="U158" s="60"/>
      <c r="V158" s="61"/>
      <c r="W158" s="62"/>
      <c r="X158" s="52"/>
      <c r="Y158" s="63"/>
      <c r="Z158" s="52"/>
      <c r="AA158" s="52"/>
      <c r="AB158" s="52"/>
      <c r="AC158" s="65"/>
      <c r="AD158" s="52"/>
      <c r="AE158" s="52"/>
      <c r="AF158" s="52"/>
      <c r="AG158" s="65"/>
      <c r="AH158" s="52"/>
      <c r="AI158" s="52"/>
      <c r="AJ158" s="52"/>
      <c r="AK158" s="65"/>
      <c r="AL158" s="52"/>
      <c r="AM158" s="52"/>
      <c r="AN158" s="52"/>
      <c r="AO158" s="56"/>
      <c r="AP158" s="56"/>
      <c r="AQ158" s="56"/>
      <c r="AR158" s="58"/>
      <c r="AS158" s="58"/>
      <c r="AT158" s="58"/>
      <c r="AU158" s="60"/>
      <c r="AV158" s="60"/>
      <c r="AW158" s="61"/>
      <c r="AX158" s="62"/>
      <c r="AY158" s="31" t="str">
        <f t="shared" si="18"/>
        <v/>
      </c>
      <c r="AZ158" s="63"/>
      <c r="BA158" s="69"/>
      <c r="BB158" s="69"/>
      <c r="BC158" s="69"/>
      <c r="BD158" s="71"/>
      <c r="BE158" s="71"/>
      <c r="BF158" s="71"/>
      <c r="BG158" s="72"/>
      <c r="BH158" s="73"/>
      <c r="BI158" s="73"/>
      <c r="BJ158" s="74"/>
      <c r="BK158" s="74"/>
      <c r="BL158" s="77" t="str">
        <f t="shared" si="19"/>
        <v/>
      </c>
      <c r="BM158" s="80" t="str">
        <f t="shared" si="20"/>
        <v/>
      </c>
      <c r="BN158" s="139"/>
      <c r="BO158" s="82" t="str">
        <f>IF(ISBLANK(A158),"",VLOOKUP(LEFT(A158,1),Coordinate,2,FALSE))</f>
        <v/>
      </c>
      <c r="BP158" s="83">
        <f t="shared" si="21"/>
        <v>0</v>
      </c>
      <c r="BQ158" s="84">
        <f t="shared" si="22"/>
        <v>0</v>
      </c>
      <c r="BR158" s="54" t="str">
        <f>IF(ISBLANK(A158),"",vlookup(LEFT(A158,1),Coordinate,9,false))</f>
        <v/>
      </c>
      <c r="BS158" s="54" t="str">
        <f>IF(ISBLANK(A158),"",VLOOKUP(MID(A158,2,1),Coordinate,9,false))</f>
        <v/>
      </c>
      <c r="BT158" s="54" t="str">
        <f>IF(ISBLANK(A158),"",VLOOKUP(MID(A158,3,1),Coordinate,9,false))</f>
        <v/>
      </c>
      <c r="BU158" s="54" t="str">
        <f>IF(ISBLANK(A158),"",VLOOKUP(MID(A158,4,1),Coordinate,9,false))</f>
        <v/>
      </c>
      <c r="BV158" s="54" t="str">
        <f>IF(ISBLANK(A158),"",VLOOKUP(MID(A158,5,1),Coordinate,9,false))</f>
        <v/>
      </c>
      <c r="BW158" s="54" t="str">
        <f>IF(ISBLANK(A158),"",VLOOKUP(MID(A158,6,1),Coordinate,9,false))</f>
        <v/>
      </c>
      <c r="BX158" s="84" t="str">
        <f>IF(ISBLANK(A158),"",VLOOKUP(RIGHT(A158,1),Coordinate,9,false))</f>
        <v/>
      </c>
      <c r="BY158" s="84">
        <f t="array" ref="BY158">SUMPRODUCT(BR158:BX158,TRANSPOSE(Weights))</f>
        <v>0</v>
      </c>
      <c r="BZ158" s="53"/>
    </row>
    <row r="159">
      <c r="A159" s="140"/>
      <c r="B159" s="51" t="str">
        <f>IF(ISBLANK(A159),"",if(C159="","N",if(VLOOKUP(BQ159,NewPlanet,3,false)=C159,"Y","N")))</f>
        <v/>
      </c>
      <c r="C159" s="141"/>
      <c r="D159" s="52"/>
      <c r="E159" s="52"/>
      <c r="F159" s="52"/>
      <c r="G159" s="52"/>
      <c r="H159" s="52"/>
      <c r="I159" s="54" t="str">
        <f t="shared" si="16"/>
        <v/>
      </c>
      <c r="J159" s="52"/>
      <c r="K159" s="52"/>
      <c r="L159" s="52"/>
      <c r="M159" s="52"/>
      <c r="N159" s="52"/>
      <c r="O159" s="54" t="str">
        <f t="shared" si="17"/>
        <v/>
      </c>
      <c r="P159" s="142"/>
      <c r="Q159" s="56"/>
      <c r="R159" s="143"/>
      <c r="S159" s="58"/>
      <c r="T159" s="144"/>
      <c r="U159" s="60"/>
      <c r="V159" s="61"/>
      <c r="W159" s="62"/>
      <c r="X159" s="52"/>
      <c r="Y159" s="63"/>
      <c r="Z159" s="52"/>
      <c r="AA159" s="52"/>
      <c r="AB159" s="52"/>
      <c r="AC159" s="65"/>
      <c r="AD159" s="52"/>
      <c r="AE159" s="52"/>
      <c r="AF159" s="52"/>
      <c r="AG159" s="65"/>
      <c r="AH159" s="52"/>
      <c r="AI159" s="52"/>
      <c r="AJ159" s="52"/>
      <c r="AK159" s="65"/>
      <c r="AL159" s="52"/>
      <c r="AM159" s="52"/>
      <c r="AN159" s="52"/>
      <c r="AO159" s="56"/>
      <c r="AP159" s="56"/>
      <c r="AQ159" s="56"/>
      <c r="AR159" s="58"/>
      <c r="AS159" s="58"/>
      <c r="AT159" s="58"/>
      <c r="AU159" s="60"/>
      <c r="AV159" s="60"/>
      <c r="AW159" s="61"/>
      <c r="AX159" s="62"/>
      <c r="AY159" s="31" t="str">
        <f t="shared" si="18"/>
        <v/>
      </c>
      <c r="AZ159" s="63"/>
      <c r="BA159" s="69"/>
      <c r="BB159" s="69"/>
      <c r="BC159" s="69"/>
      <c r="BD159" s="71"/>
      <c r="BE159" s="71"/>
      <c r="BF159" s="71"/>
      <c r="BG159" s="72"/>
      <c r="BH159" s="73"/>
      <c r="BI159" s="73"/>
      <c r="BJ159" s="74"/>
      <c r="BK159" s="74"/>
      <c r="BL159" s="77" t="str">
        <f t="shared" si="19"/>
        <v/>
      </c>
      <c r="BM159" s="80" t="str">
        <f t="shared" si="20"/>
        <v/>
      </c>
      <c r="BN159" s="139"/>
      <c r="BO159" s="82" t="str">
        <f>IF(ISBLANK(A159),"",VLOOKUP(LEFT(A159,1),Coordinate,2,FALSE))</f>
        <v/>
      </c>
      <c r="BP159" s="83">
        <f t="shared" si="21"/>
        <v>0</v>
      </c>
      <c r="BQ159" s="84">
        <f t="shared" si="22"/>
        <v>0</v>
      </c>
      <c r="BR159" s="54" t="str">
        <f>IF(ISBLANK(A159),"",vlookup(LEFT(A159,1),Coordinate,9,false))</f>
        <v/>
      </c>
      <c r="BS159" s="54" t="str">
        <f>IF(ISBLANK(A159),"",VLOOKUP(MID(A159,2,1),Coordinate,9,false))</f>
        <v/>
      </c>
      <c r="BT159" s="54" t="str">
        <f>IF(ISBLANK(A159),"",VLOOKUP(MID(A159,3,1),Coordinate,9,false))</f>
        <v/>
      </c>
      <c r="BU159" s="54" t="str">
        <f>IF(ISBLANK(A159),"",VLOOKUP(MID(A159,4,1),Coordinate,9,false))</f>
        <v/>
      </c>
      <c r="BV159" s="54" t="str">
        <f>IF(ISBLANK(A159),"",VLOOKUP(MID(A159,5,1),Coordinate,9,false))</f>
        <v/>
      </c>
      <c r="BW159" s="54" t="str">
        <f>IF(ISBLANK(A159),"",VLOOKUP(MID(A159,6,1),Coordinate,9,false))</f>
        <v/>
      </c>
      <c r="BX159" s="84" t="str">
        <f>IF(ISBLANK(A159),"",VLOOKUP(RIGHT(A159,1),Coordinate,9,false))</f>
        <v/>
      </c>
      <c r="BY159" s="84">
        <f t="array" ref="BY159">SUMPRODUCT(BR159:BX159,TRANSPOSE(Weights))</f>
        <v>0</v>
      </c>
      <c r="BZ159" s="53"/>
    </row>
    <row r="160">
      <c r="A160" s="140"/>
      <c r="B160" s="51" t="str">
        <f>IF(ISBLANK(A160),"",if(C160="","N",if(VLOOKUP(BQ160,NewPlanet,3,false)=C160,"Y","N")))</f>
        <v/>
      </c>
      <c r="C160" s="141"/>
      <c r="D160" s="52"/>
      <c r="E160" s="52"/>
      <c r="F160" s="52"/>
      <c r="G160" s="52"/>
      <c r="H160" s="52"/>
      <c r="I160" s="54" t="str">
        <f t="shared" si="16"/>
        <v/>
      </c>
      <c r="J160" s="52"/>
      <c r="K160" s="52"/>
      <c r="L160" s="52"/>
      <c r="M160" s="52"/>
      <c r="N160" s="52"/>
      <c r="O160" s="54" t="str">
        <f t="shared" si="17"/>
        <v/>
      </c>
      <c r="P160" s="142"/>
      <c r="Q160" s="56"/>
      <c r="R160" s="143"/>
      <c r="S160" s="58"/>
      <c r="T160" s="144"/>
      <c r="U160" s="60"/>
      <c r="V160" s="61"/>
      <c r="W160" s="62"/>
      <c r="X160" s="52"/>
      <c r="Y160" s="63"/>
      <c r="Z160" s="52"/>
      <c r="AA160" s="52"/>
      <c r="AB160" s="52"/>
      <c r="AC160" s="65"/>
      <c r="AD160" s="52"/>
      <c r="AE160" s="52"/>
      <c r="AF160" s="52"/>
      <c r="AG160" s="65"/>
      <c r="AH160" s="52"/>
      <c r="AI160" s="52"/>
      <c r="AJ160" s="52"/>
      <c r="AK160" s="65"/>
      <c r="AL160" s="52"/>
      <c r="AM160" s="52"/>
      <c r="AN160" s="52"/>
      <c r="AO160" s="56"/>
      <c r="AP160" s="56"/>
      <c r="AQ160" s="56"/>
      <c r="AR160" s="58"/>
      <c r="AS160" s="58"/>
      <c r="AT160" s="58"/>
      <c r="AU160" s="60"/>
      <c r="AV160" s="60"/>
      <c r="AW160" s="61"/>
      <c r="AX160" s="62"/>
      <c r="AY160" s="31" t="str">
        <f t="shared" si="18"/>
        <v/>
      </c>
      <c r="AZ160" s="63"/>
      <c r="BA160" s="69"/>
      <c r="BB160" s="69"/>
      <c r="BC160" s="69"/>
      <c r="BD160" s="71"/>
      <c r="BE160" s="71"/>
      <c r="BF160" s="71"/>
      <c r="BG160" s="72"/>
      <c r="BH160" s="73"/>
      <c r="BI160" s="73"/>
      <c r="BJ160" s="74"/>
      <c r="BK160" s="74"/>
      <c r="BL160" s="77" t="str">
        <f t="shared" si="19"/>
        <v/>
      </c>
      <c r="BM160" s="80" t="str">
        <f t="shared" si="20"/>
        <v/>
      </c>
      <c r="BN160" s="139"/>
      <c r="BO160" s="82" t="str">
        <f>IF(ISBLANK(A160),"",VLOOKUP(LEFT(A160,1),Coordinate,2,FALSE))</f>
        <v/>
      </c>
      <c r="BP160" s="83">
        <f t="shared" si="21"/>
        <v>0</v>
      </c>
      <c r="BQ160" s="84">
        <f t="shared" si="22"/>
        <v>0</v>
      </c>
      <c r="BR160" s="54" t="str">
        <f>IF(ISBLANK(A160),"",vlookup(LEFT(A160,1),Coordinate,9,false))</f>
        <v/>
      </c>
      <c r="BS160" s="54" t="str">
        <f>IF(ISBLANK(A160),"",VLOOKUP(MID(A160,2,1),Coordinate,9,false))</f>
        <v/>
      </c>
      <c r="BT160" s="54" t="str">
        <f>IF(ISBLANK(A160),"",VLOOKUP(MID(A160,3,1),Coordinate,9,false))</f>
        <v/>
      </c>
      <c r="BU160" s="54" t="str">
        <f>IF(ISBLANK(A160),"",VLOOKUP(MID(A160,4,1),Coordinate,9,false))</f>
        <v/>
      </c>
      <c r="BV160" s="54" t="str">
        <f>IF(ISBLANK(A160),"",VLOOKUP(MID(A160,5,1),Coordinate,9,false))</f>
        <v/>
      </c>
      <c r="BW160" s="54" t="str">
        <f>IF(ISBLANK(A160),"",VLOOKUP(MID(A160,6,1),Coordinate,9,false))</f>
        <v/>
      </c>
      <c r="BX160" s="84" t="str">
        <f>IF(ISBLANK(A160),"",VLOOKUP(RIGHT(A160,1),Coordinate,9,false))</f>
        <v/>
      </c>
      <c r="BY160" s="84">
        <f t="array" ref="BY160">SUMPRODUCT(BR160:BX160,TRANSPOSE(Weights))</f>
        <v>0</v>
      </c>
      <c r="BZ160" s="53"/>
    </row>
    <row r="161">
      <c r="A161" s="140"/>
      <c r="B161" s="51" t="str">
        <f>IF(ISBLANK(A161),"",if(C161="","N",if(VLOOKUP(BQ161,NewPlanet,3,false)=C161,"Y","N")))</f>
        <v/>
      </c>
      <c r="C161" s="141"/>
      <c r="D161" s="52"/>
      <c r="E161" s="52"/>
      <c r="F161" s="52"/>
      <c r="G161" s="52"/>
      <c r="H161" s="52"/>
      <c r="I161" s="54" t="str">
        <f t="shared" si="16"/>
        <v/>
      </c>
      <c r="J161" s="52"/>
      <c r="K161" s="52"/>
      <c r="L161" s="52"/>
      <c r="M161" s="52"/>
      <c r="N161" s="52"/>
      <c r="O161" s="54" t="str">
        <f t="shared" si="17"/>
        <v/>
      </c>
      <c r="P161" s="142"/>
      <c r="Q161" s="56"/>
      <c r="R161" s="143"/>
      <c r="S161" s="58"/>
      <c r="T161" s="144"/>
      <c r="U161" s="60"/>
      <c r="V161" s="61"/>
      <c r="W161" s="62"/>
      <c r="X161" s="52"/>
      <c r="Y161" s="63"/>
      <c r="Z161" s="52"/>
      <c r="AA161" s="52"/>
      <c r="AB161" s="52"/>
      <c r="AC161" s="65"/>
      <c r="AD161" s="52"/>
      <c r="AE161" s="52"/>
      <c r="AF161" s="52"/>
      <c r="AG161" s="65"/>
      <c r="AH161" s="52"/>
      <c r="AI161" s="52"/>
      <c r="AJ161" s="52"/>
      <c r="AK161" s="65"/>
      <c r="AL161" s="52"/>
      <c r="AM161" s="52"/>
      <c r="AN161" s="52"/>
      <c r="AO161" s="56"/>
      <c r="AP161" s="56"/>
      <c r="AQ161" s="56"/>
      <c r="AR161" s="58"/>
      <c r="AS161" s="58"/>
      <c r="AT161" s="58"/>
      <c r="AU161" s="60"/>
      <c r="AV161" s="60"/>
      <c r="AW161" s="61"/>
      <c r="AX161" s="62"/>
      <c r="AY161" s="31" t="str">
        <f t="shared" si="18"/>
        <v/>
      </c>
      <c r="AZ161" s="63"/>
      <c r="BA161" s="69"/>
      <c r="BB161" s="69"/>
      <c r="BC161" s="69"/>
      <c r="BD161" s="71"/>
      <c r="BE161" s="71"/>
      <c r="BF161" s="71"/>
      <c r="BG161" s="72"/>
      <c r="BH161" s="73"/>
      <c r="BI161" s="73"/>
      <c r="BJ161" s="74"/>
      <c r="BK161" s="74"/>
      <c r="BL161" s="77" t="str">
        <f t="shared" si="19"/>
        <v/>
      </c>
      <c r="BM161" s="80" t="str">
        <f t="shared" si="20"/>
        <v/>
      </c>
      <c r="BN161" s="139"/>
      <c r="BO161" s="82" t="str">
        <f>IF(ISBLANK(A161),"",VLOOKUP(LEFT(A161,1),Coordinate,2,FALSE))</f>
        <v/>
      </c>
      <c r="BP161" s="83">
        <f t="shared" si="21"/>
        <v>0</v>
      </c>
      <c r="BQ161" s="84">
        <f t="shared" si="22"/>
        <v>0</v>
      </c>
      <c r="BR161" s="54" t="str">
        <f>IF(ISBLANK(A161),"",vlookup(LEFT(A161,1),Coordinate,9,false))</f>
        <v/>
      </c>
      <c r="BS161" s="54" t="str">
        <f>IF(ISBLANK(A161),"",VLOOKUP(MID(A161,2,1),Coordinate,9,false))</f>
        <v/>
      </c>
      <c r="BT161" s="54" t="str">
        <f>IF(ISBLANK(A161),"",VLOOKUP(MID(A161,3,1),Coordinate,9,false))</f>
        <v/>
      </c>
      <c r="BU161" s="54" t="str">
        <f>IF(ISBLANK(A161),"",VLOOKUP(MID(A161,4,1),Coordinate,9,false))</f>
        <v/>
      </c>
      <c r="BV161" s="54" t="str">
        <f>IF(ISBLANK(A161),"",VLOOKUP(MID(A161,5,1),Coordinate,9,false))</f>
        <v/>
      </c>
      <c r="BW161" s="54" t="str">
        <f>IF(ISBLANK(A161),"",VLOOKUP(MID(A161,6,1),Coordinate,9,false))</f>
        <v/>
      </c>
      <c r="BX161" s="84" t="str">
        <f>IF(ISBLANK(A161),"",VLOOKUP(RIGHT(A161,1),Coordinate,9,false))</f>
        <v/>
      </c>
      <c r="BY161" s="84">
        <f t="array" ref="BY161">SUMPRODUCT(BR161:BX161,TRANSPOSE(Weights))</f>
        <v>0</v>
      </c>
      <c r="BZ161" s="53"/>
    </row>
    <row r="162">
      <c r="A162" s="140"/>
      <c r="B162" s="51" t="str">
        <f>IF(ISBLANK(A162),"",if(C162="","N",if(VLOOKUP(BQ162,NewPlanet,3,false)=C162,"Y","N")))</f>
        <v/>
      </c>
      <c r="C162" s="141"/>
      <c r="D162" s="52"/>
      <c r="E162" s="52"/>
      <c r="F162" s="52"/>
      <c r="G162" s="52"/>
      <c r="H162" s="52"/>
      <c r="I162" s="54" t="str">
        <f t="shared" si="16"/>
        <v/>
      </c>
      <c r="J162" s="52"/>
      <c r="K162" s="52"/>
      <c r="L162" s="52"/>
      <c r="M162" s="52"/>
      <c r="N162" s="52"/>
      <c r="O162" s="54" t="str">
        <f t="shared" si="17"/>
        <v/>
      </c>
      <c r="P162" s="142"/>
      <c r="Q162" s="56"/>
      <c r="R162" s="143"/>
      <c r="S162" s="58"/>
      <c r="T162" s="144"/>
      <c r="U162" s="60"/>
      <c r="V162" s="61"/>
      <c r="W162" s="62"/>
      <c r="X162" s="52"/>
      <c r="Y162" s="63"/>
      <c r="Z162" s="52"/>
      <c r="AA162" s="52"/>
      <c r="AB162" s="52"/>
      <c r="AC162" s="65"/>
      <c r="AD162" s="52"/>
      <c r="AE162" s="52"/>
      <c r="AF162" s="52"/>
      <c r="AG162" s="65"/>
      <c r="AH162" s="52"/>
      <c r="AI162" s="52"/>
      <c r="AJ162" s="52"/>
      <c r="AK162" s="65"/>
      <c r="AL162" s="52"/>
      <c r="AM162" s="52"/>
      <c r="AN162" s="52"/>
      <c r="AO162" s="56"/>
      <c r="AP162" s="56"/>
      <c r="AQ162" s="56"/>
      <c r="AR162" s="58"/>
      <c r="AS162" s="58"/>
      <c r="AT162" s="58"/>
      <c r="AU162" s="60"/>
      <c r="AV162" s="60"/>
      <c r="AW162" s="61"/>
      <c r="AX162" s="62"/>
      <c r="AY162" s="31" t="str">
        <f t="shared" si="18"/>
        <v/>
      </c>
      <c r="AZ162" s="63"/>
      <c r="BA162" s="69"/>
      <c r="BB162" s="69"/>
      <c r="BC162" s="69"/>
      <c r="BD162" s="71"/>
      <c r="BE162" s="71"/>
      <c r="BF162" s="71"/>
      <c r="BG162" s="72"/>
      <c r="BH162" s="73"/>
      <c r="BI162" s="73"/>
      <c r="BJ162" s="74"/>
      <c r="BK162" s="74"/>
      <c r="BL162" s="77" t="str">
        <f t="shared" si="19"/>
        <v/>
      </c>
      <c r="BM162" s="80" t="str">
        <f t="shared" si="20"/>
        <v/>
      </c>
      <c r="BN162" s="139"/>
      <c r="BO162" s="82" t="str">
        <f>IF(ISBLANK(A162),"",VLOOKUP(LEFT(A162,1),Coordinate,2,FALSE))</f>
        <v/>
      </c>
      <c r="BP162" s="83">
        <f t="shared" si="21"/>
        <v>0</v>
      </c>
      <c r="BQ162" s="84">
        <f t="shared" si="22"/>
        <v>0</v>
      </c>
      <c r="BR162" s="54" t="str">
        <f>IF(ISBLANK(A162),"",vlookup(LEFT(A162,1),Coordinate,9,false))</f>
        <v/>
      </c>
      <c r="BS162" s="54" t="str">
        <f>IF(ISBLANK(A162),"",VLOOKUP(MID(A162,2,1),Coordinate,9,false))</f>
        <v/>
      </c>
      <c r="BT162" s="54" t="str">
        <f>IF(ISBLANK(A162),"",VLOOKUP(MID(A162,3,1),Coordinate,9,false))</f>
        <v/>
      </c>
      <c r="BU162" s="54" t="str">
        <f>IF(ISBLANK(A162),"",VLOOKUP(MID(A162,4,1),Coordinate,9,false))</f>
        <v/>
      </c>
      <c r="BV162" s="54" t="str">
        <f>IF(ISBLANK(A162),"",VLOOKUP(MID(A162,5,1),Coordinate,9,false))</f>
        <v/>
      </c>
      <c r="BW162" s="54" t="str">
        <f>IF(ISBLANK(A162),"",VLOOKUP(MID(A162,6,1),Coordinate,9,false))</f>
        <v/>
      </c>
      <c r="BX162" s="84" t="str">
        <f>IF(ISBLANK(A162),"",VLOOKUP(RIGHT(A162,1),Coordinate,9,false))</f>
        <v/>
      </c>
      <c r="BY162" s="84">
        <f t="array" ref="BY162">SUMPRODUCT(BR162:BX162,TRANSPOSE(Weights))</f>
        <v>0</v>
      </c>
      <c r="BZ162" s="53"/>
    </row>
    <row r="163">
      <c r="A163" s="140"/>
      <c r="B163" s="51" t="str">
        <f>IF(ISBLANK(A163),"",if(C163="","N",if(VLOOKUP(BQ163,NewPlanet,3,false)=C163,"Y","N")))</f>
        <v/>
      </c>
      <c r="C163" s="141"/>
      <c r="D163" s="52"/>
      <c r="E163" s="52"/>
      <c r="F163" s="52"/>
      <c r="G163" s="52"/>
      <c r="H163" s="52"/>
      <c r="I163" s="54" t="str">
        <f t="shared" si="16"/>
        <v/>
      </c>
      <c r="J163" s="52"/>
      <c r="K163" s="52"/>
      <c r="L163" s="52"/>
      <c r="M163" s="52"/>
      <c r="N163" s="52"/>
      <c r="O163" s="54" t="str">
        <f t="shared" si="17"/>
        <v/>
      </c>
      <c r="P163" s="142"/>
      <c r="Q163" s="56"/>
      <c r="R163" s="143"/>
      <c r="S163" s="58"/>
      <c r="T163" s="144"/>
      <c r="U163" s="60"/>
      <c r="V163" s="61"/>
      <c r="W163" s="62"/>
      <c r="X163" s="52"/>
      <c r="Y163" s="63"/>
      <c r="Z163" s="52"/>
      <c r="AA163" s="52"/>
      <c r="AB163" s="52"/>
      <c r="AC163" s="65"/>
      <c r="AD163" s="52"/>
      <c r="AE163" s="52"/>
      <c r="AF163" s="52"/>
      <c r="AG163" s="65"/>
      <c r="AH163" s="52"/>
      <c r="AI163" s="52"/>
      <c r="AJ163" s="52"/>
      <c r="AK163" s="65"/>
      <c r="AL163" s="52"/>
      <c r="AM163" s="52"/>
      <c r="AN163" s="52"/>
      <c r="AO163" s="56"/>
      <c r="AP163" s="56"/>
      <c r="AQ163" s="56"/>
      <c r="AR163" s="58"/>
      <c r="AS163" s="58"/>
      <c r="AT163" s="58"/>
      <c r="AU163" s="60"/>
      <c r="AV163" s="60"/>
      <c r="AW163" s="61"/>
      <c r="AX163" s="62"/>
      <c r="AY163" s="31" t="str">
        <f t="shared" si="18"/>
        <v/>
      </c>
      <c r="AZ163" s="63"/>
      <c r="BA163" s="69"/>
      <c r="BB163" s="69"/>
      <c r="BC163" s="69"/>
      <c r="BD163" s="71"/>
      <c r="BE163" s="71"/>
      <c r="BF163" s="71"/>
      <c r="BG163" s="72"/>
      <c r="BH163" s="73"/>
      <c r="BI163" s="73"/>
      <c r="BJ163" s="74"/>
      <c r="BK163" s="74"/>
      <c r="BL163" s="77" t="str">
        <f t="shared" si="19"/>
        <v/>
      </c>
      <c r="BM163" s="80" t="str">
        <f t="shared" si="20"/>
        <v/>
      </c>
      <c r="BN163" s="139"/>
      <c r="BO163" s="82" t="str">
        <f>IF(ISBLANK(A163),"",VLOOKUP(LEFT(A163,1),Coordinate,2,FALSE))</f>
        <v/>
      </c>
      <c r="BP163" s="83">
        <f t="shared" si="21"/>
        <v>0</v>
      </c>
      <c r="BQ163" s="84">
        <f t="shared" si="22"/>
        <v>0</v>
      </c>
      <c r="BR163" s="54" t="str">
        <f>IF(ISBLANK(A163),"",vlookup(LEFT(A163,1),Coordinate,9,false))</f>
        <v/>
      </c>
      <c r="BS163" s="54" t="str">
        <f>IF(ISBLANK(A163),"",VLOOKUP(MID(A163,2,1),Coordinate,9,false))</f>
        <v/>
      </c>
      <c r="BT163" s="54" t="str">
        <f>IF(ISBLANK(A163),"",VLOOKUP(MID(A163,3,1),Coordinate,9,false))</f>
        <v/>
      </c>
      <c r="BU163" s="54" t="str">
        <f>IF(ISBLANK(A163),"",VLOOKUP(MID(A163,4,1),Coordinate,9,false))</f>
        <v/>
      </c>
      <c r="BV163" s="54" t="str">
        <f>IF(ISBLANK(A163),"",VLOOKUP(MID(A163,5,1),Coordinate,9,false))</f>
        <v/>
      </c>
      <c r="BW163" s="54" t="str">
        <f>IF(ISBLANK(A163),"",VLOOKUP(MID(A163,6,1),Coordinate,9,false))</f>
        <v/>
      </c>
      <c r="BX163" s="84" t="str">
        <f>IF(ISBLANK(A163),"",VLOOKUP(RIGHT(A163,1),Coordinate,9,false))</f>
        <v/>
      </c>
      <c r="BY163" s="84">
        <f t="array" ref="BY163">SUMPRODUCT(BR163:BX163,TRANSPOSE(Weights))</f>
        <v>0</v>
      </c>
      <c r="BZ163" s="53"/>
    </row>
    <row r="164">
      <c r="A164" s="140"/>
      <c r="B164" s="51" t="str">
        <f>IF(ISBLANK(A164),"",if(C164="","N",if(VLOOKUP(BQ164,NewPlanet,3,false)=C164,"Y","N")))</f>
        <v/>
      </c>
      <c r="C164" s="141"/>
      <c r="D164" s="52"/>
      <c r="E164" s="52"/>
      <c r="F164" s="52"/>
      <c r="G164" s="52"/>
      <c r="H164" s="52"/>
      <c r="I164" s="54" t="str">
        <f t="shared" si="16"/>
        <v/>
      </c>
      <c r="J164" s="52"/>
      <c r="K164" s="52"/>
      <c r="L164" s="52"/>
      <c r="M164" s="52"/>
      <c r="N164" s="52"/>
      <c r="O164" s="54" t="str">
        <f t="shared" si="17"/>
        <v/>
      </c>
      <c r="P164" s="142"/>
      <c r="Q164" s="56"/>
      <c r="R164" s="143"/>
      <c r="S164" s="58"/>
      <c r="T164" s="144"/>
      <c r="U164" s="60"/>
      <c r="V164" s="61"/>
      <c r="W164" s="62"/>
      <c r="X164" s="52"/>
      <c r="Y164" s="63"/>
      <c r="Z164" s="52"/>
      <c r="AA164" s="52"/>
      <c r="AB164" s="52"/>
      <c r="AC164" s="65"/>
      <c r="AD164" s="52"/>
      <c r="AE164" s="52"/>
      <c r="AF164" s="52"/>
      <c r="AG164" s="65"/>
      <c r="AH164" s="52"/>
      <c r="AI164" s="52"/>
      <c r="AJ164" s="52"/>
      <c r="AK164" s="65"/>
      <c r="AL164" s="52"/>
      <c r="AM164" s="52"/>
      <c r="AN164" s="52"/>
      <c r="AO164" s="56"/>
      <c r="AP164" s="56"/>
      <c r="AQ164" s="56"/>
      <c r="AR164" s="58"/>
      <c r="AS164" s="58"/>
      <c r="AT164" s="58"/>
      <c r="AU164" s="60"/>
      <c r="AV164" s="60"/>
      <c r="AW164" s="61"/>
      <c r="AX164" s="62"/>
      <c r="AY164" s="31" t="str">
        <f t="shared" si="18"/>
        <v/>
      </c>
      <c r="AZ164" s="63"/>
      <c r="BA164" s="69"/>
      <c r="BB164" s="69"/>
      <c r="BC164" s="69"/>
      <c r="BD164" s="71"/>
      <c r="BE164" s="71"/>
      <c r="BF164" s="71"/>
      <c r="BG164" s="72"/>
      <c r="BH164" s="73"/>
      <c r="BI164" s="73"/>
      <c r="BJ164" s="74"/>
      <c r="BK164" s="74"/>
      <c r="BL164" s="77" t="str">
        <f t="shared" si="19"/>
        <v/>
      </c>
      <c r="BM164" s="80" t="str">
        <f t="shared" si="20"/>
        <v/>
      </c>
      <c r="BN164" s="139"/>
      <c r="BO164" s="82" t="str">
        <f>IF(ISBLANK(A164),"",VLOOKUP(LEFT(A164,1),Coordinate,2,FALSE))</f>
        <v/>
      </c>
      <c r="BP164" s="83">
        <f t="shared" si="21"/>
        <v>0</v>
      </c>
      <c r="BQ164" s="84">
        <f t="shared" si="22"/>
        <v>0</v>
      </c>
      <c r="BR164" s="54" t="str">
        <f>IF(ISBLANK(A164),"",vlookup(LEFT(A164,1),Coordinate,9,false))</f>
        <v/>
      </c>
      <c r="BS164" s="54" t="str">
        <f>IF(ISBLANK(A164),"",VLOOKUP(MID(A164,2,1),Coordinate,9,false))</f>
        <v/>
      </c>
      <c r="BT164" s="54" t="str">
        <f>IF(ISBLANK(A164),"",VLOOKUP(MID(A164,3,1),Coordinate,9,false))</f>
        <v/>
      </c>
      <c r="BU164" s="54" t="str">
        <f>IF(ISBLANK(A164),"",VLOOKUP(MID(A164,4,1),Coordinate,9,false))</f>
        <v/>
      </c>
      <c r="BV164" s="54" t="str">
        <f>IF(ISBLANK(A164),"",VLOOKUP(MID(A164,5,1),Coordinate,9,false))</f>
        <v/>
      </c>
      <c r="BW164" s="54" t="str">
        <f>IF(ISBLANK(A164),"",VLOOKUP(MID(A164,6,1),Coordinate,9,false))</f>
        <v/>
      </c>
      <c r="BX164" s="84" t="str">
        <f>IF(ISBLANK(A164),"",VLOOKUP(RIGHT(A164,1),Coordinate,9,false))</f>
        <v/>
      </c>
      <c r="BY164" s="84">
        <f t="array" ref="BY164">SUMPRODUCT(BR164:BX164,TRANSPOSE(Weights))</f>
        <v>0</v>
      </c>
      <c r="BZ164" s="53"/>
    </row>
    <row r="165">
      <c r="A165" s="140"/>
      <c r="B165" s="51" t="str">
        <f>IF(ISBLANK(A165),"",if(C165="","N",if(VLOOKUP(BQ165,NewPlanet,3,false)=C165,"Y","N")))</f>
        <v/>
      </c>
      <c r="C165" s="141"/>
      <c r="D165" s="52"/>
      <c r="E165" s="52"/>
      <c r="F165" s="52"/>
      <c r="G165" s="52"/>
      <c r="H165" s="52"/>
      <c r="I165" s="54" t="str">
        <f t="shared" si="16"/>
        <v/>
      </c>
      <c r="J165" s="52"/>
      <c r="K165" s="52"/>
      <c r="L165" s="52"/>
      <c r="M165" s="52"/>
      <c r="N165" s="52"/>
      <c r="O165" s="54" t="str">
        <f t="shared" si="17"/>
        <v/>
      </c>
      <c r="P165" s="142"/>
      <c r="Q165" s="56"/>
      <c r="R165" s="143"/>
      <c r="S165" s="58"/>
      <c r="T165" s="144"/>
      <c r="U165" s="60"/>
      <c r="V165" s="61"/>
      <c r="W165" s="62"/>
      <c r="X165" s="52"/>
      <c r="Y165" s="63"/>
      <c r="Z165" s="52"/>
      <c r="AA165" s="52"/>
      <c r="AB165" s="52"/>
      <c r="AC165" s="65"/>
      <c r="AD165" s="52"/>
      <c r="AE165" s="52"/>
      <c r="AF165" s="52"/>
      <c r="AG165" s="65"/>
      <c r="AH165" s="52"/>
      <c r="AI165" s="52"/>
      <c r="AJ165" s="52"/>
      <c r="AK165" s="65"/>
      <c r="AL165" s="52"/>
      <c r="AM165" s="52"/>
      <c r="AN165" s="52"/>
      <c r="AO165" s="56"/>
      <c r="AP165" s="56"/>
      <c r="AQ165" s="56"/>
      <c r="AR165" s="58"/>
      <c r="AS165" s="58"/>
      <c r="AT165" s="58"/>
      <c r="AU165" s="60"/>
      <c r="AV165" s="60"/>
      <c r="AW165" s="61"/>
      <c r="AX165" s="62"/>
      <c r="AY165" s="31" t="str">
        <f t="shared" si="18"/>
        <v/>
      </c>
      <c r="AZ165" s="63"/>
      <c r="BA165" s="69"/>
      <c r="BB165" s="69"/>
      <c r="BC165" s="69"/>
      <c r="BD165" s="71"/>
      <c r="BE165" s="71"/>
      <c r="BF165" s="71"/>
      <c r="BG165" s="72"/>
      <c r="BH165" s="73"/>
      <c r="BI165" s="73"/>
      <c r="BJ165" s="74"/>
      <c r="BK165" s="74"/>
      <c r="BL165" s="77" t="str">
        <f t="shared" si="19"/>
        <v/>
      </c>
      <c r="BM165" s="80" t="str">
        <f t="shared" si="20"/>
        <v/>
      </c>
      <c r="BN165" s="139"/>
      <c r="BO165" s="82" t="str">
        <f>IF(ISBLANK(A165),"",VLOOKUP(LEFT(A165,1),Coordinate,2,FALSE))</f>
        <v/>
      </c>
      <c r="BP165" s="83">
        <f t="shared" si="21"/>
        <v>0</v>
      </c>
      <c r="BQ165" s="84">
        <f t="shared" si="22"/>
        <v>0</v>
      </c>
      <c r="BR165" s="54" t="str">
        <f>IF(ISBLANK(A165),"",vlookup(LEFT(A165,1),Coordinate,9,false))</f>
        <v/>
      </c>
      <c r="BS165" s="54" t="str">
        <f>IF(ISBLANK(A165),"",VLOOKUP(MID(A165,2,1),Coordinate,9,false))</f>
        <v/>
      </c>
      <c r="BT165" s="54" t="str">
        <f>IF(ISBLANK(A165),"",VLOOKUP(MID(A165,3,1),Coordinate,9,false))</f>
        <v/>
      </c>
      <c r="BU165" s="54" t="str">
        <f>IF(ISBLANK(A165),"",VLOOKUP(MID(A165,4,1),Coordinate,9,false))</f>
        <v/>
      </c>
      <c r="BV165" s="54" t="str">
        <f>IF(ISBLANK(A165),"",VLOOKUP(MID(A165,5,1),Coordinate,9,false))</f>
        <v/>
      </c>
      <c r="BW165" s="54" t="str">
        <f>IF(ISBLANK(A165),"",VLOOKUP(MID(A165,6,1),Coordinate,9,false))</f>
        <v/>
      </c>
      <c r="BX165" s="84" t="str">
        <f>IF(ISBLANK(A165),"",VLOOKUP(RIGHT(A165,1),Coordinate,9,false))</f>
        <v/>
      </c>
      <c r="BY165" s="84">
        <f t="array" ref="BY165">SUMPRODUCT(BR165:BX165,TRANSPOSE(Weights))</f>
        <v>0</v>
      </c>
      <c r="BZ165" s="53"/>
    </row>
    <row r="166">
      <c r="A166" s="140"/>
      <c r="B166" s="51" t="str">
        <f>IF(ISBLANK(A166),"",if(C166="","N",if(VLOOKUP(BQ166,NewPlanet,3,false)=C166,"Y","N")))</f>
        <v/>
      </c>
      <c r="C166" s="141"/>
      <c r="D166" s="52"/>
      <c r="E166" s="52"/>
      <c r="F166" s="52"/>
      <c r="G166" s="52"/>
      <c r="H166" s="52"/>
      <c r="I166" s="54" t="str">
        <f t="shared" si="16"/>
        <v/>
      </c>
      <c r="J166" s="52"/>
      <c r="K166" s="52"/>
      <c r="L166" s="52"/>
      <c r="M166" s="52"/>
      <c r="N166" s="52"/>
      <c r="O166" s="54" t="str">
        <f t="shared" si="17"/>
        <v/>
      </c>
      <c r="P166" s="142"/>
      <c r="Q166" s="56"/>
      <c r="R166" s="143"/>
      <c r="S166" s="58"/>
      <c r="T166" s="144"/>
      <c r="U166" s="60"/>
      <c r="V166" s="61"/>
      <c r="W166" s="62"/>
      <c r="X166" s="52"/>
      <c r="Y166" s="63"/>
      <c r="Z166" s="52"/>
      <c r="AA166" s="52"/>
      <c r="AB166" s="52"/>
      <c r="AC166" s="65"/>
      <c r="AD166" s="52"/>
      <c r="AE166" s="52"/>
      <c r="AF166" s="52"/>
      <c r="AG166" s="65"/>
      <c r="AH166" s="52"/>
      <c r="AI166" s="52"/>
      <c r="AJ166" s="52"/>
      <c r="AK166" s="65"/>
      <c r="AL166" s="52"/>
      <c r="AM166" s="52"/>
      <c r="AN166" s="52"/>
      <c r="AO166" s="56"/>
      <c r="AP166" s="56"/>
      <c r="AQ166" s="56"/>
      <c r="AR166" s="58"/>
      <c r="AS166" s="58"/>
      <c r="AT166" s="58"/>
      <c r="AU166" s="60"/>
      <c r="AV166" s="60"/>
      <c r="AW166" s="61"/>
      <c r="AX166" s="62"/>
      <c r="AY166" s="31" t="str">
        <f t="shared" si="18"/>
        <v/>
      </c>
      <c r="AZ166" s="63"/>
      <c r="BA166" s="69"/>
      <c r="BB166" s="69"/>
      <c r="BC166" s="69"/>
      <c r="BD166" s="71"/>
      <c r="BE166" s="71"/>
      <c r="BF166" s="71"/>
      <c r="BG166" s="72"/>
      <c r="BH166" s="73"/>
      <c r="BI166" s="73"/>
      <c r="BJ166" s="74"/>
      <c r="BK166" s="74"/>
      <c r="BL166" s="77" t="str">
        <f t="shared" si="19"/>
        <v/>
      </c>
      <c r="BM166" s="80" t="str">
        <f t="shared" si="20"/>
        <v/>
      </c>
      <c r="BN166" s="139"/>
      <c r="BO166" s="82" t="str">
        <f>IF(ISBLANK(A166),"",VLOOKUP(LEFT(A166,1),Coordinate,2,FALSE))</f>
        <v/>
      </c>
      <c r="BP166" s="83">
        <f t="shared" si="21"/>
        <v>0</v>
      </c>
      <c r="BQ166" s="84">
        <f t="shared" si="22"/>
        <v>0</v>
      </c>
      <c r="BR166" s="54" t="str">
        <f>IF(ISBLANK(A166),"",vlookup(LEFT(A166,1),Coordinate,9,false))</f>
        <v/>
      </c>
      <c r="BS166" s="54" t="str">
        <f>IF(ISBLANK(A166),"",VLOOKUP(MID(A166,2,1),Coordinate,9,false))</f>
        <v/>
      </c>
      <c r="BT166" s="54" t="str">
        <f>IF(ISBLANK(A166),"",VLOOKUP(MID(A166,3,1),Coordinate,9,false))</f>
        <v/>
      </c>
      <c r="BU166" s="54" t="str">
        <f>IF(ISBLANK(A166),"",VLOOKUP(MID(A166,4,1),Coordinate,9,false))</f>
        <v/>
      </c>
      <c r="BV166" s="54" t="str">
        <f>IF(ISBLANK(A166),"",VLOOKUP(MID(A166,5,1),Coordinate,9,false))</f>
        <v/>
      </c>
      <c r="BW166" s="54" t="str">
        <f>IF(ISBLANK(A166),"",VLOOKUP(MID(A166,6,1),Coordinate,9,false))</f>
        <v/>
      </c>
      <c r="BX166" s="84" t="str">
        <f>IF(ISBLANK(A166),"",VLOOKUP(RIGHT(A166,1),Coordinate,9,false))</f>
        <v/>
      </c>
      <c r="BY166" s="84">
        <f t="array" ref="BY166">SUMPRODUCT(BR166:BX166,TRANSPOSE(Weights))</f>
        <v>0</v>
      </c>
      <c r="BZ166" s="53"/>
    </row>
    <row r="167">
      <c r="A167" s="140"/>
      <c r="B167" s="51" t="str">
        <f>IF(ISBLANK(A167),"",if(C167="","N",if(VLOOKUP(BQ167,NewPlanet,3,false)=C167,"Y","N")))</f>
        <v/>
      </c>
      <c r="C167" s="141"/>
      <c r="D167" s="52"/>
      <c r="E167" s="52"/>
      <c r="F167" s="52"/>
      <c r="G167" s="52"/>
      <c r="H167" s="52"/>
      <c r="I167" s="54" t="str">
        <f t="shared" si="16"/>
        <v/>
      </c>
      <c r="J167" s="52"/>
      <c r="K167" s="52"/>
      <c r="L167" s="52"/>
      <c r="M167" s="52"/>
      <c r="N167" s="52"/>
      <c r="O167" s="54" t="str">
        <f t="shared" si="17"/>
        <v/>
      </c>
      <c r="P167" s="142"/>
      <c r="Q167" s="56"/>
      <c r="R167" s="143"/>
      <c r="S167" s="58"/>
      <c r="T167" s="144"/>
      <c r="U167" s="60"/>
      <c r="V167" s="61"/>
      <c r="W167" s="62"/>
      <c r="X167" s="52"/>
      <c r="Y167" s="63"/>
      <c r="Z167" s="52"/>
      <c r="AA167" s="52"/>
      <c r="AB167" s="52"/>
      <c r="AC167" s="65"/>
      <c r="AD167" s="52"/>
      <c r="AE167" s="52"/>
      <c r="AF167" s="52"/>
      <c r="AG167" s="65"/>
      <c r="AH167" s="52"/>
      <c r="AI167" s="52"/>
      <c r="AJ167" s="52"/>
      <c r="AK167" s="65"/>
      <c r="AL167" s="52"/>
      <c r="AM167" s="52"/>
      <c r="AN167" s="52"/>
      <c r="AO167" s="56"/>
      <c r="AP167" s="56"/>
      <c r="AQ167" s="56"/>
      <c r="AR167" s="58"/>
      <c r="AS167" s="58"/>
      <c r="AT167" s="58"/>
      <c r="AU167" s="60"/>
      <c r="AV167" s="60"/>
      <c r="AW167" s="61"/>
      <c r="AX167" s="62"/>
      <c r="AY167" s="31" t="str">
        <f t="shared" si="18"/>
        <v/>
      </c>
      <c r="AZ167" s="63"/>
      <c r="BA167" s="69"/>
      <c r="BB167" s="69"/>
      <c r="BC167" s="69"/>
      <c r="BD167" s="71"/>
      <c r="BE167" s="71"/>
      <c r="BF167" s="71"/>
      <c r="BG167" s="72"/>
      <c r="BH167" s="73"/>
      <c r="BI167" s="73"/>
      <c r="BJ167" s="74"/>
      <c r="BK167" s="74"/>
      <c r="BL167" s="77" t="str">
        <f t="shared" si="19"/>
        <v/>
      </c>
      <c r="BM167" s="80" t="str">
        <f t="shared" si="20"/>
        <v/>
      </c>
      <c r="BN167" s="139"/>
      <c r="BO167" s="82" t="str">
        <f>IF(ISBLANK(A167),"",VLOOKUP(LEFT(A167,1),Coordinate,2,FALSE))</f>
        <v/>
      </c>
      <c r="BP167" s="83">
        <f t="shared" si="21"/>
        <v>0</v>
      </c>
      <c r="BQ167" s="84">
        <f t="shared" si="22"/>
        <v>0</v>
      </c>
      <c r="BR167" s="54" t="str">
        <f>IF(ISBLANK(A167),"",vlookup(LEFT(A167,1),Coordinate,9,false))</f>
        <v/>
      </c>
      <c r="BS167" s="54" t="str">
        <f>IF(ISBLANK(A167),"",VLOOKUP(MID(A167,2,1),Coordinate,9,false))</f>
        <v/>
      </c>
      <c r="BT167" s="54" t="str">
        <f>IF(ISBLANK(A167),"",VLOOKUP(MID(A167,3,1),Coordinate,9,false))</f>
        <v/>
      </c>
      <c r="BU167" s="54" t="str">
        <f>IF(ISBLANK(A167),"",VLOOKUP(MID(A167,4,1),Coordinate,9,false))</f>
        <v/>
      </c>
      <c r="BV167" s="54" t="str">
        <f>IF(ISBLANK(A167),"",VLOOKUP(MID(A167,5,1),Coordinate,9,false))</f>
        <v/>
      </c>
      <c r="BW167" s="54" t="str">
        <f>IF(ISBLANK(A167),"",VLOOKUP(MID(A167,6,1),Coordinate,9,false))</f>
        <v/>
      </c>
      <c r="BX167" s="84" t="str">
        <f>IF(ISBLANK(A167),"",VLOOKUP(RIGHT(A167,1),Coordinate,9,false))</f>
        <v/>
      </c>
      <c r="BY167" s="84">
        <f t="array" ref="BY167">SUMPRODUCT(BR167:BX167,TRANSPOSE(Weights))</f>
        <v>0</v>
      </c>
      <c r="BZ167" s="53"/>
    </row>
    <row r="168">
      <c r="A168" s="147"/>
      <c r="B168" s="51" t="str">
        <f>IF(ISBLANK(A168),"",if(C168="","N",if(VLOOKUP(BQ168,NewPlanet,3,false)=C168,"Y","N")))</f>
        <v/>
      </c>
      <c r="C168" s="141"/>
      <c r="D168" s="52"/>
      <c r="E168" s="52"/>
      <c r="F168" s="52"/>
      <c r="G168" s="52"/>
      <c r="H168" s="52"/>
      <c r="I168" s="54" t="str">
        <f t="shared" si="16"/>
        <v/>
      </c>
      <c r="J168" s="52"/>
      <c r="K168" s="52"/>
      <c r="L168" s="52"/>
      <c r="M168" s="52"/>
      <c r="N168" s="52"/>
      <c r="O168" s="54" t="str">
        <f t="shared" si="17"/>
        <v/>
      </c>
      <c r="P168" s="142"/>
      <c r="Q168" s="56"/>
      <c r="R168" s="143"/>
      <c r="S168" s="58"/>
      <c r="T168" s="144"/>
      <c r="U168" s="60"/>
      <c r="V168" s="61"/>
      <c r="W168" s="62"/>
      <c r="X168" s="52"/>
      <c r="Y168" s="63"/>
      <c r="Z168" s="52"/>
      <c r="AA168" s="52"/>
      <c r="AB168" s="52"/>
      <c r="AC168" s="65"/>
      <c r="AD168" s="52"/>
      <c r="AE168" s="52"/>
      <c r="AF168" s="52"/>
      <c r="AG168" s="65"/>
      <c r="AH168" s="52"/>
      <c r="AI168" s="52"/>
      <c r="AJ168" s="52"/>
      <c r="AK168" s="65"/>
      <c r="AL168" s="52"/>
      <c r="AM168" s="52"/>
      <c r="AN168" s="52"/>
      <c r="AO168" s="56"/>
      <c r="AP168" s="56"/>
      <c r="AQ168" s="56"/>
      <c r="AR168" s="58"/>
      <c r="AS168" s="58"/>
      <c r="AT168" s="58"/>
      <c r="AU168" s="60"/>
      <c r="AV168" s="60"/>
      <c r="AW168" s="61"/>
      <c r="AX168" s="62"/>
      <c r="AY168" s="31" t="str">
        <f t="shared" si="18"/>
        <v/>
      </c>
      <c r="AZ168" s="63"/>
      <c r="BA168" s="69"/>
      <c r="BB168" s="69"/>
      <c r="BC168" s="69"/>
      <c r="BD168" s="71"/>
      <c r="BE168" s="71"/>
      <c r="BF168" s="71"/>
      <c r="BG168" s="72"/>
      <c r="BH168" s="73"/>
      <c r="BI168" s="73"/>
      <c r="BJ168" s="74"/>
      <c r="BK168" s="74"/>
      <c r="BL168" s="77" t="str">
        <f t="shared" si="19"/>
        <v/>
      </c>
      <c r="BM168" s="80" t="str">
        <f t="shared" si="20"/>
        <v/>
      </c>
      <c r="BN168" s="139"/>
      <c r="BO168" s="82" t="str">
        <f>IF(ISBLANK(A168),"",VLOOKUP(LEFT(A168,1),Coordinate,2,FALSE))</f>
        <v/>
      </c>
      <c r="BP168" s="83">
        <f t="shared" si="21"/>
        <v>0</v>
      </c>
      <c r="BQ168" s="84">
        <f t="shared" si="22"/>
        <v>0</v>
      </c>
      <c r="BR168" s="54" t="str">
        <f>IF(ISBLANK(A168),"",vlookup(LEFT(A168,1),Coordinate,9,false))</f>
        <v/>
      </c>
      <c r="BS168" s="54" t="str">
        <f>IF(ISBLANK(A168),"",VLOOKUP(MID(A168,2,1),Coordinate,9,false))</f>
        <v/>
      </c>
      <c r="BT168" s="54" t="str">
        <f>IF(ISBLANK(A168),"",VLOOKUP(MID(A168,3,1),Coordinate,9,false))</f>
        <v/>
      </c>
      <c r="BU168" s="54" t="str">
        <f>IF(ISBLANK(A168),"",VLOOKUP(MID(A168,4,1),Coordinate,9,false))</f>
        <v/>
      </c>
      <c r="BV168" s="54" t="str">
        <f>IF(ISBLANK(A168),"",VLOOKUP(MID(A168,5,1),Coordinate,9,false))</f>
        <v/>
      </c>
      <c r="BW168" s="54" t="str">
        <f>IF(ISBLANK(A168),"",VLOOKUP(MID(A168,6,1),Coordinate,9,false))</f>
        <v/>
      </c>
      <c r="BX168" s="84" t="str">
        <f>IF(ISBLANK(A168),"",VLOOKUP(RIGHT(A168,1),Coordinate,9,false))</f>
        <v/>
      </c>
      <c r="BY168" s="84">
        <f t="array" ref="BY168">SUMPRODUCT(BR168:BX168,TRANSPOSE(Weights))</f>
        <v>0</v>
      </c>
      <c r="BZ168" s="53"/>
    </row>
    <row r="169">
      <c r="A169" s="147"/>
      <c r="B169" s="51" t="str">
        <f>IF(ISBLANK(A169),"",if(C169="","N",if(VLOOKUP(BQ169,NewPlanet,3,false)=C169,"Y","N")))</f>
        <v/>
      </c>
      <c r="C169" s="141"/>
      <c r="D169" s="52"/>
      <c r="E169" s="52"/>
      <c r="F169" s="52"/>
      <c r="G169" s="52"/>
      <c r="H169" s="52"/>
      <c r="I169" s="54" t="str">
        <f t="shared" si="16"/>
        <v/>
      </c>
      <c r="J169" s="52"/>
      <c r="K169" s="52"/>
      <c r="L169" s="52"/>
      <c r="M169" s="52"/>
      <c r="N169" s="52"/>
      <c r="O169" s="54" t="str">
        <f t="shared" si="17"/>
        <v/>
      </c>
      <c r="P169" s="142"/>
      <c r="Q169" s="56"/>
      <c r="R169" s="143"/>
      <c r="S169" s="58"/>
      <c r="T169" s="144"/>
      <c r="U169" s="60"/>
      <c r="V169" s="61"/>
      <c r="W169" s="62"/>
      <c r="X169" s="52"/>
      <c r="Y169" s="63"/>
      <c r="Z169" s="52"/>
      <c r="AA169" s="52"/>
      <c r="AB169" s="52"/>
      <c r="AC169" s="65"/>
      <c r="AD169" s="52"/>
      <c r="AE169" s="52"/>
      <c r="AF169" s="52"/>
      <c r="AG169" s="65"/>
      <c r="AH169" s="52"/>
      <c r="AI169" s="52"/>
      <c r="AJ169" s="52"/>
      <c r="AK169" s="65"/>
      <c r="AL169" s="52"/>
      <c r="AM169" s="52"/>
      <c r="AN169" s="52"/>
      <c r="AO169" s="56"/>
      <c r="AP169" s="56"/>
      <c r="AQ169" s="56"/>
      <c r="AR169" s="58"/>
      <c r="AS169" s="58"/>
      <c r="AT169" s="58"/>
      <c r="AU169" s="60"/>
      <c r="AV169" s="60"/>
      <c r="AW169" s="61"/>
      <c r="AX169" s="62"/>
      <c r="AY169" s="31" t="str">
        <f t="shared" si="18"/>
        <v/>
      </c>
      <c r="AZ169" s="63"/>
      <c r="BA169" s="69"/>
      <c r="BB169" s="69"/>
      <c r="BC169" s="69"/>
      <c r="BD169" s="71"/>
      <c r="BE169" s="71"/>
      <c r="BF169" s="71"/>
      <c r="BG169" s="72"/>
      <c r="BH169" s="73"/>
      <c r="BI169" s="73"/>
      <c r="BJ169" s="74"/>
      <c r="BK169" s="74"/>
      <c r="BL169" s="77" t="str">
        <f t="shared" si="19"/>
        <v/>
      </c>
      <c r="BM169" s="80" t="str">
        <f t="shared" si="20"/>
        <v/>
      </c>
      <c r="BN169" s="139"/>
      <c r="BO169" s="82" t="str">
        <f>IF(ISBLANK(A169),"",VLOOKUP(LEFT(A169,1),Coordinate,2,FALSE))</f>
        <v/>
      </c>
      <c r="BP169" s="83">
        <f t="shared" si="21"/>
        <v>0</v>
      </c>
      <c r="BQ169" s="84">
        <f t="shared" si="22"/>
        <v>0</v>
      </c>
      <c r="BR169" s="54" t="str">
        <f>IF(ISBLANK(A169),"",vlookup(LEFT(A169,1),Coordinate,9,false))</f>
        <v/>
      </c>
      <c r="BS169" s="54" t="str">
        <f>IF(ISBLANK(A169),"",VLOOKUP(MID(A169,2,1),Coordinate,9,false))</f>
        <v/>
      </c>
      <c r="BT169" s="54" t="str">
        <f>IF(ISBLANK(A169),"",VLOOKUP(MID(A169,3,1),Coordinate,9,false))</f>
        <v/>
      </c>
      <c r="BU169" s="54" t="str">
        <f>IF(ISBLANK(A169),"",VLOOKUP(MID(A169,4,1),Coordinate,9,false))</f>
        <v/>
      </c>
      <c r="BV169" s="54" t="str">
        <f>IF(ISBLANK(A169),"",VLOOKUP(MID(A169,5,1),Coordinate,9,false))</f>
        <v/>
      </c>
      <c r="BW169" s="54" t="str">
        <f>IF(ISBLANK(A169),"",VLOOKUP(MID(A169,6,1),Coordinate,9,false))</f>
        <v/>
      </c>
      <c r="BX169" s="84" t="str">
        <f>IF(ISBLANK(A169),"",VLOOKUP(RIGHT(A169,1),Coordinate,9,false))</f>
        <v/>
      </c>
      <c r="BY169" s="84">
        <f t="array" ref="BY169">SUMPRODUCT(BR169:BX169,TRANSPOSE(Weights))</f>
        <v>0</v>
      </c>
      <c r="BZ169" s="53"/>
    </row>
    <row r="170">
      <c r="A170" s="147"/>
      <c r="B170" s="51" t="str">
        <f>IF(ISBLANK(A170),"",if(C170="","N",if(VLOOKUP(BQ170,NewPlanet,3,false)=C170,"Y","N")))</f>
        <v/>
      </c>
      <c r="C170" s="141"/>
      <c r="D170" s="52"/>
      <c r="E170" s="52"/>
      <c r="F170" s="52"/>
      <c r="G170" s="52"/>
      <c r="H170" s="52"/>
      <c r="I170" s="54" t="str">
        <f t="shared" si="16"/>
        <v/>
      </c>
      <c r="J170" s="52"/>
      <c r="K170" s="52"/>
      <c r="L170" s="52"/>
      <c r="M170" s="52"/>
      <c r="N170" s="52"/>
      <c r="O170" s="54" t="str">
        <f t="shared" si="17"/>
        <v/>
      </c>
      <c r="P170" s="142"/>
      <c r="Q170" s="56"/>
      <c r="R170" s="143"/>
      <c r="S170" s="58"/>
      <c r="T170" s="144"/>
      <c r="U170" s="60"/>
      <c r="V170" s="61"/>
      <c r="W170" s="62"/>
      <c r="X170" s="52"/>
      <c r="Y170" s="63"/>
      <c r="Z170" s="52"/>
      <c r="AA170" s="52"/>
      <c r="AB170" s="52"/>
      <c r="AC170" s="65"/>
      <c r="AD170" s="52"/>
      <c r="AE170" s="52"/>
      <c r="AF170" s="52"/>
      <c r="AG170" s="65"/>
      <c r="AH170" s="52"/>
      <c r="AI170" s="52"/>
      <c r="AJ170" s="52"/>
      <c r="AK170" s="65"/>
      <c r="AL170" s="52"/>
      <c r="AM170" s="52"/>
      <c r="AN170" s="52"/>
      <c r="AO170" s="56"/>
      <c r="AP170" s="56"/>
      <c r="AQ170" s="56"/>
      <c r="AR170" s="58"/>
      <c r="AS170" s="58"/>
      <c r="AT170" s="58"/>
      <c r="AU170" s="60"/>
      <c r="AV170" s="60"/>
      <c r="AW170" s="61"/>
      <c r="AX170" s="62"/>
      <c r="AY170" s="31" t="str">
        <f t="shared" si="18"/>
        <v/>
      </c>
      <c r="AZ170" s="63"/>
      <c r="BA170" s="69"/>
      <c r="BB170" s="69"/>
      <c r="BC170" s="69"/>
      <c r="BD170" s="71"/>
      <c r="BE170" s="71"/>
      <c r="BF170" s="71"/>
      <c r="BG170" s="72"/>
      <c r="BH170" s="73"/>
      <c r="BI170" s="73"/>
      <c r="BJ170" s="74"/>
      <c r="BK170" s="74"/>
      <c r="BL170" s="77" t="str">
        <f t="shared" si="19"/>
        <v/>
      </c>
      <c r="BM170" s="80" t="str">
        <f t="shared" si="20"/>
        <v/>
      </c>
      <c r="BN170" s="139"/>
      <c r="BO170" s="82" t="str">
        <f>IF(ISBLANK(A170),"",VLOOKUP(LEFT(A170,1),Coordinate,2,FALSE))</f>
        <v/>
      </c>
      <c r="BP170" s="83">
        <f t="shared" si="21"/>
        <v>0</v>
      </c>
      <c r="BQ170" s="84">
        <f t="shared" si="22"/>
        <v>0</v>
      </c>
      <c r="BR170" s="54" t="str">
        <f>IF(ISBLANK(A170),"",vlookup(LEFT(A170,1),Coordinate,9,false))</f>
        <v/>
      </c>
      <c r="BS170" s="54" t="str">
        <f>IF(ISBLANK(A170),"",VLOOKUP(MID(A170,2,1),Coordinate,9,false))</f>
        <v/>
      </c>
      <c r="BT170" s="54" t="str">
        <f>IF(ISBLANK(A170),"",VLOOKUP(MID(A170,3,1),Coordinate,9,false))</f>
        <v/>
      </c>
      <c r="BU170" s="54" t="str">
        <f>IF(ISBLANK(A170),"",VLOOKUP(MID(A170,4,1),Coordinate,9,false))</f>
        <v/>
      </c>
      <c r="BV170" s="54" t="str">
        <f>IF(ISBLANK(A170),"",VLOOKUP(MID(A170,5,1),Coordinate,9,false))</f>
        <v/>
      </c>
      <c r="BW170" s="54" t="str">
        <f>IF(ISBLANK(A170),"",VLOOKUP(MID(A170,6,1),Coordinate,9,false))</f>
        <v/>
      </c>
      <c r="BX170" s="84" t="str">
        <f>IF(ISBLANK(A170),"",VLOOKUP(RIGHT(A170,1),Coordinate,9,false))</f>
        <v/>
      </c>
      <c r="BY170" s="84">
        <f t="array" ref="BY170">SUMPRODUCT(BR170:BX170,TRANSPOSE(Weights))</f>
        <v>0</v>
      </c>
      <c r="BZ170" s="53"/>
    </row>
    <row r="171">
      <c r="A171" s="147"/>
      <c r="B171" s="51" t="str">
        <f>IF(ISBLANK(A171),"",if(C171="","N",if(VLOOKUP(BQ171,NewPlanet,3,false)=C171,"Y","N")))</f>
        <v/>
      </c>
      <c r="C171" s="141"/>
      <c r="D171" s="52"/>
      <c r="E171" s="52"/>
      <c r="F171" s="52"/>
      <c r="G171" s="52"/>
      <c r="H171" s="52"/>
      <c r="I171" s="54" t="str">
        <f t="shared" si="16"/>
        <v/>
      </c>
      <c r="J171" s="52"/>
      <c r="K171" s="52"/>
      <c r="L171" s="52"/>
      <c r="M171" s="52"/>
      <c r="N171" s="52"/>
      <c r="O171" s="54" t="str">
        <f t="shared" si="17"/>
        <v/>
      </c>
      <c r="P171" s="142"/>
      <c r="Q171" s="56"/>
      <c r="R171" s="143"/>
      <c r="S171" s="58"/>
      <c r="T171" s="144"/>
      <c r="U171" s="60"/>
      <c r="V171" s="61"/>
      <c r="W171" s="62"/>
      <c r="X171" s="52"/>
      <c r="Y171" s="63"/>
      <c r="Z171" s="52"/>
      <c r="AA171" s="52"/>
      <c r="AB171" s="52"/>
      <c r="AC171" s="65"/>
      <c r="AD171" s="52"/>
      <c r="AE171" s="52"/>
      <c r="AF171" s="52"/>
      <c r="AG171" s="65"/>
      <c r="AH171" s="52"/>
      <c r="AI171" s="52"/>
      <c r="AJ171" s="52"/>
      <c r="AK171" s="65"/>
      <c r="AL171" s="52"/>
      <c r="AM171" s="52"/>
      <c r="AN171" s="52"/>
      <c r="AO171" s="56"/>
      <c r="AP171" s="56"/>
      <c r="AQ171" s="56"/>
      <c r="AR171" s="58"/>
      <c r="AS171" s="58"/>
      <c r="AT171" s="58"/>
      <c r="AU171" s="60"/>
      <c r="AV171" s="60"/>
      <c r="AW171" s="61"/>
      <c r="AX171" s="62"/>
      <c r="AY171" s="31" t="str">
        <f t="shared" si="18"/>
        <v/>
      </c>
      <c r="AZ171" s="63"/>
      <c r="BA171" s="69"/>
      <c r="BB171" s="69"/>
      <c r="BC171" s="69"/>
      <c r="BD171" s="71"/>
      <c r="BE171" s="71"/>
      <c r="BF171" s="71"/>
      <c r="BG171" s="72"/>
      <c r="BH171" s="73"/>
      <c r="BI171" s="73"/>
      <c r="BJ171" s="74"/>
      <c r="BK171" s="74"/>
      <c r="BL171" s="77" t="str">
        <f t="shared" si="19"/>
        <v/>
      </c>
      <c r="BM171" s="80" t="str">
        <f t="shared" si="20"/>
        <v/>
      </c>
      <c r="BN171" s="139"/>
      <c r="BO171" s="82" t="str">
        <f>IF(ISBLANK(A171),"",VLOOKUP(LEFT(A171,1),Coordinate,2,FALSE))</f>
        <v/>
      </c>
      <c r="BP171" s="83">
        <f t="shared" si="21"/>
        <v>0</v>
      </c>
      <c r="BQ171" s="84">
        <f t="shared" si="22"/>
        <v>0</v>
      </c>
      <c r="BR171" s="54" t="str">
        <f>IF(ISBLANK(A171),"",vlookup(LEFT(A171,1),Coordinate,9,false))</f>
        <v/>
      </c>
      <c r="BS171" s="54" t="str">
        <f>IF(ISBLANK(A171),"",VLOOKUP(MID(A171,2,1),Coordinate,9,false))</f>
        <v/>
      </c>
      <c r="BT171" s="54" t="str">
        <f>IF(ISBLANK(A171),"",VLOOKUP(MID(A171,3,1),Coordinate,9,false))</f>
        <v/>
      </c>
      <c r="BU171" s="54" t="str">
        <f>IF(ISBLANK(A171),"",VLOOKUP(MID(A171,4,1),Coordinate,9,false))</f>
        <v/>
      </c>
      <c r="BV171" s="54" t="str">
        <f>IF(ISBLANK(A171),"",VLOOKUP(MID(A171,5,1),Coordinate,9,false))</f>
        <v/>
      </c>
      <c r="BW171" s="54" t="str">
        <f>IF(ISBLANK(A171),"",VLOOKUP(MID(A171,6,1),Coordinate,9,false))</f>
        <v/>
      </c>
      <c r="BX171" s="84" t="str">
        <f>IF(ISBLANK(A171),"",VLOOKUP(RIGHT(A171,1),Coordinate,9,false))</f>
        <v/>
      </c>
      <c r="BY171" s="84">
        <f t="array" ref="BY171">SUMPRODUCT(BR171:BX171,TRANSPOSE(Weights))</f>
        <v>0</v>
      </c>
      <c r="BZ171" s="53"/>
    </row>
    <row r="172">
      <c r="A172" s="147"/>
      <c r="B172" s="51" t="str">
        <f>IF(ISBLANK(A172),"",if(C172="","N",if(VLOOKUP(BQ172,NewPlanet,3,false)=C172,"Y","N")))</f>
        <v/>
      </c>
      <c r="C172" s="141"/>
      <c r="D172" s="52"/>
      <c r="E172" s="52"/>
      <c r="F172" s="52"/>
      <c r="G172" s="52"/>
      <c r="H172" s="52"/>
      <c r="I172" s="54" t="str">
        <f t="shared" si="16"/>
        <v/>
      </c>
      <c r="J172" s="52"/>
      <c r="K172" s="52"/>
      <c r="L172" s="52"/>
      <c r="M172" s="52"/>
      <c r="N172" s="52"/>
      <c r="O172" s="54" t="str">
        <f t="shared" si="17"/>
        <v/>
      </c>
      <c r="P172" s="142"/>
      <c r="Q172" s="56"/>
      <c r="R172" s="143"/>
      <c r="S172" s="58"/>
      <c r="T172" s="144"/>
      <c r="U172" s="60"/>
      <c r="V172" s="61"/>
      <c r="W172" s="62"/>
      <c r="X172" s="52"/>
      <c r="Y172" s="63"/>
      <c r="Z172" s="52"/>
      <c r="AA172" s="52"/>
      <c r="AB172" s="52"/>
      <c r="AC172" s="65"/>
      <c r="AD172" s="52"/>
      <c r="AE172" s="52"/>
      <c r="AF172" s="52"/>
      <c r="AG172" s="65"/>
      <c r="AH172" s="52"/>
      <c r="AI172" s="52"/>
      <c r="AJ172" s="52"/>
      <c r="AK172" s="65"/>
      <c r="AL172" s="52"/>
      <c r="AM172" s="52"/>
      <c r="AN172" s="52"/>
      <c r="AO172" s="56"/>
      <c r="AP172" s="56"/>
      <c r="AQ172" s="56"/>
      <c r="AR172" s="58"/>
      <c r="AS172" s="58"/>
      <c r="AT172" s="58"/>
      <c r="AU172" s="60"/>
      <c r="AV172" s="60"/>
      <c r="AW172" s="61"/>
      <c r="AX172" s="62"/>
      <c r="AY172" s="31" t="str">
        <f t="shared" si="18"/>
        <v/>
      </c>
      <c r="AZ172" s="63"/>
      <c r="BA172" s="69"/>
      <c r="BB172" s="69"/>
      <c r="BC172" s="69"/>
      <c r="BD172" s="71"/>
      <c r="BE172" s="71"/>
      <c r="BF172" s="71"/>
      <c r="BG172" s="72"/>
      <c r="BH172" s="73"/>
      <c r="BI172" s="73"/>
      <c r="BJ172" s="74"/>
      <c r="BK172" s="74"/>
      <c r="BL172" s="77" t="str">
        <f t="shared" si="19"/>
        <v/>
      </c>
      <c r="BM172" s="80" t="str">
        <f t="shared" si="20"/>
        <v/>
      </c>
      <c r="BN172" s="139"/>
      <c r="BO172" s="82" t="str">
        <f>IF(ISBLANK(A172),"",VLOOKUP(LEFT(A172,1),Coordinate,2,FALSE))</f>
        <v/>
      </c>
      <c r="BP172" s="83">
        <f t="shared" si="21"/>
        <v>0</v>
      </c>
      <c r="BQ172" s="84">
        <f t="shared" si="22"/>
        <v>0</v>
      </c>
      <c r="BR172" s="54" t="str">
        <f>IF(ISBLANK(A172),"",vlookup(LEFT(A172,1),Coordinate,9,false))</f>
        <v/>
      </c>
      <c r="BS172" s="54" t="str">
        <f>IF(ISBLANK(A172),"",VLOOKUP(MID(A172,2,1),Coordinate,9,false))</f>
        <v/>
      </c>
      <c r="BT172" s="54" t="str">
        <f>IF(ISBLANK(A172),"",VLOOKUP(MID(A172,3,1),Coordinate,9,false))</f>
        <v/>
      </c>
      <c r="BU172" s="54" t="str">
        <f>IF(ISBLANK(A172),"",VLOOKUP(MID(A172,4,1),Coordinate,9,false))</f>
        <v/>
      </c>
      <c r="BV172" s="54" t="str">
        <f>IF(ISBLANK(A172),"",VLOOKUP(MID(A172,5,1),Coordinate,9,false))</f>
        <v/>
      </c>
      <c r="BW172" s="54" t="str">
        <f>IF(ISBLANK(A172),"",VLOOKUP(MID(A172,6,1),Coordinate,9,false))</f>
        <v/>
      </c>
      <c r="BX172" s="84" t="str">
        <f>IF(ISBLANK(A172),"",VLOOKUP(RIGHT(A172,1),Coordinate,9,false))</f>
        <v/>
      </c>
      <c r="BY172" s="84">
        <f t="array" ref="BY172">SUMPRODUCT(BR172:BX172,TRANSPOSE(Weights))</f>
        <v>0</v>
      </c>
      <c r="BZ172" s="53"/>
    </row>
    <row r="173">
      <c r="A173" s="147"/>
      <c r="B173" s="51" t="str">
        <f>IF(ISBLANK(A173),"",if(C173="","N",if(VLOOKUP(BQ173,NewPlanet,3,false)=C173,"Y","N")))</f>
        <v/>
      </c>
      <c r="C173" s="141"/>
      <c r="D173" s="52"/>
      <c r="E173" s="52"/>
      <c r="F173" s="52"/>
      <c r="G173" s="52"/>
      <c r="H173" s="52"/>
      <c r="I173" s="54" t="str">
        <f t="shared" si="16"/>
        <v/>
      </c>
      <c r="J173" s="52"/>
      <c r="K173" s="52"/>
      <c r="L173" s="52"/>
      <c r="M173" s="52"/>
      <c r="N173" s="52"/>
      <c r="O173" s="54" t="str">
        <f t="shared" si="17"/>
        <v/>
      </c>
      <c r="P173" s="142"/>
      <c r="Q173" s="56"/>
      <c r="R173" s="143"/>
      <c r="S173" s="58"/>
      <c r="T173" s="144"/>
      <c r="U173" s="60"/>
      <c r="V173" s="61"/>
      <c r="W173" s="62"/>
      <c r="X173" s="52"/>
      <c r="Y173" s="63"/>
      <c r="Z173" s="52"/>
      <c r="AA173" s="52"/>
      <c r="AB173" s="52"/>
      <c r="AC173" s="65"/>
      <c r="AD173" s="52"/>
      <c r="AE173" s="52"/>
      <c r="AF173" s="52"/>
      <c r="AG173" s="65"/>
      <c r="AH173" s="52"/>
      <c r="AI173" s="52"/>
      <c r="AJ173" s="52"/>
      <c r="AK173" s="65"/>
      <c r="AL173" s="52"/>
      <c r="AM173" s="52"/>
      <c r="AN173" s="52"/>
      <c r="AO173" s="56"/>
      <c r="AP173" s="56"/>
      <c r="AQ173" s="56"/>
      <c r="AR173" s="58"/>
      <c r="AS173" s="58"/>
      <c r="AT173" s="58"/>
      <c r="AU173" s="60"/>
      <c r="AV173" s="60"/>
      <c r="AW173" s="61"/>
      <c r="AX173" s="62"/>
      <c r="AY173" s="31" t="str">
        <f t="shared" si="18"/>
        <v/>
      </c>
      <c r="AZ173" s="63"/>
      <c r="BA173" s="69"/>
      <c r="BB173" s="69"/>
      <c r="BC173" s="69"/>
      <c r="BD173" s="71"/>
      <c r="BE173" s="71"/>
      <c r="BF173" s="71"/>
      <c r="BG173" s="72"/>
      <c r="BH173" s="73"/>
      <c r="BI173" s="73"/>
      <c r="BJ173" s="74"/>
      <c r="BK173" s="74"/>
      <c r="BL173" s="77" t="str">
        <f t="shared" si="19"/>
        <v/>
      </c>
      <c r="BM173" s="80" t="str">
        <f t="shared" si="20"/>
        <v/>
      </c>
      <c r="BN173" s="139"/>
      <c r="BO173" s="82" t="str">
        <f>IF(ISBLANK(A173),"",VLOOKUP(LEFT(A173,1),Coordinate,2,FALSE))</f>
        <v/>
      </c>
      <c r="BP173" s="83">
        <f t="shared" si="21"/>
        <v>0</v>
      </c>
      <c r="BQ173" s="84">
        <f t="shared" si="22"/>
        <v>0</v>
      </c>
      <c r="BR173" s="54" t="str">
        <f>IF(ISBLANK(A173),"",vlookup(LEFT(A173,1),Coordinate,9,false))</f>
        <v/>
      </c>
      <c r="BS173" s="54" t="str">
        <f>IF(ISBLANK(A173),"",VLOOKUP(MID(A173,2,1),Coordinate,9,false))</f>
        <v/>
      </c>
      <c r="BT173" s="54" t="str">
        <f>IF(ISBLANK(A173),"",VLOOKUP(MID(A173,3,1),Coordinate,9,false))</f>
        <v/>
      </c>
      <c r="BU173" s="54" t="str">
        <f>IF(ISBLANK(A173),"",VLOOKUP(MID(A173,4,1),Coordinate,9,false))</f>
        <v/>
      </c>
      <c r="BV173" s="54" t="str">
        <f>IF(ISBLANK(A173),"",VLOOKUP(MID(A173,5,1),Coordinate,9,false))</f>
        <v/>
      </c>
      <c r="BW173" s="54" t="str">
        <f>IF(ISBLANK(A173),"",VLOOKUP(MID(A173,6,1),Coordinate,9,false))</f>
        <v/>
      </c>
      <c r="BX173" s="84" t="str">
        <f>IF(ISBLANK(A173),"",VLOOKUP(RIGHT(A173,1),Coordinate,9,false))</f>
        <v/>
      </c>
      <c r="BY173" s="84">
        <f t="array" ref="BY173">SUMPRODUCT(BR173:BX173,TRANSPOSE(Weights))</f>
        <v>0</v>
      </c>
      <c r="BZ173" s="53"/>
    </row>
    <row r="174">
      <c r="A174" s="147"/>
      <c r="B174" s="51" t="str">
        <f>IF(ISBLANK(A174),"",if(C174="","N",if(VLOOKUP(BQ174,NewPlanet,3,false)=C174,"Y","N")))</f>
        <v/>
      </c>
      <c r="C174" s="141"/>
      <c r="D174" s="52"/>
      <c r="E174" s="52"/>
      <c r="F174" s="52"/>
      <c r="G174" s="52"/>
      <c r="H174" s="52"/>
      <c r="I174" s="54" t="str">
        <f t="shared" si="16"/>
        <v/>
      </c>
      <c r="J174" s="52"/>
      <c r="K174" s="52"/>
      <c r="L174" s="52"/>
      <c r="M174" s="52"/>
      <c r="N174" s="52"/>
      <c r="O174" s="54" t="str">
        <f t="shared" si="17"/>
        <v/>
      </c>
      <c r="P174" s="142"/>
      <c r="Q174" s="56"/>
      <c r="R174" s="143"/>
      <c r="S174" s="58"/>
      <c r="T174" s="144"/>
      <c r="U174" s="60"/>
      <c r="V174" s="61"/>
      <c r="W174" s="62"/>
      <c r="X174" s="52"/>
      <c r="Y174" s="63"/>
      <c r="Z174" s="52"/>
      <c r="AA174" s="52"/>
      <c r="AB174" s="52"/>
      <c r="AC174" s="65"/>
      <c r="AD174" s="52"/>
      <c r="AE174" s="52"/>
      <c r="AF174" s="52"/>
      <c r="AG174" s="65"/>
      <c r="AH174" s="52"/>
      <c r="AI174" s="52"/>
      <c r="AJ174" s="52"/>
      <c r="AK174" s="65"/>
      <c r="AL174" s="52"/>
      <c r="AM174" s="52"/>
      <c r="AN174" s="52"/>
      <c r="AO174" s="56"/>
      <c r="AP174" s="56"/>
      <c r="AQ174" s="56"/>
      <c r="AR174" s="58"/>
      <c r="AS174" s="58"/>
      <c r="AT174" s="58"/>
      <c r="AU174" s="60"/>
      <c r="AV174" s="60"/>
      <c r="AW174" s="61"/>
      <c r="AX174" s="62"/>
      <c r="AY174" s="31" t="str">
        <f t="shared" si="18"/>
        <v/>
      </c>
      <c r="AZ174" s="63"/>
      <c r="BA174" s="69"/>
      <c r="BB174" s="69"/>
      <c r="BC174" s="69"/>
      <c r="BD174" s="71"/>
      <c r="BE174" s="71"/>
      <c r="BF174" s="71"/>
      <c r="BG174" s="72"/>
      <c r="BH174" s="73"/>
      <c r="BI174" s="73"/>
      <c r="BJ174" s="74"/>
      <c r="BK174" s="74"/>
      <c r="BL174" s="77" t="str">
        <f t="shared" si="19"/>
        <v/>
      </c>
      <c r="BM174" s="80" t="str">
        <f t="shared" si="20"/>
        <v/>
      </c>
      <c r="BN174" s="139"/>
      <c r="BO174" s="82" t="str">
        <f>IF(ISBLANK(A174),"",VLOOKUP(LEFT(A174,1),Coordinate,2,FALSE))</f>
        <v/>
      </c>
      <c r="BP174" s="83">
        <f t="shared" si="21"/>
        <v>0</v>
      </c>
      <c r="BQ174" s="84">
        <f t="shared" si="22"/>
        <v>0</v>
      </c>
      <c r="BR174" s="54" t="str">
        <f>IF(ISBLANK(A174),"",vlookup(LEFT(A174,1),Coordinate,9,false))</f>
        <v/>
      </c>
      <c r="BS174" s="54" t="str">
        <f>IF(ISBLANK(A174),"",VLOOKUP(MID(A174,2,1),Coordinate,9,false))</f>
        <v/>
      </c>
      <c r="BT174" s="54" t="str">
        <f>IF(ISBLANK(A174),"",VLOOKUP(MID(A174,3,1),Coordinate,9,false))</f>
        <v/>
      </c>
      <c r="BU174" s="54" t="str">
        <f>IF(ISBLANK(A174),"",VLOOKUP(MID(A174,4,1),Coordinate,9,false))</f>
        <v/>
      </c>
      <c r="BV174" s="54" t="str">
        <f>IF(ISBLANK(A174),"",VLOOKUP(MID(A174,5,1),Coordinate,9,false))</f>
        <v/>
      </c>
      <c r="BW174" s="54" t="str">
        <f>IF(ISBLANK(A174),"",VLOOKUP(MID(A174,6,1),Coordinate,9,false))</f>
        <v/>
      </c>
      <c r="BX174" s="84" t="str">
        <f>IF(ISBLANK(A174),"",VLOOKUP(RIGHT(A174,1),Coordinate,9,false))</f>
        <v/>
      </c>
      <c r="BY174" s="84">
        <f t="array" ref="BY174">SUMPRODUCT(BR174:BX174,TRANSPOSE(Weights))</f>
        <v>0</v>
      </c>
      <c r="BZ174" s="53"/>
    </row>
    <row r="175">
      <c r="A175" s="147"/>
      <c r="B175" s="51" t="str">
        <f>IF(ISBLANK(A175),"",if(C175="","N",if(VLOOKUP(BQ175,NewPlanet,3,false)=C175,"Y","N")))</f>
        <v/>
      </c>
      <c r="C175" s="141"/>
      <c r="D175" s="52"/>
      <c r="E175" s="52"/>
      <c r="F175" s="52"/>
      <c r="G175" s="52"/>
      <c r="H175" s="52"/>
      <c r="I175" s="54" t="str">
        <f t="shared" si="16"/>
        <v/>
      </c>
      <c r="J175" s="52"/>
      <c r="K175" s="52"/>
      <c r="L175" s="52"/>
      <c r="M175" s="52"/>
      <c r="N175" s="52"/>
      <c r="O175" s="54" t="str">
        <f t="shared" si="17"/>
        <v/>
      </c>
      <c r="P175" s="142"/>
      <c r="Q175" s="56"/>
      <c r="R175" s="143"/>
      <c r="S175" s="58"/>
      <c r="T175" s="144"/>
      <c r="U175" s="60"/>
      <c r="V175" s="61"/>
      <c r="W175" s="62"/>
      <c r="X175" s="52"/>
      <c r="Y175" s="63"/>
      <c r="Z175" s="52"/>
      <c r="AA175" s="52"/>
      <c r="AB175" s="52"/>
      <c r="AC175" s="65"/>
      <c r="AD175" s="52"/>
      <c r="AE175" s="52"/>
      <c r="AF175" s="52"/>
      <c r="AG175" s="65"/>
      <c r="AH175" s="52"/>
      <c r="AI175" s="52"/>
      <c r="AJ175" s="52"/>
      <c r="AK175" s="65"/>
      <c r="AL175" s="52"/>
      <c r="AM175" s="52"/>
      <c r="AN175" s="52"/>
      <c r="AO175" s="56"/>
      <c r="AP175" s="56"/>
      <c r="AQ175" s="56"/>
      <c r="AR175" s="58"/>
      <c r="AS175" s="58"/>
      <c r="AT175" s="58"/>
      <c r="AU175" s="60"/>
      <c r="AV175" s="60"/>
      <c r="AW175" s="61"/>
      <c r="AX175" s="62"/>
      <c r="AY175" s="31" t="str">
        <f t="shared" si="18"/>
        <v/>
      </c>
      <c r="AZ175" s="63"/>
      <c r="BA175" s="69"/>
      <c r="BB175" s="69"/>
      <c r="BC175" s="69"/>
      <c r="BD175" s="71"/>
      <c r="BE175" s="71"/>
      <c r="BF175" s="71"/>
      <c r="BG175" s="72"/>
      <c r="BH175" s="73"/>
      <c r="BI175" s="73"/>
      <c r="BJ175" s="74"/>
      <c r="BK175" s="74"/>
      <c r="BL175" s="77" t="str">
        <f t="shared" si="19"/>
        <v/>
      </c>
      <c r="BM175" s="80" t="str">
        <f t="shared" si="20"/>
        <v/>
      </c>
      <c r="BN175" s="139"/>
      <c r="BO175" s="82" t="str">
        <f>IF(ISBLANK(A175),"",VLOOKUP(LEFT(A175,1),Coordinate,2,FALSE))</f>
        <v/>
      </c>
      <c r="BP175" s="83">
        <f t="shared" si="21"/>
        <v>0</v>
      </c>
      <c r="BQ175" s="84">
        <f t="shared" si="22"/>
        <v>0</v>
      </c>
      <c r="BR175" s="54" t="str">
        <f>IF(ISBLANK(A175),"",vlookup(LEFT(A175,1),Coordinate,9,false))</f>
        <v/>
      </c>
      <c r="BS175" s="54" t="str">
        <f>IF(ISBLANK(A175),"",VLOOKUP(MID(A175,2,1),Coordinate,9,false))</f>
        <v/>
      </c>
      <c r="BT175" s="54" t="str">
        <f>IF(ISBLANK(A175),"",VLOOKUP(MID(A175,3,1),Coordinate,9,false))</f>
        <v/>
      </c>
      <c r="BU175" s="54" t="str">
        <f>IF(ISBLANK(A175),"",VLOOKUP(MID(A175,4,1),Coordinate,9,false))</f>
        <v/>
      </c>
      <c r="BV175" s="54" t="str">
        <f>IF(ISBLANK(A175),"",VLOOKUP(MID(A175,5,1),Coordinate,9,false))</f>
        <v/>
      </c>
      <c r="BW175" s="54" t="str">
        <f>IF(ISBLANK(A175),"",VLOOKUP(MID(A175,6,1),Coordinate,9,false))</f>
        <v/>
      </c>
      <c r="BX175" s="84" t="str">
        <f>IF(ISBLANK(A175),"",VLOOKUP(RIGHT(A175,1),Coordinate,9,false))</f>
        <v/>
      </c>
      <c r="BY175" s="84">
        <f t="array" ref="BY175">SUMPRODUCT(BR175:BX175,TRANSPOSE(Weights))</f>
        <v>0</v>
      </c>
      <c r="BZ175" s="53"/>
    </row>
    <row r="176">
      <c r="A176" s="147"/>
      <c r="B176" s="51" t="str">
        <f>IF(ISBLANK(A176),"",if(C176="","N",if(VLOOKUP(BQ176,NewPlanet,3,false)=C176,"Y","N")))</f>
        <v/>
      </c>
      <c r="C176" s="141"/>
      <c r="D176" s="52"/>
      <c r="E176" s="52"/>
      <c r="F176" s="52"/>
      <c r="G176" s="52"/>
      <c r="H176" s="52"/>
      <c r="I176" s="54" t="str">
        <f t="shared" si="16"/>
        <v/>
      </c>
      <c r="J176" s="52"/>
      <c r="K176" s="52"/>
      <c r="L176" s="52"/>
      <c r="M176" s="52"/>
      <c r="N176" s="52"/>
      <c r="O176" s="54" t="str">
        <f t="shared" si="17"/>
        <v/>
      </c>
      <c r="P176" s="142"/>
      <c r="Q176" s="56"/>
      <c r="R176" s="143"/>
      <c r="S176" s="58"/>
      <c r="T176" s="144"/>
      <c r="U176" s="60"/>
      <c r="V176" s="61"/>
      <c r="W176" s="62"/>
      <c r="X176" s="52"/>
      <c r="Y176" s="63"/>
      <c r="Z176" s="52"/>
      <c r="AA176" s="52"/>
      <c r="AB176" s="52"/>
      <c r="AC176" s="65"/>
      <c r="AD176" s="52"/>
      <c r="AE176" s="52"/>
      <c r="AF176" s="52"/>
      <c r="AG176" s="65"/>
      <c r="AH176" s="52"/>
      <c r="AI176" s="52"/>
      <c r="AJ176" s="52"/>
      <c r="AK176" s="65"/>
      <c r="AL176" s="52"/>
      <c r="AM176" s="52"/>
      <c r="AN176" s="52"/>
      <c r="AO176" s="56"/>
      <c r="AP176" s="56"/>
      <c r="AQ176" s="56"/>
      <c r="AR176" s="58"/>
      <c r="AS176" s="58"/>
      <c r="AT176" s="58"/>
      <c r="AU176" s="60"/>
      <c r="AV176" s="60"/>
      <c r="AW176" s="61"/>
      <c r="AX176" s="62"/>
      <c r="AY176" s="31" t="str">
        <f t="shared" si="18"/>
        <v/>
      </c>
      <c r="AZ176" s="63"/>
      <c r="BA176" s="69"/>
      <c r="BB176" s="69"/>
      <c r="BC176" s="69"/>
      <c r="BD176" s="71"/>
      <c r="BE176" s="71"/>
      <c r="BF176" s="71"/>
      <c r="BG176" s="72"/>
      <c r="BH176" s="73"/>
      <c r="BI176" s="73"/>
      <c r="BJ176" s="74"/>
      <c r="BK176" s="74"/>
      <c r="BL176" s="77" t="str">
        <f t="shared" si="19"/>
        <v/>
      </c>
      <c r="BM176" s="80" t="str">
        <f t="shared" si="20"/>
        <v/>
      </c>
      <c r="BN176" s="139"/>
      <c r="BO176" s="82" t="str">
        <f>IF(ISBLANK(A176),"",VLOOKUP(LEFT(A176,1),Coordinate,2,FALSE))</f>
        <v/>
      </c>
      <c r="BP176" s="83">
        <f t="shared" si="21"/>
        <v>0</v>
      </c>
      <c r="BQ176" s="84">
        <f t="shared" si="22"/>
        <v>0</v>
      </c>
      <c r="BR176" s="54" t="str">
        <f>IF(ISBLANK(A176),"",vlookup(LEFT(A176,1),Coordinate,9,false))</f>
        <v/>
      </c>
      <c r="BS176" s="54" t="str">
        <f>IF(ISBLANK(A176),"",VLOOKUP(MID(A176,2,1),Coordinate,9,false))</f>
        <v/>
      </c>
      <c r="BT176" s="54" t="str">
        <f>IF(ISBLANK(A176),"",VLOOKUP(MID(A176,3,1),Coordinate,9,false))</f>
        <v/>
      </c>
      <c r="BU176" s="54" t="str">
        <f>IF(ISBLANK(A176),"",VLOOKUP(MID(A176,4,1),Coordinate,9,false))</f>
        <v/>
      </c>
      <c r="BV176" s="54" t="str">
        <f>IF(ISBLANK(A176),"",VLOOKUP(MID(A176,5,1),Coordinate,9,false))</f>
        <v/>
      </c>
      <c r="BW176" s="54" t="str">
        <f>IF(ISBLANK(A176),"",VLOOKUP(MID(A176,6,1),Coordinate,9,false))</f>
        <v/>
      </c>
      <c r="BX176" s="84" t="str">
        <f>IF(ISBLANK(A176),"",VLOOKUP(RIGHT(A176,1),Coordinate,9,false))</f>
        <v/>
      </c>
      <c r="BY176" s="84">
        <f t="array" ref="BY176">SUMPRODUCT(BR176:BX176,TRANSPOSE(Weights))</f>
        <v>0</v>
      </c>
      <c r="BZ176" s="53"/>
    </row>
    <row r="177">
      <c r="A177" s="147"/>
      <c r="B177" s="51" t="str">
        <f>IF(ISBLANK(A177),"",if(C177="","N",if(VLOOKUP(BQ177,NewPlanet,3,false)=C177,"Y","N")))</f>
        <v/>
      </c>
      <c r="C177" s="141"/>
      <c r="D177" s="52"/>
      <c r="E177" s="52"/>
      <c r="F177" s="52"/>
      <c r="G177" s="52"/>
      <c r="H177" s="52"/>
      <c r="I177" s="54" t="str">
        <f t="shared" si="16"/>
        <v/>
      </c>
      <c r="J177" s="52"/>
      <c r="K177" s="52"/>
      <c r="L177" s="52"/>
      <c r="M177" s="52"/>
      <c r="N177" s="52"/>
      <c r="O177" s="54" t="str">
        <f t="shared" si="17"/>
        <v/>
      </c>
      <c r="P177" s="142"/>
      <c r="Q177" s="56"/>
      <c r="R177" s="143"/>
      <c r="S177" s="58"/>
      <c r="T177" s="144"/>
      <c r="U177" s="60"/>
      <c r="V177" s="61"/>
      <c r="W177" s="62"/>
      <c r="X177" s="52"/>
      <c r="Y177" s="63"/>
      <c r="Z177" s="52"/>
      <c r="AA177" s="52"/>
      <c r="AB177" s="52"/>
      <c r="AC177" s="65"/>
      <c r="AD177" s="52"/>
      <c r="AE177" s="52"/>
      <c r="AF177" s="52"/>
      <c r="AG177" s="65"/>
      <c r="AH177" s="52"/>
      <c r="AI177" s="52"/>
      <c r="AJ177" s="52"/>
      <c r="AK177" s="65"/>
      <c r="AL177" s="52"/>
      <c r="AM177" s="52"/>
      <c r="AN177" s="52"/>
      <c r="AO177" s="56"/>
      <c r="AP177" s="56"/>
      <c r="AQ177" s="56"/>
      <c r="AR177" s="58"/>
      <c r="AS177" s="58"/>
      <c r="AT177" s="58"/>
      <c r="AU177" s="60"/>
      <c r="AV177" s="60"/>
      <c r="AW177" s="61"/>
      <c r="AX177" s="62"/>
      <c r="AY177" s="31" t="str">
        <f t="shared" si="18"/>
        <v/>
      </c>
      <c r="AZ177" s="63"/>
      <c r="BA177" s="69"/>
      <c r="BB177" s="69"/>
      <c r="BC177" s="69"/>
      <c r="BD177" s="71"/>
      <c r="BE177" s="71"/>
      <c r="BF177" s="71"/>
      <c r="BG177" s="72"/>
      <c r="BH177" s="73"/>
      <c r="BI177" s="73"/>
      <c r="BJ177" s="74"/>
      <c r="BK177" s="74"/>
      <c r="BL177" s="77" t="str">
        <f t="shared" si="19"/>
        <v/>
      </c>
      <c r="BM177" s="80" t="str">
        <f t="shared" si="20"/>
        <v/>
      </c>
      <c r="BN177" s="139"/>
      <c r="BO177" s="82" t="str">
        <f>IF(ISBLANK(A177),"",VLOOKUP(LEFT(A177,1),Coordinate,2,FALSE))</f>
        <v/>
      </c>
      <c r="BP177" s="83">
        <f t="shared" si="21"/>
        <v>0</v>
      </c>
      <c r="BQ177" s="84">
        <f t="shared" si="22"/>
        <v>0</v>
      </c>
      <c r="BR177" s="54" t="str">
        <f>IF(ISBLANK(A177),"",vlookup(LEFT(A177,1),Coordinate,9,false))</f>
        <v/>
      </c>
      <c r="BS177" s="54" t="str">
        <f>IF(ISBLANK(A177),"",VLOOKUP(MID(A177,2,1),Coordinate,9,false))</f>
        <v/>
      </c>
      <c r="BT177" s="54" t="str">
        <f>IF(ISBLANK(A177),"",VLOOKUP(MID(A177,3,1),Coordinate,9,false))</f>
        <v/>
      </c>
      <c r="BU177" s="54" t="str">
        <f>IF(ISBLANK(A177),"",VLOOKUP(MID(A177,4,1),Coordinate,9,false))</f>
        <v/>
      </c>
      <c r="BV177" s="54" t="str">
        <f>IF(ISBLANK(A177),"",VLOOKUP(MID(A177,5,1),Coordinate,9,false))</f>
        <v/>
      </c>
      <c r="BW177" s="54" t="str">
        <f>IF(ISBLANK(A177),"",VLOOKUP(MID(A177,6,1),Coordinate,9,false))</f>
        <v/>
      </c>
      <c r="BX177" s="84" t="str">
        <f>IF(ISBLANK(A177),"",VLOOKUP(RIGHT(A177,1),Coordinate,9,false))</f>
        <v/>
      </c>
      <c r="BY177" s="84">
        <f t="array" ref="BY177">SUMPRODUCT(BR177:BX177,TRANSPOSE(Weights))</f>
        <v>0</v>
      </c>
      <c r="BZ177" s="53"/>
    </row>
    <row r="178">
      <c r="A178" s="147"/>
      <c r="B178" s="51" t="str">
        <f>IF(ISBLANK(A178),"",if(C178="","N",if(VLOOKUP(BQ178,NewPlanet,3,false)=C178,"Y","N")))</f>
        <v/>
      </c>
      <c r="C178" s="141"/>
      <c r="D178" s="52"/>
      <c r="E178" s="52"/>
      <c r="F178" s="52"/>
      <c r="G178" s="52"/>
      <c r="H178" s="52"/>
      <c r="I178" s="54" t="str">
        <f t="shared" si="16"/>
        <v/>
      </c>
      <c r="J178" s="52"/>
      <c r="K178" s="52"/>
      <c r="L178" s="52"/>
      <c r="M178" s="52"/>
      <c r="N178" s="52"/>
      <c r="O178" s="54" t="str">
        <f t="shared" si="17"/>
        <v/>
      </c>
      <c r="P178" s="142"/>
      <c r="Q178" s="56"/>
      <c r="R178" s="143"/>
      <c r="S178" s="58"/>
      <c r="T178" s="144"/>
      <c r="U178" s="60"/>
      <c r="V178" s="61"/>
      <c r="W178" s="62"/>
      <c r="X178" s="52"/>
      <c r="Y178" s="63"/>
      <c r="Z178" s="52"/>
      <c r="AA178" s="52"/>
      <c r="AB178" s="52"/>
      <c r="AC178" s="65"/>
      <c r="AD178" s="52"/>
      <c r="AE178" s="52"/>
      <c r="AF178" s="52"/>
      <c r="AG178" s="65"/>
      <c r="AH178" s="52"/>
      <c r="AI178" s="52"/>
      <c r="AJ178" s="52"/>
      <c r="AK178" s="65"/>
      <c r="AL178" s="52"/>
      <c r="AM178" s="52"/>
      <c r="AN178" s="52"/>
      <c r="AO178" s="56"/>
      <c r="AP178" s="56"/>
      <c r="AQ178" s="56"/>
      <c r="AR178" s="58"/>
      <c r="AS178" s="58"/>
      <c r="AT178" s="58"/>
      <c r="AU178" s="60"/>
      <c r="AV178" s="60"/>
      <c r="AW178" s="61"/>
      <c r="AX178" s="62"/>
      <c r="AY178" s="31" t="str">
        <f t="shared" si="18"/>
        <v/>
      </c>
      <c r="AZ178" s="63"/>
      <c r="BA178" s="69"/>
      <c r="BB178" s="69"/>
      <c r="BC178" s="69"/>
      <c r="BD178" s="71"/>
      <c r="BE178" s="71"/>
      <c r="BF178" s="71"/>
      <c r="BG178" s="72"/>
      <c r="BH178" s="73"/>
      <c r="BI178" s="73"/>
      <c r="BJ178" s="74"/>
      <c r="BK178" s="74"/>
      <c r="BL178" s="77" t="str">
        <f t="shared" si="19"/>
        <v/>
      </c>
      <c r="BM178" s="80" t="str">
        <f t="shared" si="20"/>
        <v/>
      </c>
      <c r="BN178" s="139"/>
      <c r="BO178" s="82" t="str">
        <f>IF(ISBLANK(A178),"",VLOOKUP(LEFT(A178,1),Coordinate,2,FALSE))</f>
        <v/>
      </c>
      <c r="BP178" s="83">
        <f t="shared" si="21"/>
        <v>0</v>
      </c>
      <c r="BQ178" s="84">
        <f t="shared" si="22"/>
        <v>0</v>
      </c>
      <c r="BR178" s="54" t="str">
        <f>IF(ISBLANK(A178),"",vlookup(LEFT(A178,1),Coordinate,9,false))</f>
        <v/>
      </c>
      <c r="BS178" s="54" t="str">
        <f>IF(ISBLANK(A178),"",VLOOKUP(MID(A178,2,1),Coordinate,9,false))</f>
        <v/>
      </c>
      <c r="BT178" s="54" t="str">
        <f>IF(ISBLANK(A178),"",VLOOKUP(MID(A178,3,1),Coordinate,9,false))</f>
        <v/>
      </c>
      <c r="BU178" s="54" t="str">
        <f>IF(ISBLANK(A178),"",VLOOKUP(MID(A178,4,1),Coordinate,9,false))</f>
        <v/>
      </c>
      <c r="BV178" s="54" t="str">
        <f>IF(ISBLANK(A178),"",VLOOKUP(MID(A178,5,1),Coordinate,9,false))</f>
        <v/>
      </c>
      <c r="BW178" s="54" t="str">
        <f>IF(ISBLANK(A178),"",VLOOKUP(MID(A178,6,1),Coordinate,9,false))</f>
        <v/>
      </c>
      <c r="BX178" s="84" t="str">
        <f>IF(ISBLANK(A178),"",VLOOKUP(RIGHT(A178,1),Coordinate,9,false))</f>
        <v/>
      </c>
      <c r="BY178" s="84">
        <f t="array" ref="BY178">SUMPRODUCT(BR178:BX178,TRANSPOSE(Weights))</f>
        <v>0</v>
      </c>
      <c r="BZ178" s="53"/>
    </row>
    <row r="179">
      <c r="A179" s="147"/>
      <c r="B179" s="51" t="str">
        <f>IF(ISBLANK(A179),"",if(C179="","N",if(VLOOKUP(BQ179,NewPlanet,3,false)=C179,"Y","N")))</f>
        <v/>
      </c>
      <c r="C179" s="141"/>
      <c r="D179" s="52"/>
      <c r="E179" s="52"/>
      <c r="F179" s="52"/>
      <c r="G179" s="52"/>
      <c r="H179" s="52"/>
      <c r="I179" s="54" t="str">
        <f t="shared" si="16"/>
        <v/>
      </c>
      <c r="J179" s="52"/>
      <c r="K179" s="52"/>
      <c r="L179" s="52"/>
      <c r="M179" s="52"/>
      <c r="N179" s="52"/>
      <c r="O179" s="54" t="str">
        <f t="shared" si="17"/>
        <v/>
      </c>
      <c r="P179" s="142"/>
      <c r="Q179" s="56"/>
      <c r="R179" s="143"/>
      <c r="S179" s="58"/>
      <c r="T179" s="144"/>
      <c r="U179" s="60"/>
      <c r="V179" s="61"/>
      <c r="W179" s="62"/>
      <c r="X179" s="52"/>
      <c r="Y179" s="63"/>
      <c r="Z179" s="52"/>
      <c r="AA179" s="52"/>
      <c r="AB179" s="52"/>
      <c r="AC179" s="65"/>
      <c r="AD179" s="52"/>
      <c r="AE179" s="52"/>
      <c r="AF179" s="52"/>
      <c r="AG179" s="65"/>
      <c r="AH179" s="52"/>
      <c r="AI179" s="52"/>
      <c r="AJ179" s="52"/>
      <c r="AK179" s="65"/>
      <c r="AL179" s="52"/>
      <c r="AM179" s="52"/>
      <c r="AN179" s="52"/>
      <c r="AO179" s="56"/>
      <c r="AP179" s="56"/>
      <c r="AQ179" s="56"/>
      <c r="AR179" s="58"/>
      <c r="AS179" s="58"/>
      <c r="AT179" s="58"/>
      <c r="AU179" s="60"/>
      <c r="AV179" s="60"/>
      <c r="AW179" s="61"/>
      <c r="AX179" s="62"/>
      <c r="AY179" s="31" t="str">
        <f t="shared" si="18"/>
        <v/>
      </c>
      <c r="AZ179" s="63"/>
      <c r="BA179" s="69"/>
      <c r="BB179" s="69"/>
      <c r="BC179" s="69"/>
      <c r="BD179" s="71"/>
      <c r="BE179" s="71"/>
      <c r="BF179" s="71"/>
      <c r="BG179" s="72"/>
      <c r="BH179" s="73"/>
      <c r="BI179" s="73"/>
      <c r="BJ179" s="74"/>
      <c r="BK179" s="74"/>
      <c r="BL179" s="77" t="str">
        <f t="shared" si="19"/>
        <v/>
      </c>
      <c r="BM179" s="80" t="str">
        <f t="shared" si="20"/>
        <v/>
      </c>
      <c r="BN179" s="139"/>
      <c r="BO179" s="82" t="str">
        <f>IF(ISBLANK(A179),"",VLOOKUP(LEFT(A179,1),Coordinate,2,FALSE))</f>
        <v/>
      </c>
      <c r="BP179" s="83">
        <f t="shared" si="21"/>
        <v>0</v>
      </c>
      <c r="BQ179" s="84">
        <f t="shared" si="22"/>
        <v>0</v>
      </c>
      <c r="BR179" s="54" t="str">
        <f>IF(ISBLANK(A179),"",vlookup(LEFT(A179,1),Coordinate,9,false))</f>
        <v/>
      </c>
      <c r="BS179" s="54" t="str">
        <f>IF(ISBLANK(A179),"",VLOOKUP(MID(A179,2,1),Coordinate,9,false))</f>
        <v/>
      </c>
      <c r="BT179" s="54" t="str">
        <f>IF(ISBLANK(A179),"",VLOOKUP(MID(A179,3,1),Coordinate,9,false))</f>
        <v/>
      </c>
      <c r="BU179" s="54" t="str">
        <f>IF(ISBLANK(A179),"",VLOOKUP(MID(A179,4,1),Coordinate,9,false))</f>
        <v/>
      </c>
      <c r="BV179" s="54" t="str">
        <f>IF(ISBLANK(A179),"",VLOOKUP(MID(A179,5,1),Coordinate,9,false))</f>
        <v/>
      </c>
      <c r="BW179" s="54" t="str">
        <f>IF(ISBLANK(A179),"",VLOOKUP(MID(A179,6,1),Coordinate,9,false))</f>
        <v/>
      </c>
      <c r="BX179" s="84" t="str">
        <f>IF(ISBLANK(A179),"",VLOOKUP(RIGHT(A179,1),Coordinate,9,false))</f>
        <v/>
      </c>
      <c r="BY179" s="84">
        <f t="array" ref="BY179">SUMPRODUCT(BR179:BX179,TRANSPOSE(Weights))</f>
        <v>0</v>
      </c>
      <c r="BZ179" s="53"/>
    </row>
    <row r="180">
      <c r="A180" s="147"/>
      <c r="B180" s="51" t="str">
        <f>IF(ISBLANK(A180),"",if(C180="","N",if(VLOOKUP(BQ180,NewPlanet,3,false)=C180,"Y","N")))</f>
        <v/>
      </c>
      <c r="C180" s="141"/>
      <c r="D180" s="52"/>
      <c r="E180" s="52"/>
      <c r="F180" s="52"/>
      <c r="G180" s="52"/>
      <c r="H180" s="52"/>
      <c r="I180" s="54" t="str">
        <f t="shared" si="16"/>
        <v/>
      </c>
      <c r="J180" s="52"/>
      <c r="K180" s="52"/>
      <c r="L180" s="52"/>
      <c r="M180" s="52"/>
      <c r="N180" s="52"/>
      <c r="O180" s="54" t="str">
        <f t="shared" si="17"/>
        <v/>
      </c>
      <c r="P180" s="142"/>
      <c r="Q180" s="56"/>
      <c r="R180" s="143"/>
      <c r="S180" s="58"/>
      <c r="T180" s="144"/>
      <c r="U180" s="60"/>
      <c r="V180" s="61"/>
      <c r="W180" s="62"/>
      <c r="X180" s="52"/>
      <c r="Y180" s="63"/>
      <c r="Z180" s="52"/>
      <c r="AA180" s="52"/>
      <c r="AB180" s="52"/>
      <c r="AC180" s="65"/>
      <c r="AD180" s="52"/>
      <c r="AE180" s="52"/>
      <c r="AF180" s="52"/>
      <c r="AG180" s="65"/>
      <c r="AH180" s="52"/>
      <c r="AI180" s="52"/>
      <c r="AJ180" s="52"/>
      <c r="AK180" s="65"/>
      <c r="AL180" s="52"/>
      <c r="AM180" s="52"/>
      <c r="AN180" s="52"/>
      <c r="AO180" s="56"/>
      <c r="AP180" s="56"/>
      <c r="AQ180" s="56"/>
      <c r="AR180" s="58"/>
      <c r="AS180" s="58"/>
      <c r="AT180" s="58"/>
      <c r="AU180" s="60"/>
      <c r="AV180" s="60"/>
      <c r="AW180" s="61"/>
      <c r="AX180" s="62"/>
      <c r="AY180" s="31" t="str">
        <f t="shared" si="18"/>
        <v/>
      </c>
      <c r="AZ180" s="63"/>
      <c r="BA180" s="69"/>
      <c r="BB180" s="69"/>
      <c r="BC180" s="69"/>
      <c r="BD180" s="71"/>
      <c r="BE180" s="71"/>
      <c r="BF180" s="71"/>
      <c r="BG180" s="72"/>
      <c r="BH180" s="73"/>
      <c r="BI180" s="73"/>
      <c r="BJ180" s="74"/>
      <c r="BK180" s="74"/>
      <c r="BL180" s="77" t="str">
        <f t="shared" si="19"/>
        <v/>
      </c>
      <c r="BM180" s="80" t="str">
        <f t="shared" si="20"/>
        <v/>
      </c>
      <c r="BN180" s="139"/>
      <c r="BO180" s="82" t="str">
        <f>IF(ISBLANK(A180),"",VLOOKUP(LEFT(A180,1),Coordinate,2,FALSE))</f>
        <v/>
      </c>
      <c r="BP180" s="83">
        <f t="shared" si="21"/>
        <v>0</v>
      </c>
      <c r="BQ180" s="84">
        <f t="shared" si="22"/>
        <v>0</v>
      </c>
      <c r="BR180" s="54" t="str">
        <f>IF(ISBLANK(A180),"",vlookup(LEFT(A180,1),Coordinate,9,false))</f>
        <v/>
      </c>
      <c r="BS180" s="54" t="str">
        <f>IF(ISBLANK(A180),"",VLOOKUP(MID(A180,2,1),Coordinate,9,false))</f>
        <v/>
      </c>
      <c r="BT180" s="54" t="str">
        <f>IF(ISBLANK(A180),"",VLOOKUP(MID(A180,3,1),Coordinate,9,false))</f>
        <v/>
      </c>
      <c r="BU180" s="54" t="str">
        <f>IF(ISBLANK(A180),"",VLOOKUP(MID(A180,4,1),Coordinate,9,false))</f>
        <v/>
      </c>
      <c r="BV180" s="54" t="str">
        <f>IF(ISBLANK(A180),"",VLOOKUP(MID(A180,5,1),Coordinate,9,false))</f>
        <v/>
      </c>
      <c r="BW180" s="54" t="str">
        <f>IF(ISBLANK(A180),"",VLOOKUP(MID(A180,6,1),Coordinate,9,false))</f>
        <v/>
      </c>
      <c r="BX180" s="84" t="str">
        <f>IF(ISBLANK(A180),"",VLOOKUP(RIGHT(A180,1),Coordinate,9,false))</f>
        <v/>
      </c>
      <c r="BY180" s="84">
        <f t="array" ref="BY180">SUMPRODUCT(BR180:BX180,TRANSPOSE(Weights))</f>
        <v>0</v>
      </c>
      <c r="BZ180" s="53"/>
    </row>
    <row r="181">
      <c r="A181" s="147"/>
      <c r="B181" s="51" t="str">
        <f>IF(ISBLANK(A181),"",if(C181="","N",if(VLOOKUP(BQ181,NewPlanet,3,false)=C181,"Y","N")))</f>
        <v/>
      </c>
      <c r="C181" s="141"/>
      <c r="D181" s="52"/>
      <c r="E181" s="52"/>
      <c r="F181" s="52"/>
      <c r="G181" s="52"/>
      <c r="H181" s="52"/>
      <c r="I181" s="54" t="str">
        <f t="shared" si="16"/>
        <v/>
      </c>
      <c r="J181" s="52"/>
      <c r="K181" s="52"/>
      <c r="L181" s="52"/>
      <c r="M181" s="52"/>
      <c r="N181" s="52"/>
      <c r="O181" s="54" t="str">
        <f t="shared" si="17"/>
        <v/>
      </c>
      <c r="P181" s="142"/>
      <c r="Q181" s="56"/>
      <c r="R181" s="143"/>
      <c r="S181" s="58"/>
      <c r="T181" s="144"/>
      <c r="U181" s="60"/>
      <c r="V181" s="61"/>
      <c r="W181" s="62"/>
      <c r="X181" s="52"/>
      <c r="Y181" s="63"/>
      <c r="Z181" s="52"/>
      <c r="AA181" s="52"/>
      <c r="AB181" s="52"/>
      <c r="AC181" s="65"/>
      <c r="AD181" s="52"/>
      <c r="AE181" s="52"/>
      <c r="AF181" s="52"/>
      <c r="AG181" s="65"/>
      <c r="AH181" s="52"/>
      <c r="AI181" s="52"/>
      <c r="AJ181" s="52"/>
      <c r="AK181" s="65"/>
      <c r="AL181" s="52"/>
      <c r="AM181" s="52"/>
      <c r="AN181" s="52"/>
      <c r="AO181" s="56"/>
      <c r="AP181" s="56"/>
      <c r="AQ181" s="56"/>
      <c r="AR181" s="58"/>
      <c r="AS181" s="58"/>
      <c r="AT181" s="58"/>
      <c r="AU181" s="60"/>
      <c r="AV181" s="60"/>
      <c r="AW181" s="61"/>
      <c r="AX181" s="62"/>
      <c r="AY181" s="31" t="str">
        <f t="shared" si="18"/>
        <v/>
      </c>
      <c r="AZ181" s="63"/>
      <c r="BA181" s="69"/>
      <c r="BB181" s="69"/>
      <c r="BC181" s="69"/>
      <c r="BD181" s="71"/>
      <c r="BE181" s="71"/>
      <c r="BF181" s="71"/>
      <c r="BG181" s="72"/>
      <c r="BH181" s="73"/>
      <c r="BI181" s="73"/>
      <c r="BJ181" s="74"/>
      <c r="BK181" s="74"/>
      <c r="BL181" s="77" t="str">
        <f t="shared" si="19"/>
        <v/>
      </c>
      <c r="BM181" s="80" t="str">
        <f t="shared" si="20"/>
        <v/>
      </c>
      <c r="BN181" s="139"/>
      <c r="BO181" s="82" t="str">
        <f>IF(ISBLANK(A181),"",VLOOKUP(LEFT(A181,1),Coordinate,2,FALSE))</f>
        <v/>
      </c>
      <c r="BP181" s="83">
        <f t="shared" si="21"/>
        <v>0</v>
      </c>
      <c r="BQ181" s="84">
        <f t="shared" si="22"/>
        <v>0</v>
      </c>
      <c r="BR181" s="54" t="str">
        <f>IF(ISBLANK(A181),"",vlookup(LEFT(A181,1),Coordinate,9,false))</f>
        <v/>
      </c>
      <c r="BS181" s="54" t="str">
        <f>IF(ISBLANK(A181),"",VLOOKUP(MID(A181,2,1),Coordinate,9,false))</f>
        <v/>
      </c>
      <c r="BT181" s="54" t="str">
        <f>IF(ISBLANK(A181),"",VLOOKUP(MID(A181,3,1),Coordinate,9,false))</f>
        <v/>
      </c>
      <c r="BU181" s="54" t="str">
        <f>IF(ISBLANK(A181),"",VLOOKUP(MID(A181,4,1),Coordinate,9,false))</f>
        <v/>
      </c>
      <c r="BV181" s="54" t="str">
        <f>IF(ISBLANK(A181),"",VLOOKUP(MID(A181,5,1),Coordinate,9,false))</f>
        <v/>
      </c>
      <c r="BW181" s="54" t="str">
        <f>IF(ISBLANK(A181),"",VLOOKUP(MID(A181,6,1),Coordinate,9,false))</f>
        <v/>
      </c>
      <c r="BX181" s="84" t="str">
        <f>IF(ISBLANK(A181),"",VLOOKUP(RIGHT(A181,1),Coordinate,9,false))</f>
        <v/>
      </c>
      <c r="BY181" s="84">
        <f t="array" ref="BY181">SUMPRODUCT(BR181:BX181,TRANSPOSE(Weights))</f>
        <v>0</v>
      </c>
      <c r="BZ181" s="53"/>
    </row>
    <row r="182">
      <c r="A182" s="147"/>
      <c r="B182" s="51" t="str">
        <f>IF(ISBLANK(A182),"",if(C182="","N",if(VLOOKUP(BQ182,NewPlanet,3,false)=C182,"Y","N")))</f>
        <v/>
      </c>
      <c r="C182" s="141"/>
      <c r="D182" s="52"/>
      <c r="E182" s="52"/>
      <c r="F182" s="52"/>
      <c r="G182" s="52"/>
      <c r="H182" s="52"/>
      <c r="I182" s="54" t="str">
        <f t="shared" si="16"/>
        <v/>
      </c>
      <c r="J182" s="52"/>
      <c r="K182" s="52"/>
      <c r="L182" s="52"/>
      <c r="M182" s="52"/>
      <c r="N182" s="52"/>
      <c r="O182" s="54" t="str">
        <f t="shared" si="17"/>
        <v/>
      </c>
      <c r="P182" s="142"/>
      <c r="Q182" s="56"/>
      <c r="R182" s="143"/>
      <c r="S182" s="58"/>
      <c r="T182" s="144"/>
      <c r="U182" s="60"/>
      <c r="V182" s="61"/>
      <c r="W182" s="62"/>
      <c r="X182" s="52"/>
      <c r="Y182" s="63"/>
      <c r="Z182" s="52"/>
      <c r="AA182" s="52"/>
      <c r="AB182" s="52"/>
      <c r="AC182" s="65"/>
      <c r="AD182" s="52"/>
      <c r="AE182" s="52"/>
      <c r="AF182" s="52"/>
      <c r="AG182" s="65"/>
      <c r="AH182" s="52"/>
      <c r="AI182" s="52"/>
      <c r="AJ182" s="52"/>
      <c r="AK182" s="65"/>
      <c r="AL182" s="52"/>
      <c r="AM182" s="52"/>
      <c r="AN182" s="52"/>
      <c r="AO182" s="56"/>
      <c r="AP182" s="56"/>
      <c r="AQ182" s="56"/>
      <c r="AR182" s="58"/>
      <c r="AS182" s="58"/>
      <c r="AT182" s="58"/>
      <c r="AU182" s="60"/>
      <c r="AV182" s="60"/>
      <c r="AW182" s="61"/>
      <c r="AX182" s="62"/>
      <c r="AY182" s="31" t="str">
        <f t="shared" si="18"/>
        <v/>
      </c>
      <c r="AZ182" s="63"/>
      <c r="BA182" s="69"/>
      <c r="BB182" s="69"/>
      <c r="BC182" s="69"/>
      <c r="BD182" s="71"/>
      <c r="BE182" s="71"/>
      <c r="BF182" s="71"/>
      <c r="BG182" s="72"/>
      <c r="BH182" s="73"/>
      <c r="BI182" s="73"/>
      <c r="BJ182" s="74"/>
      <c r="BK182" s="74"/>
      <c r="BL182" s="77" t="str">
        <f t="shared" si="19"/>
        <v/>
      </c>
      <c r="BM182" s="80" t="str">
        <f t="shared" si="20"/>
        <v/>
      </c>
      <c r="BN182" s="139"/>
      <c r="BO182" s="82" t="str">
        <f>IF(ISBLANK(A182),"",VLOOKUP(LEFT(A182,1),Coordinate,2,FALSE))</f>
        <v/>
      </c>
      <c r="BP182" s="83">
        <f t="shared" si="21"/>
        <v>0</v>
      </c>
      <c r="BQ182" s="84">
        <f t="shared" si="22"/>
        <v>0</v>
      </c>
      <c r="BR182" s="54" t="str">
        <f>IF(ISBLANK(A182),"",vlookup(LEFT(A182,1),Coordinate,9,false))</f>
        <v/>
      </c>
      <c r="BS182" s="54" t="str">
        <f>IF(ISBLANK(A182),"",VLOOKUP(MID(A182,2,1),Coordinate,9,false))</f>
        <v/>
      </c>
      <c r="BT182" s="54" t="str">
        <f>IF(ISBLANK(A182),"",VLOOKUP(MID(A182,3,1),Coordinate,9,false))</f>
        <v/>
      </c>
      <c r="BU182" s="54" t="str">
        <f>IF(ISBLANK(A182),"",VLOOKUP(MID(A182,4,1),Coordinate,9,false))</f>
        <v/>
      </c>
      <c r="BV182" s="54" t="str">
        <f>IF(ISBLANK(A182),"",VLOOKUP(MID(A182,5,1),Coordinate,9,false))</f>
        <v/>
      </c>
      <c r="BW182" s="54" t="str">
        <f>IF(ISBLANK(A182),"",VLOOKUP(MID(A182,6,1),Coordinate,9,false))</f>
        <v/>
      </c>
      <c r="BX182" s="84" t="str">
        <f>IF(ISBLANK(A182),"",VLOOKUP(RIGHT(A182,1),Coordinate,9,false))</f>
        <v/>
      </c>
      <c r="BY182" s="84">
        <f t="array" ref="BY182">SUMPRODUCT(BR182:BX182,TRANSPOSE(Weights))</f>
        <v>0</v>
      </c>
      <c r="BZ182" s="53"/>
    </row>
    <row r="183">
      <c r="A183" s="147"/>
      <c r="B183" s="51" t="str">
        <f>IF(ISBLANK(A183),"",if(C183="","N",if(VLOOKUP(BQ183,NewPlanet,3,false)=C183,"Y","N")))</f>
        <v/>
      </c>
      <c r="C183" s="141"/>
      <c r="D183" s="52"/>
      <c r="E183" s="52"/>
      <c r="F183" s="52"/>
      <c r="G183" s="52"/>
      <c r="H183" s="52"/>
      <c r="I183" s="54" t="str">
        <f t="shared" si="16"/>
        <v/>
      </c>
      <c r="J183" s="52"/>
      <c r="K183" s="52"/>
      <c r="L183" s="52"/>
      <c r="M183" s="52"/>
      <c r="N183" s="52"/>
      <c r="O183" s="54" t="str">
        <f t="shared" si="17"/>
        <v/>
      </c>
      <c r="P183" s="142"/>
      <c r="Q183" s="56"/>
      <c r="R183" s="143"/>
      <c r="S183" s="58"/>
      <c r="T183" s="144"/>
      <c r="U183" s="60"/>
      <c r="V183" s="61"/>
      <c r="W183" s="62"/>
      <c r="X183" s="52"/>
      <c r="Y183" s="63"/>
      <c r="Z183" s="52"/>
      <c r="AA183" s="52"/>
      <c r="AB183" s="52"/>
      <c r="AC183" s="65"/>
      <c r="AD183" s="52"/>
      <c r="AE183" s="52"/>
      <c r="AF183" s="52"/>
      <c r="AG183" s="65"/>
      <c r="AH183" s="52"/>
      <c r="AI183" s="52"/>
      <c r="AJ183" s="52"/>
      <c r="AK183" s="65"/>
      <c r="AL183" s="52"/>
      <c r="AM183" s="52"/>
      <c r="AN183" s="52"/>
      <c r="AO183" s="56"/>
      <c r="AP183" s="56"/>
      <c r="AQ183" s="56"/>
      <c r="AR183" s="58"/>
      <c r="AS183" s="58"/>
      <c r="AT183" s="58"/>
      <c r="AU183" s="60"/>
      <c r="AV183" s="60"/>
      <c r="AW183" s="61"/>
      <c r="AX183" s="62"/>
      <c r="AY183" s="31" t="str">
        <f t="shared" si="18"/>
        <v/>
      </c>
      <c r="AZ183" s="63"/>
      <c r="BA183" s="69"/>
      <c r="BB183" s="69"/>
      <c r="BC183" s="69"/>
      <c r="BD183" s="71"/>
      <c r="BE183" s="71"/>
      <c r="BF183" s="71"/>
      <c r="BG183" s="72"/>
      <c r="BH183" s="73"/>
      <c r="BI183" s="73"/>
      <c r="BJ183" s="74"/>
      <c r="BK183" s="74"/>
      <c r="BL183" s="77" t="str">
        <f t="shared" si="19"/>
        <v/>
      </c>
      <c r="BM183" s="80" t="str">
        <f t="shared" si="20"/>
        <v/>
      </c>
      <c r="BN183" s="139"/>
      <c r="BO183" s="82" t="str">
        <f>IF(ISBLANK(A183),"",VLOOKUP(LEFT(A183,1),Coordinate,2,FALSE))</f>
        <v/>
      </c>
      <c r="BP183" s="83">
        <f t="shared" si="21"/>
        <v>0</v>
      </c>
      <c r="BQ183" s="84">
        <f t="shared" si="22"/>
        <v>0</v>
      </c>
      <c r="BR183" s="54" t="str">
        <f>IF(ISBLANK(A183),"",vlookup(LEFT(A183,1),Coordinate,9,false))</f>
        <v/>
      </c>
      <c r="BS183" s="54" t="str">
        <f>IF(ISBLANK(A183),"",VLOOKUP(MID(A183,2,1),Coordinate,9,false))</f>
        <v/>
      </c>
      <c r="BT183" s="54" t="str">
        <f>IF(ISBLANK(A183),"",VLOOKUP(MID(A183,3,1),Coordinate,9,false))</f>
        <v/>
      </c>
      <c r="BU183" s="54" t="str">
        <f>IF(ISBLANK(A183),"",VLOOKUP(MID(A183,4,1),Coordinate,9,false))</f>
        <v/>
      </c>
      <c r="BV183" s="54" t="str">
        <f>IF(ISBLANK(A183),"",VLOOKUP(MID(A183,5,1),Coordinate,9,false))</f>
        <v/>
      </c>
      <c r="BW183" s="54" t="str">
        <f>IF(ISBLANK(A183),"",VLOOKUP(MID(A183,6,1),Coordinate,9,false))</f>
        <v/>
      </c>
      <c r="BX183" s="84" t="str">
        <f>IF(ISBLANK(A183),"",VLOOKUP(RIGHT(A183,1),Coordinate,9,false))</f>
        <v/>
      </c>
      <c r="BY183" s="84">
        <f t="array" ref="BY183">SUMPRODUCT(BR183:BX183,TRANSPOSE(Weights))</f>
        <v>0</v>
      </c>
      <c r="BZ183" s="53"/>
    </row>
    <row r="184">
      <c r="A184" s="147"/>
      <c r="B184" s="51" t="str">
        <f>IF(ISBLANK(A184),"",if(C184="","N",if(VLOOKUP(BQ184,NewPlanet,3,false)=C184,"Y","N")))</f>
        <v/>
      </c>
      <c r="C184" s="141"/>
      <c r="D184" s="52"/>
      <c r="E184" s="52"/>
      <c r="F184" s="52"/>
      <c r="G184" s="52"/>
      <c r="H184" s="52"/>
      <c r="I184" s="54" t="str">
        <f t="shared" si="16"/>
        <v/>
      </c>
      <c r="J184" s="52"/>
      <c r="K184" s="52"/>
      <c r="L184" s="52"/>
      <c r="M184" s="52"/>
      <c r="N184" s="52"/>
      <c r="O184" s="54" t="str">
        <f t="shared" si="17"/>
        <v/>
      </c>
      <c r="P184" s="142"/>
      <c r="Q184" s="56"/>
      <c r="R184" s="143"/>
      <c r="S184" s="58"/>
      <c r="T184" s="144"/>
      <c r="U184" s="60"/>
      <c r="V184" s="61"/>
      <c r="W184" s="62"/>
      <c r="X184" s="52"/>
      <c r="Y184" s="63"/>
      <c r="Z184" s="52"/>
      <c r="AA184" s="52"/>
      <c r="AB184" s="52"/>
      <c r="AC184" s="65"/>
      <c r="AD184" s="52"/>
      <c r="AE184" s="52"/>
      <c r="AF184" s="52"/>
      <c r="AG184" s="65"/>
      <c r="AH184" s="52"/>
      <c r="AI184" s="52"/>
      <c r="AJ184" s="52"/>
      <c r="AK184" s="65"/>
      <c r="AL184" s="52"/>
      <c r="AM184" s="52"/>
      <c r="AN184" s="52"/>
      <c r="AO184" s="56"/>
      <c r="AP184" s="56"/>
      <c r="AQ184" s="56"/>
      <c r="AR184" s="58"/>
      <c r="AS184" s="58"/>
      <c r="AT184" s="58"/>
      <c r="AU184" s="60"/>
      <c r="AV184" s="60"/>
      <c r="AW184" s="61"/>
      <c r="AX184" s="62"/>
      <c r="AY184" s="31" t="str">
        <f t="shared" si="18"/>
        <v/>
      </c>
      <c r="AZ184" s="63"/>
      <c r="BA184" s="69"/>
      <c r="BB184" s="69"/>
      <c r="BC184" s="69"/>
      <c r="BD184" s="71"/>
      <c r="BE184" s="71"/>
      <c r="BF184" s="71"/>
      <c r="BG184" s="72"/>
      <c r="BH184" s="73"/>
      <c r="BI184" s="73"/>
      <c r="BJ184" s="74"/>
      <c r="BK184" s="74"/>
      <c r="BL184" s="77" t="str">
        <f t="shared" si="19"/>
        <v/>
      </c>
      <c r="BM184" s="80" t="str">
        <f t="shared" si="20"/>
        <v/>
      </c>
      <c r="BN184" s="139"/>
      <c r="BO184" s="82" t="str">
        <f>IF(ISBLANK(A184),"",VLOOKUP(LEFT(A184,1),Coordinate,2,FALSE))</f>
        <v/>
      </c>
      <c r="BP184" s="83">
        <f t="shared" si="21"/>
        <v>0</v>
      </c>
      <c r="BQ184" s="84">
        <f t="shared" si="22"/>
        <v>0</v>
      </c>
      <c r="BR184" s="54" t="str">
        <f>IF(ISBLANK(A184),"",vlookup(LEFT(A184,1),Coordinate,9,false))</f>
        <v/>
      </c>
      <c r="BS184" s="54" t="str">
        <f>IF(ISBLANK(A184),"",VLOOKUP(MID(A184,2,1),Coordinate,9,false))</f>
        <v/>
      </c>
      <c r="BT184" s="54" t="str">
        <f>IF(ISBLANK(A184),"",VLOOKUP(MID(A184,3,1),Coordinate,9,false))</f>
        <v/>
      </c>
      <c r="BU184" s="54" t="str">
        <f>IF(ISBLANK(A184),"",VLOOKUP(MID(A184,4,1),Coordinate,9,false))</f>
        <v/>
      </c>
      <c r="BV184" s="54" t="str">
        <f>IF(ISBLANK(A184),"",VLOOKUP(MID(A184,5,1),Coordinate,9,false))</f>
        <v/>
      </c>
      <c r="BW184" s="54" t="str">
        <f>IF(ISBLANK(A184),"",VLOOKUP(MID(A184,6,1),Coordinate,9,false))</f>
        <v/>
      </c>
      <c r="BX184" s="84" t="str">
        <f>IF(ISBLANK(A184),"",VLOOKUP(RIGHT(A184,1),Coordinate,9,false))</f>
        <v/>
      </c>
      <c r="BY184" s="84">
        <f t="array" ref="BY184">SUMPRODUCT(BR184:BX184,TRANSPOSE(Weights))</f>
        <v>0</v>
      </c>
      <c r="BZ184" s="53"/>
    </row>
    <row r="185">
      <c r="A185" s="147"/>
      <c r="B185" s="51" t="str">
        <f>IF(ISBLANK(A185),"",if(C185="","N",if(VLOOKUP(BQ185,NewPlanet,3,false)=C185,"Y","N")))</f>
        <v/>
      </c>
      <c r="C185" s="141"/>
      <c r="D185" s="52"/>
      <c r="E185" s="52"/>
      <c r="F185" s="52"/>
      <c r="G185" s="52"/>
      <c r="H185" s="52"/>
      <c r="I185" s="54" t="str">
        <f t="shared" si="16"/>
        <v/>
      </c>
      <c r="J185" s="52"/>
      <c r="K185" s="52"/>
      <c r="L185" s="52"/>
      <c r="M185" s="52"/>
      <c r="N185" s="52"/>
      <c r="O185" s="54" t="str">
        <f t="shared" si="17"/>
        <v/>
      </c>
      <c r="P185" s="142"/>
      <c r="Q185" s="56"/>
      <c r="R185" s="143"/>
      <c r="S185" s="58"/>
      <c r="T185" s="144"/>
      <c r="U185" s="60"/>
      <c r="V185" s="61"/>
      <c r="W185" s="62"/>
      <c r="X185" s="52"/>
      <c r="Y185" s="63"/>
      <c r="Z185" s="52"/>
      <c r="AA185" s="52"/>
      <c r="AB185" s="52"/>
      <c r="AC185" s="65"/>
      <c r="AD185" s="52"/>
      <c r="AE185" s="52"/>
      <c r="AF185" s="52"/>
      <c r="AG185" s="65"/>
      <c r="AH185" s="52"/>
      <c r="AI185" s="52"/>
      <c r="AJ185" s="52"/>
      <c r="AK185" s="65"/>
      <c r="AL185" s="52"/>
      <c r="AM185" s="52"/>
      <c r="AN185" s="52"/>
      <c r="AO185" s="56"/>
      <c r="AP185" s="56"/>
      <c r="AQ185" s="56"/>
      <c r="AR185" s="58"/>
      <c r="AS185" s="58"/>
      <c r="AT185" s="58"/>
      <c r="AU185" s="60"/>
      <c r="AV185" s="60"/>
      <c r="AW185" s="61"/>
      <c r="AX185" s="62"/>
      <c r="AY185" s="31" t="str">
        <f t="shared" si="18"/>
        <v/>
      </c>
      <c r="AZ185" s="63"/>
      <c r="BA185" s="69"/>
      <c r="BB185" s="69"/>
      <c r="BC185" s="69"/>
      <c r="BD185" s="71"/>
      <c r="BE185" s="71"/>
      <c r="BF185" s="71"/>
      <c r="BG185" s="72"/>
      <c r="BH185" s="73"/>
      <c r="BI185" s="73"/>
      <c r="BJ185" s="74"/>
      <c r="BK185" s="74"/>
      <c r="BL185" s="77" t="str">
        <f t="shared" si="19"/>
        <v/>
      </c>
      <c r="BM185" s="80" t="str">
        <f t="shared" si="20"/>
        <v/>
      </c>
      <c r="BN185" s="139"/>
      <c r="BO185" s="82" t="str">
        <f>IF(ISBLANK(A185),"",VLOOKUP(LEFT(A185,1),Coordinate,2,FALSE))</f>
        <v/>
      </c>
      <c r="BP185" s="83">
        <f t="shared" si="21"/>
        <v>0</v>
      </c>
      <c r="BQ185" s="84">
        <f t="shared" si="22"/>
        <v>0</v>
      </c>
      <c r="BR185" s="54" t="str">
        <f>IF(ISBLANK(A185),"",vlookup(LEFT(A185,1),Coordinate,9,false))</f>
        <v/>
      </c>
      <c r="BS185" s="54" t="str">
        <f>IF(ISBLANK(A185),"",VLOOKUP(MID(A185,2,1),Coordinate,9,false))</f>
        <v/>
      </c>
      <c r="BT185" s="54" t="str">
        <f>IF(ISBLANK(A185),"",VLOOKUP(MID(A185,3,1),Coordinate,9,false))</f>
        <v/>
      </c>
      <c r="BU185" s="54" t="str">
        <f>IF(ISBLANK(A185),"",VLOOKUP(MID(A185,4,1),Coordinate,9,false))</f>
        <v/>
      </c>
      <c r="BV185" s="54" t="str">
        <f>IF(ISBLANK(A185),"",VLOOKUP(MID(A185,5,1),Coordinate,9,false))</f>
        <v/>
      </c>
      <c r="BW185" s="54" t="str">
        <f>IF(ISBLANK(A185),"",VLOOKUP(MID(A185,6,1),Coordinate,9,false))</f>
        <v/>
      </c>
      <c r="BX185" s="84" t="str">
        <f>IF(ISBLANK(A185),"",VLOOKUP(RIGHT(A185,1),Coordinate,9,false))</f>
        <v/>
      </c>
      <c r="BY185" s="84">
        <f t="array" ref="BY185">SUMPRODUCT(BR185:BX185,TRANSPOSE(Weights))</f>
        <v>0</v>
      </c>
      <c r="BZ185" s="53"/>
    </row>
    <row r="186">
      <c r="A186" s="147"/>
      <c r="B186" s="51" t="str">
        <f>IF(ISBLANK(A186),"",if(C186="","N",if(VLOOKUP(BQ186,NewPlanet,3,false)=C186,"Y","N")))</f>
        <v/>
      </c>
      <c r="C186" s="141"/>
      <c r="D186" s="52"/>
      <c r="E186" s="52"/>
      <c r="F186" s="52"/>
      <c r="G186" s="52"/>
      <c r="H186" s="52"/>
      <c r="I186" s="54" t="str">
        <f t="shared" si="16"/>
        <v/>
      </c>
      <c r="J186" s="52"/>
      <c r="K186" s="52"/>
      <c r="L186" s="52"/>
      <c r="M186" s="52"/>
      <c r="N186" s="52"/>
      <c r="O186" s="54" t="str">
        <f t="shared" si="17"/>
        <v/>
      </c>
      <c r="P186" s="142"/>
      <c r="Q186" s="56"/>
      <c r="R186" s="143"/>
      <c r="S186" s="58"/>
      <c r="T186" s="144"/>
      <c r="U186" s="60"/>
      <c r="V186" s="61"/>
      <c r="W186" s="62"/>
      <c r="X186" s="52"/>
      <c r="Y186" s="63"/>
      <c r="Z186" s="52"/>
      <c r="AA186" s="52"/>
      <c r="AB186" s="52"/>
      <c r="AC186" s="65"/>
      <c r="AD186" s="52"/>
      <c r="AE186" s="52"/>
      <c r="AF186" s="52"/>
      <c r="AG186" s="65"/>
      <c r="AH186" s="52"/>
      <c r="AI186" s="52"/>
      <c r="AJ186" s="52"/>
      <c r="AK186" s="65"/>
      <c r="AL186" s="52"/>
      <c r="AM186" s="52"/>
      <c r="AN186" s="52"/>
      <c r="AO186" s="56"/>
      <c r="AP186" s="56"/>
      <c r="AQ186" s="56"/>
      <c r="AR186" s="58"/>
      <c r="AS186" s="58"/>
      <c r="AT186" s="58"/>
      <c r="AU186" s="60"/>
      <c r="AV186" s="60"/>
      <c r="AW186" s="61"/>
      <c r="AX186" s="62"/>
      <c r="AY186" s="31" t="str">
        <f t="shared" si="18"/>
        <v/>
      </c>
      <c r="AZ186" s="63"/>
      <c r="BA186" s="69"/>
      <c r="BB186" s="69"/>
      <c r="BC186" s="69"/>
      <c r="BD186" s="71"/>
      <c r="BE186" s="71"/>
      <c r="BF186" s="71"/>
      <c r="BG186" s="72"/>
      <c r="BH186" s="73"/>
      <c r="BI186" s="73"/>
      <c r="BJ186" s="74"/>
      <c r="BK186" s="74"/>
      <c r="BL186" s="77" t="str">
        <f t="shared" si="19"/>
        <v/>
      </c>
      <c r="BM186" s="80" t="str">
        <f t="shared" si="20"/>
        <v/>
      </c>
      <c r="BN186" s="139"/>
      <c r="BO186" s="82" t="str">
        <f>IF(ISBLANK(A186),"",VLOOKUP(LEFT(A186,1),Coordinate,2,FALSE))</f>
        <v/>
      </c>
      <c r="BP186" s="83">
        <f t="shared" si="21"/>
        <v>0</v>
      </c>
      <c r="BQ186" s="84">
        <f t="shared" si="22"/>
        <v>0</v>
      </c>
      <c r="BR186" s="54" t="str">
        <f>IF(ISBLANK(A186),"",vlookup(LEFT(A186,1),Coordinate,9,false))</f>
        <v/>
      </c>
      <c r="BS186" s="54" t="str">
        <f>IF(ISBLANK(A186),"",VLOOKUP(MID(A186,2,1),Coordinate,9,false))</f>
        <v/>
      </c>
      <c r="BT186" s="54" t="str">
        <f>IF(ISBLANK(A186),"",VLOOKUP(MID(A186,3,1),Coordinate,9,false))</f>
        <v/>
      </c>
      <c r="BU186" s="54" t="str">
        <f>IF(ISBLANK(A186),"",VLOOKUP(MID(A186,4,1),Coordinate,9,false))</f>
        <v/>
      </c>
      <c r="BV186" s="54" t="str">
        <f>IF(ISBLANK(A186),"",VLOOKUP(MID(A186,5,1),Coordinate,9,false))</f>
        <v/>
      </c>
      <c r="BW186" s="54" t="str">
        <f>IF(ISBLANK(A186),"",VLOOKUP(MID(A186,6,1),Coordinate,9,false))</f>
        <v/>
      </c>
      <c r="BX186" s="84" t="str">
        <f>IF(ISBLANK(A186),"",VLOOKUP(RIGHT(A186,1),Coordinate,9,false))</f>
        <v/>
      </c>
      <c r="BY186" s="84">
        <f t="array" ref="BY186">SUMPRODUCT(BR186:BX186,TRANSPOSE(Weights))</f>
        <v>0</v>
      </c>
      <c r="BZ186" s="53"/>
    </row>
    <row r="187">
      <c r="A187" s="147"/>
      <c r="B187" s="51" t="str">
        <f>IF(ISBLANK(A187),"",if(C187="","N",if(VLOOKUP(BQ187,NewPlanet,3,false)=C187,"Y","N")))</f>
        <v/>
      </c>
      <c r="C187" s="141"/>
      <c r="D187" s="52"/>
      <c r="E187" s="52"/>
      <c r="F187" s="52"/>
      <c r="G187" s="52"/>
      <c r="H187" s="52"/>
      <c r="I187" s="54" t="str">
        <f t="shared" si="16"/>
        <v/>
      </c>
      <c r="J187" s="52"/>
      <c r="K187" s="52"/>
      <c r="L187" s="52"/>
      <c r="M187" s="52"/>
      <c r="N187" s="52"/>
      <c r="O187" s="54" t="str">
        <f t="shared" si="17"/>
        <v/>
      </c>
      <c r="P187" s="142"/>
      <c r="Q187" s="56"/>
      <c r="R187" s="143"/>
      <c r="S187" s="58"/>
      <c r="T187" s="144"/>
      <c r="U187" s="60"/>
      <c r="V187" s="61"/>
      <c r="W187" s="62"/>
      <c r="X187" s="52"/>
      <c r="Y187" s="63"/>
      <c r="Z187" s="52"/>
      <c r="AA187" s="52"/>
      <c r="AB187" s="52"/>
      <c r="AC187" s="65"/>
      <c r="AD187" s="52"/>
      <c r="AE187" s="52"/>
      <c r="AF187" s="52"/>
      <c r="AG187" s="65"/>
      <c r="AH187" s="52"/>
      <c r="AI187" s="52"/>
      <c r="AJ187" s="52"/>
      <c r="AK187" s="65"/>
      <c r="AL187" s="52"/>
      <c r="AM187" s="52"/>
      <c r="AN187" s="52"/>
      <c r="AO187" s="56"/>
      <c r="AP187" s="56"/>
      <c r="AQ187" s="56"/>
      <c r="AR187" s="58"/>
      <c r="AS187" s="58"/>
      <c r="AT187" s="58"/>
      <c r="AU187" s="60"/>
      <c r="AV187" s="60"/>
      <c r="AW187" s="61"/>
      <c r="AX187" s="62"/>
      <c r="AY187" s="31" t="str">
        <f t="shared" si="18"/>
        <v/>
      </c>
      <c r="AZ187" s="63"/>
      <c r="BA187" s="69"/>
      <c r="BB187" s="69"/>
      <c r="BC187" s="69"/>
      <c r="BD187" s="71"/>
      <c r="BE187" s="71"/>
      <c r="BF187" s="71"/>
      <c r="BG187" s="72"/>
      <c r="BH187" s="73"/>
      <c r="BI187" s="73"/>
      <c r="BJ187" s="74"/>
      <c r="BK187" s="74"/>
      <c r="BL187" s="77" t="str">
        <f t="shared" si="19"/>
        <v/>
      </c>
      <c r="BM187" s="80" t="str">
        <f t="shared" si="20"/>
        <v/>
      </c>
      <c r="BN187" s="139"/>
      <c r="BO187" s="82" t="str">
        <f>IF(ISBLANK(A187),"",VLOOKUP(LEFT(A187,1),Coordinate,2,FALSE))</f>
        <v/>
      </c>
      <c r="BP187" s="83">
        <f t="shared" si="21"/>
        <v>0</v>
      </c>
      <c r="BQ187" s="84">
        <f t="shared" si="22"/>
        <v>0</v>
      </c>
      <c r="BR187" s="54" t="str">
        <f>IF(ISBLANK(A187),"",vlookup(LEFT(A187,1),Coordinate,9,false))</f>
        <v/>
      </c>
      <c r="BS187" s="54" t="str">
        <f>IF(ISBLANK(A187),"",VLOOKUP(MID(A187,2,1),Coordinate,9,false))</f>
        <v/>
      </c>
      <c r="BT187" s="54" t="str">
        <f>IF(ISBLANK(A187),"",VLOOKUP(MID(A187,3,1),Coordinate,9,false))</f>
        <v/>
      </c>
      <c r="BU187" s="54" t="str">
        <f>IF(ISBLANK(A187),"",VLOOKUP(MID(A187,4,1),Coordinate,9,false))</f>
        <v/>
      </c>
      <c r="BV187" s="54" t="str">
        <f>IF(ISBLANK(A187),"",VLOOKUP(MID(A187,5,1),Coordinate,9,false))</f>
        <v/>
      </c>
      <c r="BW187" s="54" t="str">
        <f>IF(ISBLANK(A187),"",VLOOKUP(MID(A187,6,1),Coordinate,9,false))</f>
        <v/>
      </c>
      <c r="BX187" s="84" t="str">
        <f>IF(ISBLANK(A187),"",VLOOKUP(RIGHT(A187,1),Coordinate,9,false))</f>
        <v/>
      </c>
      <c r="BY187" s="84">
        <f t="array" ref="BY187">SUMPRODUCT(BR187:BX187,TRANSPOSE(Weights))</f>
        <v>0</v>
      </c>
      <c r="BZ187" s="53"/>
    </row>
    <row r="188">
      <c r="A188" s="147"/>
      <c r="B188" s="51" t="str">
        <f>IF(ISBLANK(A188),"",if(C188="","N",if(VLOOKUP(BQ188,NewPlanet,3,false)=C188,"Y","N")))</f>
        <v/>
      </c>
      <c r="C188" s="141"/>
      <c r="D188" s="52"/>
      <c r="E188" s="52"/>
      <c r="F188" s="52"/>
      <c r="G188" s="52"/>
      <c r="H188" s="52"/>
      <c r="I188" s="54" t="str">
        <f t="shared" si="16"/>
        <v/>
      </c>
      <c r="J188" s="52"/>
      <c r="K188" s="52"/>
      <c r="L188" s="52"/>
      <c r="M188" s="52"/>
      <c r="N188" s="52"/>
      <c r="O188" s="54" t="str">
        <f t="shared" si="17"/>
        <v/>
      </c>
      <c r="P188" s="55"/>
      <c r="Q188" s="56"/>
      <c r="R188" s="143"/>
      <c r="S188" s="58"/>
      <c r="T188" s="144"/>
      <c r="U188" s="60"/>
      <c r="V188" s="61"/>
      <c r="W188" s="62"/>
      <c r="X188" s="52"/>
      <c r="Y188" s="63"/>
      <c r="Z188" s="52"/>
      <c r="AA188" s="52"/>
      <c r="AB188" s="52"/>
      <c r="AC188" s="65"/>
      <c r="AD188" s="52"/>
      <c r="AE188" s="52"/>
      <c r="AF188" s="52"/>
      <c r="AG188" s="65"/>
      <c r="AH188" s="52"/>
      <c r="AI188" s="52"/>
      <c r="AJ188" s="52"/>
      <c r="AK188" s="65"/>
      <c r="AL188" s="52"/>
      <c r="AM188" s="52"/>
      <c r="AN188" s="52"/>
      <c r="AO188" s="56"/>
      <c r="AP188" s="56"/>
      <c r="AQ188" s="56"/>
      <c r="AR188" s="58"/>
      <c r="AS188" s="58"/>
      <c r="AT188" s="58"/>
      <c r="AU188" s="60"/>
      <c r="AV188" s="60"/>
      <c r="AW188" s="61"/>
      <c r="AX188" s="62"/>
      <c r="AY188" s="31" t="str">
        <f t="shared" si="18"/>
        <v/>
      </c>
      <c r="AZ188" s="63"/>
      <c r="BA188" s="69"/>
      <c r="BB188" s="69"/>
      <c r="BC188" s="69"/>
      <c r="BD188" s="71"/>
      <c r="BE188" s="71"/>
      <c r="BF188" s="71"/>
      <c r="BG188" s="72"/>
      <c r="BH188" s="73"/>
      <c r="BI188" s="73"/>
      <c r="BJ188" s="74"/>
      <c r="BK188" s="74"/>
      <c r="BL188" s="77" t="str">
        <f t="shared" si="19"/>
        <v/>
      </c>
      <c r="BM188" s="80" t="str">
        <f t="shared" si="20"/>
        <v/>
      </c>
      <c r="BN188" s="139"/>
      <c r="BO188" s="82" t="str">
        <f>IF(ISBLANK(A188),"",VLOOKUP(LEFT(A188,1),Coordinate,2,FALSE))</f>
        <v/>
      </c>
      <c r="BP188" s="83">
        <f t="shared" si="21"/>
        <v>0</v>
      </c>
      <c r="BQ188" s="84">
        <f t="shared" si="22"/>
        <v>0</v>
      </c>
      <c r="BR188" s="54" t="str">
        <f>IF(ISBLANK(A188),"",vlookup(LEFT(A188,1),Coordinate,9,false))</f>
        <v/>
      </c>
      <c r="BS188" s="54" t="str">
        <f>IF(ISBLANK(A188),"",VLOOKUP(MID(A188,2,1),Coordinate,9,false))</f>
        <v/>
      </c>
      <c r="BT188" s="54" t="str">
        <f>IF(ISBLANK(A188),"",VLOOKUP(MID(A188,3,1),Coordinate,9,false))</f>
        <v/>
      </c>
      <c r="BU188" s="54" t="str">
        <f>IF(ISBLANK(A188),"",VLOOKUP(MID(A188,4,1),Coordinate,9,false))</f>
        <v/>
      </c>
      <c r="BV188" s="54" t="str">
        <f>IF(ISBLANK(A188),"",VLOOKUP(MID(A188,5,1),Coordinate,9,false))</f>
        <v/>
      </c>
      <c r="BW188" s="54" t="str">
        <f>IF(ISBLANK(A188),"",VLOOKUP(MID(A188,6,1),Coordinate,9,false))</f>
        <v/>
      </c>
      <c r="BX188" s="84" t="str">
        <f>IF(ISBLANK(A188),"",VLOOKUP(RIGHT(A188,1),Coordinate,9,false))</f>
        <v/>
      </c>
      <c r="BY188" s="84">
        <f t="array" ref="BY188">SUMPRODUCT(BR188:BX188,TRANSPOSE(Weights))</f>
        <v>0</v>
      </c>
      <c r="BZ188" s="53"/>
    </row>
  </sheetData>
  <conditionalFormatting sqref="AE2">
    <cfRule type="notContainsBlanks" dxfId="7" priority="1">
      <formula>LEN(TRIM(AE2))&gt;0</formula>
    </cfRule>
  </conditionalFormatting>
  <conditionalFormatting sqref="A1:T1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P1:R72 S64:U64 S66:U66 P73:R188">
    <cfRule type="cellIs" dxfId="0" priority="3" operator="equal">
      <formula>"Primitive"</formula>
    </cfRule>
  </conditionalFormatting>
  <conditionalFormatting sqref="O1:U72 BO1:BO72 O73:U188 BO73:BO188 V78">
    <cfRule type="cellIs" dxfId="1" priority="4" operator="equal">
      <formula>"Advanced"</formula>
    </cfRule>
  </conditionalFormatting>
  <conditionalFormatting sqref="O1:U72 BO1:BO72 O73:U188 BO73:BO188 V78">
    <cfRule type="cellIs" dxfId="2" priority="5" operator="equal">
      <formula>"Advanced (Hostile)"</formula>
    </cfRule>
  </conditionalFormatting>
  <conditionalFormatting sqref="O1:U72 BO1:BO72 O73:U188 BO73:BO188 V78">
    <cfRule type="containsText" dxfId="3" priority="6" operator="containsText" text="Anomalous">
      <formula>NOT(ISERROR(SEARCH(("Anomalous"),(O1))))</formula>
    </cfRule>
  </conditionalFormatting>
  <conditionalFormatting sqref="S1:U72 P73 S73:U188 V78">
    <cfRule type="cellIs" dxfId="0" priority="7" operator="equal">
      <formula>"Detected"</formula>
    </cfRule>
  </conditionalFormatting>
  <conditionalFormatting sqref="A1:A72 C1:X72 BO1:BP72 A73:A188 C73:X188 BO73:BP188">
    <cfRule type="cellIs" dxfId="4" priority="8" operator="equal">
      <formula>"Y"</formula>
    </cfRule>
  </conditionalFormatting>
  <conditionalFormatting sqref="U1:U72 BO1:BO72 U73:U188 BO73:BO188 V78">
    <cfRule type="colorScale" priority="9">
      <colorScale>
        <cfvo type="min"/>
        <cfvo type="max"/>
        <color rgb="FFFFFFFF"/>
        <color rgb="FFE67C73"/>
      </colorScale>
    </cfRule>
  </conditionalFormatting>
  <conditionalFormatting sqref="BP1:BP72 A2 BP73:BP188">
    <cfRule type="notContainsBlanks" dxfId="5" priority="10">
      <formula>LEN(TRIM(BP1))&gt;0</formula>
    </cfRule>
  </conditionalFormatting>
  <conditionalFormatting sqref="AY1:AY188 BL1:BM188">
    <cfRule type="cellIs" dxfId="6" priority="11" operator="greaterThan">
      <formula>10</formula>
    </cfRule>
  </conditionalFormatting>
  <conditionalFormatting sqref="B1:B72 B73:B188">
    <cfRule type="cellIs" dxfId="4" priority="12" operator="equal">
      <formula>"N"</formula>
    </cfRule>
  </conditionalFormatting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43"/>
    <col customWidth="1" min="11" max="11" width="2.43"/>
    <col customWidth="1" min="12" max="12" width="36.86"/>
    <col customWidth="1" min="13" max="29" width="3.71"/>
  </cols>
  <sheetData>
    <row r="1" ht="138.75" customHeight="1">
      <c r="A1" s="217" t="s">
        <v>389</v>
      </c>
      <c r="C1">
        <f>'Planet Info Archive 4262017'!P1</f>
        <v>375</v>
      </c>
      <c r="E1">
        <f>'Planet Info Archive 4262017'!R1</f>
        <v>376</v>
      </c>
      <c r="G1">
        <f>'Planet Info Archive 4262017'!T1</f>
        <v>375</v>
      </c>
      <c r="J1" s="218" t="s">
        <v>0</v>
      </c>
      <c r="K1" s="11" t="s">
        <v>1</v>
      </c>
      <c r="L1" s="12" t="s">
        <v>2</v>
      </c>
      <c r="M1" s="13" t="s">
        <v>3</v>
      </c>
      <c r="N1" s="13" t="s">
        <v>4</v>
      </c>
      <c r="O1" s="13" t="s">
        <v>5</v>
      </c>
      <c r="P1" s="13" t="s">
        <v>6</v>
      </c>
      <c r="Q1" s="13" t="s">
        <v>7</v>
      </c>
      <c r="R1" s="14" t="s">
        <v>8</v>
      </c>
      <c r="S1" s="15" t="s">
        <v>9</v>
      </c>
      <c r="T1" s="16" t="s">
        <v>10</v>
      </c>
      <c r="U1" s="17" t="s">
        <v>11</v>
      </c>
      <c r="V1" s="18" t="s">
        <v>12</v>
      </c>
      <c r="W1" s="19" t="s">
        <v>13</v>
      </c>
      <c r="X1" s="14" t="s">
        <v>14</v>
      </c>
      <c r="Y1" s="14" t="s">
        <v>103</v>
      </c>
      <c r="Z1" s="14" t="s">
        <v>104</v>
      </c>
      <c r="AA1" s="48" t="s">
        <v>105</v>
      </c>
      <c r="AB1" s="48" t="s">
        <v>113</v>
      </c>
      <c r="AC1" s="48"/>
    </row>
    <row r="2">
      <c r="A2" s="217" t="s">
        <v>389</v>
      </c>
      <c r="C2">
        <f>COUNTIF('Planet Info Archive 4262017'!P3:P488,"none")</f>
        <v>138</v>
      </c>
      <c r="D2">
        <f>COUNTA('Planet Info Archive 4262017'!Q3:Q488)</f>
        <v>121</v>
      </c>
      <c r="E2">
        <f>COUNTIF('Planet Info Archive 4262017'!R3:R488,"none")</f>
        <v>145</v>
      </c>
      <c r="F2">
        <f>COUNTA('Planet Info Archive 4262017'!S3:S488)</f>
        <v>127</v>
      </c>
      <c r="G2">
        <f>COUNTIF('Planet Info Archive 4262017'!T3:T488,"none")</f>
        <v>232</v>
      </c>
      <c r="H2">
        <f>COUNTA('Planet Info Archive 4262017'!U3:U488)</f>
        <v>104</v>
      </c>
      <c r="J2" s="150" t="s">
        <v>387</v>
      </c>
      <c r="K2" s="51" t="str">
        <f>IF(ISBLANK(J2),"",if(L2="","N",if(VLOOKUP(CI1,NewPlanet,3,false)=L2,"Y","N")))</f>
        <v>N</v>
      </c>
      <c r="L2" s="3" t="s">
        <v>389</v>
      </c>
      <c r="M2" s="52"/>
      <c r="N2" s="52"/>
      <c r="O2" s="52"/>
      <c r="P2" s="53"/>
      <c r="Q2" s="52" t="s">
        <v>119</v>
      </c>
      <c r="R2" s="54">
        <f t="shared" ref="R2:R320" si="1">IF(ISBLANK(J2),"",COUNTA(M2:Q2))</f>
        <v>1</v>
      </c>
      <c r="S2" s="52"/>
      <c r="T2" s="52"/>
      <c r="U2" s="52" t="s">
        <v>119</v>
      </c>
      <c r="V2" s="52"/>
      <c r="W2" s="52"/>
      <c r="X2" s="54">
        <f t="shared" ref="X2:X320" si="2">IF(ISBLANK(J2),"",COUNTA(S2:W2))</f>
        <v>1</v>
      </c>
      <c r="Y2" s="82">
        <v>2.0</v>
      </c>
      <c r="Z2" s="83">
        <v>2.0</v>
      </c>
      <c r="AA2" s="84">
        <v>62.0</v>
      </c>
      <c r="AB2" s="84">
        <v>248.0</v>
      </c>
      <c r="AC2" s="84">
        <f t="shared" ref="AC2:AC320" si="3">IF(AND(OR(AB2=AB1,AB2=AB3),OR(AA2=AA1,AA2=AA3)),1,0)</f>
        <v>1</v>
      </c>
    </row>
    <row r="3">
      <c r="A3" s="3" t="s">
        <v>328</v>
      </c>
      <c r="C3">
        <f>C1-C2</f>
        <v>237</v>
      </c>
      <c r="D3" s="219">
        <f>D2/C3</f>
        <v>0.5105485232</v>
      </c>
      <c r="E3">
        <f>E1-E2</f>
        <v>231</v>
      </c>
      <c r="F3" s="219">
        <f>F2/E3</f>
        <v>0.5497835498</v>
      </c>
      <c r="G3">
        <f>G1-G2</f>
        <v>143</v>
      </c>
      <c r="H3" s="219">
        <f>H2/G3</f>
        <v>0.7272727273</v>
      </c>
      <c r="J3" s="150" t="s">
        <v>1007</v>
      </c>
      <c r="K3" s="51" t="str">
        <f>IF(ISBLANK(J3),"",if(L3="","N",if(VLOOKUP(CI2,NewPlanet,3,false)=L3,"Y","N")))</f>
        <v>N</v>
      </c>
      <c r="L3" s="3" t="s">
        <v>389</v>
      </c>
      <c r="M3" s="52" t="s">
        <v>119</v>
      </c>
      <c r="N3" s="52"/>
      <c r="O3" s="52" t="s">
        <v>119</v>
      </c>
      <c r="P3" s="53"/>
      <c r="Q3" s="52" t="s">
        <v>119</v>
      </c>
      <c r="R3" s="54">
        <f t="shared" si="1"/>
        <v>3</v>
      </c>
      <c r="S3" s="52" t="s">
        <v>119</v>
      </c>
      <c r="T3" s="52"/>
      <c r="U3" s="52" t="s">
        <v>119</v>
      </c>
      <c r="V3" s="52"/>
      <c r="W3" s="52" t="s">
        <v>119</v>
      </c>
      <c r="X3" s="54">
        <f t="shared" si="2"/>
        <v>3</v>
      </c>
      <c r="Y3" s="82">
        <v>6.0</v>
      </c>
      <c r="Z3" s="83">
        <v>6.0</v>
      </c>
      <c r="AA3" s="84">
        <v>62.0</v>
      </c>
      <c r="AB3" s="84">
        <v>248.0</v>
      </c>
      <c r="AC3" s="84">
        <f t="shared" si="3"/>
        <v>1</v>
      </c>
    </row>
    <row r="4" hidden="1">
      <c r="A4" s="86" t="s">
        <v>350</v>
      </c>
      <c r="J4" s="150" t="s">
        <v>609</v>
      </c>
      <c r="K4" s="51" t="str">
        <f>IF(ISBLANK(J4),"",if(L4="","N",if(VLOOKUP(CI3,NewPlanet,3,false)=L4,"Y","N")))</f>
        <v>N</v>
      </c>
      <c r="L4" s="87" t="s">
        <v>610</v>
      </c>
      <c r="M4" s="52"/>
      <c r="N4" s="53" t="s">
        <v>119</v>
      </c>
      <c r="O4" s="52"/>
      <c r="P4" s="53"/>
      <c r="Q4" s="52"/>
      <c r="R4" s="54">
        <f t="shared" si="1"/>
        <v>1</v>
      </c>
      <c r="S4" s="53" t="s">
        <v>119</v>
      </c>
      <c r="T4" s="52"/>
      <c r="U4" s="52"/>
      <c r="V4" s="52"/>
      <c r="W4" s="52"/>
      <c r="X4" s="54">
        <f t="shared" si="2"/>
        <v>1</v>
      </c>
      <c r="Y4" s="82">
        <v>2.0</v>
      </c>
      <c r="Z4" s="83">
        <v>2.0</v>
      </c>
      <c r="AA4" s="84">
        <v>77.0</v>
      </c>
      <c r="AB4" s="84">
        <v>287.0</v>
      </c>
      <c r="AC4" s="84">
        <f t="shared" si="3"/>
        <v>0</v>
      </c>
    </row>
    <row r="5" hidden="1">
      <c r="A5" s="3" t="s">
        <v>861</v>
      </c>
      <c r="J5" s="150" t="s">
        <v>326</v>
      </c>
      <c r="K5" s="51" t="str">
        <f>IF(ISBLANK(J5),"",if(L5="","N",if(VLOOKUP(CI4,NewPlanet,3,false)=L5,"Y","N")))</f>
        <v>N</v>
      </c>
      <c r="L5" s="3" t="s">
        <v>328</v>
      </c>
      <c r="M5" s="52"/>
      <c r="N5" s="52"/>
      <c r="O5" s="52" t="s">
        <v>119</v>
      </c>
      <c r="P5" s="53"/>
      <c r="Q5" s="52"/>
      <c r="R5" s="54">
        <f t="shared" si="1"/>
        <v>1</v>
      </c>
      <c r="S5" s="52"/>
      <c r="T5" s="52"/>
      <c r="U5" s="52"/>
      <c r="V5" s="52" t="s">
        <v>119</v>
      </c>
      <c r="W5" s="52"/>
      <c r="X5" s="54">
        <f t="shared" si="2"/>
        <v>1</v>
      </c>
      <c r="Y5" s="82">
        <v>2.0</v>
      </c>
      <c r="Z5" s="83">
        <v>2.0</v>
      </c>
      <c r="AA5" s="84">
        <v>51.0</v>
      </c>
      <c r="AB5" s="84">
        <v>215.0</v>
      </c>
      <c r="AC5" s="84">
        <f t="shared" si="3"/>
        <v>0</v>
      </c>
    </row>
    <row r="6" hidden="1">
      <c r="A6" s="3" t="s">
        <v>895</v>
      </c>
      <c r="J6" s="220" t="s">
        <v>227</v>
      </c>
      <c r="K6" s="51" t="str">
        <f>IF(ISBLANK(J6),"",if(L6="","N",if(VLOOKUP(CI5,NewPlanet,3,false)=L6,"Y","N")))</f>
        <v>N</v>
      </c>
      <c r="L6" s="3" t="s">
        <v>229</v>
      </c>
      <c r="M6" s="53" t="s">
        <v>119</v>
      </c>
      <c r="N6" s="52"/>
      <c r="O6" s="52"/>
      <c r="P6" s="53"/>
      <c r="Q6" s="52"/>
      <c r="R6" s="54">
        <f t="shared" si="1"/>
        <v>1</v>
      </c>
      <c r="S6" s="52"/>
      <c r="T6" s="52"/>
      <c r="U6" s="52"/>
      <c r="V6" s="52"/>
      <c r="W6" s="52"/>
      <c r="X6" s="54">
        <f t="shared" si="2"/>
        <v>0</v>
      </c>
      <c r="Y6" s="82">
        <v>1.0</v>
      </c>
      <c r="Z6" s="83">
        <v>1.0</v>
      </c>
      <c r="AA6" s="84">
        <v>58.0</v>
      </c>
      <c r="AB6" s="84">
        <v>278.0</v>
      </c>
      <c r="AC6" s="84">
        <f t="shared" si="3"/>
        <v>0</v>
      </c>
    </row>
    <row r="7" hidden="1">
      <c r="A7" s="3" t="s">
        <v>986</v>
      </c>
      <c r="J7" s="150" t="s">
        <v>349</v>
      </c>
      <c r="K7" s="51" t="str">
        <f>IF(ISBLANK(J7),"",if(L7="","N",if(VLOOKUP(CI6,NewPlanet,3,false)=L7,"Y","N")))</f>
        <v>N</v>
      </c>
      <c r="L7" s="3" t="s">
        <v>350</v>
      </c>
      <c r="M7" s="52"/>
      <c r="N7" s="52"/>
      <c r="O7" s="52" t="s">
        <v>121</v>
      </c>
      <c r="P7" s="53"/>
      <c r="Q7" s="52"/>
      <c r="R7" s="54">
        <f t="shared" si="1"/>
        <v>1</v>
      </c>
      <c r="S7" s="52"/>
      <c r="T7" s="52"/>
      <c r="U7" s="52" t="s">
        <v>121</v>
      </c>
      <c r="V7" s="52"/>
      <c r="W7" s="52"/>
      <c r="X7" s="54">
        <f t="shared" si="2"/>
        <v>1</v>
      </c>
      <c r="Y7" s="82">
        <v>2.0</v>
      </c>
      <c r="Z7" s="83">
        <v>2.0</v>
      </c>
      <c r="AA7" s="84">
        <v>83.0</v>
      </c>
      <c r="AB7" s="84">
        <v>347.0</v>
      </c>
      <c r="AC7" s="84">
        <f t="shared" si="3"/>
        <v>0</v>
      </c>
    </row>
    <row r="8" hidden="1">
      <c r="A8" s="3" t="s">
        <v>981</v>
      </c>
      <c r="J8" s="150" t="s">
        <v>860</v>
      </c>
      <c r="K8" s="51" t="str">
        <f>IF(ISBLANK(J8),"",if(L8="","N",if(VLOOKUP(CI7,NewPlanet,3,false)=L8,"Y","N")))</f>
        <v>N</v>
      </c>
      <c r="L8" s="3" t="s">
        <v>861</v>
      </c>
      <c r="M8" s="52"/>
      <c r="N8" s="52" t="s">
        <v>121</v>
      </c>
      <c r="O8" s="52" t="s">
        <v>121</v>
      </c>
      <c r="P8" s="53" t="s">
        <v>121</v>
      </c>
      <c r="Q8" s="52"/>
      <c r="R8" s="54">
        <f t="shared" si="1"/>
        <v>3</v>
      </c>
      <c r="S8" s="52"/>
      <c r="T8" s="52"/>
      <c r="U8" s="52" t="s">
        <v>121</v>
      </c>
      <c r="V8" s="52"/>
      <c r="W8" s="52" t="s">
        <v>121</v>
      </c>
      <c r="X8" s="54">
        <f t="shared" si="2"/>
        <v>2</v>
      </c>
      <c r="Y8" s="82">
        <v>5.0</v>
      </c>
      <c r="Z8" s="83">
        <v>5.0</v>
      </c>
      <c r="AA8" s="84">
        <v>84.0</v>
      </c>
      <c r="AB8" s="84">
        <v>297.0</v>
      </c>
      <c r="AC8" s="84">
        <f t="shared" si="3"/>
        <v>0</v>
      </c>
    </row>
    <row r="9" hidden="1">
      <c r="A9" s="3" t="s">
        <v>215</v>
      </c>
      <c r="J9" s="150" t="s">
        <v>666</v>
      </c>
      <c r="K9" s="51" t="str">
        <f>IF(ISBLANK(J9),"",if(L9="","N",if(VLOOKUP(CI8,NewPlanet,3,false)=L9,"Y","N")))</f>
        <v>N</v>
      </c>
      <c r="L9" s="91" t="s">
        <v>667</v>
      </c>
      <c r="M9" s="52"/>
      <c r="N9" s="53" t="s">
        <v>119</v>
      </c>
      <c r="O9" s="52"/>
      <c r="P9" s="53" t="s">
        <v>119</v>
      </c>
      <c r="Q9" s="52"/>
      <c r="R9" s="54">
        <f t="shared" si="1"/>
        <v>2</v>
      </c>
      <c r="S9" s="52"/>
      <c r="T9" s="52"/>
      <c r="U9" s="53" t="s">
        <v>119</v>
      </c>
      <c r="V9" s="52"/>
      <c r="W9" s="52"/>
      <c r="X9" s="54">
        <f t="shared" si="2"/>
        <v>1</v>
      </c>
      <c r="Y9" s="82">
        <v>3.0</v>
      </c>
      <c r="Z9" s="83">
        <v>3.0</v>
      </c>
      <c r="AA9" s="84">
        <v>66.0</v>
      </c>
      <c r="AB9" s="84">
        <v>306.0</v>
      </c>
      <c r="AC9" s="84">
        <f t="shared" si="3"/>
        <v>0</v>
      </c>
    </row>
    <row r="10" hidden="1">
      <c r="A10" s="3" t="s">
        <v>1047</v>
      </c>
      <c r="J10" s="150" t="s">
        <v>340</v>
      </c>
      <c r="K10" s="51" t="str">
        <f>IF(ISBLANK(J10),"",if(L10="","N",if(VLOOKUP(CI9,NewPlanet,3,false)=L10,"Y","N")))</f>
        <v>N</v>
      </c>
      <c r="L10" s="3" t="s">
        <v>341</v>
      </c>
      <c r="M10" s="52"/>
      <c r="N10" s="52"/>
      <c r="O10" s="53" t="s">
        <v>121</v>
      </c>
      <c r="P10" s="53"/>
      <c r="Q10" s="52"/>
      <c r="R10" s="54">
        <f t="shared" si="1"/>
        <v>1</v>
      </c>
      <c r="S10" s="52"/>
      <c r="T10" s="52"/>
      <c r="U10" s="52"/>
      <c r="V10" s="52"/>
      <c r="W10" s="52"/>
      <c r="X10" s="54">
        <f t="shared" si="2"/>
        <v>0</v>
      </c>
      <c r="Y10" s="82">
        <v>1.0</v>
      </c>
      <c r="Z10" s="83">
        <v>1.0</v>
      </c>
      <c r="AA10" s="84">
        <v>10.0</v>
      </c>
      <c r="AB10" s="84">
        <v>69.0</v>
      </c>
      <c r="AC10" s="84">
        <f t="shared" si="3"/>
        <v>0</v>
      </c>
    </row>
    <row r="11" hidden="1">
      <c r="A11" s="86" t="s">
        <v>995</v>
      </c>
      <c r="J11" s="150" t="s">
        <v>894</v>
      </c>
      <c r="K11" s="51" t="str">
        <f>IF(ISBLANK(J11),"",if(L11="","N",if(VLOOKUP(CI10,NewPlanet,3,false)=L11,"Y","N")))</f>
        <v>N</v>
      </c>
      <c r="L11" s="3" t="s">
        <v>895</v>
      </c>
      <c r="M11" s="52"/>
      <c r="N11" s="52"/>
      <c r="O11" s="52" t="s">
        <v>119</v>
      </c>
      <c r="P11" s="53" t="s">
        <v>119</v>
      </c>
      <c r="Q11" s="52" t="s">
        <v>119</v>
      </c>
      <c r="R11" s="54">
        <f t="shared" si="1"/>
        <v>3</v>
      </c>
      <c r="S11" s="52"/>
      <c r="T11" s="52" t="s">
        <v>119</v>
      </c>
      <c r="U11" s="52" t="s">
        <v>119</v>
      </c>
      <c r="V11" s="52"/>
      <c r="W11" s="52"/>
      <c r="X11" s="54">
        <f t="shared" si="2"/>
        <v>2</v>
      </c>
      <c r="Y11" s="82">
        <v>5.0</v>
      </c>
      <c r="Z11" s="83">
        <v>5.0</v>
      </c>
      <c r="AA11" s="84">
        <v>118.0</v>
      </c>
      <c r="AB11" s="84">
        <v>473.0</v>
      </c>
      <c r="AC11" s="84">
        <f t="shared" si="3"/>
        <v>0</v>
      </c>
    </row>
    <row r="12" hidden="1">
      <c r="A12" s="3" t="s">
        <v>365</v>
      </c>
      <c r="J12" s="150" t="s">
        <v>985</v>
      </c>
      <c r="K12" s="51" t="str">
        <f>IF(ISBLANK(J12),"",if(L12="","N",if(VLOOKUP(CI11,NewPlanet,3,false)=L12,"Y","N")))</f>
        <v>N</v>
      </c>
      <c r="L12" s="3" t="s">
        <v>986</v>
      </c>
      <c r="M12" s="52" t="s">
        <v>121</v>
      </c>
      <c r="N12" s="52" t="s">
        <v>121</v>
      </c>
      <c r="O12" s="52" t="s">
        <v>121</v>
      </c>
      <c r="P12" s="53"/>
      <c r="Q12" s="52"/>
      <c r="R12" s="54">
        <f t="shared" si="1"/>
        <v>3</v>
      </c>
      <c r="S12" s="52"/>
      <c r="T12" s="52" t="s">
        <v>121</v>
      </c>
      <c r="U12" s="52"/>
      <c r="V12" s="52" t="s">
        <v>121</v>
      </c>
      <c r="W12" s="52"/>
      <c r="X12" s="54">
        <f t="shared" si="2"/>
        <v>2</v>
      </c>
      <c r="Y12" s="82">
        <v>5.0</v>
      </c>
      <c r="Z12" s="83">
        <v>5.0</v>
      </c>
      <c r="AA12" s="84">
        <v>118.0</v>
      </c>
      <c r="AB12" s="84">
        <v>482.0</v>
      </c>
      <c r="AC12" s="84">
        <f t="shared" si="3"/>
        <v>0</v>
      </c>
    </row>
    <row r="13" hidden="1">
      <c r="A13" s="3" t="s">
        <v>117</v>
      </c>
      <c r="J13" s="150" t="s">
        <v>783</v>
      </c>
      <c r="K13" s="51" t="str">
        <f>IF(ISBLANK(J13),"",if(L13="","N",if(VLOOKUP(CI12,NewPlanet,3,false)=L13,"Y","N")))</f>
        <v>N</v>
      </c>
      <c r="L13" s="86" t="s">
        <v>784</v>
      </c>
      <c r="M13" s="53" t="s">
        <v>119</v>
      </c>
      <c r="N13" s="53" t="s">
        <v>119</v>
      </c>
      <c r="O13" s="52"/>
      <c r="P13" s="53"/>
      <c r="Q13" s="52"/>
      <c r="R13" s="54">
        <f t="shared" si="1"/>
        <v>2</v>
      </c>
      <c r="S13" s="52"/>
      <c r="T13" s="53" t="s">
        <v>119</v>
      </c>
      <c r="U13" s="53" t="s">
        <v>119</v>
      </c>
      <c r="V13" s="52"/>
      <c r="W13" s="52"/>
      <c r="X13" s="54">
        <f t="shared" si="2"/>
        <v>2</v>
      </c>
      <c r="Y13" s="82">
        <v>4.0</v>
      </c>
      <c r="Z13" s="83">
        <v>4.0</v>
      </c>
      <c r="AA13" s="84">
        <v>74.0</v>
      </c>
      <c r="AB13" s="84">
        <v>344.0</v>
      </c>
      <c r="AC13" s="84">
        <f t="shared" si="3"/>
        <v>0</v>
      </c>
    </row>
    <row r="14" hidden="1">
      <c r="A14" s="3" t="s">
        <v>852</v>
      </c>
      <c r="J14" s="150" t="s">
        <v>478</v>
      </c>
      <c r="K14" s="51" t="str">
        <f>IF(ISBLANK(J14),"",if(L14="","N",if(VLOOKUP(CI13,NewPlanet,3,false)=L14,"Y","N")))</f>
        <v>N</v>
      </c>
      <c r="L14" s="3" t="s">
        <v>479</v>
      </c>
      <c r="M14" s="52"/>
      <c r="N14" s="53" t="s">
        <v>119</v>
      </c>
      <c r="O14" s="52"/>
      <c r="P14" s="53"/>
      <c r="Q14" s="52"/>
      <c r="R14" s="54">
        <f t="shared" si="1"/>
        <v>1</v>
      </c>
      <c r="S14" s="52"/>
      <c r="T14" s="52"/>
      <c r="U14" s="52"/>
      <c r="V14" s="52"/>
      <c r="W14" s="52"/>
      <c r="X14" s="54">
        <f t="shared" si="2"/>
        <v>0</v>
      </c>
      <c r="Y14" s="82">
        <v>1.0</v>
      </c>
      <c r="Z14" s="83">
        <v>1.0</v>
      </c>
      <c r="AA14" s="84">
        <v>38.0</v>
      </c>
      <c r="AB14" s="84">
        <v>190.0</v>
      </c>
      <c r="AC14" s="84">
        <f t="shared" si="3"/>
        <v>0</v>
      </c>
    </row>
    <row r="15" hidden="1">
      <c r="A15" s="3" t="s">
        <v>489</v>
      </c>
      <c r="J15" s="150" t="s">
        <v>208</v>
      </c>
      <c r="K15" s="92" t="s">
        <v>182</v>
      </c>
      <c r="L15" s="86" t="s">
        <v>211</v>
      </c>
      <c r="M15" s="52"/>
      <c r="N15" s="52"/>
      <c r="O15" s="53" t="s">
        <v>119</v>
      </c>
      <c r="P15" s="53"/>
      <c r="Q15" s="52"/>
      <c r="R15" s="54">
        <f t="shared" si="1"/>
        <v>1</v>
      </c>
      <c r="S15" s="52"/>
      <c r="T15" s="52"/>
      <c r="U15" s="52"/>
      <c r="V15" s="52"/>
      <c r="W15" s="52"/>
      <c r="X15" s="54">
        <f t="shared" si="2"/>
        <v>0</v>
      </c>
      <c r="Y15" s="82">
        <v>1.0</v>
      </c>
      <c r="Z15" s="83">
        <v>1.0</v>
      </c>
      <c r="AA15" s="84">
        <v>12.0</v>
      </c>
      <c r="AB15" s="84">
        <v>84.0</v>
      </c>
      <c r="AC15" s="84">
        <f t="shared" si="3"/>
        <v>0</v>
      </c>
    </row>
    <row r="16" hidden="1">
      <c r="A16" s="86" t="s">
        <v>999</v>
      </c>
      <c r="J16" s="150" t="s">
        <v>597</v>
      </c>
      <c r="K16" s="51" t="str">
        <f>IF(ISBLANK(J16),"",if(L16="","N",if(VLOOKUP(CI15,NewPlanet,3,false)=L16,"Y","N")))</f>
        <v>N</v>
      </c>
      <c r="L16" s="3" t="s">
        <v>598</v>
      </c>
      <c r="M16" s="52"/>
      <c r="N16" s="52"/>
      <c r="O16" s="53" t="s">
        <v>119</v>
      </c>
      <c r="P16" s="53"/>
      <c r="Q16" s="52"/>
      <c r="R16" s="54">
        <f t="shared" si="1"/>
        <v>1</v>
      </c>
      <c r="S16" s="52"/>
      <c r="T16" s="52"/>
      <c r="U16" s="52"/>
      <c r="V16" s="52"/>
      <c r="W16" s="53" t="s">
        <v>119</v>
      </c>
      <c r="X16" s="54">
        <f t="shared" si="2"/>
        <v>1</v>
      </c>
      <c r="Y16" s="82">
        <v>2.0</v>
      </c>
      <c r="Z16" s="83">
        <v>2.0</v>
      </c>
      <c r="AA16" s="84">
        <v>68.0</v>
      </c>
      <c r="AB16" s="84">
        <v>322.0</v>
      </c>
      <c r="AC16" s="84">
        <f t="shared" si="3"/>
        <v>0</v>
      </c>
    </row>
    <row r="17" hidden="1">
      <c r="A17" s="3" t="s">
        <v>757</v>
      </c>
      <c r="J17" s="150" t="s">
        <v>980</v>
      </c>
      <c r="K17" s="51" t="str">
        <f>IF(ISBLANK(J17),"",if(L17="","N",if(VLOOKUP(CI16,NewPlanet,3,false)=L17,"Y","N")))</f>
        <v>N</v>
      </c>
      <c r="L17" s="3" t="s">
        <v>981</v>
      </c>
      <c r="M17" s="52"/>
      <c r="N17" s="52" t="s">
        <v>119</v>
      </c>
      <c r="O17" s="52"/>
      <c r="P17" s="53" t="s">
        <v>119</v>
      </c>
      <c r="Q17" s="52" t="s">
        <v>119</v>
      </c>
      <c r="R17" s="54">
        <f t="shared" si="1"/>
        <v>3</v>
      </c>
      <c r="S17" s="52" t="s">
        <v>119</v>
      </c>
      <c r="T17" s="52"/>
      <c r="U17" s="52"/>
      <c r="V17" s="52"/>
      <c r="W17" s="52" t="s">
        <v>119</v>
      </c>
      <c r="X17" s="54">
        <f t="shared" si="2"/>
        <v>2</v>
      </c>
      <c r="Y17" s="82">
        <v>5.0</v>
      </c>
      <c r="Z17" s="83">
        <v>5.0</v>
      </c>
      <c r="AA17" s="84">
        <v>128.0</v>
      </c>
      <c r="AB17" s="84">
        <v>458.0</v>
      </c>
      <c r="AC17" s="84">
        <f t="shared" si="3"/>
        <v>0</v>
      </c>
    </row>
    <row r="18" hidden="1">
      <c r="A18" s="3" t="s">
        <v>302</v>
      </c>
      <c r="J18" s="150" t="s">
        <v>212</v>
      </c>
      <c r="K18" s="51" t="str">
        <f>IF(ISBLANK(J18),"",if(L18="","N",if(VLOOKUP(CI17,NewPlanet,3,false)=L18,"Y","N")))</f>
        <v>N</v>
      </c>
      <c r="L18" s="3" t="s">
        <v>215</v>
      </c>
      <c r="M18" s="52"/>
      <c r="N18" s="52"/>
      <c r="O18" s="52"/>
      <c r="P18" s="53" t="s">
        <v>119</v>
      </c>
      <c r="Q18" s="52"/>
      <c r="R18" s="54">
        <f t="shared" si="1"/>
        <v>1</v>
      </c>
      <c r="S18" s="52"/>
      <c r="T18" s="52"/>
      <c r="U18" s="52"/>
      <c r="V18" s="52"/>
      <c r="W18" s="52"/>
      <c r="X18" s="54">
        <f t="shared" si="2"/>
        <v>0</v>
      </c>
      <c r="Y18" s="82">
        <v>1.0</v>
      </c>
      <c r="Z18" s="83">
        <v>1.0</v>
      </c>
      <c r="AA18" s="84">
        <v>67.0</v>
      </c>
      <c r="AB18" s="84">
        <v>352.0</v>
      </c>
      <c r="AC18" s="84">
        <f t="shared" si="3"/>
        <v>0</v>
      </c>
    </row>
    <row r="19" hidden="1">
      <c r="A19" s="3" t="s">
        <v>144</v>
      </c>
      <c r="J19" s="150" t="s">
        <v>1005</v>
      </c>
      <c r="K19" s="51" t="str">
        <f>IF(ISBLANK(J19),"",if(L19="","N",if(VLOOKUP(CI18,NewPlanet,3,false)=L19,"Y","N")))</f>
        <v>N</v>
      </c>
      <c r="L19" s="3" t="s">
        <v>1006</v>
      </c>
      <c r="M19" s="53" t="s">
        <v>119</v>
      </c>
      <c r="N19" s="52"/>
      <c r="O19" s="53" t="s">
        <v>119</v>
      </c>
      <c r="P19" s="53"/>
      <c r="Q19" s="53" t="s">
        <v>119</v>
      </c>
      <c r="R19" s="54">
        <f t="shared" si="1"/>
        <v>3</v>
      </c>
      <c r="S19" s="53" t="s">
        <v>119</v>
      </c>
      <c r="T19" s="53" t="s">
        <v>119</v>
      </c>
      <c r="U19" s="52"/>
      <c r="V19" s="52"/>
      <c r="W19" s="53" t="s">
        <v>119</v>
      </c>
      <c r="X19" s="54">
        <f t="shared" si="2"/>
        <v>3</v>
      </c>
      <c r="Y19" s="82">
        <v>6.0</v>
      </c>
      <c r="Z19" s="83">
        <v>6.0</v>
      </c>
      <c r="AA19" s="84">
        <v>50.0</v>
      </c>
      <c r="AB19" s="84">
        <v>200.0</v>
      </c>
      <c r="AC19" s="84">
        <f t="shared" si="3"/>
        <v>0</v>
      </c>
    </row>
    <row r="20" hidden="1">
      <c r="A20" s="3" t="s">
        <v>269</v>
      </c>
      <c r="J20" s="150" t="s">
        <v>1046</v>
      </c>
      <c r="K20" s="51" t="str">
        <f>IF(ISBLANK(J20),"",if(L20="","N",if(VLOOKUP(CI19,NewPlanet,3,false)=L20,"Y","N")))</f>
        <v>N</v>
      </c>
      <c r="L20" s="3" t="s">
        <v>1047</v>
      </c>
      <c r="M20" s="52" t="s">
        <v>119</v>
      </c>
      <c r="N20" s="52" t="s">
        <v>119</v>
      </c>
      <c r="O20" s="52"/>
      <c r="P20" s="53"/>
      <c r="Q20" s="52" t="s">
        <v>119</v>
      </c>
      <c r="R20" s="54">
        <f t="shared" si="1"/>
        <v>3</v>
      </c>
      <c r="S20" s="52" t="s">
        <v>119</v>
      </c>
      <c r="T20" s="52" t="s">
        <v>119</v>
      </c>
      <c r="U20" s="52"/>
      <c r="V20" s="52"/>
      <c r="W20" s="52" t="s">
        <v>119</v>
      </c>
      <c r="X20" s="54">
        <f t="shared" si="2"/>
        <v>3</v>
      </c>
      <c r="Y20" s="82">
        <v>6.0</v>
      </c>
      <c r="Z20" s="83">
        <v>6.0</v>
      </c>
      <c r="AA20" s="84">
        <v>88.0</v>
      </c>
      <c r="AB20" s="84">
        <v>321.0</v>
      </c>
      <c r="AC20" s="84">
        <f t="shared" si="3"/>
        <v>0</v>
      </c>
    </row>
    <row r="21" hidden="1">
      <c r="A21" s="3" t="s">
        <v>1061</v>
      </c>
      <c r="J21" s="150" t="s">
        <v>1039</v>
      </c>
      <c r="K21" s="51" t="str">
        <f>IF(ISBLANK(J21),"",if(L21="","N",if(VLOOKUP(CI20,NewPlanet,3,false)=L21,"Y","N")))</f>
        <v>N</v>
      </c>
      <c r="L21" s="3" t="s">
        <v>1040</v>
      </c>
      <c r="M21" s="53" t="s">
        <v>119</v>
      </c>
      <c r="N21" s="53" t="s">
        <v>119</v>
      </c>
      <c r="O21" s="52"/>
      <c r="P21" s="53"/>
      <c r="Q21" s="53" t="s">
        <v>119</v>
      </c>
      <c r="R21" s="54">
        <f t="shared" si="1"/>
        <v>3</v>
      </c>
      <c r="S21" s="53" t="s">
        <v>119</v>
      </c>
      <c r="T21" s="53" t="s">
        <v>119</v>
      </c>
      <c r="U21" s="52"/>
      <c r="V21" s="52"/>
      <c r="W21" s="53" t="s">
        <v>119</v>
      </c>
      <c r="X21" s="54">
        <f t="shared" si="2"/>
        <v>3</v>
      </c>
      <c r="Y21" s="82">
        <v>6.0</v>
      </c>
      <c r="Z21" s="83">
        <v>6.0</v>
      </c>
      <c r="AA21" s="84">
        <v>106.0</v>
      </c>
      <c r="AB21" s="84">
        <v>433.0</v>
      </c>
      <c r="AC21" s="84">
        <f t="shared" si="3"/>
        <v>0</v>
      </c>
    </row>
    <row r="22" hidden="1">
      <c r="A22" s="3" t="s">
        <v>649</v>
      </c>
      <c r="J22" s="150" t="s">
        <v>772</v>
      </c>
      <c r="K22" s="51" t="str">
        <f>IF(ISBLANK(J22),"",if(L22="","N",if(VLOOKUP(CI21,NewPlanet,3,false)=L22,"Y","N")))</f>
        <v>N</v>
      </c>
      <c r="L22" s="3" t="s">
        <v>773</v>
      </c>
      <c r="M22" s="52"/>
      <c r="N22" s="53" t="s">
        <v>121</v>
      </c>
      <c r="O22" s="52"/>
      <c r="P22" s="53" t="s">
        <v>121</v>
      </c>
      <c r="Q22" s="52"/>
      <c r="R22" s="54">
        <f t="shared" si="1"/>
        <v>2</v>
      </c>
      <c r="S22" s="53" t="s">
        <v>121</v>
      </c>
      <c r="T22" s="53" t="s">
        <v>121</v>
      </c>
      <c r="U22" s="52"/>
      <c r="V22" s="52"/>
      <c r="W22" s="52"/>
      <c r="X22" s="54">
        <f t="shared" si="2"/>
        <v>2</v>
      </c>
      <c r="Y22" s="82">
        <v>4.0</v>
      </c>
      <c r="Z22" s="83">
        <v>4.0</v>
      </c>
      <c r="AA22" s="84">
        <v>127.0</v>
      </c>
      <c r="AB22" s="84">
        <v>527.0</v>
      </c>
      <c r="AC22" s="84">
        <f t="shared" si="3"/>
        <v>0</v>
      </c>
    </row>
    <row r="23" hidden="1">
      <c r="A23" s="91" t="s">
        <v>1062</v>
      </c>
      <c r="J23" s="150" t="s">
        <v>726</v>
      </c>
      <c r="K23" s="51" t="str">
        <f>IF(ISBLANK(J23),"",if(L23="","N",if(VLOOKUP(CI22,NewPlanet,3,false)=L23,"Y","N")))</f>
        <v>N</v>
      </c>
      <c r="L23" s="87" t="s">
        <v>727</v>
      </c>
      <c r="M23" s="53" t="s">
        <v>121</v>
      </c>
      <c r="N23" s="52"/>
      <c r="O23" s="52"/>
      <c r="P23" s="53" t="s">
        <v>121</v>
      </c>
      <c r="Q23" s="52"/>
      <c r="R23" s="54">
        <f t="shared" si="1"/>
        <v>2</v>
      </c>
      <c r="S23" s="53" t="s">
        <v>121</v>
      </c>
      <c r="T23" s="52"/>
      <c r="U23" s="53" t="s">
        <v>121</v>
      </c>
      <c r="V23" s="52"/>
      <c r="W23" s="52"/>
      <c r="X23" s="54">
        <f t="shared" si="2"/>
        <v>2</v>
      </c>
      <c r="Y23" s="82">
        <v>4.0</v>
      </c>
      <c r="Z23" s="83">
        <v>4.0</v>
      </c>
      <c r="AA23" s="84">
        <v>81.0</v>
      </c>
      <c r="AB23" s="84">
        <v>327.0</v>
      </c>
      <c r="AC23" s="84">
        <f t="shared" si="3"/>
        <v>0</v>
      </c>
    </row>
    <row r="24" hidden="1">
      <c r="A24" s="3" t="s">
        <v>1064</v>
      </c>
      <c r="J24" s="150" t="s">
        <v>418</v>
      </c>
      <c r="K24" s="51" t="str">
        <f>IF(ISBLANK(J24),"",if(L24="","N",if(VLOOKUP(CI23,NewPlanet,3,false)=L24,"Y","N")))</f>
        <v>N</v>
      </c>
      <c r="L24" s="3" t="s">
        <v>420</v>
      </c>
      <c r="M24" s="52"/>
      <c r="N24" s="52"/>
      <c r="O24" s="53" t="s">
        <v>119</v>
      </c>
      <c r="P24" s="53"/>
      <c r="Q24" s="52"/>
      <c r="R24" s="54">
        <f t="shared" si="1"/>
        <v>1</v>
      </c>
      <c r="S24" s="52"/>
      <c r="T24" s="52"/>
      <c r="U24" s="52"/>
      <c r="V24" s="52"/>
      <c r="W24" s="52"/>
      <c r="X24" s="54">
        <f t="shared" si="2"/>
        <v>0</v>
      </c>
      <c r="Y24" s="82">
        <v>1.0</v>
      </c>
      <c r="Z24" s="83">
        <v>1.0</v>
      </c>
      <c r="AA24" s="84">
        <v>64.0</v>
      </c>
      <c r="AB24" s="84">
        <v>248.0</v>
      </c>
      <c r="AC24" s="84">
        <f t="shared" si="3"/>
        <v>0</v>
      </c>
    </row>
    <row r="25" hidden="1">
      <c r="A25" s="3" t="s">
        <v>633</v>
      </c>
      <c r="J25" s="150" t="s">
        <v>994</v>
      </c>
      <c r="K25" s="51" t="str">
        <f>IF(ISBLANK(J25),"",if(L25="","N",if(VLOOKUP(CI24,NewPlanet,3,false)=L25,"Y","N")))</f>
        <v>N</v>
      </c>
      <c r="L25" s="3" t="s">
        <v>995</v>
      </c>
      <c r="M25" s="52"/>
      <c r="N25" s="52" t="s">
        <v>121</v>
      </c>
      <c r="O25" s="52"/>
      <c r="P25" s="53" t="s">
        <v>121</v>
      </c>
      <c r="Q25" s="52" t="s">
        <v>121</v>
      </c>
      <c r="R25" s="54">
        <f t="shared" si="1"/>
        <v>3</v>
      </c>
      <c r="S25" s="52" t="s">
        <v>121</v>
      </c>
      <c r="T25" s="52"/>
      <c r="U25" s="52" t="s">
        <v>121</v>
      </c>
      <c r="V25" s="52"/>
      <c r="W25" s="52"/>
      <c r="X25" s="54">
        <f t="shared" si="2"/>
        <v>2</v>
      </c>
      <c r="Y25" s="82">
        <v>5.0</v>
      </c>
      <c r="Z25" s="83">
        <v>5.0</v>
      </c>
      <c r="AA25" s="84">
        <v>119.0</v>
      </c>
      <c r="AB25" s="84">
        <v>431.0</v>
      </c>
      <c r="AC25" s="84">
        <f t="shared" si="3"/>
        <v>0</v>
      </c>
    </row>
    <row r="26" hidden="1">
      <c r="A26" s="86" t="s">
        <v>282</v>
      </c>
      <c r="J26" s="222" t="s">
        <v>382</v>
      </c>
      <c r="K26" s="51" t="str">
        <f>IF(ISBLANK(J26),"",if(L26="","N",if(VLOOKUP(CI25,NewPlanet,3,false)=L26,"Y","N")))</f>
        <v>N</v>
      </c>
      <c r="L26" s="3" t="s">
        <v>383</v>
      </c>
      <c r="M26" s="52"/>
      <c r="N26" s="53" t="s">
        <v>119</v>
      </c>
      <c r="O26" s="52"/>
      <c r="P26" s="53"/>
      <c r="Q26" s="52"/>
      <c r="R26" s="54">
        <f t="shared" si="1"/>
        <v>1</v>
      </c>
      <c r="S26" s="52"/>
      <c r="T26" s="52"/>
      <c r="U26" s="52"/>
      <c r="V26" s="52"/>
      <c r="W26" s="52"/>
      <c r="X26" s="54">
        <f t="shared" si="2"/>
        <v>0</v>
      </c>
      <c r="Y26" s="82">
        <v>1.0</v>
      </c>
      <c r="Z26" s="83">
        <v>1.0</v>
      </c>
      <c r="AA26" s="84">
        <v>4.0</v>
      </c>
      <c r="AB26" s="84">
        <v>25.0</v>
      </c>
      <c r="AC26" s="84">
        <f t="shared" si="3"/>
        <v>0</v>
      </c>
    </row>
    <row r="27">
      <c r="A27" s="3" t="s">
        <v>371</v>
      </c>
      <c r="J27" s="150" t="s">
        <v>497</v>
      </c>
      <c r="K27" s="51" t="str">
        <f>IF(ISBLANK(J27),"",if(L27="","N",if(VLOOKUP(CI26,NewPlanet,3,false)=L27,"Y","N")))</f>
        <v>N</v>
      </c>
      <c r="L27" s="3" t="s">
        <v>498</v>
      </c>
      <c r="M27" s="52"/>
      <c r="N27" s="53" t="s">
        <v>121</v>
      </c>
      <c r="O27" s="52"/>
      <c r="P27" s="53"/>
      <c r="Q27" s="52"/>
      <c r="R27" s="54">
        <f t="shared" si="1"/>
        <v>1</v>
      </c>
      <c r="S27" s="52"/>
      <c r="T27" s="52"/>
      <c r="U27" s="52"/>
      <c r="V27" s="52"/>
      <c r="W27" s="52"/>
      <c r="X27" s="54">
        <f t="shared" si="2"/>
        <v>0</v>
      </c>
      <c r="Y27" s="82">
        <v>1.0</v>
      </c>
      <c r="Z27" s="83">
        <v>1.0</v>
      </c>
      <c r="AA27" s="84">
        <v>96.0</v>
      </c>
      <c r="AB27" s="84">
        <v>432.0</v>
      </c>
      <c r="AC27" s="84">
        <f t="shared" si="3"/>
        <v>1</v>
      </c>
    </row>
    <row r="28">
      <c r="A28" s="3" t="s">
        <v>361</v>
      </c>
      <c r="J28" s="150" t="s">
        <v>1015</v>
      </c>
      <c r="K28" s="51" t="str">
        <f>IF(ISBLANK(J28),"",if(L28="","N",if(VLOOKUP(CI27,NewPlanet,3,false)=L28,"Y","N")))</f>
        <v>N</v>
      </c>
      <c r="L28" s="3" t="s">
        <v>498</v>
      </c>
      <c r="M28" s="52"/>
      <c r="N28" s="52" t="s">
        <v>121</v>
      </c>
      <c r="O28" s="52" t="s">
        <v>121</v>
      </c>
      <c r="P28" s="53" t="s">
        <v>121</v>
      </c>
      <c r="Q28" s="52"/>
      <c r="R28" s="54">
        <f t="shared" si="1"/>
        <v>3</v>
      </c>
      <c r="S28" s="52"/>
      <c r="T28" s="52"/>
      <c r="U28" s="52" t="s">
        <v>121</v>
      </c>
      <c r="V28" s="52" t="s">
        <v>121</v>
      </c>
      <c r="W28" s="52" t="s">
        <v>121</v>
      </c>
      <c r="X28" s="54">
        <f t="shared" si="2"/>
        <v>3</v>
      </c>
      <c r="Y28" s="82">
        <v>6.0</v>
      </c>
      <c r="Z28" s="83">
        <v>6.0</v>
      </c>
      <c r="AA28" s="84">
        <v>96.0</v>
      </c>
      <c r="AB28" s="84">
        <v>432.0</v>
      </c>
      <c r="AC28" s="84">
        <f t="shared" si="3"/>
        <v>1</v>
      </c>
    </row>
    <row r="29" hidden="1">
      <c r="A29" s="3" t="s">
        <v>642</v>
      </c>
      <c r="J29" s="150" t="s">
        <v>303</v>
      </c>
      <c r="K29" s="51" t="str">
        <f>IF(ISBLANK(J29),"",if(L29="","N",if(VLOOKUP(CI28,NewPlanet,3,false)=L29,"Y","N")))</f>
        <v>N</v>
      </c>
      <c r="L29" s="3" t="s">
        <v>304</v>
      </c>
      <c r="M29" s="53" t="s">
        <v>119</v>
      </c>
      <c r="N29" s="52"/>
      <c r="O29" s="52"/>
      <c r="P29" s="53"/>
      <c r="Q29" s="52"/>
      <c r="R29" s="54">
        <f t="shared" si="1"/>
        <v>1</v>
      </c>
      <c r="S29" s="52"/>
      <c r="T29" s="52"/>
      <c r="U29" s="52"/>
      <c r="V29" s="52"/>
      <c r="W29" s="52"/>
      <c r="X29" s="54">
        <f t="shared" si="2"/>
        <v>0</v>
      </c>
      <c r="Y29" s="82">
        <v>1.0</v>
      </c>
      <c r="Z29" s="83">
        <v>1.0</v>
      </c>
      <c r="AA29" s="84">
        <v>104.0</v>
      </c>
      <c r="AB29" s="84">
        <v>449.0</v>
      </c>
      <c r="AC29" s="84">
        <f t="shared" si="3"/>
        <v>0</v>
      </c>
    </row>
    <row r="30" hidden="1">
      <c r="A30" s="3" t="s">
        <v>505</v>
      </c>
      <c r="J30" s="150" t="s">
        <v>364</v>
      </c>
      <c r="K30" s="51" t="str">
        <f>IF(ISBLANK(J30),"",if(L30="","N",if(VLOOKUP(CI29,NewPlanet,3,false)=L30,"Y","N")))</f>
        <v>N</v>
      </c>
      <c r="L30" s="3" t="s">
        <v>365</v>
      </c>
      <c r="M30" s="52" t="s">
        <v>119</v>
      </c>
      <c r="N30" s="52"/>
      <c r="O30" s="52"/>
      <c r="P30" s="53"/>
      <c r="Q30" s="52"/>
      <c r="R30" s="54">
        <f t="shared" si="1"/>
        <v>1</v>
      </c>
      <c r="S30" s="52"/>
      <c r="T30" s="52"/>
      <c r="U30" s="52"/>
      <c r="V30" s="52"/>
      <c r="W30" s="52"/>
      <c r="X30" s="54">
        <f t="shared" si="2"/>
        <v>0</v>
      </c>
      <c r="Y30" s="82">
        <v>1.0</v>
      </c>
      <c r="Z30" s="83">
        <v>1.0</v>
      </c>
      <c r="AA30" s="84">
        <v>3.0</v>
      </c>
      <c r="AB30" s="84">
        <v>19.0</v>
      </c>
      <c r="AC30" s="84">
        <f t="shared" si="3"/>
        <v>0</v>
      </c>
    </row>
    <row r="31" hidden="1">
      <c r="A31" s="3" t="s">
        <v>602</v>
      </c>
      <c r="J31" s="150" t="s">
        <v>116</v>
      </c>
      <c r="K31" s="51" t="str">
        <f>IF(ISBLANK(J31),"",if(L31="","N",if(VLOOKUP(CI30,NewPlanet,3,false)=L31,"Y","N")))</f>
        <v>N</v>
      </c>
      <c r="L31" s="3" t="s">
        <v>117</v>
      </c>
      <c r="M31" s="52"/>
      <c r="N31" s="52"/>
      <c r="O31" s="52" t="s">
        <v>119</v>
      </c>
      <c r="P31" s="53"/>
      <c r="Q31" s="52"/>
      <c r="R31" s="54">
        <f t="shared" si="1"/>
        <v>1</v>
      </c>
      <c r="S31" s="52"/>
      <c r="T31" s="52"/>
      <c r="U31" s="52"/>
      <c r="V31" s="52"/>
      <c r="W31" s="52"/>
      <c r="X31" s="54">
        <f t="shared" si="2"/>
        <v>0</v>
      </c>
      <c r="Y31" s="82">
        <v>1.0</v>
      </c>
      <c r="Z31" s="83">
        <v>1.0</v>
      </c>
      <c r="AA31" s="84">
        <v>1.0</v>
      </c>
      <c r="AB31" s="84">
        <v>1.0</v>
      </c>
      <c r="AC31" s="84">
        <f t="shared" si="3"/>
        <v>0</v>
      </c>
    </row>
    <row r="32" hidden="1">
      <c r="A32" s="3" t="s">
        <v>432</v>
      </c>
      <c r="J32" s="150" t="s">
        <v>467</v>
      </c>
      <c r="K32" s="51" t="str">
        <f>IF(ISBLANK(J32),"",if(L32="","N",if(VLOOKUP(CI31,NewPlanet,3,false)=L32,"Y","N")))</f>
        <v>N</v>
      </c>
      <c r="L32" s="114" t="s">
        <v>468</v>
      </c>
      <c r="M32" s="53" t="s">
        <v>119</v>
      </c>
      <c r="N32" s="52"/>
      <c r="O32" s="52"/>
      <c r="P32" s="53"/>
      <c r="Q32" s="52"/>
      <c r="R32" s="54">
        <f t="shared" si="1"/>
        <v>1</v>
      </c>
      <c r="S32" s="52"/>
      <c r="T32" s="52"/>
      <c r="U32" s="52"/>
      <c r="V32" s="52"/>
      <c r="W32" s="52"/>
      <c r="X32" s="54">
        <f t="shared" si="2"/>
        <v>0</v>
      </c>
      <c r="Y32" s="82">
        <v>1.0</v>
      </c>
      <c r="Z32" s="83">
        <v>1.0</v>
      </c>
      <c r="AA32" s="84">
        <v>32.0</v>
      </c>
      <c r="AB32" s="84">
        <v>176.0</v>
      </c>
      <c r="AC32" s="84">
        <f t="shared" si="3"/>
        <v>0</v>
      </c>
    </row>
    <row r="33" hidden="1">
      <c r="A33" s="3" t="s">
        <v>673</v>
      </c>
      <c r="J33" s="150" t="s">
        <v>851</v>
      </c>
      <c r="K33" s="51" t="str">
        <f>IF(ISBLANK(J33),"",if(L33="","N",if(VLOOKUP(CI32,NewPlanet,3,false)=L33,"Y","N")))</f>
        <v>N</v>
      </c>
      <c r="L33" s="3" t="s">
        <v>852</v>
      </c>
      <c r="M33" s="52"/>
      <c r="N33" s="52"/>
      <c r="O33" s="52" t="s">
        <v>119</v>
      </c>
      <c r="P33" s="53" t="s">
        <v>119</v>
      </c>
      <c r="Q33" s="52" t="s">
        <v>119</v>
      </c>
      <c r="R33" s="54">
        <f t="shared" si="1"/>
        <v>3</v>
      </c>
      <c r="S33" s="52"/>
      <c r="T33" s="52"/>
      <c r="U33" s="52"/>
      <c r="V33" s="52" t="s">
        <v>119</v>
      </c>
      <c r="W33" s="52" t="s">
        <v>119</v>
      </c>
      <c r="X33" s="54">
        <f t="shared" si="2"/>
        <v>2</v>
      </c>
      <c r="Y33" s="82">
        <v>5.0</v>
      </c>
      <c r="Z33" s="83">
        <v>5.0</v>
      </c>
      <c r="AA33" s="84">
        <v>96.0</v>
      </c>
      <c r="AB33" s="84">
        <v>387.0</v>
      </c>
      <c r="AC33" s="84">
        <f t="shared" si="3"/>
        <v>0</v>
      </c>
    </row>
    <row r="34" hidden="1">
      <c r="A34" s="3" t="s">
        <v>638</v>
      </c>
      <c r="J34" s="150" t="s">
        <v>659</v>
      </c>
      <c r="K34" s="51" t="str">
        <f>IF(ISBLANK(J34),"",if(L34="","N",if(VLOOKUP(CI33,NewPlanet,3,false)=L34,"Y","N")))</f>
        <v>N</v>
      </c>
      <c r="L34" s="91" t="s">
        <v>660</v>
      </c>
      <c r="M34" s="53" t="s">
        <v>119</v>
      </c>
      <c r="N34" s="52"/>
      <c r="O34" s="53" t="s">
        <v>119</v>
      </c>
      <c r="P34" s="53"/>
      <c r="Q34" s="52"/>
      <c r="R34" s="54">
        <f t="shared" si="1"/>
        <v>2</v>
      </c>
      <c r="S34" s="52"/>
      <c r="T34" s="52"/>
      <c r="U34" s="52"/>
      <c r="V34" s="52"/>
      <c r="W34" s="53" t="s">
        <v>119</v>
      </c>
      <c r="X34" s="54">
        <f t="shared" si="2"/>
        <v>1</v>
      </c>
      <c r="Y34" s="82">
        <v>3.0</v>
      </c>
      <c r="Z34" s="83">
        <v>3.0</v>
      </c>
      <c r="AA34" s="84">
        <v>73.0</v>
      </c>
      <c r="AB34" s="84">
        <v>251.0</v>
      </c>
      <c r="AC34" s="84">
        <f t="shared" si="3"/>
        <v>0</v>
      </c>
    </row>
    <row r="35" hidden="1">
      <c r="A35" s="3" t="s">
        <v>684</v>
      </c>
      <c r="J35" s="150" t="s">
        <v>1048</v>
      </c>
      <c r="K35" s="51" t="str">
        <f>IF(ISBLANK(J35),"",if(L35="","N",if(VLOOKUP(CI34,NewPlanet,3,false)=L35,"Y","N")))</f>
        <v>N</v>
      </c>
      <c r="L35" s="3" t="s">
        <v>1049</v>
      </c>
      <c r="M35" s="52"/>
      <c r="N35" s="52" t="s">
        <v>121</v>
      </c>
      <c r="O35" s="52" t="s">
        <v>121</v>
      </c>
      <c r="P35" s="53" t="s">
        <v>121</v>
      </c>
      <c r="Q35" s="52"/>
      <c r="R35" s="54">
        <f t="shared" si="1"/>
        <v>3</v>
      </c>
      <c r="S35" s="52" t="s">
        <v>121</v>
      </c>
      <c r="T35" s="52"/>
      <c r="U35" s="52"/>
      <c r="V35" s="52" t="s">
        <v>121</v>
      </c>
      <c r="W35" s="52" t="s">
        <v>121</v>
      </c>
      <c r="X35" s="54">
        <f t="shared" si="2"/>
        <v>3</v>
      </c>
      <c r="Y35" s="82">
        <v>6.0</v>
      </c>
      <c r="Z35" s="83">
        <v>6.0</v>
      </c>
      <c r="AA35" s="84">
        <v>90.0</v>
      </c>
      <c r="AB35" s="84">
        <v>333.0</v>
      </c>
      <c r="AC35" s="84">
        <f t="shared" si="3"/>
        <v>0</v>
      </c>
    </row>
    <row r="36" hidden="1">
      <c r="A36" s="3" t="s">
        <v>353</v>
      </c>
      <c r="J36" s="150" t="s">
        <v>488</v>
      </c>
      <c r="K36" s="51" t="str">
        <f>IF(ISBLANK(J36),"",if(L36="","N",if(VLOOKUP(CI35,NewPlanet,3,false)=L36,"Y","N")))</f>
        <v>N</v>
      </c>
      <c r="L36" s="3" t="s">
        <v>489</v>
      </c>
      <c r="M36" s="52" t="s">
        <v>119</v>
      </c>
      <c r="N36" s="52"/>
      <c r="O36" s="52"/>
      <c r="P36" s="53"/>
      <c r="Q36" s="52"/>
      <c r="R36" s="54">
        <f t="shared" si="1"/>
        <v>1</v>
      </c>
      <c r="S36" s="52"/>
      <c r="T36" s="52"/>
      <c r="U36" s="52"/>
      <c r="V36" s="52"/>
      <c r="W36" s="52"/>
      <c r="X36" s="54">
        <f t="shared" si="2"/>
        <v>0</v>
      </c>
      <c r="Y36" s="82">
        <v>1.0</v>
      </c>
      <c r="Z36" s="83">
        <v>1.0</v>
      </c>
      <c r="AA36" s="84">
        <v>68.0</v>
      </c>
      <c r="AB36" s="84">
        <v>265.0</v>
      </c>
      <c r="AC36" s="84">
        <f t="shared" si="3"/>
        <v>0</v>
      </c>
    </row>
    <row r="37" hidden="1">
      <c r="A37" s="3" t="s">
        <v>210</v>
      </c>
      <c r="J37" s="150" t="s">
        <v>199</v>
      </c>
      <c r="K37" s="51" t="str">
        <f>IF(ISBLANK(J37),"",if(L37="","N",if(VLOOKUP(CI36,NewPlanet,3,false)=L37,"Y","N")))</f>
        <v>N</v>
      </c>
      <c r="L37" s="3" t="s">
        <v>202</v>
      </c>
      <c r="M37" s="52"/>
      <c r="N37" s="52"/>
      <c r="O37" s="53" t="s">
        <v>121</v>
      </c>
      <c r="P37" s="53"/>
      <c r="Q37" s="52"/>
      <c r="R37" s="54">
        <f t="shared" si="1"/>
        <v>1</v>
      </c>
      <c r="S37" s="52"/>
      <c r="T37" s="52"/>
      <c r="U37" s="52"/>
      <c r="V37" s="52"/>
      <c r="W37" s="52"/>
      <c r="X37" s="54">
        <f t="shared" si="2"/>
        <v>0</v>
      </c>
      <c r="Y37" s="82">
        <v>1.0</v>
      </c>
      <c r="Z37" s="83">
        <v>1.0</v>
      </c>
      <c r="AA37" s="84">
        <v>9.0</v>
      </c>
      <c r="AB37" s="84">
        <v>42.0</v>
      </c>
      <c r="AC37" s="84">
        <f t="shared" si="3"/>
        <v>0</v>
      </c>
    </row>
    <row r="38" hidden="1">
      <c r="A38" s="3" t="s">
        <v>1058</v>
      </c>
      <c r="J38" s="150" t="s">
        <v>788</v>
      </c>
      <c r="K38" s="51" t="str">
        <f>IF(ISBLANK(J38),"",if(L38="","N",if(VLOOKUP(CI37,NewPlanet,3,false)=L38,"Y","N")))</f>
        <v>N</v>
      </c>
      <c r="L38" s="3" t="s">
        <v>789</v>
      </c>
      <c r="M38" s="53" t="s">
        <v>119</v>
      </c>
      <c r="N38" s="52"/>
      <c r="O38" s="52"/>
      <c r="P38" s="53"/>
      <c r="Q38" s="53" t="s">
        <v>119</v>
      </c>
      <c r="R38" s="54">
        <f t="shared" si="1"/>
        <v>2</v>
      </c>
      <c r="S38" s="52"/>
      <c r="T38" s="53" t="s">
        <v>119</v>
      </c>
      <c r="U38" s="52"/>
      <c r="V38" s="53" t="s">
        <v>119</v>
      </c>
      <c r="W38" s="52"/>
      <c r="X38" s="54">
        <f t="shared" si="2"/>
        <v>2</v>
      </c>
      <c r="Y38" s="82">
        <v>4.0</v>
      </c>
      <c r="Z38" s="83">
        <v>4.0</v>
      </c>
      <c r="AA38" s="84">
        <v>72.0</v>
      </c>
      <c r="AB38" s="84">
        <v>282.0</v>
      </c>
      <c r="AC38" s="84">
        <f t="shared" si="3"/>
        <v>0</v>
      </c>
    </row>
    <row r="39" hidden="1">
      <c r="A39" s="3" t="s">
        <v>1069</v>
      </c>
      <c r="J39" s="150" t="s">
        <v>998</v>
      </c>
      <c r="K39" s="51" t="str">
        <f>IF(ISBLANK(J39),"",if(L39="","N",if(VLOOKUP(CI38,NewPlanet,3,false)=L39,"Y","N")))</f>
        <v>N</v>
      </c>
      <c r="L39" s="3" t="s">
        <v>999</v>
      </c>
      <c r="M39" s="52" t="s">
        <v>119</v>
      </c>
      <c r="N39" s="52"/>
      <c r="O39" s="52" t="s">
        <v>119</v>
      </c>
      <c r="P39" s="53" t="s">
        <v>119</v>
      </c>
      <c r="Q39" s="52"/>
      <c r="R39" s="54">
        <f t="shared" si="1"/>
        <v>3</v>
      </c>
      <c r="S39" s="52"/>
      <c r="T39" s="52"/>
      <c r="U39" s="52" t="s">
        <v>119</v>
      </c>
      <c r="V39" s="52" t="s">
        <v>119</v>
      </c>
      <c r="W39" s="52"/>
      <c r="X39" s="54">
        <f t="shared" si="2"/>
        <v>2</v>
      </c>
      <c r="Y39" s="82">
        <v>5.0</v>
      </c>
      <c r="Z39" s="83">
        <v>5.0</v>
      </c>
      <c r="AA39" s="84">
        <v>174.0</v>
      </c>
      <c r="AB39" s="84">
        <v>699.0</v>
      </c>
      <c r="AC39" s="84">
        <f t="shared" si="3"/>
        <v>0</v>
      </c>
    </row>
    <row r="40" hidden="1">
      <c r="A40" s="3" t="s">
        <v>787</v>
      </c>
      <c r="J40" s="150" t="s">
        <v>756</v>
      </c>
      <c r="K40" s="51" t="str">
        <f>IF(ISBLANK(J40),"",if(L40="","N",if(VLOOKUP(CI39,NewPlanet,3,false)=L40,"Y","N")))</f>
        <v>N</v>
      </c>
      <c r="L40" s="3" t="s">
        <v>757</v>
      </c>
      <c r="M40" s="52" t="s">
        <v>121</v>
      </c>
      <c r="N40" s="52"/>
      <c r="O40" s="52"/>
      <c r="P40" s="53" t="s">
        <v>121</v>
      </c>
      <c r="Q40" s="52"/>
      <c r="R40" s="54">
        <f t="shared" si="1"/>
        <v>2</v>
      </c>
      <c r="S40" s="52" t="s">
        <v>121</v>
      </c>
      <c r="T40" s="52"/>
      <c r="U40" s="52"/>
      <c r="V40" s="52"/>
      <c r="W40" s="52" t="s">
        <v>121</v>
      </c>
      <c r="X40" s="54">
        <f t="shared" si="2"/>
        <v>2</v>
      </c>
      <c r="Y40" s="82">
        <v>4.0</v>
      </c>
      <c r="Z40" s="83">
        <v>4.0</v>
      </c>
      <c r="AA40" s="84">
        <v>126.0</v>
      </c>
      <c r="AB40" s="84">
        <v>531.0</v>
      </c>
      <c r="AC40" s="84">
        <f t="shared" si="3"/>
        <v>0</v>
      </c>
    </row>
    <row r="41" hidden="1">
      <c r="A41" s="3" t="s">
        <v>503</v>
      </c>
      <c r="J41" s="150" t="s">
        <v>301</v>
      </c>
      <c r="K41" s="51" t="str">
        <f>IF(ISBLANK(J41),"",if(L41="","N",if(VLOOKUP(CI40,NewPlanet,3,false)=L41,"Y","N")))</f>
        <v>N</v>
      </c>
      <c r="L41" s="3" t="s">
        <v>302</v>
      </c>
      <c r="M41" s="52"/>
      <c r="N41" s="52"/>
      <c r="O41" s="52"/>
      <c r="P41" s="53" t="s">
        <v>121</v>
      </c>
      <c r="Q41" s="52"/>
      <c r="R41" s="54">
        <f t="shared" si="1"/>
        <v>1</v>
      </c>
      <c r="S41" s="52"/>
      <c r="T41" s="52" t="s">
        <v>121</v>
      </c>
      <c r="U41" s="52"/>
      <c r="V41" s="52"/>
      <c r="W41" s="52"/>
      <c r="X41" s="54">
        <f t="shared" si="2"/>
        <v>1</v>
      </c>
      <c r="Y41" s="82">
        <v>2.0</v>
      </c>
      <c r="Z41" s="83">
        <v>2.0</v>
      </c>
      <c r="AA41" s="84">
        <v>55.0</v>
      </c>
      <c r="AB41" s="84">
        <v>235.0</v>
      </c>
      <c r="AC41" s="84">
        <f t="shared" si="3"/>
        <v>0</v>
      </c>
    </row>
    <row r="42" hidden="1">
      <c r="A42" s="174" t="s">
        <v>698</v>
      </c>
      <c r="J42" s="150" t="s">
        <v>143</v>
      </c>
      <c r="K42" s="51" t="str">
        <f>IF(ISBLANK(J42),"",if(L42="","N",if(VLOOKUP(CI41,NewPlanet,3,false)=L42,"Y","N")))</f>
        <v>N</v>
      </c>
      <c r="L42" s="3" t="s">
        <v>144</v>
      </c>
      <c r="M42" s="52"/>
      <c r="N42" s="52"/>
      <c r="O42" s="52"/>
      <c r="P42" s="53"/>
      <c r="Q42" s="52" t="s">
        <v>119</v>
      </c>
      <c r="R42" s="54">
        <f t="shared" si="1"/>
        <v>1</v>
      </c>
      <c r="S42" s="52"/>
      <c r="T42" s="52"/>
      <c r="U42" s="52"/>
      <c r="V42" s="52"/>
      <c r="W42" s="52"/>
      <c r="X42" s="54">
        <f t="shared" si="2"/>
        <v>0</v>
      </c>
      <c r="Y42" s="82">
        <v>1.0</v>
      </c>
      <c r="Z42" s="83">
        <v>1.0</v>
      </c>
      <c r="AA42" s="84">
        <v>3.0</v>
      </c>
      <c r="AB42" s="84">
        <v>21.0</v>
      </c>
      <c r="AC42" s="84">
        <f t="shared" si="3"/>
        <v>0</v>
      </c>
    </row>
    <row r="43" hidden="1">
      <c r="A43" s="3" t="s">
        <v>1071</v>
      </c>
      <c r="J43" s="150" t="s">
        <v>321</v>
      </c>
      <c r="K43" s="51" t="str">
        <f>IF(ISBLANK(J43),"",if(L43="","N",if(VLOOKUP(CI42,NewPlanet,3,false)=L43,"Y","N")))</f>
        <v>N</v>
      </c>
      <c r="L43" s="3" t="s">
        <v>324</v>
      </c>
      <c r="M43" s="52"/>
      <c r="N43" s="52"/>
      <c r="O43" s="52"/>
      <c r="P43" s="53"/>
      <c r="Q43" s="52"/>
      <c r="R43" s="54">
        <f t="shared" si="1"/>
        <v>0</v>
      </c>
      <c r="S43" s="52"/>
      <c r="T43" s="52"/>
      <c r="U43" s="52"/>
      <c r="V43" s="52"/>
      <c r="W43" s="52"/>
      <c r="X43" s="54">
        <f t="shared" si="2"/>
        <v>0</v>
      </c>
      <c r="Y43" s="82">
        <v>1.0</v>
      </c>
      <c r="Z43" s="83">
        <v>0.0</v>
      </c>
      <c r="AA43" s="84">
        <v>62.0</v>
      </c>
      <c r="AB43" s="84">
        <v>314.0</v>
      </c>
      <c r="AC43" s="84">
        <f t="shared" si="3"/>
        <v>0</v>
      </c>
    </row>
    <row r="44" hidden="1">
      <c r="A44" s="3" t="s">
        <v>721</v>
      </c>
      <c r="J44" s="150" t="s">
        <v>268</v>
      </c>
      <c r="K44" s="51" t="str">
        <f>IF(ISBLANK(J44),"",if(L44="","N",if(VLOOKUP(CI43,NewPlanet,3,false)=L44,"Y","N")))</f>
        <v>N</v>
      </c>
      <c r="L44" s="3" t="s">
        <v>269</v>
      </c>
      <c r="M44" s="52"/>
      <c r="N44" s="52"/>
      <c r="O44" s="52"/>
      <c r="P44" s="53"/>
      <c r="Q44" s="52" t="s">
        <v>119</v>
      </c>
      <c r="R44" s="54">
        <f t="shared" si="1"/>
        <v>1</v>
      </c>
      <c r="S44" s="52"/>
      <c r="T44" s="52"/>
      <c r="U44" s="52"/>
      <c r="V44" s="52"/>
      <c r="W44" s="52"/>
      <c r="X44" s="54">
        <f t="shared" si="2"/>
        <v>0</v>
      </c>
      <c r="Y44" s="82">
        <v>1.0</v>
      </c>
      <c r="Z44" s="83">
        <v>1.0</v>
      </c>
      <c r="AA44" s="84">
        <v>1.0</v>
      </c>
      <c r="AB44" s="84">
        <v>6.0</v>
      </c>
      <c r="AC44" s="84">
        <f t="shared" si="3"/>
        <v>0</v>
      </c>
    </row>
    <row r="45" hidden="1">
      <c r="A45" s="86" t="s">
        <v>693</v>
      </c>
      <c r="J45" s="150" t="s">
        <v>195</v>
      </c>
      <c r="K45" s="51" t="str">
        <f>IF(ISBLANK(J45),"",if(L45="","N",if(VLOOKUP(CI44,NewPlanet,3,false)=L45,"Y","N")))</f>
        <v>N</v>
      </c>
      <c r="L45" s="3" t="s">
        <v>197</v>
      </c>
      <c r="M45" s="53" t="s">
        <v>119</v>
      </c>
      <c r="N45" s="52"/>
      <c r="O45" s="52"/>
      <c r="P45" s="53"/>
      <c r="Q45" s="52"/>
      <c r="R45" s="54">
        <f t="shared" si="1"/>
        <v>1</v>
      </c>
      <c r="S45" s="52"/>
      <c r="T45" s="52"/>
      <c r="U45" s="52"/>
      <c r="V45" s="52"/>
      <c r="W45" s="52"/>
      <c r="X45" s="54">
        <f t="shared" si="2"/>
        <v>0</v>
      </c>
      <c r="Y45" s="82">
        <v>1.0</v>
      </c>
      <c r="Z45" s="83">
        <v>1.0</v>
      </c>
      <c r="AA45" s="84">
        <v>10.0</v>
      </c>
      <c r="AB45" s="84">
        <v>70.0</v>
      </c>
      <c r="AC45" s="84">
        <f t="shared" si="3"/>
        <v>0</v>
      </c>
    </row>
    <row r="46" hidden="1">
      <c r="A46" s="3" t="s">
        <v>690</v>
      </c>
      <c r="J46" s="150" t="s">
        <v>1074</v>
      </c>
      <c r="K46" s="51" t="str">
        <f>IF(ISBLANK(J46),"",if(L46="","N",if(VLOOKUP(CI45,NewPlanet,3,false)=L46,"Y","N")))</f>
        <v>N</v>
      </c>
      <c r="L46" s="3" t="s">
        <v>1075</v>
      </c>
      <c r="M46" s="53" t="s">
        <v>119</v>
      </c>
      <c r="N46" s="53" t="s">
        <v>119</v>
      </c>
      <c r="O46" s="52"/>
      <c r="P46" s="53" t="s">
        <v>119</v>
      </c>
      <c r="Q46" s="52"/>
      <c r="R46" s="54">
        <f t="shared" si="1"/>
        <v>3</v>
      </c>
      <c r="S46" s="52"/>
      <c r="T46" s="52"/>
      <c r="U46" s="53" t="s">
        <v>119</v>
      </c>
      <c r="V46" s="53" t="s">
        <v>119</v>
      </c>
      <c r="W46" s="53" t="s">
        <v>119</v>
      </c>
      <c r="X46" s="54">
        <f t="shared" si="2"/>
        <v>3</v>
      </c>
      <c r="Y46" s="82">
        <v>6.0</v>
      </c>
      <c r="Z46" s="83">
        <v>6.0</v>
      </c>
      <c r="AA46" s="84">
        <v>80.0</v>
      </c>
      <c r="AB46" s="84">
        <v>190.0</v>
      </c>
      <c r="AC46" s="84">
        <f t="shared" si="3"/>
        <v>0</v>
      </c>
    </row>
    <row r="47" hidden="1">
      <c r="A47" s="3" t="s">
        <v>907</v>
      </c>
      <c r="J47" s="150" t="s">
        <v>1060</v>
      </c>
      <c r="K47" s="51" t="str">
        <f>IF(ISBLANK(J47),"",if(L47="","N",if(VLOOKUP(CI46,NewPlanet,3,false)=L47,"Y","N")))</f>
        <v>N</v>
      </c>
      <c r="L47" s="3" t="s">
        <v>1061</v>
      </c>
      <c r="M47" s="52"/>
      <c r="N47" s="52" t="s">
        <v>119</v>
      </c>
      <c r="O47" s="52" t="s">
        <v>119</v>
      </c>
      <c r="P47" s="53" t="s">
        <v>119</v>
      </c>
      <c r="Q47" s="52"/>
      <c r="R47" s="54">
        <f t="shared" si="1"/>
        <v>3</v>
      </c>
      <c r="S47" s="52"/>
      <c r="T47" s="52" t="s">
        <v>119</v>
      </c>
      <c r="U47" s="52"/>
      <c r="V47" s="52" t="s">
        <v>119</v>
      </c>
      <c r="W47" s="52" t="s">
        <v>119</v>
      </c>
      <c r="X47" s="54">
        <f t="shared" si="2"/>
        <v>3</v>
      </c>
      <c r="Y47" s="82">
        <v>6.0</v>
      </c>
      <c r="Z47" s="83">
        <v>6.0</v>
      </c>
      <c r="AA47" s="84">
        <v>82.0</v>
      </c>
      <c r="AB47" s="84">
        <v>283.0</v>
      </c>
      <c r="AC47" s="84">
        <f t="shared" si="3"/>
        <v>0</v>
      </c>
    </row>
    <row r="48" hidden="1">
      <c r="A48" s="3" t="s">
        <v>224</v>
      </c>
      <c r="J48" s="150" t="s">
        <v>648</v>
      </c>
      <c r="K48" s="51" t="str">
        <f>IF(ISBLANK(J48),"",if(L48="","N",if(VLOOKUP(CI47,NewPlanet,3,false)=L48,"Y","N")))</f>
        <v>N</v>
      </c>
      <c r="L48" s="3" t="s">
        <v>649</v>
      </c>
      <c r="M48" s="52"/>
      <c r="N48" s="52" t="s">
        <v>119</v>
      </c>
      <c r="O48" s="52"/>
      <c r="P48" s="53" t="s">
        <v>119</v>
      </c>
      <c r="Q48" s="52"/>
      <c r="R48" s="54">
        <f t="shared" si="1"/>
        <v>2</v>
      </c>
      <c r="S48" s="52"/>
      <c r="T48" s="52"/>
      <c r="U48" s="52"/>
      <c r="V48" s="52" t="s">
        <v>119</v>
      </c>
      <c r="W48" s="52"/>
      <c r="X48" s="54">
        <f t="shared" si="2"/>
        <v>1</v>
      </c>
      <c r="Y48" s="82">
        <v>3.0</v>
      </c>
      <c r="Z48" s="83">
        <v>3.0</v>
      </c>
      <c r="AA48" s="84">
        <v>99.0</v>
      </c>
      <c r="AB48" s="84">
        <v>381.0</v>
      </c>
      <c r="AC48" s="84">
        <f t="shared" si="3"/>
        <v>0</v>
      </c>
    </row>
    <row r="49" hidden="1">
      <c r="A49" s="3" t="s">
        <v>1017</v>
      </c>
      <c r="J49" s="150" t="s">
        <v>1013</v>
      </c>
      <c r="K49" s="51" t="str">
        <f>IF(ISBLANK(J49),"",if(L49="","N",if(VLOOKUP(CI48,NewPlanet,3,false)=L49,"Y","N")))</f>
        <v>N</v>
      </c>
      <c r="L49" s="3" t="s">
        <v>1014</v>
      </c>
      <c r="M49" s="52" t="s">
        <v>119</v>
      </c>
      <c r="N49" s="52"/>
      <c r="O49" s="52"/>
      <c r="P49" s="53" t="s">
        <v>119</v>
      </c>
      <c r="Q49" s="52" t="s">
        <v>119</v>
      </c>
      <c r="R49" s="54">
        <f t="shared" si="1"/>
        <v>3</v>
      </c>
      <c r="S49" s="52" t="s">
        <v>119</v>
      </c>
      <c r="T49" s="52"/>
      <c r="U49" s="52"/>
      <c r="V49" s="52" t="s">
        <v>119</v>
      </c>
      <c r="W49" s="52" t="s">
        <v>119</v>
      </c>
      <c r="X49" s="54">
        <f t="shared" si="2"/>
        <v>3</v>
      </c>
      <c r="Y49" s="82">
        <v>6.0</v>
      </c>
      <c r="Z49" s="83">
        <v>6.0</v>
      </c>
      <c r="AA49" s="84">
        <v>40.0</v>
      </c>
      <c r="AB49" s="84">
        <v>110.0</v>
      </c>
      <c r="AC49" s="84">
        <f t="shared" si="3"/>
        <v>0</v>
      </c>
    </row>
    <row r="50" hidden="1">
      <c r="A50" s="86" t="s">
        <v>405</v>
      </c>
      <c r="J50" s="150" t="s">
        <v>1078</v>
      </c>
      <c r="K50" s="51" t="str">
        <f>IF(ISBLANK(J50),"",if(L50="","N",if(VLOOKUP(CI49,NewPlanet,3,false)=L50,"Y","N")))</f>
        <v>N</v>
      </c>
      <c r="L50" s="3" t="s">
        <v>1080</v>
      </c>
      <c r="M50" s="53" t="s">
        <v>119</v>
      </c>
      <c r="N50" s="53" t="s">
        <v>119</v>
      </c>
      <c r="O50" s="52"/>
      <c r="P50" s="53" t="s">
        <v>119</v>
      </c>
      <c r="Q50" s="52"/>
      <c r="R50" s="54">
        <f t="shared" si="1"/>
        <v>3</v>
      </c>
      <c r="S50" s="53" t="s">
        <v>119</v>
      </c>
      <c r="T50" s="52"/>
      <c r="U50" s="52"/>
      <c r="V50" s="53" t="s">
        <v>119</v>
      </c>
      <c r="W50" s="53" t="s">
        <v>119</v>
      </c>
      <c r="X50" s="54">
        <f t="shared" si="2"/>
        <v>3</v>
      </c>
      <c r="Y50" s="82">
        <v>6.0</v>
      </c>
      <c r="Z50" s="83">
        <v>6.0</v>
      </c>
      <c r="AA50" s="84">
        <v>106.0</v>
      </c>
      <c r="AB50" s="84">
        <v>325.0</v>
      </c>
      <c r="AC50" s="84">
        <f t="shared" si="3"/>
        <v>0</v>
      </c>
    </row>
    <row r="51" hidden="1">
      <c r="A51" s="3" t="s">
        <v>991</v>
      </c>
      <c r="J51" s="150" t="s">
        <v>1081</v>
      </c>
      <c r="K51" s="51" t="str">
        <f>IF(ISBLANK(J51),"",if(L51="","N",if(VLOOKUP(CI50,NewPlanet,3,false)=L51,"Y","N")))</f>
        <v>N</v>
      </c>
      <c r="L51" s="3" t="s">
        <v>1082</v>
      </c>
      <c r="M51" s="53" t="s">
        <v>119</v>
      </c>
      <c r="N51" s="53" t="s">
        <v>119</v>
      </c>
      <c r="O51" s="53" t="s">
        <v>119</v>
      </c>
      <c r="P51" s="53"/>
      <c r="Q51" s="52"/>
      <c r="R51" s="54">
        <f t="shared" si="1"/>
        <v>3</v>
      </c>
      <c r="S51" s="53" t="s">
        <v>119</v>
      </c>
      <c r="T51" s="53" t="s">
        <v>119</v>
      </c>
      <c r="U51" s="52"/>
      <c r="V51" s="52"/>
      <c r="W51" s="53" t="s">
        <v>119</v>
      </c>
      <c r="X51" s="54">
        <f t="shared" si="2"/>
        <v>3</v>
      </c>
      <c r="Y51" s="82">
        <v>6.0</v>
      </c>
      <c r="Z51" s="83">
        <v>6.0</v>
      </c>
      <c r="AA51" s="84">
        <v>144.0</v>
      </c>
      <c r="AB51" s="84">
        <v>494.0</v>
      </c>
      <c r="AC51" s="84">
        <f t="shared" si="3"/>
        <v>0</v>
      </c>
    </row>
    <row r="52" hidden="1">
      <c r="A52" s="3" t="s">
        <v>147</v>
      </c>
      <c r="J52" s="150" t="s">
        <v>342</v>
      </c>
      <c r="K52" s="51" t="str">
        <f>IF(ISBLANK(J52),"",if(L52="","N",if(VLOOKUP(CI51,NewPlanet,3,false)=L52,"Y","N")))</f>
        <v>N</v>
      </c>
      <c r="L52" s="3" t="s">
        <v>343</v>
      </c>
      <c r="M52" s="52"/>
      <c r="N52" s="52"/>
      <c r="O52" s="53" t="s">
        <v>119</v>
      </c>
      <c r="P52" s="53"/>
      <c r="Q52" s="52"/>
      <c r="R52" s="54">
        <f t="shared" si="1"/>
        <v>1</v>
      </c>
      <c r="S52" s="52"/>
      <c r="T52" s="52"/>
      <c r="U52" s="53" t="s">
        <v>119</v>
      </c>
      <c r="V52" s="52"/>
      <c r="W52" s="52"/>
      <c r="X52" s="54">
        <f t="shared" si="2"/>
        <v>1</v>
      </c>
      <c r="Y52" s="82">
        <v>2.0</v>
      </c>
      <c r="Z52" s="83">
        <v>2.0</v>
      </c>
      <c r="AA52" s="84">
        <v>95.0</v>
      </c>
      <c r="AB52" s="84">
        <v>435.0</v>
      </c>
      <c r="AC52" s="84">
        <f t="shared" si="3"/>
        <v>0</v>
      </c>
    </row>
    <row r="53" hidden="1">
      <c r="A53" s="91" t="s">
        <v>669</v>
      </c>
      <c r="J53" s="150" t="s">
        <v>241</v>
      </c>
      <c r="K53" s="92" t="s">
        <v>182</v>
      </c>
      <c r="L53" s="86" t="s">
        <v>243</v>
      </c>
      <c r="M53" s="52"/>
      <c r="N53" s="53" t="s">
        <v>119</v>
      </c>
      <c r="O53" s="52"/>
      <c r="P53" s="53"/>
      <c r="Q53" s="52"/>
      <c r="R53" s="54">
        <f t="shared" si="1"/>
        <v>1</v>
      </c>
      <c r="S53" s="53" t="s">
        <v>119</v>
      </c>
      <c r="T53" s="52"/>
      <c r="U53" s="52"/>
      <c r="V53" s="52"/>
      <c r="W53" s="52"/>
      <c r="X53" s="54">
        <f t="shared" si="2"/>
        <v>1</v>
      </c>
      <c r="Y53" s="82">
        <v>2.0</v>
      </c>
      <c r="Z53" s="83">
        <v>2.0</v>
      </c>
      <c r="AA53" s="84">
        <v>71.0</v>
      </c>
      <c r="AB53" s="84">
        <v>358.0</v>
      </c>
      <c r="AC53" s="84">
        <f t="shared" si="3"/>
        <v>0</v>
      </c>
    </row>
    <row r="54" hidden="1">
      <c r="A54" s="3" t="s">
        <v>320</v>
      </c>
      <c r="J54" s="150" t="s">
        <v>1070</v>
      </c>
      <c r="K54" s="51" t="str">
        <f>IF(ISBLANK(J54),"",if(L54="","N",if(VLOOKUP(CI53,NewPlanet,3,false)=L54,"Y","N")))</f>
        <v>N</v>
      </c>
      <c r="L54" s="3" t="s">
        <v>1062</v>
      </c>
      <c r="M54" s="52" t="s">
        <v>119</v>
      </c>
      <c r="N54" s="52" t="s">
        <v>119</v>
      </c>
      <c r="O54" s="52" t="s">
        <v>119</v>
      </c>
      <c r="P54" s="53"/>
      <c r="Q54" s="52"/>
      <c r="R54" s="54">
        <f t="shared" si="1"/>
        <v>3</v>
      </c>
      <c r="S54" s="52" t="s">
        <v>119</v>
      </c>
      <c r="T54" s="52" t="s">
        <v>119</v>
      </c>
      <c r="U54" s="52" t="s">
        <v>119</v>
      </c>
      <c r="V54" s="52"/>
      <c r="W54" s="52"/>
      <c r="X54" s="54">
        <f t="shared" si="2"/>
        <v>3</v>
      </c>
      <c r="Y54" s="82">
        <v>6.0</v>
      </c>
      <c r="Z54" s="83">
        <v>6.0</v>
      </c>
      <c r="AA54" s="84">
        <v>87.0</v>
      </c>
      <c r="AB54" s="84">
        <v>310.0</v>
      </c>
      <c r="AC54" s="84">
        <f t="shared" si="3"/>
        <v>0</v>
      </c>
    </row>
    <row r="55" hidden="1">
      <c r="A55" s="3" t="s">
        <v>276</v>
      </c>
      <c r="J55" s="150" t="s">
        <v>970</v>
      </c>
      <c r="K55" s="92" t="s">
        <v>180</v>
      </c>
      <c r="L55" s="95" t="s">
        <v>971</v>
      </c>
      <c r="M55" s="53" t="s">
        <v>121</v>
      </c>
      <c r="N55" s="53" t="s">
        <v>121</v>
      </c>
      <c r="O55" s="53"/>
      <c r="P55" s="53" t="s">
        <v>121</v>
      </c>
      <c r="Q55" s="52"/>
      <c r="R55" s="54">
        <f t="shared" si="1"/>
        <v>3</v>
      </c>
      <c r="S55" s="53" t="s">
        <v>121</v>
      </c>
      <c r="T55" s="52"/>
      <c r="U55" s="53" t="s">
        <v>121</v>
      </c>
      <c r="V55" s="52"/>
      <c r="W55" s="52"/>
      <c r="X55" s="54">
        <f t="shared" si="2"/>
        <v>2</v>
      </c>
      <c r="Y55" s="82">
        <v>5.0</v>
      </c>
      <c r="Z55" s="83">
        <v>5.0</v>
      </c>
      <c r="AA55" s="84">
        <v>45.0</v>
      </c>
      <c r="AB55" s="84">
        <v>118.0</v>
      </c>
      <c r="AC55" s="84">
        <f t="shared" si="3"/>
        <v>0</v>
      </c>
    </row>
    <row r="56" hidden="1">
      <c r="A56" s="3" t="s">
        <v>380</v>
      </c>
      <c r="J56" s="150" t="s">
        <v>903</v>
      </c>
      <c r="K56" s="51" t="str">
        <f>IF(ISBLANK(J56),"",if(L56="","N",if(VLOOKUP(CI55,NewPlanet,3,false)=L56,"Y","N")))</f>
        <v>N</v>
      </c>
      <c r="L56" s="3" t="s">
        <v>904</v>
      </c>
      <c r="M56" s="52"/>
      <c r="N56" s="52"/>
      <c r="O56" s="53" t="s">
        <v>119</v>
      </c>
      <c r="P56" s="53" t="s">
        <v>119</v>
      </c>
      <c r="Q56" s="53" t="s">
        <v>119</v>
      </c>
      <c r="R56" s="54">
        <f t="shared" si="1"/>
        <v>3</v>
      </c>
      <c r="S56" s="52"/>
      <c r="T56" s="53" t="s">
        <v>119</v>
      </c>
      <c r="U56" s="53" t="s">
        <v>119</v>
      </c>
      <c r="V56" s="52"/>
      <c r="W56" s="52"/>
      <c r="X56" s="54">
        <f t="shared" si="2"/>
        <v>2</v>
      </c>
      <c r="Y56" s="82">
        <v>5.0</v>
      </c>
      <c r="Z56" s="83">
        <v>5.0</v>
      </c>
      <c r="AA56" s="84">
        <v>110.0</v>
      </c>
      <c r="AB56" s="84">
        <v>446.0</v>
      </c>
      <c r="AC56" s="84">
        <f t="shared" si="3"/>
        <v>0</v>
      </c>
    </row>
    <row r="57" hidden="1">
      <c r="A57" s="3" t="s">
        <v>511</v>
      </c>
      <c r="J57" s="150" t="s">
        <v>213</v>
      </c>
      <c r="K57" s="92" t="s">
        <v>182</v>
      </c>
      <c r="L57" s="86" t="s">
        <v>216</v>
      </c>
      <c r="M57" s="53" t="s">
        <v>119</v>
      </c>
      <c r="N57" s="52"/>
      <c r="O57" s="52"/>
      <c r="P57" s="53"/>
      <c r="Q57" s="52"/>
      <c r="R57" s="54">
        <f t="shared" si="1"/>
        <v>1</v>
      </c>
      <c r="S57" s="52"/>
      <c r="T57" s="52"/>
      <c r="U57" s="52"/>
      <c r="V57" s="52"/>
      <c r="W57" s="52"/>
      <c r="X57" s="54">
        <f t="shared" si="2"/>
        <v>0</v>
      </c>
      <c r="Y57" s="82">
        <v>1.0</v>
      </c>
      <c r="Z57" s="83">
        <v>1.0</v>
      </c>
      <c r="AA57" s="84">
        <v>97.0</v>
      </c>
      <c r="AB57" s="84">
        <v>414.0</v>
      </c>
      <c r="AC57" s="84">
        <f t="shared" si="3"/>
        <v>0</v>
      </c>
    </row>
    <row r="58" hidden="1">
      <c r="A58" s="3" t="s">
        <v>898</v>
      </c>
      <c r="J58" s="150" t="s">
        <v>1066</v>
      </c>
      <c r="K58" s="51" t="str">
        <f>IF(ISBLANK(J58),"",if(L58="","N",if(VLOOKUP(CI57,NewPlanet,3,false)=L58,"Y","N")))</f>
        <v>N</v>
      </c>
      <c r="L58" s="3" t="s">
        <v>1064</v>
      </c>
      <c r="M58" s="52" t="s">
        <v>119</v>
      </c>
      <c r="N58" s="52"/>
      <c r="O58" s="52" t="s">
        <v>119</v>
      </c>
      <c r="P58" s="53" t="s">
        <v>119</v>
      </c>
      <c r="Q58" s="52"/>
      <c r="R58" s="54">
        <f t="shared" si="1"/>
        <v>3</v>
      </c>
      <c r="S58" s="52"/>
      <c r="T58" s="52" t="s">
        <v>119</v>
      </c>
      <c r="U58" s="52" t="s">
        <v>119</v>
      </c>
      <c r="V58" s="52"/>
      <c r="W58" s="52" t="s">
        <v>119</v>
      </c>
      <c r="X58" s="54">
        <f t="shared" si="2"/>
        <v>3</v>
      </c>
      <c r="Y58" s="82">
        <v>6.0</v>
      </c>
      <c r="Z58" s="83">
        <v>6.0</v>
      </c>
      <c r="AA58" s="84">
        <v>93.0</v>
      </c>
      <c r="AB58" s="84">
        <v>310.0</v>
      </c>
      <c r="AC58" s="84">
        <f t="shared" si="3"/>
        <v>0</v>
      </c>
    </row>
    <row r="59" hidden="1">
      <c r="A59" s="3" t="s">
        <v>175</v>
      </c>
      <c r="J59" s="223" t="s">
        <v>305</v>
      </c>
      <c r="K59" s="51" t="str">
        <f>IF(ISBLANK(J59),"",if(L59="","N",if(VLOOKUP(CI58,NewPlanet,3,false)=L59,"Y","N")))</f>
        <v>N</v>
      </c>
      <c r="L59" s="87" t="s">
        <v>306</v>
      </c>
      <c r="M59" s="97"/>
      <c r="N59" s="97"/>
      <c r="O59" s="97"/>
      <c r="P59" s="116" t="s">
        <v>121</v>
      </c>
      <c r="Q59" s="97"/>
      <c r="R59" s="54">
        <f t="shared" si="1"/>
        <v>1</v>
      </c>
      <c r="S59" s="97"/>
      <c r="T59" s="97"/>
      <c r="U59" s="97"/>
      <c r="V59" s="97"/>
      <c r="W59" s="97"/>
      <c r="X59" s="54">
        <f t="shared" si="2"/>
        <v>0</v>
      </c>
      <c r="Y59" s="82">
        <v>1.0</v>
      </c>
      <c r="Z59" s="83">
        <v>1.0</v>
      </c>
      <c r="AA59" s="84">
        <v>6.0</v>
      </c>
      <c r="AB59" s="84">
        <v>41.0</v>
      </c>
      <c r="AC59" s="84">
        <f t="shared" si="3"/>
        <v>0</v>
      </c>
    </row>
    <row r="60" hidden="1">
      <c r="A60" s="3" t="s">
        <v>1009</v>
      </c>
      <c r="J60" s="150" t="s">
        <v>242</v>
      </c>
      <c r="K60" s="51" t="str">
        <f>IF(ISBLANK(J60),"",if(L60="","N",if(VLOOKUP(CI59,NewPlanet,3,false)=L60,"Y","N")))</f>
        <v>N</v>
      </c>
      <c r="L60" s="3" t="s">
        <v>244</v>
      </c>
      <c r="M60" s="52"/>
      <c r="N60" s="52"/>
      <c r="O60" s="52"/>
      <c r="P60" s="53"/>
      <c r="Q60" s="53" t="s">
        <v>121</v>
      </c>
      <c r="R60" s="54">
        <f t="shared" si="1"/>
        <v>1</v>
      </c>
      <c r="S60" s="52"/>
      <c r="T60" s="52"/>
      <c r="U60" s="52"/>
      <c r="V60" s="52"/>
      <c r="W60" s="52"/>
      <c r="X60" s="54">
        <f t="shared" si="2"/>
        <v>0</v>
      </c>
      <c r="Y60" s="82">
        <v>1.0</v>
      </c>
      <c r="Z60" s="83">
        <v>1.0</v>
      </c>
      <c r="AA60" s="84">
        <v>72.0</v>
      </c>
      <c r="AB60" s="84">
        <v>289.0</v>
      </c>
      <c r="AC60" s="84">
        <f t="shared" si="3"/>
        <v>0</v>
      </c>
    </row>
    <row r="61" hidden="1">
      <c r="A61" s="224" t="s">
        <v>1085</v>
      </c>
      <c r="J61" s="150" t="s">
        <v>376</v>
      </c>
      <c r="K61" s="51" t="str">
        <f>IF(ISBLANK(J61),"",if(L61="","N",if(VLOOKUP(CI60,NewPlanet,3,false)=L61,"Y","N")))</f>
        <v>N</v>
      </c>
      <c r="L61" s="114" t="s">
        <v>377</v>
      </c>
      <c r="M61" s="52"/>
      <c r="N61" s="52"/>
      <c r="O61" s="52"/>
      <c r="P61" s="53" t="s">
        <v>119</v>
      </c>
      <c r="Q61" s="52"/>
      <c r="R61" s="54">
        <f t="shared" si="1"/>
        <v>1</v>
      </c>
      <c r="S61" s="52"/>
      <c r="T61" s="52"/>
      <c r="U61" s="52"/>
      <c r="V61" s="52"/>
      <c r="W61" s="52"/>
      <c r="X61" s="54">
        <f t="shared" si="2"/>
        <v>0</v>
      </c>
      <c r="Y61" s="82">
        <v>1.0</v>
      </c>
      <c r="Z61" s="83">
        <v>1.0</v>
      </c>
      <c r="AA61" s="84">
        <v>3.0</v>
      </c>
      <c r="AB61" s="84">
        <v>18.0</v>
      </c>
      <c r="AC61" s="84">
        <f t="shared" si="3"/>
        <v>0</v>
      </c>
    </row>
    <row r="62" hidden="1">
      <c r="A62" s="3" t="s">
        <v>298</v>
      </c>
      <c r="J62" s="150" t="s">
        <v>734</v>
      </c>
      <c r="K62" s="51" t="str">
        <f>IF(ISBLANK(J62),"",if(L62="","N",if(VLOOKUP(CI61,NewPlanet,3,false)=L62,"Y","N")))</f>
        <v>N</v>
      </c>
      <c r="L62" s="3" t="s">
        <v>735</v>
      </c>
      <c r="M62" s="53" t="s">
        <v>119</v>
      </c>
      <c r="N62" s="52"/>
      <c r="O62" s="52"/>
      <c r="P62" s="53"/>
      <c r="Q62" s="53" t="s">
        <v>119</v>
      </c>
      <c r="R62" s="54">
        <f t="shared" si="1"/>
        <v>2</v>
      </c>
      <c r="S62" s="52"/>
      <c r="T62" s="52"/>
      <c r="U62" s="53"/>
      <c r="V62" s="53" t="s">
        <v>119</v>
      </c>
      <c r="W62" s="52"/>
      <c r="X62" s="54">
        <f t="shared" si="2"/>
        <v>1</v>
      </c>
      <c r="Y62" s="82">
        <v>3.0</v>
      </c>
      <c r="Z62" s="83">
        <v>3.0</v>
      </c>
      <c r="AA62" s="84">
        <v>75.0</v>
      </c>
      <c r="AB62" s="84">
        <v>306.0</v>
      </c>
      <c r="AC62" s="84">
        <f t="shared" si="3"/>
        <v>0</v>
      </c>
    </row>
    <row r="63" hidden="1">
      <c r="A63" s="3" t="s">
        <v>154</v>
      </c>
      <c r="J63" s="150" t="s">
        <v>516</v>
      </c>
      <c r="K63" s="51" t="str">
        <f>IF(ISBLANK(J63),"",if(L63="","N",if(VLOOKUP(CI62,NewPlanet,3,false)=L63,"Y","N")))</f>
        <v>N</v>
      </c>
      <c r="L63" s="3" t="s">
        <v>517</v>
      </c>
      <c r="M63" s="52"/>
      <c r="N63" s="52"/>
      <c r="O63" s="53" t="s">
        <v>121</v>
      </c>
      <c r="P63" s="53"/>
      <c r="Q63" s="52"/>
      <c r="R63" s="54">
        <f t="shared" si="1"/>
        <v>1</v>
      </c>
      <c r="S63" s="52"/>
      <c r="T63" s="52"/>
      <c r="U63" s="52"/>
      <c r="V63" s="52"/>
      <c r="W63" s="52"/>
      <c r="X63" s="54">
        <f t="shared" si="2"/>
        <v>0</v>
      </c>
      <c r="Y63" s="82">
        <v>1.0</v>
      </c>
      <c r="Z63" s="83">
        <v>1.0</v>
      </c>
      <c r="AA63" s="84">
        <v>150.0</v>
      </c>
      <c r="AB63" s="84">
        <v>675.0</v>
      </c>
      <c r="AC63" s="84">
        <f t="shared" si="3"/>
        <v>0</v>
      </c>
    </row>
    <row r="64" hidden="1">
      <c r="A64" s="3" t="s">
        <v>193</v>
      </c>
      <c r="J64" s="150" t="s">
        <v>631</v>
      </c>
      <c r="K64" s="51" t="str">
        <f>IF(ISBLANK(J64),"",if(L64="","N",if(VLOOKUP(CI63,NewPlanet,3,false)=L64,"Y","N")))</f>
        <v>N</v>
      </c>
      <c r="L64" s="3" t="s">
        <v>633</v>
      </c>
      <c r="M64" s="52" t="s">
        <v>121</v>
      </c>
      <c r="N64" s="52"/>
      <c r="O64" s="52"/>
      <c r="P64" s="53" t="s">
        <v>121</v>
      </c>
      <c r="Q64" s="52"/>
      <c r="R64" s="54">
        <f t="shared" si="1"/>
        <v>2</v>
      </c>
      <c r="S64" s="52" t="s">
        <v>121</v>
      </c>
      <c r="T64" s="52"/>
      <c r="U64" s="52"/>
      <c r="V64" s="52"/>
      <c r="W64" s="52"/>
      <c r="X64" s="54">
        <f t="shared" si="2"/>
        <v>1</v>
      </c>
      <c r="Y64" s="82">
        <v>3.0</v>
      </c>
      <c r="Z64" s="83">
        <v>3.0</v>
      </c>
      <c r="AA64" s="84">
        <v>92.0</v>
      </c>
      <c r="AB64" s="84">
        <v>439.0</v>
      </c>
      <c r="AC64" s="84">
        <f t="shared" si="3"/>
        <v>0</v>
      </c>
    </row>
    <row r="65" hidden="1">
      <c r="A65" s="3" t="s">
        <v>935</v>
      </c>
      <c r="J65" s="150" t="s">
        <v>115</v>
      </c>
      <c r="K65" s="92" t="s">
        <v>180</v>
      </c>
      <c r="L65" s="3" t="s">
        <v>118</v>
      </c>
      <c r="M65" s="52"/>
      <c r="N65" s="52"/>
      <c r="O65" s="53"/>
      <c r="P65" s="53"/>
      <c r="Q65" s="52"/>
      <c r="R65" s="54">
        <f t="shared" si="1"/>
        <v>0</v>
      </c>
      <c r="S65" s="52"/>
      <c r="T65" s="52"/>
      <c r="U65" s="52"/>
      <c r="V65" s="52"/>
      <c r="W65" s="52"/>
      <c r="X65" s="54">
        <f t="shared" si="2"/>
        <v>0</v>
      </c>
      <c r="Y65" s="82">
        <v>1.0</v>
      </c>
      <c r="Z65" s="83">
        <v>0.0</v>
      </c>
      <c r="AA65" s="84">
        <v>49.0</v>
      </c>
      <c r="AB65" s="84">
        <v>200.0</v>
      </c>
      <c r="AC65" s="84">
        <f t="shared" si="3"/>
        <v>0</v>
      </c>
    </row>
    <row r="66" hidden="1">
      <c r="A66" s="3" t="s">
        <v>545</v>
      </c>
      <c r="J66" s="150" t="s">
        <v>280</v>
      </c>
      <c r="K66" s="51" t="str">
        <f>IF(ISBLANK(J66),"",if(L66="","N",if(VLOOKUP(CI65,NewPlanet,3,false)=L66,"Y","N")))</f>
        <v>N</v>
      </c>
      <c r="L66" s="3" t="s">
        <v>282</v>
      </c>
      <c r="M66" s="52"/>
      <c r="N66" s="52" t="s">
        <v>119</v>
      </c>
      <c r="O66" s="52"/>
      <c r="P66" s="53"/>
      <c r="Q66" s="52"/>
      <c r="R66" s="54">
        <f t="shared" si="1"/>
        <v>1</v>
      </c>
      <c r="S66" s="52"/>
      <c r="T66" s="52"/>
      <c r="U66" s="52"/>
      <c r="V66" s="52"/>
      <c r="W66" s="52"/>
      <c r="X66" s="54">
        <f t="shared" si="2"/>
        <v>0</v>
      </c>
      <c r="Y66" s="82">
        <v>1.0</v>
      </c>
      <c r="Z66" s="83">
        <v>1.0</v>
      </c>
      <c r="AA66" s="84">
        <v>3.0</v>
      </c>
      <c r="AB66" s="84">
        <v>20.0</v>
      </c>
      <c r="AC66" s="84">
        <f t="shared" si="3"/>
        <v>0</v>
      </c>
    </row>
    <row r="67" hidden="1">
      <c r="A67" s="3" t="s">
        <v>993</v>
      </c>
      <c r="J67" s="150" t="s">
        <v>657</v>
      </c>
      <c r="K67" s="51" t="str">
        <f>IF(ISBLANK(J67),"",if(L67="","N",if(VLOOKUP(CI66,NewPlanet,3,false)=L67,"Y","N")))</f>
        <v>N</v>
      </c>
      <c r="L67" s="86" t="s">
        <v>658</v>
      </c>
      <c r="M67" s="52"/>
      <c r="N67" s="53" t="s">
        <v>119</v>
      </c>
      <c r="O67" s="53" t="s">
        <v>119</v>
      </c>
      <c r="P67" s="53"/>
      <c r="Q67" s="53"/>
      <c r="R67" s="54">
        <f t="shared" si="1"/>
        <v>2</v>
      </c>
      <c r="S67" s="52"/>
      <c r="T67" s="53" t="s">
        <v>119</v>
      </c>
      <c r="U67" s="52"/>
      <c r="V67" s="52"/>
      <c r="W67" s="53"/>
      <c r="X67" s="54">
        <f t="shared" si="2"/>
        <v>1</v>
      </c>
      <c r="Y67" s="82">
        <v>3.0</v>
      </c>
      <c r="Z67" s="83">
        <v>3.0</v>
      </c>
      <c r="AA67" s="84">
        <v>67.0</v>
      </c>
      <c r="AB67" s="84">
        <v>287.0</v>
      </c>
      <c r="AC67" s="84">
        <f t="shared" si="3"/>
        <v>0</v>
      </c>
    </row>
    <row r="68">
      <c r="A68" s="3" t="s">
        <v>398</v>
      </c>
      <c r="J68" s="150" t="s">
        <v>370</v>
      </c>
      <c r="K68" s="51" t="str">
        <f>IF(ISBLANK(J68),"",if(L68="","N",if(VLOOKUP(CI67,NewPlanet,3,false)=L68,"Y","N")))</f>
        <v>N</v>
      </c>
      <c r="L68" s="3" t="s">
        <v>371</v>
      </c>
      <c r="M68" s="52"/>
      <c r="N68" s="52"/>
      <c r="O68" s="52" t="s">
        <v>119</v>
      </c>
      <c r="P68" s="53"/>
      <c r="Q68" s="52"/>
      <c r="R68" s="54">
        <f t="shared" si="1"/>
        <v>1</v>
      </c>
      <c r="S68" s="52"/>
      <c r="T68" s="52"/>
      <c r="U68" s="52"/>
      <c r="V68" s="52"/>
      <c r="W68" s="52"/>
      <c r="X68" s="54">
        <f t="shared" si="2"/>
        <v>0</v>
      </c>
      <c r="Y68" s="82">
        <v>1.0</v>
      </c>
      <c r="Z68" s="83">
        <v>1.0</v>
      </c>
      <c r="AA68" s="84">
        <v>2.0</v>
      </c>
      <c r="AB68" s="84">
        <v>11.0</v>
      </c>
      <c r="AC68" s="84">
        <f t="shared" si="3"/>
        <v>1</v>
      </c>
    </row>
    <row r="69">
      <c r="A69" s="3" t="s">
        <v>474</v>
      </c>
      <c r="J69" s="150" t="s">
        <v>449</v>
      </c>
      <c r="K69" s="51" t="str">
        <f>IF(ISBLANK(J69),"",if(L69="","N",if(VLOOKUP(CI68,NewPlanet,3,false)=L69,"Y","N")))</f>
        <v>N</v>
      </c>
      <c r="L69" s="3" t="s">
        <v>371</v>
      </c>
      <c r="M69" s="52"/>
      <c r="N69" s="52"/>
      <c r="O69" s="52" t="s">
        <v>121</v>
      </c>
      <c r="P69" s="53"/>
      <c r="Q69" s="52"/>
      <c r="R69" s="54">
        <f t="shared" si="1"/>
        <v>1</v>
      </c>
      <c r="S69" s="52"/>
      <c r="T69" s="52"/>
      <c r="U69" s="52"/>
      <c r="V69" s="52"/>
      <c r="W69" s="52"/>
      <c r="X69" s="54">
        <f t="shared" si="2"/>
        <v>0</v>
      </c>
      <c r="Y69" s="82">
        <v>1.0</v>
      </c>
      <c r="Z69" s="83">
        <v>1.0</v>
      </c>
      <c r="AA69" s="84">
        <v>2.0</v>
      </c>
      <c r="AB69" s="84">
        <v>11.0</v>
      </c>
      <c r="AC69" s="84">
        <f t="shared" si="3"/>
        <v>1</v>
      </c>
    </row>
    <row r="70" hidden="1">
      <c r="A70" s="3" t="s">
        <v>1088</v>
      </c>
      <c r="J70" s="150" t="s">
        <v>878</v>
      </c>
      <c r="K70" s="51" t="str">
        <f>IF(ISBLANK(J70),"",if(L70="","N",if(VLOOKUP(CI69,NewPlanet,3,false)=L70,"Y","N")))</f>
        <v>N</v>
      </c>
      <c r="L70" s="87" t="s">
        <v>879</v>
      </c>
      <c r="M70" s="53" t="s">
        <v>119</v>
      </c>
      <c r="N70" s="53" t="s">
        <v>119</v>
      </c>
      <c r="O70" s="53" t="s">
        <v>119</v>
      </c>
      <c r="P70" s="53"/>
      <c r="Q70" s="52"/>
      <c r="R70" s="54">
        <f t="shared" si="1"/>
        <v>3</v>
      </c>
      <c r="S70" s="53" t="s">
        <v>119</v>
      </c>
      <c r="T70" s="52"/>
      <c r="U70" s="52"/>
      <c r="V70" s="53" t="s">
        <v>119</v>
      </c>
      <c r="W70" s="52"/>
      <c r="X70" s="54">
        <f t="shared" si="2"/>
        <v>2</v>
      </c>
      <c r="Y70" s="82">
        <v>5.0</v>
      </c>
      <c r="Z70" s="83">
        <v>5.0</v>
      </c>
      <c r="AA70" s="84">
        <v>144.0</v>
      </c>
      <c r="AB70" s="84">
        <v>573.0</v>
      </c>
      <c r="AC70" s="84">
        <f t="shared" si="3"/>
        <v>0</v>
      </c>
    </row>
    <row r="71" hidden="1">
      <c r="A71" s="3" t="s">
        <v>863</v>
      </c>
      <c r="J71" s="150" t="s">
        <v>201</v>
      </c>
      <c r="K71" s="51" t="str">
        <f>IF(ISBLANK(J71),"",if(L71="","N",if(VLOOKUP(CI70,NewPlanet,3,false)=L71,"Y","N")))</f>
        <v>N</v>
      </c>
      <c r="L71" s="91" t="s">
        <v>203</v>
      </c>
      <c r="M71" s="52"/>
      <c r="N71" s="52"/>
      <c r="O71" s="52"/>
      <c r="P71" s="53" t="s">
        <v>119</v>
      </c>
      <c r="Q71" s="52"/>
      <c r="R71" s="54">
        <f t="shared" si="1"/>
        <v>1</v>
      </c>
      <c r="S71" s="52"/>
      <c r="T71" s="52"/>
      <c r="U71" s="52"/>
      <c r="V71" s="52"/>
      <c r="W71" s="52"/>
      <c r="X71" s="54">
        <f t="shared" si="2"/>
        <v>0</v>
      </c>
      <c r="Y71" s="82">
        <v>1.0</v>
      </c>
      <c r="Z71" s="83">
        <v>1.0</v>
      </c>
      <c r="AA71" s="84">
        <v>11.0</v>
      </c>
      <c r="AB71" s="84">
        <v>77.0</v>
      </c>
      <c r="AC71" s="84">
        <f t="shared" si="3"/>
        <v>0</v>
      </c>
    </row>
    <row r="72" hidden="1">
      <c r="A72" s="3" t="s">
        <v>665</v>
      </c>
      <c r="J72" s="150" t="s">
        <v>423</v>
      </c>
      <c r="K72" s="51" t="str">
        <f>IF(ISBLANK(J72),"",if(L72="","N",if(VLOOKUP(CI71,NewPlanet,3,false)=L72,"Y","N")))</f>
        <v>N</v>
      </c>
      <c r="L72" s="3" t="s">
        <v>424</v>
      </c>
      <c r="M72" s="52"/>
      <c r="N72" s="52"/>
      <c r="O72" s="52"/>
      <c r="P72" s="53" t="s">
        <v>119</v>
      </c>
      <c r="Q72" s="52"/>
      <c r="R72" s="54">
        <f t="shared" si="1"/>
        <v>1</v>
      </c>
      <c r="S72" s="52"/>
      <c r="T72" s="52"/>
      <c r="U72" s="52"/>
      <c r="V72" s="52"/>
      <c r="W72" s="52"/>
      <c r="X72" s="54">
        <f t="shared" si="2"/>
        <v>0</v>
      </c>
      <c r="Y72" s="82">
        <v>1.0</v>
      </c>
      <c r="Z72" s="83">
        <v>1.0</v>
      </c>
      <c r="AA72" s="84">
        <v>62.0</v>
      </c>
      <c r="AB72" s="84">
        <v>245.0</v>
      </c>
      <c r="AC72" s="84">
        <f t="shared" si="3"/>
        <v>0</v>
      </c>
    </row>
    <row r="73" hidden="1">
      <c r="A73" s="3" t="s">
        <v>1077</v>
      </c>
      <c r="J73" s="150" t="s">
        <v>168</v>
      </c>
      <c r="K73" s="51" t="str">
        <f>IF(ISBLANK(J73),"",if(L73="","N",if(VLOOKUP(CI72,NewPlanet,3,false)=L73,"Y","N")))</f>
        <v>N</v>
      </c>
      <c r="L73" s="3"/>
      <c r="M73" s="52"/>
      <c r="N73" s="52"/>
      <c r="O73" s="53" t="s">
        <v>119</v>
      </c>
      <c r="P73" s="53"/>
      <c r="Q73" s="52"/>
      <c r="R73" s="54">
        <f t="shared" si="1"/>
        <v>1</v>
      </c>
      <c r="S73" s="52"/>
      <c r="T73" s="52"/>
      <c r="U73" s="52"/>
      <c r="V73" s="52"/>
      <c r="W73" s="52"/>
      <c r="X73" s="54">
        <f t="shared" si="2"/>
        <v>0</v>
      </c>
      <c r="Y73" s="82">
        <v>1.0</v>
      </c>
      <c r="Z73" s="83">
        <v>1.0</v>
      </c>
      <c r="AA73" s="84">
        <v>52.0</v>
      </c>
      <c r="AB73" s="84">
        <v>253.0</v>
      </c>
      <c r="AC73" s="84">
        <f t="shared" si="3"/>
        <v>0</v>
      </c>
    </row>
    <row r="74" hidden="1">
      <c r="A74" s="3" t="s">
        <v>855</v>
      </c>
      <c r="J74" s="225" t="s">
        <v>754</v>
      </c>
      <c r="K74" s="201" t="str">
        <f>IF(ISBLANK(J74),"",if(L74="","N",if(VLOOKUP(CI73,NewPlanet,3,false)=L74,"Y","N")))</f>
        <v>N</v>
      </c>
      <c r="L74" s="174" t="s">
        <v>755</v>
      </c>
      <c r="M74" s="105"/>
      <c r="N74" s="175" t="s">
        <v>119</v>
      </c>
      <c r="O74" s="175" t="s">
        <v>119</v>
      </c>
      <c r="P74" s="105"/>
      <c r="Q74" s="181"/>
      <c r="R74" s="54">
        <f t="shared" si="1"/>
        <v>2</v>
      </c>
      <c r="S74" s="175" t="s">
        <v>119</v>
      </c>
      <c r="T74" s="182"/>
      <c r="U74" s="105"/>
      <c r="V74" s="182"/>
      <c r="W74" s="182"/>
      <c r="X74" s="54">
        <f t="shared" si="2"/>
        <v>1</v>
      </c>
      <c r="Y74" s="82">
        <v>3.0</v>
      </c>
      <c r="Z74" s="83">
        <v>3.0</v>
      </c>
      <c r="AA74" s="84">
        <v>79.0</v>
      </c>
      <c r="AB74" s="84">
        <v>334.0</v>
      </c>
      <c r="AC74" s="84">
        <f t="shared" si="3"/>
        <v>0</v>
      </c>
    </row>
    <row r="75" hidden="1">
      <c r="A75" s="3" t="s">
        <v>400</v>
      </c>
      <c r="J75" s="150" t="s">
        <v>264</v>
      </c>
      <c r="K75" s="51" t="str">
        <f>IF(ISBLANK(J75),"",if(L75="","N",if(VLOOKUP(CI74,NewPlanet,3,false)=L75,"Y","N")))</f>
        <v>N</v>
      </c>
      <c r="L75" s="114" t="s">
        <v>267</v>
      </c>
      <c r="M75" s="52"/>
      <c r="N75" s="52"/>
      <c r="O75" s="52"/>
      <c r="P75" s="53"/>
      <c r="Q75" s="53" t="s">
        <v>121</v>
      </c>
      <c r="R75" s="54">
        <f t="shared" si="1"/>
        <v>1</v>
      </c>
      <c r="S75" s="52"/>
      <c r="T75" s="53" t="s">
        <v>121</v>
      </c>
      <c r="U75" s="52"/>
      <c r="V75" s="52"/>
      <c r="W75" s="52"/>
      <c r="X75" s="54">
        <f t="shared" si="2"/>
        <v>1</v>
      </c>
      <c r="Y75" s="82">
        <v>2.0</v>
      </c>
      <c r="Z75" s="83">
        <v>2.0</v>
      </c>
      <c r="AA75" s="84">
        <v>96.0</v>
      </c>
      <c r="AB75" s="84">
        <v>473.0</v>
      </c>
      <c r="AC75" s="84">
        <f t="shared" si="3"/>
        <v>0</v>
      </c>
    </row>
    <row r="76" hidden="1">
      <c r="A76" s="3" t="s">
        <v>1092</v>
      </c>
      <c r="J76" s="150" t="s">
        <v>481</v>
      </c>
      <c r="K76" s="51" t="str">
        <f>IF(ISBLANK(J76),"",if(L76="","N",if(VLOOKUP(CI75,NewPlanet,3,false)=L76,"Y","N")))</f>
        <v>N</v>
      </c>
      <c r="L76" s="3" t="s">
        <v>482</v>
      </c>
      <c r="M76" s="52"/>
      <c r="N76" s="53" t="s">
        <v>119</v>
      </c>
      <c r="O76" s="52"/>
      <c r="P76" s="53"/>
      <c r="Q76" s="52"/>
      <c r="R76" s="54">
        <f t="shared" si="1"/>
        <v>1</v>
      </c>
      <c r="S76" s="52"/>
      <c r="T76" s="52"/>
      <c r="U76" s="52"/>
      <c r="V76" s="52"/>
      <c r="W76" s="52"/>
      <c r="X76" s="54">
        <f t="shared" si="2"/>
        <v>0</v>
      </c>
      <c r="Y76" s="82">
        <v>1.0</v>
      </c>
      <c r="Z76" s="83">
        <v>1.0</v>
      </c>
      <c r="AA76" s="84">
        <v>38.0</v>
      </c>
      <c r="AB76" s="84">
        <v>188.0</v>
      </c>
      <c r="AC76" s="84">
        <f t="shared" si="3"/>
        <v>0</v>
      </c>
    </row>
    <row r="77" hidden="1">
      <c r="A77" s="3" t="s">
        <v>644</v>
      </c>
      <c r="J77" s="150" t="s">
        <v>360</v>
      </c>
      <c r="K77" s="51" t="str">
        <f>IF(ISBLANK(J77),"",if(L77="","N",if(VLOOKUP(CI76,NewPlanet,3,false)=L77,"Y","N")))</f>
        <v>N</v>
      </c>
      <c r="L77" s="3" t="s">
        <v>361</v>
      </c>
      <c r="M77" s="52"/>
      <c r="N77" s="52"/>
      <c r="O77" s="52" t="s">
        <v>121</v>
      </c>
      <c r="P77" s="53"/>
      <c r="Q77" s="52"/>
      <c r="R77" s="54">
        <f t="shared" si="1"/>
        <v>1</v>
      </c>
      <c r="S77" s="52"/>
      <c r="T77" s="52"/>
      <c r="U77" s="52"/>
      <c r="V77" s="52"/>
      <c r="W77" s="52"/>
      <c r="X77" s="54">
        <f t="shared" si="2"/>
        <v>0</v>
      </c>
      <c r="Y77" s="82">
        <v>1.0</v>
      </c>
      <c r="Z77" s="83">
        <v>1.0</v>
      </c>
      <c r="AA77" s="84">
        <v>2.0</v>
      </c>
      <c r="AB77" s="84">
        <v>12.0</v>
      </c>
      <c r="AC77" s="84">
        <f t="shared" si="3"/>
        <v>0</v>
      </c>
    </row>
    <row r="78" hidden="1">
      <c r="A78" s="3" t="s">
        <v>909</v>
      </c>
      <c r="J78" s="150" t="s">
        <v>641</v>
      </c>
      <c r="K78" s="51" t="str">
        <f>IF(ISBLANK(J78),"",if(L78="","N",if(VLOOKUP(CI77,NewPlanet,3,false)=L78,"Y","N")))</f>
        <v>N</v>
      </c>
      <c r="L78" s="3" t="s">
        <v>642</v>
      </c>
      <c r="M78" s="52"/>
      <c r="N78" s="52" t="s">
        <v>121</v>
      </c>
      <c r="O78" s="52"/>
      <c r="P78" s="53"/>
      <c r="Q78" s="52" t="s">
        <v>121</v>
      </c>
      <c r="R78" s="54">
        <f t="shared" si="1"/>
        <v>2</v>
      </c>
      <c r="S78" s="52"/>
      <c r="T78" s="52"/>
      <c r="U78" s="52"/>
      <c r="V78" s="52" t="s">
        <v>121</v>
      </c>
      <c r="W78" s="52"/>
      <c r="X78" s="54">
        <f t="shared" si="2"/>
        <v>1</v>
      </c>
      <c r="Y78" s="82">
        <v>3.0</v>
      </c>
      <c r="Z78" s="83">
        <v>3.0</v>
      </c>
      <c r="AA78" s="84">
        <v>86.0</v>
      </c>
      <c r="AB78" s="84">
        <v>350.0</v>
      </c>
      <c r="AC78" s="84">
        <f t="shared" si="3"/>
        <v>0</v>
      </c>
    </row>
    <row r="79" hidden="1">
      <c r="A79" s="3" t="s">
        <v>675</v>
      </c>
      <c r="J79" s="150" t="s">
        <v>504</v>
      </c>
      <c r="K79" s="51" t="str">
        <f>IF(ISBLANK(J79),"",if(L79="","N",if(VLOOKUP(CI78,NewPlanet,3,false)=L79,"Y","N")))</f>
        <v>N</v>
      </c>
      <c r="L79" s="3" t="s">
        <v>505</v>
      </c>
      <c r="M79" s="52"/>
      <c r="N79" s="52" t="s">
        <v>121</v>
      </c>
      <c r="O79" s="52"/>
      <c r="P79" s="53"/>
      <c r="Q79" s="52"/>
      <c r="R79" s="54">
        <f t="shared" si="1"/>
        <v>1</v>
      </c>
      <c r="S79" s="52"/>
      <c r="T79" s="52"/>
      <c r="U79" s="52"/>
      <c r="V79" s="52"/>
      <c r="W79" s="52"/>
      <c r="X79" s="54">
        <f t="shared" si="2"/>
        <v>0</v>
      </c>
      <c r="Y79" s="82">
        <v>1.0</v>
      </c>
      <c r="Z79" s="83">
        <v>1.0</v>
      </c>
      <c r="AA79" s="84">
        <v>64.0</v>
      </c>
      <c r="AB79" s="84">
        <v>309.0</v>
      </c>
      <c r="AC79" s="84">
        <f t="shared" si="3"/>
        <v>0</v>
      </c>
    </row>
    <row r="80" hidden="1">
      <c r="A80" s="3" t="s">
        <v>414</v>
      </c>
      <c r="J80" s="150" t="s">
        <v>752</v>
      </c>
      <c r="K80" s="51" t="str">
        <f>IF(ISBLANK(J80),"",if(L80="","N",if(VLOOKUP(CI79,NewPlanet,3,false)=L80,"Y","N")))</f>
        <v>N</v>
      </c>
      <c r="L80" s="114" t="s">
        <v>753</v>
      </c>
      <c r="M80" s="52"/>
      <c r="N80" s="52"/>
      <c r="O80" s="53" t="s">
        <v>119</v>
      </c>
      <c r="P80" s="53"/>
      <c r="Q80" s="53" t="s">
        <v>119</v>
      </c>
      <c r="R80" s="54">
        <f t="shared" si="1"/>
        <v>2</v>
      </c>
      <c r="S80" s="53" t="s">
        <v>119</v>
      </c>
      <c r="T80" s="53" t="s">
        <v>119</v>
      </c>
      <c r="U80" s="52"/>
      <c r="V80" s="52"/>
      <c r="W80" s="52"/>
      <c r="X80" s="54">
        <f t="shared" si="2"/>
        <v>2</v>
      </c>
      <c r="Y80" s="82">
        <v>4.0</v>
      </c>
      <c r="Z80" s="83">
        <v>4.0</v>
      </c>
      <c r="AA80" s="84">
        <v>87.0</v>
      </c>
      <c r="AB80" s="84">
        <v>308.0</v>
      </c>
      <c r="AC80" s="84">
        <f t="shared" si="3"/>
        <v>0</v>
      </c>
    </row>
    <row r="81" hidden="1">
      <c r="A81" s="3" t="s">
        <v>1027</v>
      </c>
      <c r="J81" s="150" t="s">
        <v>601</v>
      </c>
      <c r="K81" s="51" t="str">
        <f>IF(ISBLANK(J81),"",if(L81="","N",if(VLOOKUP(CI80,NewPlanet,3,false)=L81,"Y","N")))</f>
        <v>N</v>
      </c>
      <c r="L81" s="3" t="s">
        <v>602</v>
      </c>
      <c r="M81" s="52" t="s">
        <v>119</v>
      </c>
      <c r="N81" s="52"/>
      <c r="O81" s="52"/>
      <c r="P81" s="53"/>
      <c r="Q81" s="52"/>
      <c r="R81" s="54">
        <f t="shared" si="1"/>
        <v>1</v>
      </c>
      <c r="S81" s="52"/>
      <c r="T81" s="52"/>
      <c r="U81" s="52"/>
      <c r="V81" s="52"/>
      <c r="W81" s="52" t="s">
        <v>119</v>
      </c>
      <c r="X81" s="54">
        <f t="shared" si="2"/>
        <v>1</v>
      </c>
      <c r="Y81" s="82">
        <v>2.0</v>
      </c>
      <c r="Z81" s="83">
        <v>2.0</v>
      </c>
      <c r="AA81" s="84">
        <v>98.0</v>
      </c>
      <c r="AB81" s="84">
        <v>418.0</v>
      </c>
      <c r="AC81" s="84">
        <f t="shared" si="3"/>
        <v>0</v>
      </c>
    </row>
    <row r="82" hidden="1">
      <c r="A82" s="3" t="s">
        <v>456</v>
      </c>
      <c r="J82" s="150" t="s">
        <v>431</v>
      </c>
      <c r="K82" s="51" t="str">
        <f>IF(ISBLANK(J82),"",if(L82="","N",if(VLOOKUP(CI81,NewPlanet,3,false)=L82,"Y","N")))</f>
        <v>N</v>
      </c>
      <c r="L82" s="3" t="s">
        <v>432</v>
      </c>
      <c r="M82" s="52"/>
      <c r="N82" s="52" t="s">
        <v>119</v>
      </c>
      <c r="O82" s="52"/>
      <c r="P82" s="53"/>
      <c r="Q82" s="52"/>
      <c r="R82" s="54">
        <f t="shared" si="1"/>
        <v>1</v>
      </c>
      <c r="S82" s="52"/>
      <c r="T82" s="52"/>
      <c r="U82" s="52"/>
      <c r="V82" s="52"/>
      <c r="W82" s="52"/>
      <c r="X82" s="54">
        <f t="shared" si="2"/>
        <v>0</v>
      </c>
      <c r="Y82" s="82">
        <v>1.0</v>
      </c>
      <c r="Z82" s="83">
        <v>1.0</v>
      </c>
      <c r="AA82" s="84">
        <v>98.0</v>
      </c>
      <c r="AB82" s="84">
        <v>440.0</v>
      </c>
      <c r="AC82" s="84">
        <f t="shared" si="3"/>
        <v>0</v>
      </c>
    </row>
    <row r="83" hidden="1">
      <c r="A83" s="3" t="s">
        <v>459</v>
      </c>
      <c r="J83" s="150" t="s">
        <v>672</v>
      </c>
      <c r="K83" s="51" t="str">
        <f>IF(ISBLANK(J83),"",if(L83="","N",if(VLOOKUP(CI82,NewPlanet,3,false)=L83,"Y","N")))</f>
        <v>N</v>
      </c>
      <c r="L83" s="3" t="s">
        <v>673</v>
      </c>
      <c r="M83" s="52"/>
      <c r="N83" s="52"/>
      <c r="O83" s="52" t="s">
        <v>119</v>
      </c>
      <c r="P83" s="53" t="s">
        <v>119</v>
      </c>
      <c r="Q83" s="52"/>
      <c r="R83" s="54">
        <f t="shared" si="1"/>
        <v>2</v>
      </c>
      <c r="S83" s="52"/>
      <c r="T83" s="52" t="s">
        <v>119</v>
      </c>
      <c r="U83" s="52"/>
      <c r="V83" s="52"/>
      <c r="W83" s="52"/>
      <c r="X83" s="54">
        <f t="shared" si="2"/>
        <v>1</v>
      </c>
      <c r="Y83" s="82">
        <v>3.0</v>
      </c>
      <c r="Z83" s="83">
        <v>3.0</v>
      </c>
      <c r="AA83" s="84">
        <v>84.0</v>
      </c>
      <c r="AB83" s="84">
        <v>339.0</v>
      </c>
      <c r="AC83" s="84">
        <f t="shared" si="3"/>
        <v>0</v>
      </c>
    </row>
    <row r="84" hidden="1">
      <c r="A84" s="3" t="s">
        <v>1094</v>
      </c>
      <c r="J84" s="225" t="s">
        <v>738</v>
      </c>
      <c r="K84" s="51" t="str">
        <f>IF(ISBLANK(J84),"",if(L84="","N",if(VLOOKUP(CI83,NewPlanet,3,false)=L84,"Y","N")))</f>
        <v>N</v>
      </c>
      <c r="L84" s="174" t="s">
        <v>739</v>
      </c>
      <c r="M84" s="105"/>
      <c r="N84" s="175" t="s">
        <v>119</v>
      </c>
      <c r="O84" s="97"/>
      <c r="P84" s="175" t="s">
        <v>119</v>
      </c>
      <c r="Q84" s="105"/>
      <c r="R84" s="54">
        <f t="shared" si="1"/>
        <v>2</v>
      </c>
      <c r="S84" s="97"/>
      <c r="T84" s="175" t="s">
        <v>119</v>
      </c>
      <c r="U84" s="98"/>
      <c r="V84" s="105"/>
      <c r="W84" s="97"/>
      <c r="X84" s="54">
        <f t="shared" si="2"/>
        <v>1</v>
      </c>
      <c r="Y84" s="82">
        <v>3.0</v>
      </c>
      <c r="Z84" s="83">
        <v>3.0</v>
      </c>
      <c r="AA84" s="84">
        <v>76.0</v>
      </c>
      <c r="AB84" s="84">
        <v>313.0</v>
      </c>
      <c r="AC84" s="84">
        <f t="shared" si="3"/>
        <v>0</v>
      </c>
    </row>
    <row r="85" hidden="1">
      <c r="A85" s="3" t="s">
        <v>158</v>
      </c>
      <c r="J85" s="150" t="s">
        <v>637</v>
      </c>
      <c r="K85" s="51" t="str">
        <f>IF(ISBLANK(J85),"",if(L85="","N",if(VLOOKUP(CI84,NewPlanet,3,false)=L85,"Y","N")))</f>
        <v>N</v>
      </c>
      <c r="L85" s="3" t="s">
        <v>638</v>
      </c>
      <c r="M85" s="52"/>
      <c r="N85" s="52"/>
      <c r="O85" s="52" t="s">
        <v>119</v>
      </c>
      <c r="P85" s="53"/>
      <c r="Q85" s="52" t="s">
        <v>119</v>
      </c>
      <c r="R85" s="54">
        <f t="shared" si="1"/>
        <v>2</v>
      </c>
      <c r="S85" s="52"/>
      <c r="T85" s="52"/>
      <c r="U85" s="52"/>
      <c r="V85" s="52"/>
      <c r="W85" s="52" t="s">
        <v>119</v>
      </c>
      <c r="X85" s="54">
        <f t="shared" si="2"/>
        <v>1</v>
      </c>
      <c r="Y85" s="82">
        <v>3.0</v>
      </c>
      <c r="Z85" s="83">
        <v>3.0</v>
      </c>
      <c r="AA85" s="84">
        <v>91.0</v>
      </c>
      <c r="AB85" s="84">
        <v>377.0</v>
      </c>
      <c r="AC85" s="84">
        <f t="shared" si="3"/>
        <v>0</v>
      </c>
    </row>
    <row r="86" hidden="1">
      <c r="A86" s="3" t="s">
        <v>407</v>
      </c>
      <c r="J86" s="150" t="s">
        <v>683</v>
      </c>
      <c r="K86" s="51" t="str">
        <f>IF(ISBLANK(J86),"",if(L86="","N",if(VLOOKUP(CI85,NewPlanet,3,false)=L86,"Y","N")))</f>
        <v>N</v>
      </c>
      <c r="L86" s="3" t="s">
        <v>684</v>
      </c>
      <c r="M86" s="52"/>
      <c r="N86" s="52" t="s">
        <v>119</v>
      </c>
      <c r="O86" s="52"/>
      <c r="P86" s="53"/>
      <c r="Q86" s="52" t="s">
        <v>119</v>
      </c>
      <c r="R86" s="54">
        <f t="shared" si="1"/>
        <v>2</v>
      </c>
      <c r="S86" s="52" t="s">
        <v>119</v>
      </c>
      <c r="T86" s="52"/>
      <c r="U86" s="52"/>
      <c r="V86" s="52"/>
      <c r="W86" s="52"/>
      <c r="X86" s="54">
        <f t="shared" si="2"/>
        <v>1</v>
      </c>
      <c r="Y86" s="82">
        <v>3.0</v>
      </c>
      <c r="Z86" s="83">
        <v>3.0</v>
      </c>
      <c r="AA86" s="84">
        <v>70.0</v>
      </c>
      <c r="AB86" s="84">
        <v>267.0</v>
      </c>
      <c r="AC86" s="84">
        <f t="shared" si="3"/>
        <v>0</v>
      </c>
    </row>
    <row r="87" hidden="1">
      <c r="A87" s="3" t="s">
        <v>192</v>
      </c>
      <c r="J87" s="150" t="s">
        <v>931</v>
      </c>
      <c r="K87" s="51" t="str">
        <f>IF(ISBLANK(J87),"",if(L87="","N",if(VLOOKUP(CI86,NewPlanet,3,false)=L87,"Y","N")))</f>
        <v>N</v>
      </c>
      <c r="L87" s="3" t="s">
        <v>932</v>
      </c>
      <c r="M87" s="52"/>
      <c r="N87" s="53" t="s">
        <v>119</v>
      </c>
      <c r="O87" s="53" t="s">
        <v>119</v>
      </c>
      <c r="P87" s="53"/>
      <c r="Q87" s="53" t="s">
        <v>119</v>
      </c>
      <c r="R87" s="54">
        <f t="shared" si="1"/>
        <v>3</v>
      </c>
      <c r="S87" s="53" t="s">
        <v>119</v>
      </c>
      <c r="T87" s="52"/>
      <c r="U87" s="52"/>
      <c r="V87" s="52"/>
      <c r="W87" s="53" t="s">
        <v>119</v>
      </c>
      <c r="X87" s="54">
        <f t="shared" si="2"/>
        <v>2</v>
      </c>
      <c r="Y87" s="82">
        <v>5.0</v>
      </c>
      <c r="Z87" s="83">
        <v>5.0</v>
      </c>
      <c r="AA87" s="84">
        <v>72.0</v>
      </c>
      <c r="AB87" s="84">
        <v>274.0</v>
      </c>
      <c r="AC87" s="84">
        <f t="shared" si="3"/>
        <v>0</v>
      </c>
    </row>
    <row r="88" hidden="1">
      <c r="A88" s="3" t="s">
        <v>209</v>
      </c>
      <c r="J88" s="150" t="s">
        <v>325</v>
      </c>
      <c r="K88" s="51" t="str">
        <f>IF(ISBLANK(J88),"",if(L88="","N",if(VLOOKUP(CI87,NewPlanet,3,false)=L88,"Y","N")))</f>
        <v>N</v>
      </c>
      <c r="L88" s="3" t="s">
        <v>327</v>
      </c>
      <c r="M88" s="52"/>
      <c r="N88" s="53" t="s">
        <v>121</v>
      </c>
      <c r="O88" s="52"/>
      <c r="P88" s="53"/>
      <c r="Q88" s="52"/>
      <c r="R88" s="54">
        <f t="shared" si="1"/>
        <v>1</v>
      </c>
      <c r="S88" s="52"/>
      <c r="T88" s="52"/>
      <c r="U88" s="52"/>
      <c r="V88" s="52"/>
      <c r="W88" s="52"/>
      <c r="X88" s="54">
        <f t="shared" si="2"/>
        <v>0</v>
      </c>
      <c r="Y88" s="82">
        <v>1.0</v>
      </c>
      <c r="Z88" s="83">
        <v>1.0</v>
      </c>
      <c r="AA88" s="84">
        <v>8.0</v>
      </c>
      <c r="AB88" s="84">
        <v>55.0</v>
      </c>
      <c r="AC88" s="84">
        <f t="shared" si="3"/>
        <v>0</v>
      </c>
    </row>
    <row r="89" hidden="1">
      <c r="A89" s="3" t="s">
        <v>808</v>
      </c>
      <c r="J89" s="222" t="s">
        <v>395</v>
      </c>
      <c r="K89" s="51" t="str">
        <f>IF(ISBLANK(J89),"",if(L89="","N",if(VLOOKUP(CI88,NewPlanet,3,false)=L89,"Y","N")))</f>
        <v>N</v>
      </c>
      <c r="L89" s="86" t="s">
        <v>396</v>
      </c>
      <c r="M89" s="52"/>
      <c r="N89" s="53" t="s">
        <v>119</v>
      </c>
      <c r="O89" s="52"/>
      <c r="P89" s="53"/>
      <c r="Q89" s="52"/>
      <c r="R89" s="54">
        <f t="shared" si="1"/>
        <v>1</v>
      </c>
      <c r="S89" s="52"/>
      <c r="T89" s="52"/>
      <c r="U89" s="52"/>
      <c r="V89" s="52"/>
      <c r="W89" s="52"/>
      <c r="X89" s="54">
        <f t="shared" si="2"/>
        <v>0</v>
      </c>
      <c r="Y89" s="82">
        <v>1.0</v>
      </c>
      <c r="Z89" s="83">
        <v>1.0</v>
      </c>
      <c r="AA89" s="84">
        <v>4.0</v>
      </c>
      <c r="AB89" s="84">
        <v>24.0</v>
      </c>
      <c r="AC89" s="84">
        <f t="shared" si="3"/>
        <v>0</v>
      </c>
    </row>
    <row r="90" hidden="1">
      <c r="A90" s="3" t="s">
        <v>1096</v>
      </c>
      <c r="J90" s="150" t="s">
        <v>170</v>
      </c>
      <c r="K90" s="51" t="str">
        <f>IF(ISBLANK(J90),"",if(L90="","N",if(VLOOKUP(CI89,NewPlanet,3,false)=L90,"Y","N")))</f>
        <v>N</v>
      </c>
      <c r="L90" s="3" t="s">
        <v>172</v>
      </c>
      <c r="M90" s="52"/>
      <c r="N90" s="53" t="s">
        <v>121</v>
      </c>
      <c r="O90" s="52"/>
      <c r="P90" s="53"/>
      <c r="Q90" s="52"/>
      <c r="R90" s="54">
        <f t="shared" si="1"/>
        <v>1</v>
      </c>
      <c r="S90" s="52"/>
      <c r="T90" s="52"/>
      <c r="U90" s="52"/>
      <c r="V90" s="52"/>
      <c r="W90" s="52"/>
      <c r="X90" s="54">
        <f t="shared" si="2"/>
        <v>0</v>
      </c>
      <c r="Y90" s="82">
        <v>1.0</v>
      </c>
      <c r="Z90" s="83">
        <v>1.0</v>
      </c>
      <c r="AA90" s="84">
        <v>7.0</v>
      </c>
      <c r="AB90" s="84">
        <v>49.0</v>
      </c>
      <c r="AC90" s="84">
        <f t="shared" si="3"/>
        <v>0</v>
      </c>
    </row>
    <row r="91" hidden="1">
      <c r="A91" s="3" t="s">
        <v>129</v>
      </c>
      <c r="J91" s="150" t="s">
        <v>250</v>
      </c>
      <c r="K91" s="51" t="str">
        <f>IF(ISBLANK(J91),"",if(L91="","N",if(VLOOKUP(CI90,NewPlanet,3,false)=L91,"Y","N")))</f>
        <v>N</v>
      </c>
      <c r="L91" s="3" t="s">
        <v>253</v>
      </c>
      <c r="M91" s="52"/>
      <c r="N91" s="52"/>
      <c r="O91" s="52"/>
      <c r="P91" s="53" t="s">
        <v>119</v>
      </c>
      <c r="Q91" s="52"/>
      <c r="R91" s="54">
        <f t="shared" si="1"/>
        <v>1</v>
      </c>
      <c r="S91" s="52"/>
      <c r="T91" s="53" t="s">
        <v>119</v>
      </c>
      <c r="U91" s="52"/>
      <c r="V91" s="52"/>
      <c r="W91" s="52"/>
      <c r="X91" s="54">
        <f t="shared" si="2"/>
        <v>1</v>
      </c>
      <c r="Y91" s="82">
        <v>2.0</v>
      </c>
      <c r="Z91" s="83">
        <v>2.0</v>
      </c>
      <c r="AA91" s="84">
        <v>75.0</v>
      </c>
      <c r="AB91" s="84">
        <v>339.0</v>
      </c>
      <c r="AC91" s="84">
        <f t="shared" si="3"/>
        <v>0</v>
      </c>
    </row>
    <row r="92" hidden="1">
      <c r="A92" s="3" t="s">
        <v>1002</v>
      </c>
      <c r="J92" s="150" t="s">
        <v>295</v>
      </c>
      <c r="K92" s="51" t="str">
        <f>IF(ISBLANK(J92),"",if(L92="","N",if(VLOOKUP(CI91,NewPlanet,3,false)=L92,"Y","N")))</f>
        <v>N</v>
      </c>
      <c r="L92" s="3" t="s">
        <v>299</v>
      </c>
      <c r="M92" s="52" t="s">
        <v>121</v>
      </c>
      <c r="N92" s="52"/>
      <c r="O92" s="52"/>
      <c r="P92" s="53"/>
      <c r="Q92" s="52"/>
      <c r="R92" s="54">
        <f t="shared" si="1"/>
        <v>1</v>
      </c>
      <c r="S92" s="52"/>
      <c r="T92" s="52"/>
      <c r="U92" s="52"/>
      <c r="V92" s="52"/>
      <c r="W92" s="52"/>
      <c r="X92" s="54">
        <f t="shared" si="2"/>
        <v>0</v>
      </c>
      <c r="Y92" s="82">
        <v>1.0</v>
      </c>
      <c r="Z92" s="83">
        <v>1.0</v>
      </c>
      <c r="AA92" s="84">
        <v>5.0</v>
      </c>
      <c r="AB92" s="84">
        <v>34.0</v>
      </c>
      <c r="AC92" s="84">
        <f t="shared" si="3"/>
        <v>0</v>
      </c>
    </row>
    <row r="93" hidden="1">
      <c r="A93" s="3" t="s">
        <v>259</v>
      </c>
      <c r="J93" s="150" t="s">
        <v>352</v>
      </c>
      <c r="K93" s="51" t="str">
        <f>IF(ISBLANK(J93),"",if(L93="","N",if(VLOOKUP(CI92,NewPlanet,3,false)=L93,"Y","N")))</f>
        <v>N</v>
      </c>
      <c r="L93" s="3" t="s">
        <v>353</v>
      </c>
      <c r="M93" s="52"/>
      <c r="N93" s="52"/>
      <c r="O93" s="52"/>
      <c r="P93" s="53"/>
      <c r="Q93" s="52" t="s">
        <v>119</v>
      </c>
      <c r="R93" s="54">
        <f t="shared" si="1"/>
        <v>1</v>
      </c>
      <c r="S93" s="52"/>
      <c r="T93" s="52"/>
      <c r="U93" s="52"/>
      <c r="V93" s="52"/>
      <c r="W93" s="52"/>
      <c r="X93" s="54">
        <f t="shared" si="2"/>
        <v>0</v>
      </c>
      <c r="Y93" s="82">
        <v>1.0</v>
      </c>
      <c r="Z93" s="83">
        <v>1.0</v>
      </c>
      <c r="AA93" s="84">
        <v>1.0</v>
      </c>
      <c r="AB93" s="84">
        <v>5.0</v>
      </c>
      <c r="AC93" s="84">
        <f t="shared" si="3"/>
        <v>0</v>
      </c>
    </row>
    <row r="94">
      <c r="A94" s="3" t="s">
        <v>1100</v>
      </c>
      <c r="J94" s="150" t="s">
        <v>393</v>
      </c>
      <c r="K94" s="51" t="str">
        <f>IF(ISBLANK(J94),"",if(L94="","N",if(VLOOKUP(CI93,NewPlanet,3,false)=L94,"Y","N")))</f>
        <v>N</v>
      </c>
      <c r="L94" s="3" t="s">
        <v>210</v>
      </c>
      <c r="M94" s="52"/>
      <c r="N94" s="52"/>
      <c r="O94" s="52" t="s">
        <v>119</v>
      </c>
      <c r="P94" s="53"/>
      <c r="Q94" s="52"/>
      <c r="R94" s="54">
        <f t="shared" si="1"/>
        <v>1</v>
      </c>
      <c r="S94" s="52"/>
      <c r="T94" s="52"/>
      <c r="U94" s="52"/>
      <c r="V94" s="52"/>
      <c r="W94" s="52"/>
      <c r="X94" s="54">
        <f t="shared" si="2"/>
        <v>0</v>
      </c>
      <c r="Y94" s="82">
        <v>1.0</v>
      </c>
      <c r="Z94" s="83">
        <v>1.0</v>
      </c>
      <c r="AA94" s="84">
        <v>70.0</v>
      </c>
      <c r="AB94" s="84">
        <v>302.0</v>
      </c>
      <c r="AC94" s="84">
        <f t="shared" si="3"/>
        <v>1</v>
      </c>
    </row>
    <row r="95">
      <c r="A95" s="3" t="s">
        <v>1101</v>
      </c>
      <c r="J95" s="150" t="s">
        <v>207</v>
      </c>
      <c r="K95" s="51" t="str">
        <f>IF(ISBLANK(J95),"",if(L95="","N",if(VLOOKUP(CI94,NewPlanet,3,false)=L95,"Y","N")))</f>
        <v>N</v>
      </c>
      <c r="L95" s="3" t="s">
        <v>210</v>
      </c>
      <c r="M95" s="52"/>
      <c r="N95" s="52"/>
      <c r="O95" s="52" t="s">
        <v>119</v>
      </c>
      <c r="P95" s="53"/>
      <c r="Q95" s="52"/>
      <c r="R95" s="54">
        <f t="shared" si="1"/>
        <v>1</v>
      </c>
      <c r="S95" s="52"/>
      <c r="T95" s="53"/>
      <c r="U95" s="52"/>
      <c r="V95" s="52"/>
      <c r="W95" s="52"/>
      <c r="X95" s="54">
        <f t="shared" si="2"/>
        <v>0</v>
      </c>
      <c r="Y95" s="82">
        <v>1.0</v>
      </c>
      <c r="Z95" s="83">
        <v>1.0</v>
      </c>
      <c r="AA95" s="84">
        <v>70.0</v>
      </c>
      <c r="AB95" s="84">
        <v>302.0</v>
      </c>
      <c r="AC95" s="84">
        <f t="shared" si="3"/>
        <v>1</v>
      </c>
    </row>
    <row r="96" hidden="1">
      <c r="A96" s="91" t="s">
        <v>778</v>
      </c>
      <c r="J96" s="150" t="s">
        <v>471</v>
      </c>
      <c r="K96" s="51" t="str">
        <f>IF(ISBLANK(J96),"",if(L96="","N",if(VLOOKUP(CI95,NewPlanet,3,false)=L96,"Y","N")))</f>
        <v>N</v>
      </c>
      <c r="L96" s="3" t="s">
        <v>472</v>
      </c>
      <c r="M96" s="52"/>
      <c r="N96" s="52"/>
      <c r="O96" s="52"/>
      <c r="P96" s="53" t="s">
        <v>119</v>
      </c>
      <c r="Q96" s="52"/>
      <c r="R96" s="54">
        <f t="shared" si="1"/>
        <v>1</v>
      </c>
      <c r="S96" s="52"/>
      <c r="T96" s="52"/>
      <c r="U96" s="52"/>
      <c r="V96" s="52"/>
      <c r="W96" s="52"/>
      <c r="X96" s="54">
        <f t="shared" si="2"/>
        <v>0</v>
      </c>
      <c r="Y96" s="82">
        <v>1.0</v>
      </c>
      <c r="Z96" s="83">
        <v>1.0</v>
      </c>
      <c r="AA96" s="84">
        <v>57.0</v>
      </c>
      <c r="AB96" s="84">
        <v>277.0</v>
      </c>
      <c r="AC96" s="84">
        <f t="shared" si="3"/>
        <v>0</v>
      </c>
    </row>
    <row r="97">
      <c r="A97" s="3" t="s">
        <v>577</v>
      </c>
      <c r="J97" s="226" t="s">
        <v>1057</v>
      </c>
      <c r="K97" s="51" t="str">
        <f>IF(ISBLANK(J97),"",if(L97="","N",if(VLOOKUP(CI96,NewPlanet,3,false)=L97,"Y","N")))</f>
        <v>N</v>
      </c>
      <c r="L97" s="137" t="s">
        <v>1058</v>
      </c>
      <c r="M97" s="96" t="s">
        <v>121</v>
      </c>
      <c r="N97" s="96" t="s">
        <v>121</v>
      </c>
      <c r="O97" s="97"/>
      <c r="P97" s="159" t="s">
        <v>121</v>
      </c>
      <c r="Q97" s="97"/>
      <c r="R97" s="54">
        <f t="shared" si="1"/>
        <v>3</v>
      </c>
      <c r="S97" s="97"/>
      <c r="T97" s="96" t="s">
        <v>121</v>
      </c>
      <c r="U97" s="96" t="s">
        <v>121</v>
      </c>
      <c r="V97" s="97"/>
      <c r="W97" s="96" t="s">
        <v>121</v>
      </c>
      <c r="X97" s="54">
        <f t="shared" si="2"/>
        <v>3</v>
      </c>
      <c r="Y97" s="82">
        <v>6.0</v>
      </c>
      <c r="Z97" s="83">
        <v>6.0</v>
      </c>
      <c r="AA97" s="84">
        <v>106.0</v>
      </c>
      <c r="AB97" s="84">
        <v>371.0</v>
      </c>
      <c r="AC97" s="84">
        <f t="shared" si="3"/>
        <v>1</v>
      </c>
    </row>
    <row r="98">
      <c r="A98" s="3" t="s">
        <v>447</v>
      </c>
      <c r="J98" s="150" t="s">
        <v>1086</v>
      </c>
      <c r="K98" s="51" t="str">
        <f>IF(ISBLANK(J98),"",if(L98="","N",if(VLOOKUP(CI97,NewPlanet,3,false)=L98,"Y","N")))</f>
        <v>N</v>
      </c>
      <c r="L98" s="3" t="s">
        <v>1058</v>
      </c>
      <c r="M98" s="52" t="s">
        <v>119</v>
      </c>
      <c r="N98" s="52" t="s">
        <v>119</v>
      </c>
      <c r="O98" s="52"/>
      <c r="P98" s="53" t="s">
        <v>119</v>
      </c>
      <c r="Q98" s="52"/>
      <c r="R98" s="54">
        <f t="shared" si="1"/>
        <v>3</v>
      </c>
      <c r="S98" s="52"/>
      <c r="T98" s="52" t="s">
        <v>119</v>
      </c>
      <c r="U98" s="52" t="s">
        <v>119</v>
      </c>
      <c r="V98" s="52"/>
      <c r="W98" s="52" t="s">
        <v>119</v>
      </c>
      <c r="X98" s="54">
        <f t="shared" si="2"/>
        <v>3</v>
      </c>
      <c r="Y98" s="82">
        <v>6.0</v>
      </c>
      <c r="Z98" s="83">
        <v>6.0</v>
      </c>
      <c r="AA98" s="84">
        <v>106.0</v>
      </c>
      <c r="AB98" s="84">
        <v>371.0</v>
      </c>
      <c r="AC98" s="84">
        <f t="shared" si="3"/>
        <v>1</v>
      </c>
    </row>
    <row r="99">
      <c r="A99" s="170" t="s">
        <v>152</v>
      </c>
      <c r="J99" s="150" t="s">
        <v>1089</v>
      </c>
      <c r="K99" s="51" t="str">
        <f>IF(ISBLANK(J99),"",if(L99="","N",if(VLOOKUP(CI98,NewPlanet,3,false)=L99,"Y","N")))</f>
        <v>N</v>
      </c>
      <c r="L99" s="3" t="s">
        <v>1058</v>
      </c>
      <c r="M99" s="53" t="s">
        <v>121</v>
      </c>
      <c r="N99" s="53" t="s">
        <v>121</v>
      </c>
      <c r="O99" s="52"/>
      <c r="P99" s="53" t="s">
        <v>121</v>
      </c>
      <c r="Q99" s="52"/>
      <c r="R99" s="54">
        <f t="shared" si="1"/>
        <v>3</v>
      </c>
      <c r="S99" s="52"/>
      <c r="T99" s="53" t="s">
        <v>121</v>
      </c>
      <c r="U99" s="53" t="s">
        <v>121</v>
      </c>
      <c r="V99" s="52"/>
      <c r="W99" s="53" t="s">
        <v>121</v>
      </c>
      <c r="X99" s="54">
        <f t="shared" si="2"/>
        <v>3</v>
      </c>
      <c r="Y99" s="82">
        <v>6.0</v>
      </c>
      <c r="Z99" s="83">
        <v>6.0</v>
      </c>
      <c r="AA99" s="84">
        <v>106.0</v>
      </c>
      <c r="AB99" s="84">
        <v>371.0</v>
      </c>
      <c r="AC99" s="84">
        <f t="shared" si="3"/>
        <v>1</v>
      </c>
    </row>
    <row r="100">
      <c r="A100" s="86" t="s">
        <v>278</v>
      </c>
      <c r="J100" s="150" t="s">
        <v>1095</v>
      </c>
      <c r="K100" s="51" t="str">
        <f>IF(ISBLANK(J100),"",if(L100="","N",if(VLOOKUP(CI99,NewPlanet,3,false)=L100,"Y","N")))</f>
        <v>N</v>
      </c>
      <c r="L100" s="3" t="s">
        <v>1058</v>
      </c>
      <c r="M100" s="53" t="s">
        <v>121</v>
      </c>
      <c r="N100" s="53" t="s">
        <v>121</v>
      </c>
      <c r="O100" s="52"/>
      <c r="P100" s="53" t="s">
        <v>121</v>
      </c>
      <c r="Q100" s="52"/>
      <c r="R100" s="54">
        <f t="shared" si="1"/>
        <v>3</v>
      </c>
      <c r="S100" s="52"/>
      <c r="T100" s="53" t="s">
        <v>121</v>
      </c>
      <c r="U100" s="53" t="s">
        <v>121</v>
      </c>
      <c r="V100" s="52"/>
      <c r="W100" s="53" t="s">
        <v>121</v>
      </c>
      <c r="X100" s="54">
        <f t="shared" si="2"/>
        <v>3</v>
      </c>
      <c r="Y100" s="82">
        <v>6.0</v>
      </c>
      <c r="Z100" s="83">
        <v>6.0</v>
      </c>
      <c r="AA100" s="84">
        <v>106.0</v>
      </c>
      <c r="AB100" s="84">
        <v>371.0</v>
      </c>
      <c r="AC100" s="84">
        <f t="shared" si="3"/>
        <v>1</v>
      </c>
    </row>
    <row r="101">
      <c r="A101" s="3" t="s">
        <v>600</v>
      </c>
      <c r="J101" s="150" t="s">
        <v>1104</v>
      </c>
      <c r="K101" s="51" t="str">
        <f>IF(ISBLANK(J101),"",if(L101="","N",if(VLOOKUP(CI100,NewPlanet,3,false)=L101,"Y","N")))</f>
        <v>N</v>
      </c>
      <c r="L101" s="3" t="s">
        <v>1058</v>
      </c>
      <c r="M101" s="53" t="s">
        <v>119</v>
      </c>
      <c r="N101" s="53" t="s">
        <v>119</v>
      </c>
      <c r="O101" s="52"/>
      <c r="P101" s="53" t="s">
        <v>119</v>
      </c>
      <c r="Q101" s="52"/>
      <c r="R101" s="54">
        <f t="shared" si="1"/>
        <v>3</v>
      </c>
      <c r="S101" s="52"/>
      <c r="T101" s="53" t="s">
        <v>119</v>
      </c>
      <c r="U101" s="53" t="s">
        <v>119</v>
      </c>
      <c r="V101" s="52"/>
      <c r="W101" s="53" t="s">
        <v>119</v>
      </c>
      <c r="X101" s="54">
        <f t="shared" si="2"/>
        <v>3</v>
      </c>
      <c r="Y101" s="82">
        <v>6.0</v>
      </c>
      <c r="Z101" s="83">
        <v>6.0</v>
      </c>
      <c r="AA101" s="84">
        <v>106.0</v>
      </c>
      <c r="AB101" s="84">
        <v>371.0</v>
      </c>
      <c r="AC101" s="84">
        <f t="shared" si="3"/>
        <v>1</v>
      </c>
    </row>
    <row r="102" hidden="1">
      <c r="A102" s="3" t="s">
        <v>221</v>
      </c>
      <c r="J102" s="222" t="s">
        <v>307</v>
      </c>
      <c r="K102" s="51" t="str">
        <f>IF(ISBLANK(J102),"",if(L102="","N",if(VLOOKUP(CI101,NewPlanet,3,false)=L102,"Y","N")))</f>
        <v>N</v>
      </c>
      <c r="L102" s="86" t="s">
        <v>308</v>
      </c>
      <c r="M102" s="53"/>
      <c r="N102" s="52"/>
      <c r="O102" s="52"/>
      <c r="P102" s="53" t="s">
        <v>119</v>
      </c>
      <c r="Q102" s="52"/>
      <c r="R102" s="54">
        <f t="shared" si="1"/>
        <v>1</v>
      </c>
      <c r="S102" s="52"/>
      <c r="T102" s="52"/>
      <c r="U102" s="52"/>
      <c r="V102" s="52"/>
      <c r="W102" s="52"/>
      <c r="X102" s="54">
        <f t="shared" si="2"/>
        <v>0</v>
      </c>
      <c r="Y102" s="82">
        <v>1.0</v>
      </c>
      <c r="Z102" s="83">
        <v>1.0</v>
      </c>
      <c r="AA102" s="84">
        <v>12.0</v>
      </c>
      <c r="AB102" s="84">
        <v>54.0</v>
      </c>
      <c r="AC102" s="84">
        <f t="shared" si="3"/>
        <v>0</v>
      </c>
    </row>
    <row r="103" hidden="1">
      <c r="A103" s="3" t="s">
        <v>1011</v>
      </c>
      <c r="J103" s="150" t="s">
        <v>238</v>
      </c>
      <c r="K103" s="92" t="s">
        <v>182</v>
      </c>
      <c r="L103" s="86" t="s">
        <v>239</v>
      </c>
      <c r="M103" s="53" t="s">
        <v>119</v>
      </c>
      <c r="N103" s="52"/>
      <c r="O103" s="52"/>
      <c r="P103" s="53"/>
      <c r="Q103" s="52"/>
      <c r="R103" s="54">
        <f t="shared" si="1"/>
        <v>1</v>
      </c>
      <c r="S103" s="52"/>
      <c r="T103" s="52"/>
      <c r="U103" s="52"/>
      <c r="V103" s="52"/>
      <c r="W103" s="52"/>
      <c r="X103" s="54">
        <f t="shared" si="2"/>
        <v>0</v>
      </c>
      <c r="Y103" s="82">
        <v>1.0</v>
      </c>
      <c r="Z103" s="83">
        <v>1.0</v>
      </c>
      <c r="AA103" s="84">
        <v>16.0</v>
      </c>
      <c r="AB103" s="84">
        <v>112.0</v>
      </c>
      <c r="AC103" s="84">
        <f t="shared" si="3"/>
        <v>0</v>
      </c>
    </row>
    <row r="104" hidden="1">
      <c r="A104" s="3" t="s">
        <v>1037</v>
      </c>
      <c r="J104" s="150" t="s">
        <v>1108</v>
      </c>
      <c r="K104" s="51" t="str">
        <f>IF(ISBLANK(J104),"",if(L104="","N",if(VLOOKUP(CI103,NewPlanet,3,false)=L104,"Y","N")))</f>
        <v>N</v>
      </c>
      <c r="L104" s="3" t="s">
        <v>1069</v>
      </c>
      <c r="M104" s="52" t="s">
        <v>119</v>
      </c>
      <c r="N104" s="52"/>
      <c r="O104" s="52" t="s">
        <v>119</v>
      </c>
      <c r="P104" s="53"/>
      <c r="Q104" s="52" t="s">
        <v>119</v>
      </c>
      <c r="R104" s="54">
        <f t="shared" si="1"/>
        <v>3</v>
      </c>
      <c r="S104" s="52"/>
      <c r="T104" s="52" t="s">
        <v>119</v>
      </c>
      <c r="U104" s="52" t="s">
        <v>119</v>
      </c>
      <c r="V104" s="52" t="s">
        <v>119</v>
      </c>
      <c r="W104" s="52"/>
      <c r="X104" s="54">
        <f t="shared" si="2"/>
        <v>3</v>
      </c>
      <c r="Y104" s="82">
        <v>6.0</v>
      </c>
      <c r="Z104" s="83">
        <v>6.0</v>
      </c>
      <c r="AA104" s="84">
        <v>174.0</v>
      </c>
      <c r="AB104" s="84">
        <v>693.0</v>
      </c>
      <c r="AC104" s="84">
        <f t="shared" si="3"/>
        <v>0</v>
      </c>
    </row>
    <row r="105" hidden="1">
      <c r="A105" s="170" t="s">
        <v>289</v>
      </c>
      <c r="J105" s="150" t="s">
        <v>786</v>
      </c>
      <c r="K105" s="51" t="str">
        <f>IF(ISBLANK(J105),"",if(L105="","N",if(VLOOKUP(CI104,NewPlanet,3,false)=L105,"Y","N")))</f>
        <v>N</v>
      </c>
      <c r="L105" s="3" t="s">
        <v>787</v>
      </c>
      <c r="M105" s="52" t="s">
        <v>119</v>
      </c>
      <c r="N105" s="52"/>
      <c r="O105" s="52"/>
      <c r="P105" s="53"/>
      <c r="Q105" s="52" t="s">
        <v>119</v>
      </c>
      <c r="R105" s="54">
        <f t="shared" si="1"/>
        <v>2</v>
      </c>
      <c r="S105" s="52"/>
      <c r="T105" s="52"/>
      <c r="U105" s="52"/>
      <c r="V105" s="52" t="s">
        <v>119</v>
      </c>
      <c r="W105" s="52"/>
      <c r="X105" s="54">
        <f t="shared" si="2"/>
        <v>1</v>
      </c>
      <c r="Y105" s="82">
        <v>3.0</v>
      </c>
      <c r="Z105" s="83">
        <v>3.0</v>
      </c>
      <c r="AA105" s="84">
        <v>78.0</v>
      </c>
      <c r="AB105" s="84">
        <v>300.0</v>
      </c>
      <c r="AC105" s="84">
        <f t="shared" si="3"/>
        <v>0</v>
      </c>
    </row>
    <row r="106" hidden="1">
      <c r="A106" s="3" t="s">
        <v>509</v>
      </c>
      <c r="J106" s="150" t="s">
        <v>740</v>
      </c>
      <c r="K106" s="51" t="str">
        <f>IF(ISBLANK(J106),"",if(L106="","N",if(VLOOKUP(CI105,NewPlanet,3,false)=L106,"Y","N")))</f>
        <v>N</v>
      </c>
      <c r="L106" s="3" t="s">
        <v>741</v>
      </c>
      <c r="M106" s="52" t="s">
        <v>119</v>
      </c>
      <c r="N106" s="52"/>
      <c r="O106" s="52" t="s">
        <v>119</v>
      </c>
      <c r="P106" s="53"/>
      <c r="Q106" s="52"/>
      <c r="R106" s="54">
        <f t="shared" si="1"/>
        <v>2</v>
      </c>
      <c r="S106" s="52"/>
      <c r="T106" s="52"/>
      <c r="U106" s="52" t="s">
        <v>119</v>
      </c>
      <c r="V106" s="52"/>
      <c r="W106" s="52" t="s">
        <v>119</v>
      </c>
      <c r="X106" s="54">
        <f t="shared" si="2"/>
        <v>2</v>
      </c>
      <c r="Y106" s="82">
        <v>4.0</v>
      </c>
      <c r="Z106" s="83">
        <v>4.0</v>
      </c>
      <c r="AA106" s="84">
        <v>85.0</v>
      </c>
      <c r="AB106" s="84">
        <v>384.0</v>
      </c>
      <c r="AC106" s="84">
        <f t="shared" si="3"/>
        <v>0</v>
      </c>
    </row>
    <row r="107">
      <c r="A107" s="3" t="s">
        <v>186</v>
      </c>
      <c r="J107" s="226" t="s">
        <v>415</v>
      </c>
      <c r="K107" s="51" t="str">
        <f>IF(ISBLANK(J107),"",if(L107="","N",if(VLOOKUP(CI106,NewPlanet,3,false)=L107,"Y","N")))</f>
        <v>N</v>
      </c>
      <c r="L107" s="137" t="s">
        <v>417</v>
      </c>
      <c r="M107" s="97"/>
      <c r="N107" s="97"/>
      <c r="O107" s="97"/>
      <c r="P107" s="98"/>
      <c r="Q107" s="96" t="s">
        <v>119</v>
      </c>
      <c r="R107" s="54">
        <f t="shared" si="1"/>
        <v>1</v>
      </c>
      <c r="S107" s="97"/>
      <c r="T107" s="97"/>
      <c r="U107" s="97"/>
      <c r="V107" s="97"/>
      <c r="W107" s="97"/>
      <c r="X107" s="54">
        <f t="shared" si="2"/>
        <v>0</v>
      </c>
      <c r="Y107" s="82">
        <v>1.0</v>
      </c>
      <c r="Z107" s="83">
        <v>1.0</v>
      </c>
      <c r="AA107" s="84">
        <v>2.0</v>
      </c>
      <c r="AB107" s="84">
        <v>10.0</v>
      </c>
      <c r="AC107" s="84">
        <f t="shared" si="3"/>
        <v>1</v>
      </c>
    </row>
    <row r="108">
      <c r="A108" s="3" t="s">
        <v>139</v>
      </c>
      <c r="J108" s="150" t="s">
        <v>453</v>
      </c>
      <c r="K108" s="51" t="str">
        <f>IF(ISBLANK(J108),"",if(L108="","N",if(VLOOKUP(CI107,NewPlanet,3,false)=L108,"Y","N")))</f>
        <v>N</v>
      </c>
      <c r="L108" s="3" t="s">
        <v>417</v>
      </c>
      <c r="M108" s="52"/>
      <c r="N108" s="52"/>
      <c r="O108" s="52"/>
      <c r="P108" s="53"/>
      <c r="Q108" s="52" t="s">
        <v>121</v>
      </c>
      <c r="R108" s="54">
        <f t="shared" si="1"/>
        <v>1</v>
      </c>
      <c r="S108" s="52"/>
      <c r="T108" s="52"/>
      <c r="U108" s="52"/>
      <c r="V108" s="52"/>
      <c r="W108" s="52"/>
      <c r="X108" s="54">
        <f t="shared" si="2"/>
        <v>0</v>
      </c>
      <c r="Y108" s="82">
        <v>1.0</v>
      </c>
      <c r="Z108" s="83">
        <v>1.0</v>
      </c>
      <c r="AA108" s="84">
        <v>2.0</v>
      </c>
      <c r="AB108" s="84">
        <v>10.0</v>
      </c>
      <c r="AC108" s="84">
        <f t="shared" si="3"/>
        <v>1</v>
      </c>
    </row>
    <row r="109" hidden="1">
      <c r="A109" s="170" t="s">
        <v>814</v>
      </c>
      <c r="J109" s="150" t="s">
        <v>676</v>
      </c>
      <c r="K109" s="51" t="str">
        <f>IF(ISBLANK(J109),"",if(L109="","N",if(VLOOKUP(CI108,NewPlanet,3,false)=L109,"Y","N")))</f>
        <v>N</v>
      </c>
      <c r="L109" s="3" t="s">
        <v>677</v>
      </c>
      <c r="M109" s="52"/>
      <c r="N109" s="53" t="s">
        <v>119</v>
      </c>
      <c r="O109" s="53" t="s">
        <v>119</v>
      </c>
      <c r="P109" s="53"/>
      <c r="Q109" s="52"/>
      <c r="R109" s="54">
        <f t="shared" si="1"/>
        <v>2</v>
      </c>
      <c r="S109" s="52"/>
      <c r="T109" s="52"/>
      <c r="U109" s="52"/>
      <c r="V109" s="53" t="s">
        <v>119</v>
      </c>
      <c r="W109" s="52"/>
      <c r="X109" s="54">
        <f t="shared" si="2"/>
        <v>1</v>
      </c>
      <c r="Y109" s="82">
        <v>3.0</v>
      </c>
      <c r="Z109" s="83">
        <v>3.0</v>
      </c>
      <c r="AA109" s="84">
        <v>80.0</v>
      </c>
      <c r="AB109" s="84">
        <v>328.0</v>
      </c>
      <c r="AC109" s="84">
        <f t="shared" si="3"/>
        <v>0</v>
      </c>
    </row>
    <row r="110" hidden="1">
      <c r="A110" s="3" t="s">
        <v>1110</v>
      </c>
      <c r="J110" s="150" t="s">
        <v>310</v>
      </c>
      <c r="K110" s="51" t="str">
        <f>IF(ISBLANK(J110),"",if(L110="","N",if(VLOOKUP(CI109,NewPlanet,3,false)=L110,"Y","N")))</f>
        <v>N</v>
      </c>
      <c r="L110" s="87" t="s">
        <v>313</v>
      </c>
      <c r="M110" s="52"/>
      <c r="N110" s="52"/>
      <c r="O110" s="52"/>
      <c r="P110" s="53"/>
      <c r="Q110" s="52" t="s">
        <v>119</v>
      </c>
      <c r="R110" s="54">
        <f t="shared" si="1"/>
        <v>1</v>
      </c>
      <c r="S110" s="52"/>
      <c r="T110" s="52" t="s">
        <v>119</v>
      </c>
      <c r="U110" s="52"/>
      <c r="V110" s="52"/>
      <c r="W110" s="52"/>
      <c r="X110" s="54">
        <f t="shared" si="2"/>
        <v>1</v>
      </c>
      <c r="Y110" s="82">
        <v>2.0</v>
      </c>
      <c r="Z110" s="83">
        <v>2.0</v>
      </c>
      <c r="AA110" s="84">
        <v>59.0</v>
      </c>
      <c r="AB110" s="84">
        <v>255.0</v>
      </c>
      <c r="AC110" s="84">
        <f t="shared" si="3"/>
        <v>0</v>
      </c>
    </row>
    <row r="111" hidden="1">
      <c r="A111" s="3" t="s">
        <v>613</v>
      </c>
      <c r="J111" s="150" t="s">
        <v>502</v>
      </c>
      <c r="K111" s="51" t="str">
        <f>IF(ISBLANK(J111),"",if(L111="","N",if(VLOOKUP(CI110,NewPlanet,3,false)=L111,"Y","N")))</f>
        <v>N</v>
      </c>
      <c r="L111" s="3" t="s">
        <v>503</v>
      </c>
      <c r="M111" s="52"/>
      <c r="N111" s="52"/>
      <c r="O111" s="52" t="s">
        <v>119</v>
      </c>
      <c r="P111" s="53"/>
      <c r="Q111" s="52"/>
      <c r="R111" s="54">
        <f t="shared" si="1"/>
        <v>1</v>
      </c>
      <c r="S111" s="52"/>
      <c r="T111" s="52"/>
      <c r="U111" s="52"/>
      <c r="V111" s="52"/>
      <c r="W111" s="52"/>
      <c r="X111" s="54">
        <f t="shared" si="2"/>
        <v>0</v>
      </c>
      <c r="Y111" s="82">
        <v>1.0</v>
      </c>
      <c r="Z111" s="83">
        <v>1.0</v>
      </c>
      <c r="AA111" s="84">
        <v>32.0</v>
      </c>
      <c r="AB111" s="84">
        <v>100.0</v>
      </c>
      <c r="AC111" s="84">
        <f t="shared" si="3"/>
        <v>0</v>
      </c>
    </row>
    <row r="112" hidden="1">
      <c r="A112" s="3" t="s">
        <v>120</v>
      </c>
      <c r="J112" s="150" t="s">
        <v>581</v>
      </c>
      <c r="K112" s="51" t="str">
        <f>IF(ISBLANK(J112),"",if(L112="","N",if(VLOOKUP(CI111,NewPlanet,3,false)=L112,"Y","N")))</f>
        <v>N</v>
      </c>
      <c r="L112" s="3" t="s">
        <v>582</v>
      </c>
      <c r="M112" s="52"/>
      <c r="N112" s="52"/>
      <c r="O112" s="53" t="s">
        <v>121</v>
      </c>
      <c r="P112" s="53"/>
      <c r="Q112" s="52"/>
      <c r="R112" s="54">
        <f t="shared" si="1"/>
        <v>1</v>
      </c>
      <c r="S112" s="52"/>
      <c r="T112" s="53" t="s">
        <v>121</v>
      </c>
      <c r="U112" s="52"/>
      <c r="V112" s="52"/>
      <c r="W112" s="52"/>
      <c r="X112" s="54">
        <f t="shared" si="2"/>
        <v>1</v>
      </c>
      <c r="Y112" s="82">
        <v>2.0</v>
      </c>
      <c r="Z112" s="83">
        <v>2.0</v>
      </c>
      <c r="AA112" s="84">
        <v>91.0</v>
      </c>
      <c r="AB112" s="84">
        <v>390.0</v>
      </c>
      <c r="AC112" s="84">
        <f t="shared" si="3"/>
        <v>0</v>
      </c>
    </row>
    <row r="113" hidden="1">
      <c r="A113" s="3" t="s">
        <v>924</v>
      </c>
      <c r="J113" s="150" t="s">
        <v>1067</v>
      </c>
      <c r="K113" s="51" t="str">
        <f>IF(ISBLANK(J113),"",if(L113="","N",if(VLOOKUP(CI112,NewPlanet,3,false)=L113,"Y","N")))</f>
        <v>N</v>
      </c>
      <c r="L113" s="3" t="s">
        <v>1068</v>
      </c>
      <c r="M113" s="52" t="s">
        <v>121</v>
      </c>
      <c r="N113" s="52" t="s">
        <v>121</v>
      </c>
      <c r="O113" s="52" t="s">
        <v>121</v>
      </c>
      <c r="P113" s="53"/>
      <c r="Q113" s="52"/>
      <c r="R113" s="54">
        <f t="shared" si="1"/>
        <v>3</v>
      </c>
      <c r="S113" s="52"/>
      <c r="T113" s="52" t="s">
        <v>121</v>
      </c>
      <c r="U113" s="52" t="s">
        <v>121</v>
      </c>
      <c r="V113" s="52" t="s">
        <v>121</v>
      </c>
      <c r="W113" s="52"/>
      <c r="X113" s="54">
        <f t="shared" si="2"/>
        <v>3</v>
      </c>
      <c r="Y113" s="82">
        <v>6.0</v>
      </c>
      <c r="Z113" s="83">
        <v>6.0</v>
      </c>
      <c r="AA113" s="84">
        <v>106.0</v>
      </c>
      <c r="AB113" s="84">
        <v>427.0</v>
      </c>
      <c r="AC113" s="84">
        <f t="shared" si="3"/>
        <v>0</v>
      </c>
    </row>
    <row r="114" hidden="1">
      <c r="A114" s="217" t="s">
        <v>681</v>
      </c>
      <c r="J114" s="150" t="s">
        <v>696</v>
      </c>
      <c r="K114" s="51" t="str">
        <f>IF(ISBLANK(J114),"",if(L114="","N",if(VLOOKUP(CI113,NewPlanet,3,false)=L114,"Y","N")))</f>
        <v>N</v>
      </c>
      <c r="L114" s="3" t="s">
        <v>698</v>
      </c>
      <c r="M114" s="52"/>
      <c r="N114" s="52" t="s">
        <v>119</v>
      </c>
      <c r="O114" s="52"/>
      <c r="P114" s="53" t="s">
        <v>119</v>
      </c>
      <c r="Q114" s="52"/>
      <c r="R114" s="54">
        <f t="shared" si="1"/>
        <v>2</v>
      </c>
      <c r="S114" s="52" t="s">
        <v>119</v>
      </c>
      <c r="T114" s="52"/>
      <c r="U114" s="52"/>
      <c r="V114" s="52"/>
      <c r="W114" s="52"/>
      <c r="X114" s="54">
        <f t="shared" si="2"/>
        <v>1</v>
      </c>
      <c r="Y114" s="82">
        <v>3.0</v>
      </c>
      <c r="Z114" s="83">
        <v>3.0</v>
      </c>
      <c r="AA114" s="84">
        <v>71.0</v>
      </c>
      <c r="AB114" s="84">
        <v>278.0</v>
      </c>
      <c r="AC114" s="84">
        <f t="shared" si="3"/>
        <v>0</v>
      </c>
    </row>
    <row r="115" hidden="1">
      <c r="A115" s="217" t="s">
        <v>681</v>
      </c>
      <c r="J115" s="150" t="s">
        <v>1083</v>
      </c>
      <c r="K115" s="51" t="str">
        <f>IF(ISBLANK(J115),"",if(L115="","N",if(VLOOKUP(CI114,NewPlanet,3,false)=L115,"Y","N")))</f>
        <v>N</v>
      </c>
      <c r="L115" s="3" t="s">
        <v>1071</v>
      </c>
      <c r="M115" s="52"/>
      <c r="N115" s="52" t="s">
        <v>121</v>
      </c>
      <c r="O115" s="52"/>
      <c r="P115" s="53" t="s">
        <v>121</v>
      </c>
      <c r="Q115" s="52" t="s">
        <v>121</v>
      </c>
      <c r="R115" s="54">
        <f t="shared" si="1"/>
        <v>3</v>
      </c>
      <c r="S115" s="52" t="s">
        <v>121</v>
      </c>
      <c r="T115" s="52"/>
      <c r="U115" s="52" t="s">
        <v>121</v>
      </c>
      <c r="V115" s="52"/>
      <c r="W115" s="52" t="s">
        <v>121</v>
      </c>
      <c r="X115" s="54">
        <f t="shared" si="2"/>
        <v>3</v>
      </c>
      <c r="Y115" s="82">
        <v>6.0</v>
      </c>
      <c r="Z115" s="83">
        <v>6.0</v>
      </c>
      <c r="AA115" s="84">
        <v>106.0</v>
      </c>
      <c r="AB115" s="84">
        <v>347.0</v>
      </c>
      <c r="AC115" s="84">
        <f t="shared" si="3"/>
        <v>0</v>
      </c>
    </row>
    <row r="116" hidden="1">
      <c r="A116" s="91" t="s">
        <v>687</v>
      </c>
      <c r="J116" s="150" t="s">
        <v>720</v>
      </c>
      <c r="K116" s="51" t="str">
        <f>IF(ISBLANK(J116),"",if(L116="","N",if(VLOOKUP(CI115,NewPlanet,3,false)=L116,"Y","N")))</f>
        <v>N</v>
      </c>
      <c r="L116" s="3" t="s">
        <v>721</v>
      </c>
      <c r="M116" s="52"/>
      <c r="N116" s="52"/>
      <c r="O116" s="52"/>
      <c r="P116" s="53" t="s">
        <v>119</v>
      </c>
      <c r="Q116" s="52" t="s">
        <v>119</v>
      </c>
      <c r="R116" s="54">
        <f t="shared" si="1"/>
        <v>2</v>
      </c>
      <c r="S116" s="52" t="s">
        <v>119</v>
      </c>
      <c r="T116" s="52"/>
      <c r="U116" s="52"/>
      <c r="V116" s="52"/>
      <c r="W116" s="52" t="s">
        <v>119</v>
      </c>
      <c r="X116" s="54">
        <f t="shared" si="2"/>
        <v>2</v>
      </c>
      <c r="Y116" s="82">
        <v>4.0</v>
      </c>
      <c r="Z116" s="83">
        <v>4.0</v>
      </c>
      <c r="AA116" s="84">
        <v>79.0</v>
      </c>
      <c r="AB116" s="84">
        <v>325.0</v>
      </c>
      <c r="AC116" s="84">
        <f t="shared" si="3"/>
        <v>0</v>
      </c>
    </row>
    <row r="117" hidden="1">
      <c r="A117" s="3" t="s">
        <v>1113</v>
      </c>
      <c r="J117" s="150" t="s">
        <v>692</v>
      </c>
      <c r="K117" s="51" t="str">
        <f>IF(ISBLANK(J117),"",if(L117="","N",if(VLOOKUP(CI116,NewPlanet,3,false)=L117,"Y","N")))</f>
        <v>N</v>
      </c>
      <c r="L117" s="3" t="s">
        <v>693</v>
      </c>
      <c r="M117" s="52"/>
      <c r="N117" s="52" t="s">
        <v>119</v>
      </c>
      <c r="O117" s="52"/>
      <c r="P117" s="53"/>
      <c r="Q117" s="52" t="s">
        <v>119</v>
      </c>
      <c r="R117" s="54">
        <f t="shared" si="1"/>
        <v>2</v>
      </c>
      <c r="S117" s="52"/>
      <c r="T117" s="52"/>
      <c r="U117" s="52"/>
      <c r="V117" s="52" t="s">
        <v>119</v>
      </c>
      <c r="W117" s="52"/>
      <c r="X117" s="54">
        <f t="shared" si="2"/>
        <v>1</v>
      </c>
      <c r="Y117" s="82">
        <v>3.0</v>
      </c>
      <c r="Z117" s="83">
        <v>3.0</v>
      </c>
      <c r="AA117" s="84">
        <v>102.0</v>
      </c>
      <c r="AB117" s="84">
        <v>452.0</v>
      </c>
      <c r="AC117" s="84">
        <f t="shared" si="3"/>
        <v>0</v>
      </c>
    </row>
    <row r="118" hidden="1">
      <c r="A118" s="3" t="s">
        <v>1024</v>
      </c>
      <c r="J118" s="150" t="s">
        <v>689</v>
      </c>
      <c r="K118" s="51" t="str">
        <f>IF(ISBLANK(J118),"",if(L118="","N",if(VLOOKUP(CI117,NewPlanet,3,false)=L118,"Y","N")))</f>
        <v>N</v>
      </c>
      <c r="L118" s="3" t="s">
        <v>690</v>
      </c>
      <c r="M118" s="52"/>
      <c r="N118" s="52" t="s">
        <v>119</v>
      </c>
      <c r="O118" s="52"/>
      <c r="P118" s="53"/>
      <c r="Q118" s="52" t="s">
        <v>119</v>
      </c>
      <c r="R118" s="54">
        <f t="shared" si="1"/>
        <v>2</v>
      </c>
      <c r="S118" s="52"/>
      <c r="T118" s="52"/>
      <c r="U118" s="52" t="s">
        <v>119</v>
      </c>
      <c r="V118" s="52"/>
      <c r="W118" s="52"/>
      <c r="X118" s="54">
        <f t="shared" si="2"/>
        <v>1</v>
      </c>
      <c r="Y118" s="82">
        <v>3.0</v>
      </c>
      <c r="Z118" s="83">
        <v>3.0</v>
      </c>
      <c r="AA118" s="84">
        <v>71.0</v>
      </c>
      <c r="AB118" s="84">
        <v>256.0</v>
      </c>
      <c r="AC118" s="84">
        <f t="shared" si="3"/>
        <v>0</v>
      </c>
    </row>
    <row r="119" hidden="1">
      <c r="A119" s="3" t="s">
        <v>983</v>
      </c>
      <c r="J119" s="150" t="s">
        <v>906</v>
      </c>
      <c r="K119" s="51" t="str">
        <f>IF(ISBLANK(J119),"",if(L119="","N",if(VLOOKUP(CI118,NewPlanet,3,false)=L119,"Y","N")))</f>
        <v>N</v>
      </c>
      <c r="L119" s="3" t="s">
        <v>907</v>
      </c>
      <c r="M119" s="52" t="s">
        <v>119</v>
      </c>
      <c r="N119" s="52" t="s">
        <v>119</v>
      </c>
      <c r="O119" s="52"/>
      <c r="P119" s="53" t="s">
        <v>119</v>
      </c>
      <c r="Q119" s="52"/>
      <c r="R119" s="54">
        <f t="shared" si="1"/>
        <v>3</v>
      </c>
      <c r="S119" s="52"/>
      <c r="T119" s="52"/>
      <c r="U119" s="52" t="s">
        <v>119</v>
      </c>
      <c r="V119" s="52"/>
      <c r="W119" s="52" t="s">
        <v>119</v>
      </c>
      <c r="X119" s="54">
        <f t="shared" si="2"/>
        <v>2</v>
      </c>
      <c r="Y119" s="82">
        <v>5.0</v>
      </c>
      <c r="Z119" s="83">
        <v>5.0</v>
      </c>
      <c r="AA119" s="84">
        <v>140.0</v>
      </c>
      <c r="AB119" s="84">
        <v>560.0</v>
      </c>
      <c r="AC119" s="84">
        <f t="shared" si="3"/>
        <v>0</v>
      </c>
    </row>
    <row r="120" hidden="1">
      <c r="A120" s="3" t="s">
        <v>470</v>
      </c>
      <c r="J120" s="150" t="s">
        <v>818</v>
      </c>
      <c r="K120" s="51" t="str">
        <f>IF(ISBLANK(J120),"",if(L120="","N",if(VLOOKUP(CI119,NewPlanet,3,false)=L120,"Y","N")))</f>
        <v>N</v>
      </c>
      <c r="L120" s="3" t="s">
        <v>819</v>
      </c>
      <c r="M120" s="53" t="s">
        <v>119</v>
      </c>
      <c r="N120" s="52"/>
      <c r="O120" s="52"/>
      <c r="P120" s="53"/>
      <c r="Q120" s="53" t="s">
        <v>119</v>
      </c>
      <c r="R120" s="54">
        <f t="shared" si="1"/>
        <v>2</v>
      </c>
      <c r="S120" s="53" t="s">
        <v>119</v>
      </c>
      <c r="T120" s="53" t="s">
        <v>119</v>
      </c>
      <c r="U120" s="52"/>
      <c r="V120" s="52"/>
      <c r="W120" s="52"/>
      <c r="X120" s="54">
        <f t="shared" si="2"/>
        <v>2</v>
      </c>
      <c r="Y120" s="82">
        <v>4.0</v>
      </c>
      <c r="Z120" s="83">
        <v>4.0</v>
      </c>
      <c r="AA120" s="84">
        <v>85.0</v>
      </c>
      <c r="AB120" s="84">
        <v>304.0</v>
      </c>
      <c r="AC120" s="84">
        <f t="shared" si="3"/>
        <v>0</v>
      </c>
    </row>
    <row r="121" hidden="1">
      <c r="A121" s="3" t="s">
        <v>373</v>
      </c>
      <c r="J121" s="150" t="s">
        <v>126</v>
      </c>
      <c r="K121" s="51" t="str">
        <f>IF(ISBLANK(J121),"",if(L121="","N",if(VLOOKUP(CI120,NewPlanet,3,false)=L121,"Y","N")))</f>
        <v>N</v>
      </c>
      <c r="L121" s="3" t="s">
        <v>128</v>
      </c>
      <c r="M121" s="52"/>
      <c r="N121" s="53" t="s">
        <v>121</v>
      </c>
      <c r="O121" s="52"/>
      <c r="P121" s="53"/>
      <c r="Q121" s="52"/>
      <c r="R121" s="54">
        <f t="shared" si="1"/>
        <v>1</v>
      </c>
      <c r="S121" s="52"/>
      <c r="T121" s="52"/>
      <c r="U121" s="52"/>
      <c r="V121" s="52"/>
      <c r="W121" s="52"/>
      <c r="X121" s="54">
        <f t="shared" si="2"/>
        <v>0</v>
      </c>
      <c r="Y121" s="82">
        <v>1.0</v>
      </c>
      <c r="Z121" s="83">
        <v>1.0</v>
      </c>
      <c r="AA121" s="84">
        <v>2.0</v>
      </c>
      <c r="AB121" s="84">
        <v>8.0</v>
      </c>
      <c r="AC121" s="84">
        <f t="shared" si="3"/>
        <v>0</v>
      </c>
    </row>
    <row r="122" hidden="1">
      <c r="A122" s="3" t="s">
        <v>800</v>
      </c>
      <c r="J122" s="227" t="s">
        <v>777</v>
      </c>
      <c r="K122" s="51" t="str">
        <f>IF(ISBLANK(J122),"",if(L122="","N",if(VLOOKUP(CI121,NewPlanet,3,false)=L122,"Y","N")))</f>
        <v>N</v>
      </c>
      <c r="L122" s="114" t="s">
        <v>779</v>
      </c>
      <c r="M122" s="53"/>
      <c r="N122" s="53" t="s">
        <v>119</v>
      </c>
      <c r="O122" s="53"/>
      <c r="P122" s="53" t="s">
        <v>119</v>
      </c>
      <c r="Q122" s="52"/>
      <c r="R122" s="54">
        <f t="shared" si="1"/>
        <v>2</v>
      </c>
      <c r="S122" s="53" t="s">
        <v>119</v>
      </c>
      <c r="T122" s="53" t="s">
        <v>119</v>
      </c>
      <c r="U122" s="53"/>
      <c r="V122" s="52"/>
      <c r="W122" s="53"/>
      <c r="X122" s="54">
        <f t="shared" si="2"/>
        <v>2</v>
      </c>
      <c r="Y122" s="82">
        <v>4.0</v>
      </c>
      <c r="Z122" s="83">
        <v>4.0</v>
      </c>
      <c r="AA122" s="84">
        <v>114.0</v>
      </c>
      <c r="AB122" s="84">
        <v>411.0</v>
      </c>
      <c r="AC122" s="84">
        <f t="shared" si="3"/>
        <v>0</v>
      </c>
    </row>
    <row r="123" hidden="1">
      <c r="A123" s="3" t="s">
        <v>1116</v>
      </c>
      <c r="J123" s="150" t="s">
        <v>223</v>
      </c>
      <c r="K123" s="51" t="str">
        <f>IF(ISBLANK(J123),"",if(L123="","N",if(VLOOKUP(CI122,NewPlanet,3,false)=L123,"Y","N")))</f>
        <v>N</v>
      </c>
      <c r="L123" s="3" t="s">
        <v>224</v>
      </c>
      <c r="M123" s="52"/>
      <c r="N123" s="52"/>
      <c r="O123" s="52" t="s">
        <v>119</v>
      </c>
      <c r="P123" s="53"/>
      <c r="Q123" s="52"/>
      <c r="R123" s="54">
        <f t="shared" si="1"/>
        <v>1</v>
      </c>
      <c r="S123" s="52"/>
      <c r="T123" s="52"/>
      <c r="U123" s="52"/>
      <c r="V123" s="52"/>
      <c r="W123" s="52"/>
      <c r="X123" s="54">
        <f t="shared" si="2"/>
        <v>0</v>
      </c>
      <c r="Y123" s="82">
        <v>1.0</v>
      </c>
      <c r="Z123" s="83">
        <v>1.0</v>
      </c>
      <c r="AA123" s="84">
        <v>79.0</v>
      </c>
      <c r="AB123" s="84">
        <v>411.0</v>
      </c>
      <c r="AC123" s="84">
        <f t="shared" si="3"/>
        <v>0</v>
      </c>
    </row>
    <row r="124" hidden="1">
      <c r="A124" s="170" t="s">
        <v>159</v>
      </c>
      <c r="J124" s="150" t="s">
        <v>1016</v>
      </c>
      <c r="K124" s="51" t="str">
        <f>IF(ISBLANK(J124),"",if(L124="","N",if(VLOOKUP(CI123,NewPlanet,3,false)=L124,"Y","N")))</f>
        <v>N</v>
      </c>
      <c r="L124" s="3" t="s">
        <v>1017</v>
      </c>
      <c r="M124" s="52"/>
      <c r="N124" s="52" t="s">
        <v>119</v>
      </c>
      <c r="O124" s="52" t="s">
        <v>119</v>
      </c>
      <c r="P124" s="53"/>
      <c r="Q124" s="52" t="s">
        <v>119</v>
      </c>
      <c r="R124" s="54">
        <f t="shared" si="1"/>
        <v>3</v>
      </c>
      <c r="S124" s="52" t="s">
        <v>119</v>
      </c>
      <c r="T124" s="52" t="s">
        <v>119</v>
      </c>
      <c r="U124" s="52" t="s">
        <v>119</v>
      </c>
      <c r="V124" s="52"/>
      <c r="W124" s="52"/>
      <c r="X124" s="54">
        <f t="shared" si="2"/>
        <v>3</v>
      </c>
      <c r="Y124" s="82">
        <v>6.0</v>
      </c>
      <c r="Z124" s="83">
        <v>6.0</v>
      </c>
      <c r="AA124" s="84">
        <v>105.0</v>
      </c>
      <c r="AB124" s="84">
        <v>415.0</v>
      </c>
      <c r="AC124" s="84">
        <f t="shared" si="3"/>
        <v>0</v>
      </c>
    </row>
    <row r="125" hidden="1">
      <c r="A125" s="3" t="s">
        <v>629</v>
      </c>
      <c r="J125" s="150" t="s">
        <v>330</v>
      </c>
      <c r="K125" s="51" t="str">
        <f>IF(ISBLANK(J125),"",if(L125="","N",if(VLOOKUP(CI124,NewPlanet,3,false)=L125,"Y","N")))</f>
        <v>N</v>
      </c>
      <c r="L125" s="3" t="s">
        <v>331</v>
      </c>
      <c r="M125" s="52"/>
      <c r="N125" s="52"/>
      <c r="O125" s="52"/>
      <c r="P125" s="53" t="s">
        <v>119</v>
      </c>
      <c r="Q125" s="52"/>
      <c r="R125" s="54">
        <f t="shared" si="1"/>
        <v>1</v>
      </c>
      <c r="S125" s="52"/>
      <c r="T125" s="52"/>
      <c r="U125" s="52"/>
      <c r="V125" s="52"/>
      <c r="W125" s="52"/>
      <c r="X125" s="54">
        <f t="shared" si="2"/>
        <v>0</v>
      </c>
      <c r="Y125" s="82">
        <v>1.0</v>
      </c>
      <c r="Z125" s="83">
        <v>1.0</v>
      </c>
      <c r="AA125" s="84">
        <v>53.0</v>
      </c>
      <c r="AB125" s="84">
        <v>239.0</v>
      </c>
      <c r="AC125" s="84">
        <f t="shared" si="3"/>
        <v>0</v>
      </c>
    </row>
    <row r="126" hidden="1">
      <c r="A126" s="3" t="s">
        <v>584</v>
      </c>
      <c r="J126" s="150" t="s">
        <v>974</v>
      </c>
      <c r="K126" s="51" t="str">
        <f>IF(ISBLANK(J126),"",if(L126="","N",if(VLOOKUP(CI125,NewPlanet,3,false)=L126,"Y","N")))</f>
        <v>N</v>
      </c>
      <c r="L126" s="3" t="s">
        <v>975</v>
      </c>
      <c r="M126" s="52"/>
      <c r="N126" s="53" t="s">
        <v>121</v>
      </c>
      <c r="O126" s="53" t="s">
        <v>121</v>
      </c>
      <c r="P126" s="53" t="s">
        <v>121</v>
      </c>
      <c r="Q126" s="52"/>
      <c r="R126" s="54">
        <f t="shared" si="1"/>
        <v>3</v>
      </c>
      <c r="S126" s="53" t="s">
        <v>121</v>
      </c>
      <c r="T126" s="52"/>
      <c r="U126" s="53" t="s">
        <v>121</v>
      </c>
      <c r="V126" s="52"/>
      <c r="W126" s="52"/>
      <c r="X126" s="54">
        <f t="shared" si="2"/>
        <v>2</v>
      </c>
      <c r="Y126" s="82">
        <v>5.0</v>
      </c>
      <c r="Z126" s="83">
        <v>5.0</v>
      </c>
      <c r="AA126" s="84">
        <v>134.0</v>
      </c>
      <c r="AB126" s="84">
        <v>536.0</v>
      </c>
      <c r="AC126" s="84">
        <f t="shared" si="3"/>
        <v>0</v>
      </c>
    </row>
    <row r="127" hidden="1">
      <c r="A127" s="3" t="s">
        <v>605</v>
      </c>
      <c r="J127" s="150" t="s">
        <v>743</v>
      </c>
      <c r="K127" s="51" t="str">
        <f>IF(ISBLANK(J127),"",if(L127="","N",if(VLOOKUP(CI126,NewPlanet,3,false)=L127,"Y","N")))</f>
        <v>N</v>
      </c>
      <c r="L127" s="174" t="s">
        <v>744</v>
      </c>
      <c r="M127" s="52"/>
      <c r="N127" s="52"/>
      <c r="O127" s="53" t="s">
        <v>119</v>
      </c>
      <c r="P127" s="53"/>
      <c r="Q127" s="53" t="s">
        <v>119</v>
      </c>
      <c r="R127" s="54">
        <f t="shared" si="1"/>
        <v>2</v>
      </c>
      <c r="S127" s="53" t="s">
        <v>119</v>
      </c>
      <c r="T127" s="52"/>
      <c r="U127" s="52"/>
      <c r="V127" s="52"/>
      <c r="W127" s="52"/>
      <c r="X127" s="54">
        <f t="shared" si="2"/>
        <v>1</v>
      </c>
      <c r="Y127" s="82">
        <v>3.0</v>
      </c>
      <c r="Z127" s="83">
        <v>3.0</v>
      </c>
      <c r="AA127" s="84">
        <v>77.0</v>
      </c>
      <c r="AB127" s="84">
        <v>320.0</v>
      </c>
      <c r="AC127" s="84">
        <f t="shared" si="3"/>
        <v>0</v>
      </c>
    </row>
    <row r="128" hidden="1">
      <c r="A128" s="3" t="s">
        <v>997</v>
      </c>
      <c r="J128" s="150" t="s">
        <v>404</v>
      </c>
      <c r="K128" s="51" t="str">
        <f>IF(ISBLANK(J128),"",if(L128="","N",if(VLOOKUP(CI127,NewPlanet,3,false)=L128,"Y","N")))</f>
        <v>N</v>
      </c>
      <c r="L128" s="3" t="s">
        <v>405</v>
      </c>
      <c r="M128" s="52"/>
      <c r="N128" s="52" t="s">
        <v>119</v>
      </c>
      <c r="O128" s="52"/>
      <c r="P128" s="53"/>
      <c r="Q128" s="52"/>
      <c r="R128" s="54">
        <f t="shared" si="1"/>
        <v>1</v>
      </c>
      <c r="S128" s="52"/>
      <c r="T128" s="52"/>
      <c r="U128" s="52"/>
      <c r="V128" s="52"/>
      <c r="W128" s="52" t="s">
        <v>119</v>
      </c>
      <c r="X128" s="54">
        <f t="shared" si="2"/>
        <v>1</v>
      </c>
      <c r="Y128" s="82">
        <v>2.0</v>
      </c>
      <c r="Z128" s="83">
        <v>2.0</v>
      </c>
      <c r="AA128" s="84">
        <v>81.0</v>
      </c>
      <c r="AB128" s="84">
        <v>334.0</v>
      </c>
      <c r="AC128" s="84">
        <f t="shared" si="3"/>
        <v>0</v>
      </c>
    </row>
    <row r="129" hidden="1">
      <c r="A129" s="3" t="s">
        <v>1051</v>
      </c>
      <c r="J129" s="226" t="s">
        <v>939</v>
      </c>
      <c r="K129" s="51" t="str">
        <f>IF(ISBLANK(J129),"",if(L129="","N",if(VLOOKUP(CI128,NewPlanet,3,false)=L129,"Y","N")))</f>
        <v>N</v>
      </c>
      <c r="L129" s="95" t="s">
        <v>940</v>
      </c>
      <c r="M129" s="159" t="s">
        <v>121</v>
      </c>
      <c r="N129" s="97"/>
      <c r="O129" s="98"/>
      <c r="P129" s="159" t="s">
        <v>121</v>
      </c>
      <c r="Q129" s="159" t="s">
        <v>121</v>
      </c>
      <c r="R129" s="54">
        <f t="shared" si="1"/>
        <v>3</v>
      </c>
      <c r="S129" s="98"/>
      <c r="T129" s="96" t="s">
        <v>121</v>
      </c>
      <c r="U129" s="159" t="s">
        <v>121</v>
      </c>
      <c r="V129" s="97"/>
      <c r="W129" s="97"/>
      <c r="X129" s="54">
        <f t="shared" si="2"/>
        <v>2</v>
      </c>
      <c r="Y129" s="82">
        <v>5.0</v>
      </c>
      <c r="Z129" s="83">
        <v>5.0</v>
      </c>
      <c r="AA129" s="84">
        <v>91.0</v>
      </c>
      <c r="AB129" s="84">
        <v>351.0</v>
      </c>
      <c r="AC129" s="84">
        <f t="shared" si="3"/>
        <v>0</v>
      </c>
    </row>
    <row r="130" hidden="1">
      <c r="A130" s="3" t="s">
        <v>494</v>
      </c>
      <c r="J130" s="150" t="s">
        <v>990</v>
      </c>
      <c r="K130" s="51" t="str">
        <f>IF(ISBLANK(J130),"",if(L130="","N",if(VLOOKUP(CI129,NewPlanet,3,false)=L130,"Y","N")))</f>
        <v>N</v>
      </c>
      <c r="L130" s="3" t="s">
        <v>991</v>
      </c>
      <c r="M130" s="52" t="s">
        <v>121</v>
      </c>
      <c r="N130" s="52" t="s">
        <v>121</v>
      </c>
      <c r="O130" s="52" t="s">
        <v>121</v>
      </c>
      <c r="P130" s="53"/>
      <c r="Q130" s="52"/>
      <c r="R130" s="54">
        <f t="shared" si="1"/>
        <v>3</v>
      </c>
      <c r="S130" s="52" t="s">
        <v>121</v>
      </c>
      <c r="T130" s="52" t="s">
        <v>121</v>
      </c>
      <c r="U130" s="52"/>
      <c r="V130" s="52"/>
      <c r="W130" s="52"/>
      <c r="X130" s="54">
        <f t="shared" si="2"/>
        <v>2</v>
      </c>
      <c r="Y130" s="82">
        <v>5.0</v>
      </c>
      <c r="Z130" s="83">
        <v>5.0</v>
      </c>
      <c r="AA130" s="84">
        <v>107.0</v>
      </c>
      <c r="AB130" s="84">
        <v>433.0</v>
      </c>
      <c r="AC130" s="84">
        <f t="shared" si="3"/>
        <v>0</v>
      </c>
    </row>
    <row r="131" hidden="1">
      <c r="A131" s="217" t="s">
        <v>588</v>
      </c>
      <c r="J131" s="150" t="s">
        <v>146</v>
      </c>
      <c r="K131" s="51" t="str">
        <f>IF(ISBLANK(J131),"",if(L131="","N",if(VLOOKUP(CI130,NewPlanet,3,false)=L131,"Y","N")))</f>
        <v>N</v>
      </c>
      <c r="L131" s="3" t="s">
        <v>147</v>
      </c>
      <c r="M131" s="52" t="s">
        <v>119</v>
      </c>
      <c r="N131" s="52"/>
      <c r="O131" s="52"/>
      <c r="P131" s="53"/>
      <c r="Q131" s="52"/>
      <c r="R131" s="54">
        <f t="shared" si="1"/>
        <v>1</v>
      </c>
      <c r="S131" s="52"/>
      <c r="T131" s="52"/>
      <c r="U131" s="52"/>
      <c r="V131" s="52"/>
      <c r="W131" s="52"/>
      <c r="X131" s="54">
        <f t="shared" si="2"/>
        <v>0</v>
      </c>
      <c r="Y131" s="82">
        <v>1.0</v>
      </c>
      <c r="Z131" s="83">
        <v>1.0</v>
      </c>
      <c r="AA131" s="84">
        <v>20.0</v>
      </c>
      <c r="AB131" s="84">
        <v>83.0</v>
      </c>
      <c r="AC131" s="84">
        <f t="shared" si="3"/>
        <v>0</v>
      </c>
    </row>
    <row r="132" hidden="1">
      <c r="A132" s="217" t="s">
        <v>588</v>
      </c>
      <c r="J132" s="150" t="s">
        <v>272</v>
      </c>
      <c r="K132" s="51" t="str">
        <f>IF(ISBLANK(J132),"",if(L132="","N",if(VLOOKUP(CI131,NewPlanet,3,false)=L132,"Y","N")))</f>
        <v>N</v>
      </c>
      <c r="L132" s="3" t="s">
        <v>273</v>
      </c>
      <c r="M132" s="52" t="s">
        <v>119</v>
      </c>
      <c r="N132" s="52"/>
      <c r="O132" s="52"/>
      <c r="P132" s="53"/>
      <c r="Q132" s="52"/>
      <c r="R132" s="54">
        <f t="shared" si="1"/>
        <v>1</v>
      </c>
      <c r="S132" s="52" t="s">
        <v>119</v>
      </c>
      <c r="T132" s="52"/>
      <c r="U132" s="52"/>
      <c r="V132" s="52"/>
      <c r="W132" s="52"/>
      <c r="X132" s="54">
        <f t="shared" si="2"/>
        <v>1</v>
      </c>
      <c r="Y132" s="82">
        <v>2.0</v>
      </c>
      <c r="Z132" s="83">
        <v>2.0</v>
      </c>
      <c r="AA132" s="84">
        <v>62.0</v>
      </c>
      <c r="AB132" s="84">
        <v>282.0</v>
      </c>
      <c r="AC132" s="84">
        <f t="shared" si="3"/>
        <v>0</v>
      </c>
    </row>
    <row r="133" hidden="1">
      <c r="A133" s="3" t="s">
        <v>746</v>
      </c>
      <c r="J133" s="150" t="s">
        <v>639</v>
      </c>
      <c r="K133" s="51" t="str">
        <f>IF(ISBLANK(J133),"",if(L133="","N",if(VLOOKUP(CI132,NewPlanet,3,false)=L133,"Y","N")))</f>
        <v>N</v>
      </c>
      <c r="L133" s="3" t="s">
        <v>640</v>
      </c>
      <c r="M133" s="53" t="s">
        <v>119</v>
      </c>
      <c r="N133" s="52"/>
      <c r="O133" s="52"/>
      <c r="P133" s="53"/>
      <c r="Q133" s="53" t="s">
        <v>119</v>
      </c>
      <c r="R133" s="54">
        <f t="shared" si="1"/>
        <v>2</v>
      </c>
      <c r="S133" s="52"/>
      <c r="T133" s="53" t="s">
        <v>119</v>
      </c>
      <c r="U133" s="52"/>
      <c r="V133" s="52"/>
      <c r="W133" s="52"/>
      <c r="X133" s="54">
        <f t="shared" si="2"/>
        <v>1</v>
      </c>
      <c r="Y133" s="82">
        <v>3.0</v>
      </c>
      <c r="Z133" s="83">
        <v>3.0</v>
      </c>
      <c r="AA133" s="84">
        <v>52.0</v>
      </c>
      <c r="AB133" s="84">
        <v>198.0</v>
      </c>
      <c r="AC133" s="84">
        <f t="shared" si="3"/>
        <v>0</v>
      </c>
    </row>
    <row r="134" hidden="1">
      <c r="A134" s="3" t="s">
        <v>1021</v>
      </c>
      <c r="J134" s="150" t="s">
        <v>668</v>
      </c>
      <c r="K134" s="51" t="str">
        <f>IF(ISBLANK(J134),"",if(L134="","N",if(VLOOKUP(CI133,NewPlanet,3,false)=L134,"Y","N")))</f>
        <v>N</v>
      </c>
      <c r="L134" s="3" t="s">
        <v>669</v>
      </c>
      <c r="M134" s="52"/>
      <c r="N134" s="52" t="s">
        <v>119</v>
      </c>
      <c r="O134" s="52"/>
      <c r="P134" s="53"/>
      <c r="Q134" s="52" t="s">
        <v>119</v>
      </c>
      <c r="R134" s="54">
        <f t="shared" si="1"/>
        <v>2</v>
      </c>
      <c r="S134" s="52"/>
      <c r="T134" s="52"/>
      <c r="U134" s="52"/>
      <c r="V134" s="52"/>
      <c r="W134" s="52" t="s">
        <v>119</v>
      </c>
      <c r="X134" s="54">
        <f t="shared" si="2"/>
        <v>1</v>
      </c>
      <c r="Y134" s="82">
        <v>3.0</v>
      </c>
      <c r="Z134" s="83">
        <v>3.0</v>
      </c>
      <c r="AA134" s="84">
        <v>54.0</v>
      </c>
      <c r="AB134" s="84">
        <v>198.0</v>
      </c>
      <c r="AC134" s="84">
        <f t="shared" si="3"/>
        <v>0</v>
      </c>
    </row>
    <row r="135" hidden="1">
      <c r="A135" s="3" t="s">
        <v>625</v>
      </c>
      <c r="J135" s="150" t="s">
        <v>136</v>
      </c>
      <c r="K135" s="51" t="str">
        <f>IF(ISBLANK(J135),"",if(L135="","N",if(VLOOKUP(CI134,NewPlanet,3,false)=L135,"Y","N")))</f>
        <v>N</v>
      </c>
      <c r="L135" s="86" t="s">
        <v>137</v>
      </c>
      <c r="M135" s="52"/>
      <c r="N135" s="52"/>
      <c r="O135" s="52"/>
      <c r="P135" s="53"/>
      <c r="Q135" s="53" t="s">
        <v>119</v>
      </c>
      <c r="R135" s="54">
        <f t="shared" si="1"/>
        <v>1</v>
      </c>
      <c r="S135" s="52"/>
      <c r="T135" s="52"/>
      <c r="U135" s="52"/>
      <c r="V135" s="52"/>
      <c r="W135" s="52"/>
      <c r="X135" s="54">
        <f t="shared" si="2"/>
        <v>0</v>
      </c>
      <c r="Y135" s="82">
        <v>1.0</v>
      </c>
      <c r="Z135" s="83">
        <v>1.0</v>
      </c>
      <c r="AA135" s="84">
        <v>41.0</v>
      </c>
      <c r="AB135" s="84">
        <v>241.0</v>
      </c>
      <c r="AC135" s="84">
        <f t="shared" si="3"/>
        <v>0</v>
      </c>
    </row>
    <row r="136" hidden="1">
      <c r="A136" s="3" t="s">
        <v>149</v>
      </c>
      <c r="J136" s="150" t="s">
        <v>319</v>
      </c>
      <c r="K136" s="51" t="str">
        <f>IF(ISBLANK(J136),"",if(L136="","N",if(VLOOKUP(CI135,NewPlanet,3,false)=L136,"Y","N")))</f>
        <v>N</v>
      </c>
      <c r="L136" s="3" t="s">
        <v>320</v>
      </c>
      <c r="M136" s="52" t="s">
        <v>119</v>
      </c>
      <c r="N136" s="52"/>
      <c r="O136" s="52"/>
      <c r="P136" s="53"/>
      <c r="Q136" s="52"/>
      <c r="R136" s="54">
        <f t="shared" si="1"/>
        <v>1</v>
      </c>
      <c r="S136" s="52"/>
      <c r="T136" s="52" t="s">
        <v>119</v>
      </c>
      <c r="U136" s="52"/>
      <c r="V136" s="52"/>
      <c r="W136" s="52"/>
      <c r="X136" s="54">
        <f t="shared" si="2"/>
        <v>1</v>
      </c>
      <c r="Y136" s="82">
        <v>2.0</v>
      </c>
      <c r="Z136" s="83">
        <v>2.0</v>
      </c>
      <c r="AA136" s="84">
        <v>78.0</v>
      </c>
      <c r="AB136" s="84">
        <v>351.0</v>
      </c>
      <c r="AC136" s="84">
        <f t="shared" si="3"/>
        <v>0</v>
      </c>
    </row>
    <row r="137" hidden="1">
      <c r="A137" s="3" t="s">
        <v>768</v>
      </c>
      <c r="J137" s="150" t="s">
        <v>334</v>
      </c>
      <c r="K137" s="51" t="str">
        <f>IF(ISBLANK(J137),"",if(L137="","N",if(VLOOKUP(CI136,NewPlanet,3,false)=L137,"Y","N")))</f>
        <v>N</v>
      </c>
      <c r="L137" s="86" t="s">
        <v>335</v>
      </c>
      <c r="M137" s="52"/>
      <c r="N137" s="52" t="s">
        <v>119</v>
      </c>
      <c r="O137" s="52"/>
      <c r="P137" s="53"/>
      <c r="Q137" s="52"/>
      <c r="R137" s="54">
        <f t="shared" si="1"/>
        <v>1</v>
      </c>
      <c r="S137" s="52"/>
      <c r="T137" s="52" t="s">
        <v>119</v>
      </c>
      <c r="U137" s="52"/>
      <c r="V137" s="52"/>
      <c r="W137" s="52"/>
      <c r="X137" s="54">
        <f t="shared" si="2"/>
        <v>1</v>
      </c>
      <c r="Y137" s="82">
        <v>2.0</v>
      </c>
      <c r="Z137" s="83">
        <v>2.0</v>
      </c>
      <c r="AA137" s="84">
        <v>82.0</v>
      </c>
      <c r="AB137" s="84">
        <v>394.0</v>
      </c>
      <c r="AC137" s="84">
        <f t="shared" si="3"/>
        <v>0</v>
      </c>
    </row>
    <row r="138" hidden="1">
      <c r="A138" s="3" t="s">
        <v>386</v>
      </c>
      <c r="J138" s="150" t="s">
        <v>275</v>
      </c>
      <c r="K138" s="51" t="str">
        <f>IF(ISBLANK(J138),"",if(L138="","N",if(VLOOKUP(CI137,NewPlanet,3,false)=L138,"Y","N")))</f>
        <v>N</v>
      </c>
      <c r="L138" s="3" t="s">
        <v>276</v>
      </c>
      <c r="M138" s="52"/>
      <c r="N138" s="52"/>
      <c r="O138" s="52"/>
      <c r="P138" s="53" t="s">
        <v>121</v>
      </c>
      <c r="Q138" s="52"/>
      <c r="R138" s="54">
        <f t="shared" si="1"/>
        <v>1</v>
      </c>
      <c r="S138" s="52"/>
      <c r="T138" s="52"/>
      <c r="U138" s="52"/>
      <c r="V138" s="52"/>
      <c r="W138" s="52"/>
      <c r="X138" s="54">
        <f t="shared" si="2"/>
        <v>0</v>
      </c>
      <c r="Y138" s="82">
        <v>1.0</v>
      </c>
      <c r="Z138" s="83">
        <v>1.0</v>
      </c>
      <c r="AA138" s="84">
        <v>2.0</v>
      </c>
      <c r="AB138" s="84">
        <v>13.0</v>
      </c>
      <c r="AC138" s="84">
        <f t="shared" si="3"/>
        <v>0</v>
      </c>
    </row>
    <row r="139" hidden="1">
      <c r="A139" s="3" t="s">
        <v>452</v>
      </c>
      <c r="J139" s="150" t="s">
        <v>465</v>
      </c>
      <c r="K139" s="51" t="str">
        <f>IF(ISBLANK(J139),"",if(L139="","N",if(VLOOKUP(CI138,NewPlanet,3,false)=L139,"Y","N")))</f>
        <v>N</v>
      </c>
      <c r="L139" s="87" t="s">
        <v>466</v>
      </c>
      <c r="M139" s="52"/>
      <c r="N139" s="52"/>
      <c r="O139" s="53" t="s">
        <v>121</v>
      </c>
      <c r="P139" s="53"/>
      <c r="Q139" s="52"/>
      <c r="R139" s="54">
        <f t="shared" si="1"/>
        <v>1</v>
      </c>
      <c r="S139" s="52"/>
      <c r="T139" s="52"/>
      <c r="U139" s="52"/>
      <c r="V139" s="52"/>
      <c r="W139" s="52"/>
      <c r="X139" s="54">
        <f t="shared" si="2"/>
        <v>0</v>
      </c>
      <c r="Y139" s="82">
        <v>1.0</v>
      </c>
      <c r="Z139" s="83">
        <v>1.0</v>
      </c>
      <c r="AA139" s="84">
        <v>61.0</v>
      </c>
      <c r="AB139" s="84">
        <v>326.0</v>
      </c>
      <c r="AC139" s="84">
        <f t="shared" si="3"/>
        <v>0</v>
      </c>
    </row>
    <row r="140" hidden="1">
      <c r="A140" s="3" t="s">
        <v>384</v>
      </c>
      <c r="J140" s="150" t="s">
        <v>379</v>
      </c>
      <c r="K140" s="51" t="str">
        <f>IF(ISBLANK(J140),"",if(L140="","N",if(VLOOKUP(CI139,NewPlanet,3,false)=L140,"Y","N")))</f>
        <v>N</v>
      </c>
      <c r="L140" s="3" t="s">
        <v>380</v>
      </c>
      <c r="M140" s="52" t="s">
        <v>119</v>
      </c>
      <c r="N140" s="52"/>
      <c r="O140" s="52"/>
      <c r="P140" s="53"/>
      <c r="Q140" s="52"/>
      <c r="R140" s="54">
        <f t="shared" si="1"/>
        <v>1</v>
      </c>
      <c r="S140" s="52"/>
      <c r="T140" s="52"/>
      <c r="U140" s="52"/>
      <c r="V140" s="52"/>
      <c r="W140" s="52"/>
      <c r="X140" s="54">
        <f t="shared" si="2"/>
        <v>0</v>
      </c>
      <c r="Y140" s="82">
        <v>1.0</v>
      </c>
      <c r="Z140" s="83">
        <v>1.0</v>
      </c>
      <c r="AA140" s="84">
        <v>78.0</v>
      </c>
      <c r="AB140" s="84">
        <v>372.0</v>
      </c>
      <c r="AC140" s="84">
        <f t="shared" si="3"/>
        <v>0</v>
      </c>
    </row>
    <row r="141" hidden="1">
      <c r="A141" s="3" t="s">
        <v>338</v>
      </c>
      <c r="J141" s="150" t="s">
        <v>724</v>
      </c>
      <c r="K141" s="51" t="str">
        <f>IF(ISBLANK(J141),"",if(L141="","N",if(VLOOKUP(CI140,NewPlanet,3,false)=L141,"Y","N")))</f>
        <v>N</v>
      </c>
      <c r="L141" s="3" t="s">
        <v>725</v>
      </c>
      <c r="M141" s="53" t="s">
        <v>119</v>
      </c>
      <c r="N141" s="52" t="s">
        <v>119</v>
      </c>
      <c r="O141" s="52"/>
      <c r="P141" s="53"/>
      <c r="Q141" s="52"/>
      <c r="R141" s="54">
        <f t="shared" si="1"/>
        <v>2</v>
      </c>
      <c r="S141" s="52"/>
      <c r="T141" s="52"/>
      <c r="U141" s="52"/>
      <c r="V141" s="52" t="s">
        <v>119</v>
      </c>
      <c r="W141" s="52"/>
      <c r="X141" s="54">
        <f t="shared" si="2"/>
        <v>1</v>
      </c>
      <c r="Y141" s="82">
        <v>3.0</v>
      </c>
      <c r="Z141" s="83">
        <v>3.0</v>
      </c>
      <c r="AA141" s="84">
        <v>73.0</v>
      </c>
      <c r="AB141" s="84">
        <v>292.0</v>
      </c>
      <c r="AC141" s="84">
        <f t="shared" si="3"/>
        <v>0</v>
      </c>
    </row>
    <row r="142" hidden="1">
      <c r="A142" s="3" t="s">
        <v>491</v>
      </c>
      <c r="J142" s="150" t="s">
        <v>484</v>
      </c>
      <c r="K142" s="51" t="str">
        <f>IF(ISBLANK(J142),"",if(L142="","N",if(VLOOKUP(CI141,NewPlanet,3,false)=L142,"Y","N")))</f>
        <v>N</v>
      </c>
      <c r="L142" s="3" t="s">
        <v>485</v>
      </c>
      <c r="M142" s="52"/>
      <c r="N142" s="53" t="s">
        <v>119</v>
      </c>
      <c r="O142" s="52"/>
      <c r="P142" s="53"/>
      <c r="Q142" s="52"/>
      <c r="R142" s="54">
        <f t="shared" si="1"/>
        <v>1</v>
      </c>
      <c r="S142" s="52"/>
      <c r="T142" s="52"/>
      <c r="U142" s="52"/>
      <c r="V142" s="52"/>
      <c r="W142" s="52"/>
      <c r="X142" s="54">
        <f t="shared" si="2"/>
        <v>0</v>
      </c>
      <c r="Y142" s="82">
        <v>1.0</v>
      </c>
      <c r="Z142" s="83">
        <v>1.0</v>
      </c>
      <c r="AA142" s="84">
        <v>34.0</v>
      </c>
      <c r="AB142" s="84">
        <v>128.0</v>
      </c>
      <c r="AC142" s="84">
        <f t="shared" si="3"/>
        <v>0</v>
      </c>
    </row>
    <row r="143" hidden="1">
      <c r="A143" s="3" t="s">
        <v>569</v>
      </c>
      <c r="J143" s="150" t="s">
        <v>510</v>
      </c>
      <c r="K143" s="51" t="str">
        <f>IF(ISBLANK(J143),"",if(L143="","N",if(VLOOKUP(CI142,NewPlanet,3,false)=L143,"Y","N")))</f>
        <v>N</v>
      </c>
      <c r="L143" s="3" t="s">
        <v>511</v>
      </c>
      <c r="M143" s="52"/>
      <c r="N143" s="52"/>
      <c r="O143" s="52"/>
      <c r="P143" s="53"/>
      <c r="Q143" s="52" t="s">
        <v>119</v>
      </c>
      <c r="R143" s="54">
        <f t="shared" si="1"/>
        <v>1</v>
      </c>
      <c r="S143" s="52"/>
      <c r="T143" s="52"/>
      <c r="U143" s="52"/>
      <c r="V143" s="52"/>
      <c r="W143" s="52"/>
      <c r="X143" s="54">
        <f t="shared" si="2"/>
        <v>0</v>
      </c>
      <c r="Y143" s="82">
        <v>1.0</v>
      </c>
      <c r="Z143" s="83">
        <v>1.0</v>
      </c>
      <c r="AA143" s="84">
        <v>95.0</v>
      </c>
      <c r="AB143" s="84">
        <v>441.0</v>
      </c>
      <c r="AC143" s="84">
        <f t="shared" si="3"/>
        <v>0</v>
      </c>
    </row>
    <row r="144" hidden="1">
      <c r="A144" s="91" t="s">
        <v>866</v>
      </c>
      <c r="J144" s="150" t="s">
        <v>897</v>
      </c>
      <c r="K144" s="51" t="str">
        <f>IF(ISBLANK(J144),"",if(L144="","N",if(VLOOKUP(CI143,NewPlanet,3,false)=L144,"Y","N")))</f>
        <v>N</v>
      </c>
      <c r="L144" s="3" t="s">
        <v>898</v>
      </c>
      <c r="M144" s="52"/>
      <c r="N144" s="52" t="s">
        <v>121</v>
      </c>
      <c r="O144" s="52" t="s">
        <v>121</v>
      </c>
      <c r="P144" s="53"/>
      <c r="Q144" s="52" t="s">
        <v>121</v>
      </c>
      <c r="R144" s="54">
        <f t="shared" si="1"/>
        <v>3</v>
      </c>
      <c r="S144" s="52" t="s">
        <v>121</v>
      </c>
      <c r="T144" s="52"/>
      <c r="U144" s="52" t="s">
        <v>121</v>
      </c>
      <c r="V144" s="52"/>
      <c r="W144" s="52"/>
      <c r="X144" s="54">
        <f t="shared" si="2"/>
        <v>2</v>
      </c>
      <c r="Y144" s="82">
        <v>5.0</v>
      </c>
      <c r="Z144" s="83">
        <v>5.0</v>
      </c>
      <c r="AA144" s="84">
        <v>128.0</v>
      </c>
      <c r="AB144" s="84">
        <v>546.0</v>
      </c>
      <c r="AC144" s="84">
        <f t="shared" si="3"/>
        <v>0</v>
      </c>
    </row>
    <row r="145" hidden="1">
      <c r="A145" s="3" t="s">
        <v>634</v>
      </c>
      <c r="J145" s="170" t="s">
        <v>506</v>
      </c>
      <c r="K145" s="92" t="s">
        <v>180</v>
      </c>
      <c r="L145" s="170" t="s">
        <v>507</v>
      </c>
      <c r="M145" s="52"/>
      <c r="N145" s="52"/>
      <c r="O145" s="53" t="s">
        <v>121</v>
      </c>
      <c r="P145" s="53"/>
      <c r="Q145" s="52"/>
      <c r="R145" s="54">
        <f t="shared" si="1"/>
        <v>1</v>
      </c>
      <c r="S145" s="52"/>
      <c r="T145" s="52"/>
      <c r="U145" s="52"/>
      <c r="V145" s="52"/>
      <c r="W145" s="52"/>
      <c r="X145" s="54">
        <f t="shared" si="2"/>
        <v>0</v>
      </c>
      <c r="Y145" s="82">
        <v>1.0</v>
      </c>
      <c r="Z145" s="83">
        <v>1.0</v>
      </c>
      <c r="AA145" s="84">
        <v>64.0</v>
      </c>
      <c r="AB145" s="84">
        <v>290.0</v>
      </c>
      <c r="AC145" s="84">
        <f t="shared" si="3"/>
        <v>0</v>
      </c>
    </row>
    <row r="146" hidden="1">
      <c r="J146" s="150" t="s">
        <v>722</v>
      </c>
      <c r="K146" s="51" t="str">
        <f>IF(ISBLANK(J146),"",if(L146="","N",if(VLOOKUP(CI145,NewPlanet,3,false)=L146,"Y","N")))</f>
        <v>N</v>
      </c>
      <c r="L146" s="3" t="s">
        <v>723</v>
      </c>
      <c r="M146" s="52"/>
      <c r="N146" s="52" t="s">
        <v>119</v>
      </c>
      <c r="O146" s="52" t="s">
        <v>119</v>
      </c>
      <c r="P146" s="53"/>
      <c r="Q146" s="52"/>
      <c r="R146" s="54">
        <f t="shared" si="1"/>
        <v>2</v>
      </c>
      <c r="S146" s="52"/>
      <c r="T146" s="52"/>
      <c r="U146" s="52"/>
      <c r="V146" s="52" t="s">
        <v>119</v>
      </c>
      <c r="W146" s="52"/>
      <c r="X146" s="54">
        <f t="shared" si="2"/>
        <v>1</v>
      </c>
      <c r="Y146" s="82">
        <v>3.0</v>
      </c>
      <c r="Z146" s="83">
        <v>3.0</v>
      </c>
      <c r="AA146" s="84">
        <v>72.0</v>
      </c>
      <c r="AB146" s="84">
        <v>285.0</v>
      </c>
      <c r="AC146" s="84">
        <f t="shared" si="3"/>
        <v>0</v>
      </c>
    </row>
    <row r="147" hidden="1">
      <c r="J147" s="150" t="s">
        <v>178</v>
      </c>
      <c r="K147" s="51" t="str">
        <f>IF(ISBLANK(J147),"",if(L147="","N",if(VLOOKUP(CI146,NewPlanet,3,false)=L147,"Y","N")))</f>
        <v>N</v>
      </c>
      <c r="L147" s="3" t="s">
        <v>179</v>
      </c>
      <c r="M147" s="52"/>
      <c r="N147" s="52"/>
      <c r="O147" s="53" t="s">
        <v>119</v>
      </c>
      <c r="P147" s="53"/>
      <c r="Q147" s="52"/>
      <c r="R147" s="54">
        <f t="shared" si="1"/>
        <v>1</v>
      </c>
      <c r="S147" s="52"/>
      <c r="T147" s="52"/>
      <c r="U147" s="52"/>
      <c r="V147" s="52"/>
      <c r="W147" s="52"/>
      <c r="X147" s="54">
        <f t="shared" si="2"/>
        <v>0</v>
      </c>
      <c r="Y147" s="82">
        <v>1.0</v>
      </c>
      <c r="Z147" s="83">
        <v>1.0</v>
      </c>
      <c r="AA147" s="84">
        <v>8.0</v>
      </c>
      <c r="AB147" s="84">
        <v>56.0</v>
      </c>
      <c r="AC147" s="84">
        <f t="shared" si="3"/>
        <v>0</v>
      </c>
    </row>
    <row r="148" hidden="1">
      <c r="J148" s="150" t="s">
        <v>1041</v>
      </c>
      <c r="K148" s="51" t="str">
        <f>IF(ISBLANK(J148),"",if(L148="","N",if(VLOOKUP(CI147,NewPlanet,3,false)=L148,"Y","N")))</f>
        <v>N</v>
      </c>
      <c r="L148" s="87" t="s">
        <v>1042</v>
      </c>
      <c r="M148" s="53" t="s">
        <v>119</v>
      </c>
      <c r="N148" s="52"/>
      <c r="O148" s="52"/>
      <c r="P148" s="53" t="s">
        <v>119</v>
      </c>
      <c r="Q148" s="53" t="s">
        <v>119</v>
      </c>
      <c r="R148" s="54">
        <f t="shared" si="1"/>
        <v>3</v>
      </c>
      <c r="S148" s="52"/>
      <c r="T148" s="53" t="s">
        <v>119</v>
      </c>
      <c r="U148" s="52"/>
      <c r="V148" s="53" t="s">
        <v>119</v>
      </c>
      <c r="W148" s="53" t="s">
        <v>119</v>
      </c>
      <c r="X148" s="54">
        <f t="shared" si="2"/>
        <v>3</v>
      </c>
      <c r="Y148" s="82">
        <v>6.0</v>
      </c>
      <c r="Z148" s="83">
        <v>6.0</v>
      </c>
      <c r="AA148" s="84">
        <v>71.0</v>
      </c>
      <c r="AB148" s="84">
        <v>230.0</v>
      </c>
      <c r="AC148" s="84">
        <f t="shared" si="3"/>
        <v>0</v>
      </c>
    </row>
    <row r="149" hidden="1">
      <c r="J149" s="150" t="s">
        <v>174</v>
      </c>
      <c r="K149" s="51" t="str">
        <f>IF(ISBLANK(J149),"",if(L149="","N",if(VLOOKUP(CI148,NewPlanet,3,false)=L149,"Y","N")))</f>
        <v>N</v>
      </c>
      <c r="L149" s="3" t="s">
        <v>175</v>
      </c>
      <c r="M149" s="53" t="s">
        <v>119</v>
      </c>
      <c r="N149" s="52"/>
      <c r="O149" s="52"/>
      <c r="P149" s="53"/>
      <c r="Q149" s="52"/>
      <c r="R149" s="54">
        <f t="shared" si="1"/>
        <v>1</v>
      </c>
      <c r="S149" s="52"/>
      <c r="T149" s="52"/>
      <c r="U149" s="52"/>
      <c r="V149" s="52"/>
      <c r="W149" s="52"/>
      <c r="X149" s="54">
        <f t="shared" si="2"/>
        <v>0</v>
      </c>
      <c r="Y149" s="82">
        <v>1.0</v>
      </c>
      <c r="Z149" s="83">
        <v>1.0</v>
      </c>
      <c r="AA149" s="84">
        <v>88.0</v>
      </c>
      <c r="AB149" s="84">
        <v>377.0</v>
      </c>
      <c r="AC149" s="84">
        <f t="shared" si="3"/>
        <v>0</v>
      </c>
    </row>
    <row r="150" hidden="1">
      <c r="J150" s="150" t="s">
        <v>762</v>
      </c>
      <c r="K150" s="51" t="str">
        <f>IF(ISBLANK(J150),"",if(L150="","N",if(VLOOKUP(CI149,NewPlanet,3,false)=L150,"Y","N")))</f>
        <v>N</v>
      </c>
      <c r="L150" s="3" t="s">
        <v>763</v>
      </c>
      <c r="M150" s="52"/>
      <c r="N150" s="52"/>
      <c r="O150" s="53" t="s">
        <v>121</v>
      </c>
      <c r="P150" s="53" t="s">
        <v>121</v>
      </c>
      <c r="Q150" s="52"/>
      <c r="R150" s="54">
        <f t="shared" si="1"/>
        <v>2</v>
      </c>
      <c r="S150" s="52"/>
      <c r="T150" s="53" t="s">
        <v>121</v>
      </c>
      <c r="U150" s="53" t="s">
        <v>121</v>
      </c>
      <c r="V150" s="52"/>
      <c r="W150" s="52"/>
      <c r="X150" s="54">
        <f t="shared" si="2"/>
        <v>2</v>
      </c>
      <c r="Y150" s="82">
        <v>4.0</v>
      </c>
      <c r="Z150" s="83">
        <v>4.0</v>
      </c>
      <c r="AA150" s="84">
        <v>68.0</v>
      </c>
      <c r="AB150" s="84">
        <v>194.0</v>
      </c>
      <c r="AC150" s="84">
        <f t="shared" si="3"/>
        <v>0</v>
      </c>
    </row>
    <row r="151" hidden="1">
      <c r="J151" s="150" t="s">
        <v>655</v>
      </c>
      <c r="K151" s="51" t="str">
        <f>IF(ISBLANK(J151),"",if(L151="","N",if(VLOOKUP(CI150,NewPlanet,3,false)=L151,"Y","N")))</f>
        <v>N</v>
      </c>
      <c r="L151" s="3" t="s">
        <v>656</v>
      </c>
      <c r="M151" s="53" t="s">
        <v>121</v>
      </c>
      <c r="N151" s="52"/>
      <c r="O151" s="52"/>
      <c r="P151" s="53" t="s">
        <v>121</v>
      </c>
      <c r="Q151" s="52"/>
      <c r="R151" s="54">
        <f t="shared" si="1"/>
        <v>2</v>
      </c>
      <c r="S151" s="52"/>
      <c r="T151" s="52"/>
      <c r="U151" s="52"/>
      <c r="V151" s="52"/>
      <c r="W151" s="53" t="s">
        <v>121</v>
      </c>
      <c r="X151" s="54">
        <f t="shared" si="2"/>
        <v>1</v>
      </c>
      <c r="Y151" s="82">
        <v>3.0</v>
      </c>
      <c r="Z151" s="83">
        <v>3.0</v>
      </c>
      <c r="AA151" s="84">
        <v>83.0</v>
      </c>
      <c r="AB151" s="84">
        <v>324.0</v>
      </c>
      <c r="AC151" s="84">
        <f t="shared" si="3"/>
        <v>0</v>
      </c>
    </row>
    <row r="152" hidden="1">
      <c r="J152" s="150" t="s">
        <v>1008</v>
      </c>
      <c r="K152" s="51" t="str">
        <f>IF(ISBLANK(J152),"",if(L152="","N",if(VLOOKUP(CI151,NewPlanet,3,false)=L152,"Y","N")))</f>
        <v>N</v>
      </c>
      <c r="L152" s="3" t="s">
        <v>1009</v>
      </c>
      <c r="M152" s="52" t="s">
        <v>119</v>
      </c>
      <c r="N152" s="52"/>
      <c r="O152" s="52"/>
      <c r="P152" s="53" t="s">
        <v>119</v>
      </c>
      <c r="Q152" s="52" t="s">
        <v>119</v>
      </c>
      <c r="R152" s="54">
        <f t="shared" si="1"/>
        <v>3</v>
      </c>
      <c r="S152" s="52" t="s">
        <v>119</v>
      </c>
      <c r="T152" s="52" t="s">
        <v>119</v>
      </c>
      <c r="U152" s="52"/>
      <c r="V152" s="52"/>
      <c r="W152" s="52" t="s">
        <v>119</v>
      </c>
      <c r="X152" s="54">
        <f t="shared" si="2"/>
        <v>3</v>
      </c>
      <c r="Y152" s="82">
        <v>6.0</v>
      </c>
      <c r="Z152" s="83">
        <v>6.0</v>
      </c>
      <c r="AA152" s="84">
        <v>62.0</v>
      </c>
      <c r="AB152" s="84">
        <v>247.0</v>
      </c>
      <c r="AC152" s="84">
        <f t="shared" si="3"/>
        <v>0</v>
      </c>
    </row>
    <row r="153" hidden="1">
      <c r="J153" s="150" t="s">
        <v>899</v>
      </c>
      <c r="K153" s="51" t="str">
        <f>IF(ISBLANK(J153),"",if(L153="","N",if(VLOOKUP(CI152,NewPlanet,3,false)=L153,"Y","N")))</f>
        <v>N</v>
      </c>
      <c r="L153" s="3" t="s">
        <v>900</v>
      </c>
      <c r="M153" s="52"/>
      <c r="N153" s="52"/>
      <c r="O153" s="52"/>
      <c r="P153" s="53"/>
      <c r="Q153" s="52"/>
      <c r="R153" s="54">
        <f t="shared" si="1"/>
        <v>0</v>
      </c>
      <c r="S153" s="52"/>
      <c r="T153" s="52"/>
      <c r="U153" s="52"/>
      <c r="V153" s="52"/>
      <c r="W153" s="52"/>
      <c r="X153" s="54">
        <f t="shared" si="2"/>
        <v>0</v>
      </c>
      <c r="Y153" s="82">
        <v>5.0</v>
      </c>
      <c r="Z153" s="83">
        <v>0.0</v>
      </c>
      <c r="AA153" s="84">
        <v>87.0</v>
      </c>
      <c r="AB153" s="84">
        <v>341.0</v>
      </c>
      <c r="AC153" s="84">
        <f t="shared" si="3"/>
        <v>0</v>
      </c>
    </row>
    <row r="154" hidden="1">
      <c r="J154" s="150" t="s">
        <v>296</v>
      </c>
      <c r="K154" s="51" t="str">
        <f>IF(ISBLANK(J154),"",if(L154="","N",if(VLOOKUP(CI153,NewPlanet,3,false)=L154,"Y","N")))</f>
        <v>N</v>
      </c>
      <c r="L154" s="3" t="s">
        <v>298</v>
      </c>
      <c r="M154" s="52"/>
      <c r="N154" s="52"/>
      <c r="O154" s="52"/>
      <c r="P154" s="53"/>
      <c r="Q154" s="52" t="s">
        <v>119</v>
      </c>
      <c r="R154" s="54">
        <f t="shared" si="1"/>
        <v>1</v>
      </c>
      <c r="S154" s="52"/>
      <c r="T154" s="52"/>
      <c r="U154" s="52"/>
      <c r="V154" s="52"/>
      <c r="W154" s="52"/>
      <c r="X154" s="54">
        <f t="shared" si="2"/>
        <v>0</v>
      </c>
      <c r="Y154" s="82">
        <v>1.0</v>
      </c>
      <c r="Z154" s="83">
        <v>1.0</v>
      </c>
      <c r="AA154" s="84">
        <v>77.0</v>
      </c>
      <c r="AB154" s="84">
        <v>322.0</v>
      </c>
      <c r="AC154" s="84">
        <f t="shared" si="3"/>
        <v>0</v>
      </c>
    </row>
    <row r="155">
      <c r="J155" s="150" t="s">
        <v>1054</v>
      </c>
      <c r="K155" s="51" t="str">
        <f>IF(ISBLANK(J155),"",if(L155="","N",if(VLOOKUP(CI154,NewPlanet,3,false)=L155,"Y","N")))</f>
        <v>N</v>
      </c>
      <c r="L155" s="3" t="s">
        <v>1055</v>
      </c>
      <c r="M155" s="52"/>
      <c r="N155" s="53" t="s">
        <v>121</v>
      </c>
      <c r="O155" s="53" t="s">
        <v>121</v>
      </c>
      <c r="P155" s="53" t="s">
        <v>121</v>
      </c>
      <c r="Q155" s="52"/>
      <c r="R155" s="54">
        <f t="shared" si="1"/>
        <v>3</v>
      </c>
      <c r="S155" s="53" t="s">
        <v>121</v>
      </c>
      <c r="T155" s="53" t="s">
        <v>121</v>
      </c>
      <c r="U155" s="52"/>
      <c r="V155" s="52"/>
      <c r="W155" s="53" t="s">
        <v>121</v>
      </c>
      <c r="X155" s="54">
        <f t="shared" si="2"/>
        <v>3</v>
      </c>
      <c r="Y155" s="82">
        <v>6.0</v>
      </c>
      <c r="Z155" s="83">
        <v>6.0</v>
      </c>
      <c r="AA155" s="84">
        <v>106.0</v>
      </c>
      <c r="AB155" s="84">
        <v>403.0</v>
      </c>
      <c r="AC155" s="84">
        <f t="shared" si="3"/>
        <v>1</v>
      </c>
    </row>
    <row r="156">
      <c r="J156" s="150" t="s">
        <v>1056</v>
      </c>
      <c r="K156" s="51" t="str">
        <f>IF(ISBLANK(J156),"",if(L156="","N",if(VLOOKUP(CI155,NewPlanet,3,false)=L156,"Y","N")))</f>
        <v>N</v>
      </c>
      <c r="L156" s="3" t="s">
        <v>1055</v>
      </c>
      <c r="M156" s="52"/>
      <c r="N156" s="53" t="s">
        <v>121</v>
      </c>
      <c r="O156" s="53" t="s">
        <v>121</v>
      </c>
      <c r="P156" s="53" t="s">
        <v>121</v>
      </c>
      <c r="Q156" s="52"/>
      <c r="R156" s="54">
        <f t="shared" si="1"/>
        <v>3</v>
      </c>
      <c r="S156" s="53" t="s">
        <v>121</v>
      </c>
      <c r="T156" s="53" t="s">
        <v>121</v>
      </c>
      <c r="U156" s="52"/>
      <c r="V156" s="52"/>
      <c r="W156" s="53" t="s">
        <v>121</v>
      </c>
      <c r="X156" s="54">
        <f t="shared" si="2"/>
        <v>3</v>
      </c>
      <c r="Y156" s="82">
        <v>6.0</v>
      </c>
      <c r="Z156" s="83">
        <v>6.0</v>
      </c>
      <c r="AA156" s="84">
        <v>106.0</v>
      </c>
      <c r="AB156" s="84">
        <v>403.0</v>
      </c>
      <c r="AC156" s="84">
        <f t="shared" si="3"/>
        <v>1</v>
      </c>
    </row>
    <row r="157">
      <c r="J157" s="150" t="s">
        <v>1120</v>
      </c>
      <c r="K157" s="51" t="str">
        <f>IF(ISBLANK(J157),"",if(L157="","N",if(VLOOKUP(CI156,NewPlanet,3,false)=L157,"Y","N")))</f>
        <v>N</v>
      </c>
      <c r="L157" s="3" t="s">
        <v>1121</v>
      </c>
      <c r="M157" s="52"/>
      <c r="N157" s="52"/>
      <c r="O157" s="53" t="s">
        <v>119</v>
      </c>
      <c r="P157" s="53" t="s">
        <v>119</v>
      </c>
      <c r="Q157" s="53" t="s">
        <v>119</v>
      </c>
      <c r="R157" s="54">
        <f t="shared" si="1"/>
        <v>3</v>
      </c>
      <c r="S157" s="53" t="s">
        <v>119</v>
      </c>
      <c r="T157" s="52"/>
      <c r="U157" s="53" t="s">
        <v>119</v>
      </c>
      <c r="V157" s="52"/>
      <c r="W157" s="53" t="s">
        <v>119</v>
      </c>
      <c r="X157" s="54">
        <f t="shared" si="2"/>
        <v>3</v>
      </c>
      <c r="Y157" s="82">
        <v>6.0</v>
      </c>
      <c r="Z157" s="83">
        <v>6.0</v>
      </c>
      <c r="AA157" s="84">
        <v>171.0</v>
      </c>
      <c r="AB157" s="84">
        <v>672.0</v>
      </c>
      <c r="AC157" s="84">
        <f t="shared" si="3"/>
        <v>1</v>
      </c>
    </row>
    <row r="158">
      <c r="J158" s="150" t="s">
        <v>1120</v>
      </c>
      <c r="K158" s="51" t="str">
        <f>IF(ISBLANK(J158),"",if(L158="","N",if(VLOOKUP(CI157,NewPlanet,3,false)=L158,"Y","N")))</f>
        <v>N</v>
      </c>
      <c r="L158" s="3" t="s">
        <v>1121</v>
      </c>
      <c r="M158" s="52"/>
      <c r="N158" s="52"/>
      <c r="O158" s="53" t="s">
        <v>119</v>
      </c>
      <c r="P158" s="53" t="s">
        <v>119</v>
      </c>
      <c r="Q158" s="53" t="s">
        <v>119</v>
      </c>
      <c r="R158" s="54">
        <f t="shared" si="1"/>
        <v>3</v>
      </c>
      <c r="S158" s="53" t="s">
        <v>119</v>
      </c>
      <c r="T158" s="52"/>
      <c r="U158" s="53" t="s">
        <v>119</v>
      </c>
      <c r="V158" s="52"/>
      <c r="W158" s="53" t="s">
        <v>119</v>
      </c>
      <c r="X158" s="54">
        <f t="shared" si="2"/>
        <v>3</v>
      </c>
      <c r="Y158" s="82">
        <v>6.0</v>
      </c>
      <c r="Z158" s="83">
        <v>6.0</v>
      </c>
      <c r="AA158" s="84">
        <v>171.0</v>
      </c>
      <c r="AB158" s="84">
        <v>672.0</v>
      </c>
      <c r="AC158" s="84">
        <f t="shared" si="3"/>
        <v>1</v>
      </c>
    </row>
    <row r="159" hidden="1">
      <c r="J159" s="150" t="s">
        <v>572</v>
      </c>
      <c r="K159" s="51" t="str">
        <f>IF(ISBLANK(J159),"",if(L159="","N",if(VLOOKUP(CI158,NewPlanet,3,false)=L159,"Y","N")))</f>
        <v>N</v>
      </c>
      <c r="L159" s="87" t="s">
        <v>573</v>
      </c>
      <c r="M159" s="52"/>
      <c r="N159" s="52" t="s">
        <v>119</v>
      </c>
      <c r="O159" s="52"/>
      <c r="P159" s="53" t="s">
        <v>121</v>
      </c>
      <c r="Q159" s="52"/>
      <c r="R159" s="54">
        <f t="shared" si="1"/>
        <v>2</v>
      </c>
      <c r="S159" s="53" t="s">
        <v>121</v>
      </c>
      <c r="T159" s="52"/>
      <c r="U159" s="52"/>
      <c r="V159" s="52"/>
      <c r="W159" s="52"/>
      <c r="X159" s="54">
        <f t="shared" si="2"/>
        <v>1</v>
      </c>
      <c r="Y159" s="82">
        <v>3.0</v>
      </c>
      <c r="Z159" s="83">
        <v>3.0</v>
      </c>
      <c r="AA159" s="84">
        <v>72.0</v>
      </c>
      <c r="AB159" s="84">
        <v>278.0</v>
      </c>
      <c r="AC159" s="84">
        <f t="shared" si="3"/>
        <v>0</v>
      </c>
    </row>
    <row r="160" hidden="1">
      <c r="J160" s="150" t="s">
        <v>354</v>
      </c>
      <c r="K160" s="51" t="str">
        <f>IF(ISBLANK(J160),"",if(L160="","N",if(VLOOKUP(CI159,NewPlanet,3,false)=L160,"Y","N")))</f>
        <v>N</v>
      </c>
      <c r="L160" s="114" t="s">
        <v>355</v>
      </c>
      <c r="M160" s="52"/>
      <c r="N160" s="53"/>
      <c r="O160" s="52"/>
      <c r="P160" s="53" t="s">
        <v>119</v>
      </c>
      <c r="Q160" s="52"/>
      <c r="R160" s="54">
        <f t="shared" si="1"/>
        <v>1</v>
      </c>
      <c r="S160" s="52"/>
      <c r="T160" s="52"/>
      <c r="U160" s="52"/>
      <c r="V160" s="52"/>
      <c r="W160" s="52"/>
      <c r="X160" s="54">
        <f t="shared" si="2"/>
        <v>0</v>
      </c>
      <c r="Y160" s="82">
        <v>1.0</v>
      </c>
      <c r="Z160" s="83">
        <v>1.0</v>
      </c>
      <c r="AA160" s="84">
        <v>76.0</v>
      </c>
      <c r="AB160" s="84">
        <v>363.0</v>
      </c>
      <c r="AC160" s="84">
        <f t="shared" si="3"/>
        <v>0</v>
      </c>
    </row>
    <row r="161" hidden="1">
      <c r="J161" s="150" t="s">
        <v>198</v>
      </c>
      <c r="K161" s="51" t="str">
        <f>IF(ISBLANK(J161),"",if(L161="","N",if(VLOOKUP(CI160,NewPlanet,3,false)=L161,"Y","N")))</f>
        <v>N</v>
      </c>
      <c r="L161" s="3" t="s">
        <v>200</v>
      </c>
      <c r="M161" s="52"/>
      <c r="N161" s="53" t="s">
        <v>121</v>
      </c>
      <c r="O161" s="52"/>
      <c r="P161" s="53"/>
      <c r="Q161" s="52"/>
      <c r="R161" s="54">
        <f t="shared" si="1"/>
        <v>1</v>
      </c>
      <c r="S161" s="52"/>
      <c r="T161" s="52"/>
      <c r="U161" s="52"/>
      <c r="V161" s="52"/>
      <c r="W161" s="52"/>
      <c r="X161" s="54">
        <f t="shared" si="2"/>
        <v>0</v>
      </c>
      <c r="Y161" s="82">
        <v>1.0</v>
      </c>
      <c r="Z161" s="83">
        <v>1.0</v>
      </c>
      <c r="AA161" s="84">
        <v>52.0</v>
      </c>
      <c r="AB161" s="84">
        <v>204.0</v>
      </c>
      <c r="AC161" s="84">
        <f t="shared" si="3"/>
        <v>0</v>
      </c>
    </row>
    <row r="162" hidden="1">
      <c r="J162" s="150" t="s">
        <v>374</v>
      </c>
      <c r="K162" s="51" t="str">
        <f>IF(ISBLANK(J162),"",if(L162="","N",if(VLOOKUP(CI161,NewPlanet,3,false)=L162,"Y","N")))</f>
        <v>N</v>
      </c>
      <c r="L162" s="3" t="s">
        <v>375</v>
      </c>
      <c r="M162" s="52"/>
      <c r="N162" s="52"/>
      <c r="O162" s="52"/>
      <c r="P162" s="53" t="s">
        <v>121</v>
      </c>
      <c r="Q162" s="52"/>
      <c r="R162" s="54">
        <f t="shared" si="1"/>
        <v>1</v>
      </c>
      <c r="S162" s="52"/>
      <c r="T162" s="52"/>
      <c r="U162" s="52"/>
      <c r="V162" s="53" t="s">
        <v>121</v>
      </c>
      <c r="W162" s="52"/>
      <c r="X162" s="54">
        <f t="shared" si="2"/>
        <v>1</v>
      </c>
      <c r="Y162" s="82">
        <v>2.0</v>
      </c>
      <c r="Z162" s="83">
        <v>2.0</v>
      </c>
      <c r="AA162" s="84">
        <v>85.0</v>
      </c>
      <c r="AB162" s="84">
        <v>325.0</v>
      </c>
      <c r="AC162" s="84">
        <f t="shared" si="3"/>
        <v>0</v>
      </c>
    </row>
    <row r="163" hidden="1">
      <c r="J163" s="226" t="s">
        <v>978</v>
      </c>
      <c r="K163" s="51" t="str">
        <f>IF(ISBLANK(J163),"",if(L163="","N",if(VLOOKUP(CI162,NewPlanet,3,false)=L163,"Y","N")))</f>
        <v>N</v>
      </c>
      <c r="L163" s="137" t="s">
        <v>979</v>
      </c>
      <c r="M163" s="96" t="s">
        <v>121</v>
      </c>
      <c r="N163" s="96" t="s">
        <v>121</v>
      </c>
      <c r="O163" s="96" t="s">
        <v>121</v>
      </c>
      <c r="P163" s="98"/>
      <c r="Q163" s="97"/>
      <c r="R163" s="54">
        <f t="shared" si="1"/>
        <v>3</v>
      </c>
      <c r="S163" s="96" t="s">
        <v>121</v>
      </c>
      <c r="T163" s="97"/>
      <c r="U163" s="96" t="s">
        <v>121</v>
      </c>
      <c r="V163" s="97"/>
      <c r="W163" s="97"/>
      <c r="X163" s="54">
        <f t="shared" si="2"/>
        <v>2</v>
      </c>
      <c r="Y163" s="82">
        <v>5.0</v>
      </c>
      <c r="Z163" s="83">
        <v>5.0</v>
      </c>
      <c r="AA163" s="84">
        <v>111.0</v>
      </c>
      <c r="AB163" s="84">
        <v>418.0</v>
      </c>
      <c r="AC163" s="84">
        <f t="shared" si="3"/>
        <v>0</v>
      </c>
    </row>
    <row r="164" hidden="1">
      <c r="J164" s="150" t="s">
        <v>153</v>
      </c>
      <c r="K164" s="51" t="str">
        <f>IF(ISBLANK(J164),"",if(L164="","N",if(VLOOKUP(CI163,NewPlanet,3,false)=L164,"Y","N")))</f>
        <v>N</v>
      </c>
      <c r="L164" s="3" t="s">
        <v>154</v>
      </c>
      <c r="M164" s="52"/>
      <c r="N164" s="52"/>
      <c r="O164" s="52"/>
      <c r="P164" s="53"/>
      <c r="Q164" s="52" t="s">
        <v>119</v>
      </c>
      <c r="R164" s="54">
        <f t="shared" si="1"/>
        <v>1</v>
      </c>
      <c r="S164" s="52"/>
      <c r="T164" s="52"/>
      <c r="U164" s="52"/>
      <c r="V164" s="52"/>
      <c r="W164" s="52"/>
      <c r="X164" s="54">
        <f t="shared" si="2"/>
        <v>0</v>
      </c>
      <c r="Y164" s="82">
        <v>1.0</v>
      </c>
      <c r="Z164" s="83">
        <v>1.0</v>
      </c>
      <c r="AA164" s="84">
        <v>45.0</v>
      </c>
      <c r="AB164" s="84">
        <v>198.0</v>
      </c>
      <c r="AC164" s="84">
        <f t="shared" si="3"/>
        <v>0</v>
      </c>
    </row>
    <row r="165" hidden="1">
      <c r="J165" s="150" t="s">
        <v>191</v>
      </c>
      <c r="K165" s="51" t="str">
        <f>IF(ISBLANK(J165),"",if(L165="","N",if(VLOOKUP(CI164,NewPlanet,3,false)=L165,"Y","N")))</f>
        <v>N</v>
      </c>
      <c r="L165" s="3" t="s">
        <v>193</v>
      </c>
      <c r="M165" s="52"/>
      <c r="N165" s="52"/>
      <c r="O165" s="52"/>
      <c r="P165" s="53" t="s">
        <v>121</v>
      </c>
      <c r="Q165" s="52"/>
      <c r="R165" s="54">
        <f t="shared" si="1"/>
        <v>1</v>
      </c>
      <c r="S165" s="52"/>
      <c r="T165" s="52"/>
      <c r="U165" s="52"/>
      <c r="V165" s="52"/>
      <c r="W165" s="52"/>
      <c r="X165" s="54">
        <f t="shared" si="2"/>
        <v>0</v>
      </c>
      <c r="Y165" s="82">
        <v>1.0</v>
      </c>
      <c r="Z165" s="83">
        <v>1.0</v>
      </c>
      <c r="AA165" s="84">
        <v>8.0</v>
      </c>
      <c r="AB165" s="84">
        <v>35.0</v>
      </c>
      <c r="AC165" s="84">
        <f t="shared" si="3"/>
        <v>0</v>
      </c>
    </row>
    <row r="166" hidden="1">
      <c r="J166" s="150" t="s">
        <v>284</v>
      </c>
      <c r="K166" s="51" t="str">
        <f>IF(ISBLANK(J166),"",if(L166="","N",if(VLOOKUP(CI165,NewPlanet,3,false)=L166,"Y","N")))</f>
        <v>N</v>
      </c>
      <c r="L166" s="3" t="s">
        <v>285</v>
      </c>
      <c r="M166" s="52"/>
      <c r="N166" s="53" t="s">
        <v>119</v>
      </c>
      <c r="O166" s="52"/>
      <c r="P166" s="53"/>
      <c r="Q166" s="52"/>
      <c r="R166" s="54">
        <f t="shared" si="1"/>
        <v>1</v>
      </c>
      <c r="S166" s="52"/>
      <c r="T166" s="52"/>
      <c r="U166" s="52"/>
      <c r="V166" s="52"/>
      <c r="W166" s="52"/>
      <c r="X166" s="54">
        <f t="shared" si="2"/>
        <v>0</v>
      </c>
      <c r="Y166" s="82">
        <v>1.0</v>
      </c>
      <c r="Z166" s="83">
        <v>1.0</v>
      </c>
      <c r="AA166" s="84">
        <v>77.0</v>
      </c>
      <c r="AB166" s="84">
        <v>377.0</v>
      </c>
      <c r="AC166" s="84">
        <f t="shared" si="3"/>
        <v>0</v>
      </c>
    </row>
    <row r="167" hidden="1">
      <c r="J167" s="150" t="s">
        <v>500</v>
      </c>
      <c r="K167" s="51" t="str">
        <f>IF(ISBLANK(J167),"",if(L167="","N",if(VLOOKUP(CI166,NewPlanet,3,false)=L167,"Y","N")))</f>
        <v>N</v>
      </c>
      <c r="L167" s="3" t="s">
        <v>501</v>
      </c>
      <c r="M167" s="53" t="s">
        <v>119</v>
      </c>
      <c r="N167" s="52"/>
      <c r="O167" s="52"/>
      <c r="P167" s="53"/>
      <c r="Q167" s="52"/>
      <c r="R167" s="54">
        <f t="shared" si="1"/>
        <v>1</v>
      </c>
      <c r="S167" s="52"/>
      <c r="T167" s="52"/>
      <c r="U167" s="52"/>
      <c r="V167" s="52"/>
      <c r="W167" s="52"/>
      <c r="X167" s="54">
        <f t="shared" si="2"/>
        <v>0</v>
      </c>
      <c r="Y167" s="82">
        <v>1.0</v>
      </c>
      <c r="Z167" s="83">
        <v>1.0</v>
      </c>
      <c r="AA167" s="84">
        <v>59.0</v>
      </c>
      <c r="AB167" s="84">
        <v>299.0</v>
      </c>
      <c r="AC167" s="84">
        <f t="shared" si="3"/>
        <v>0</v>
      </c>
    </row>
    <row r="168" hidden="1">
      <c r="J168" s="150" t="s">
        <v>258</v>
      </c>
      <c r="K168" s="92" t="s">
        <v>182</v>
      </c>
      <c r="L168" s="86" t="s">
        <v>261</v>
      </c>
      <c r="M168" s="52"/>
      <c r="N168" s="53" t="s">
        <v>119</v>
      </c>
      <c r="O168" s="52"/>
      <c r="P168" s="53"/>
      <c r="Q168" s="52"/>
      <c r="R168" s="54">
        <f t="shared" si="1"/>
        <v>1</v>
      </c>
      <c r="S168" s="52"/>
      <c r="T168" s="52"/>
      <c r="U168" s="52"/>
      <c r="V168" s="52"/>
      <c r="W168" s="52"/>
      <c r="X168" s="54">
        <f t="shared" si="2"/>
        <v>0</v>
      </c>
      <c r="Y168" s="82">
        <v>1.0</v>
      </c>
      <c r="Z168" s="83">
        <v>1.0</v>
      </c>
      <c r="AA168" s="84">
        <v>18.0</v>
      </c>
      <c r="AB168" s="84">
        <v>126.0</v>
      </c>
      <c r="AC168" s="84">
        <f t="shared" si="3"/>
        <v>0</v>
      </c>
    </row>
    <row r="169" hidden="1">
      <c r="J169" s="150" t="s">
        <v>934</v>
      </c>
      <c r="K169" s="51" t="str">
        <f>IF(ISBLANK(J169),"",if(L169="","N",if(VLOOKUP(CI168,NewPlanet,3,false)=L169,"Y","N")))</f>
        <v>N</v>
      </c>
      <c r="L169" s="3" t="s">
        <v>935</v>
      </c>
      <c r="M169" s="52"/>
      <c r="N169" s="52" t="s">
        <v>119</v>
      </c>
      <c r="O169" s="52" t="s">
        <v>119</v>
      </c>
      <c r="P169" s="53" t="s">
        <v>119</v>
      </c>
      <c r="Q169" s="52"/>
      <c r="R169" s="54">
        <f t="shared" si="1"/>
        <v>3</v>
      </c>
      <c r="S169" s="52" t="s">
        <v>119</v>
      </c>
      <c r="T169" s="52"/>
      <c r="U169" s="52"/>
      <c r="V169" s="52" t="s">
        <v>119</v>
      </c>
      <c r="W169" s="52"/>
      <c r="X169" s="54">
        <f t="shared" si="2"/>
        <v>2</v>
      </c>
      <c r="Y169" s="82">
        <v>5.0</v>
      </c>
      <c r="Z169" s="83">
        <v>5.0</v>
      </c>
      <c r="AA169" s="84">
        <v>59.0</v>
      </c>
      <c r="AB169" s="84">
        <v>229.0</v>
      </c>
      <c r="AC169" s="84">
        <f t="shared" si="3"/>
        <v>0</v>
      </c>
    </row>
    <row r="170" hidden="1">
      <c r="J170" s="150" t="s">
        <v>544</v>
      </c>
      <c r="K170" s="51" t="str">
        <f>IF(ISBLANK(J170),"",if(L170="","N",if(VLOOKUP(CI169,NewPlanet,3,false)=L170,"Y","N")))</f>
        <v>N</v>
      </c>
      <c r="L170" s="3" t="s">
        <v>545</v>
      </c>
      <c r="M170" s="52"/>
      <c r="N170" s="52"/>
      <c r="O170" s="52"/>
      <c r="P170" s="53" t="s">
        <v>119</v>
      </c>
      <c r="Q170" s="52"/>
      <c r="R170" s="54">
        <f t="shared" si="1"/>
        <v>1</v>
      </c>
      <c r="S170" s="52"/>
      <c r="T170" s="52"/>
      <c r="U170" s="52"/>
      <c r="V170" s="52"/>
      <c r="W170" s="52" t="s">
        <v>119</v>
      </c>
      <c r="X170" s="54">
        <f t="shared" si="2"/>
        <v>1</v>
      </c>
      <c r="Y170" s="82">
        <v>2.0</v>
      </c>
      <c r="Z170" s="83">
        <v>2.0</v>
      </c>
      <c r="AA170" s="84">
        <v>41.0</v>
      </c>
      <c r="AB170" s="84">
        <v>152.0</v>
      </c>
      <c r="AC170" s="84">
        <f t="shared" si="3"/>
        <v>0</v>
      </c>
    </row>
    <row r="171" hidden="1">
      <c r="J171" s="150" t="s">
        <v>992</v>
      </c>
      <c r="K171" s="51" t="str">
        <f>IF(ISBLANK(J171),"",if(L171="","N",if(VLOOKUP(CI170,NewPlanet,3,false)=L171,"Y","N")))</f>
        <v>N</v>
      </c>
      <c r="L171" s="3" t="s">
        <v>993</v>
      </c>
      <c r="M171" s="52" t="s">
        <v>121</v>
      </c>
      <c r="N171" s="52" t="s">
        <v>121</v>
      </c>
      <c r="O171" s="52"/>
      <c r="P171" s="53" t="s">
        <v>121</v>
      </c>
      <c r="Q171" s="52"/>
      <c r="R171" s="54">
        <f t="shared" si="1"/>
        <v>3</v>
      </c>
      <c r="S171" s="52" t="s">
        <v>121</v>
      </c>
      <c r="T171" s="52" t="s">
        <v>121</v>
      </c>
      <c r="U171" s="52"/>
      <c r="V171" s="52"/>
      <c r="W171" s="52"/>
      <c r="X171" s="54">
        <f t="shared" si="2"/>
        <v>2</v>
      </c>
      <c r="Y171" s="82">
        <v>5.0</v>
      </c>
      <c r="Z171" s="83">
        <v>5.0</v>
      </c>
      <c r="AA171" s="84">
        <v>132.0</v>
      </c>
      <c r="AB171" s="84">
        <v>510.0</v>
      </c>
      <c r="AC171" s="84">
        <f t="shared" si="3"/>
        <v>0</v>
      </c>
    </row>
    <row r="172" hidden="1">
      <c r="J172" s="150" t="s">
        <v>988</v>
      </c>
      <c r="K172" s="51" t="str">
        <f>IF(ISBLANK(J172),"",if(L172="","N",if(VLOOKUP(CI171,NewPlanet,3,false)=L172,"Y","N")))</f>
        <v>N</v>
      </c>
      <c r="L172" s="3" t="s">
        <v>989</v>
      </c>
      <c r="M172" s="53" t="s">
        <v>121</v>
      </c>
      <c r="N172" s="52"/>
      <c r="O172" s="53" t="s">
        <v>121</v>
      </c>
      <c r="P172" s="53"/>
      <c r="Q172" s="53" t="s">
        <v>121</v>
      </c>
      <c r="R172" s="54">
        <f t="shared" si="1"/>
        <v>3</v>
      </c>
      <c r="S172" s="52"/>
      <c r="T172" s="52"/>
      <c r="U172" s="52"/>
      <c r="V172" s="53" t="s">
        <v>121</v>
      </c>
      <c r="W172" s="53" t="s">
        <v>121</v>
      </c>
      <c r="X172" s="54">
        <f t="shared" si="2"/>
        <v>2</v>
      </c>
      <c r="Y172" s="82">
        <v>5.0</v>
      </c>
      <c r="Z172" s="83">
        <v>5.0</v>
      </c>
      <c r="AA172" s="84">
        <v>81.0</v>
      </c>
      <c r="AB172" s="84">
        <v>284.0</v>
      </c>
      <c r="AC172" s="84">
        <f t="shared" si="3"/>
        <v>0</v>
      </c>
    </row>
    <row r="173" hidden="1">
      <c r="J173" s="223" t="s">
        <v>317</v>
      </c>
      <c r="K173" s="51" t="str">
        <f>IF(ISBLANK(J173),"",if(L173="","N",if(VLOOKUP(CI172,NewPlanet,3,false)=L173,"Y","N")))</f>
        <v>N</v>
      </c>
      <c r="L173" s="87" t="s">
        <v>318</v>
      </c>
      <c r="M173" s="97"/>
      <c r="N173" s="97"/>
      <c r="O173" s="116" t="s">
        <v>121</v>
      </c>
      <c r="P173" s="98"/>
      <c r="Q173" s="97"/>
      <c r="R173" s="54">
        <f t="shared" si="1"/>
        <v>1</v>
      </c>
      <c r="S173" s="97"/>
      <c r="T173" s="97"/>
      <c r="U173" s="97"/>
      <c r="V173" s="97"/>
      <c r="W173" s="97"/>
      <c r="X173" s="54">
        <f t="shared" si="2"/>
        <v>0</v>
      </c>
      <c r="Y173" s="82">
        <v>1.0</v>
      </c>
      <c r="Z173" s="83">
        <v>1.0</v>
      </c>
      <c r="AA173" s="84">
        <v>7.0</v>
      </c>
      <c r="AB173" s="84">
        <v>48.0</v>
      </c>
      <c r="AC173" s="84">
        <f t="shared" si="3"/>
        <v>0</v>
      </c>
    </row>
    <row r="174" hidden="1">
      <c r="J174" s="150" t="s">
        <v>925</v>
      </c>
      <c r="K174" s="51" t="str">
        <f>IF(ISBLANK(J174),"",if(L174="","N",if(VLOOKUP(CI173,NewPlanet,3,false)=L174,"Y","N")))</f>
        <v>N</v>
      </c>
      <c r="L174" s="3" t="s">
        <v>926</v>
      </c>
      <c r="M174" s="52"/>
      <c r="N174" s="52"/>
      <c r="O174" s="53" t="s">
        <v>121</v>
      </c>
      <c r="P174" s="53" t="s">
        <v>121</v>
      </c>
      <c r="Q174" s="53" t="s">
        <v>121</v>
      </c>
      <c r="R174" s="54">
        <f t="shared" si="1"/>
        <v>3</v>
      </c>
      <c r="S174" s="53" t="s">
        <v>121</v>
      </c>
      <c r="T174" s="52"/>
      <c r="U174" s="52"/>
      <c r="V174" s="53" t="s">
        <v>121</v>
      </c>
      <c r="W174" s="52"/>
      <c r="X174" s="54">
        <f t="shared" si="2"/>
        <v>2</v>
      </c>
      <c r="Y174" s="82">
        <v>5.0</v>
      </c>
      <c r="Z174" s="83">
        <v>5.0</v>
      </c>
      <c r="AA174" s="84">
        <v>116.0</v>
      </c>
      <c r="AB174" s="84">
        <v>362.0</v>
      </c>
      <c r="AC174" s="84">
        <f t="shared" si="3"/>
        <v>0</v>
      </c>
    </row>
    <row r="175" hidden="1">
      <c r="J175" s="150" t="s">
        <v>346</v>
      </c>
      <c r="K175" s="228" t="str">
        <f>IF(ISBLANK(J175),"",if(L175="","N",if(VLOOKUP(CI174,NewPlanet,3,false)=L175,"Y","N")))</f>
        <v>N</v>
      </c>
      <c r="L175" s="3" t="s">
        <v>347</v>
      </c>
      <c r="M175" s="97"/>
      <c r="N175" s="97"/>
      <c r="O175" s="98"/>
      <c r="P175" s="116" t="s">
        <v>121</v>
      </c>
      <c r="Q175" s="97"/>
      <c r="R175" s="54">
        <f t="shared" si="1"/>
        <v>1</v>
      </c>
      <c r="S175" s="97"/>
      <c r="T175" s="97"/>
      <c r="U175" s="97"/>
      <c r="V175" s="97"/>
      <c r="W175" s="97"/>
      <c r="X175" s="54">
        <f t="shared" si="2"/>
        <v>0</v>
      </c>
      <c r="Y175" s="82">
        <v>1.0</v>
      </c>
      <c r="Z175" s="83">
        <v>1.0</v>
      </c>
      <c r="AA175" s="84">
        <v>11.0</v>
      </c>
      <c r="AB175" s="84">
        <v>76.0</v>
      </c>
      <c r="AC175" s="84">
        <f t="shared" si="3"/>
        <v>0</v>
      </c>
    </row>
    <row r="176" hidden="1">
      <c r="J176" s="150" t="s">
        <v>397</v>
      </c>
      <c r="K176" s="51" t="str">
        <f>IF(ISBLANK(J176),"",if(L176="","N",if(VLOOKUP(CI175,NewPlanet,3,false)=L176,"Y","N")))</f>
        <v>N</v>
      </c>
      <c r="L176" s="3" t="s">
        <v>398</v>
      </c>
      <c r="M176" s="52"/>
      <c r="N176" s="52"/>
      <c r="O176" s="52"/>
      <c r="P176" s="53" t="s">
        <v>119</v>
      </c>
      <c r="Q176" s="52"/>
      <c r="R176" s="54">
        <f t="shared" si="1"/>
        <v>1</v>
      </c>
      <c r="S176" s="52" t="s">
        <v>119</v>
      </c>
      <c r="T176" s="52"/>
      <c r="U176" s="52"/>
      <c r="V176" s="52"/>
      <c r="W176" s="52"/>
      <c r="X176" s="54">
        <f t="shared" si="2"/>
        <v>1</v>
      </c>
      <c r="Y176" s="82">
        <v>2.0</v>
      </c>
      <c r="Z176" s="83">
        <v>2.0</v>
      </c>
      <c r="AA176" s="84">
        <v>77.0</v>
      </c>
      <c r="AB176" s="84">
        <v>310.0</v>
      </c>
      <c r="AC176" s="84">
        <f t="shared" si="3"/>
        <v>0</v>
      </c>
    </row>
    <row r="177" hidden="1">
      <c r="J177" s="150" t="s">
        <v>262</v>
      </c>
      <c r="K177" s="51" t="str">
        <f>IF(ISBLANK(J177),"",if(L177="","N",if(VLOOKUP(CI176,NewPlanet,3,false)=L177,"Y","N")))</f>
        <v>N</v>
      </c>
      <c r="L177" s="86" t="s">
        <v>265</v>
      </c>
      <c r="M177" s="52"/>
      <c r="N177" s="52"/>
      <c r="O177" s="53" t="s">
        <v>119</v>
      </c>
      <c r="P177" s="53"/>
      <c r="Q177" s="52"/>
      <c r="R177" s="54">
        <f t="shared" si="1"/>
        <v>1</v>
      </c>
      <c r="S177" s="52"/>
      <c r="T177" s="52"/>
      <c r="U177" s="52"/>
      <c r="V177" s="52"/>
      <c r="W177" s="52"/>
      <c r="X177" s="54">
        <f t="shared" si="2"/>
        <v>0</v>
      </c>
      <c r="Y177" s="82">
        <v>1.0</v>
      </c>
      <c r="Z177" s="83">
        <v>1.0</v>
      </c>
      <c r="AA177" s="84">
        <v>60.0</v>
      </c>
      <c r="AB177" s="84">
        <v>265.0</v>
      </c>
      <c r="AC177" s="84">
        <f t="shared" si="3"/>
        <v>0</v>
      </c>
    </row>
    <row r="178" hidden="1">
      <c r="J178" s="150" t="s">
        <v>160</v>
      </c>
      <c r="K178" s="51" t="str">
        <f>IF(ISBLANK(J178),"",if(L178="","N",if(VLOOKUP(CI177,NewPlanet,3,false)=L178,"Y","N")))</f>
        <v>N</v>
      </c>
      <c r="L178" s="3" t="s">
        <v>161</v>
      </c>
      <c r="M178" s="52"/>
      <c r="N178" s="52"/>
      <c r="O178" s="52"/>
      <c r="P178" s="53" t="s">
        <v>119</v>
      </c>
      <c r="Q178" s="52"/>
      <c r="R178" s="54">
        <f t="shared" si="1"/>
        <v>1</v>
      </c>
      <c r="S178" s="52"/>
      <c r="T178" s="52"/>
      <c r="U178" s="52"/>
      <c r="V178" s="52"/>
      <c r="W178" s="52"/>
      <c r="X178" s="54">
        <f t="shared" si="2"/>
        <v>0</v>
      </c>
      <c r="Y178" s="82">
        <v>1.0</v>
      </c>
      <c r="Z178" s="83">
        <v>1.0</v>
      </c>
      <c r="AA178" s="84">
        <v>45.0</v>
      </c>
      <c r="AB178" s="84">
        <v>231.0</v>
      </c>
      <c r="AC178" s="84">
        <f t="shared" si="3"/>
        <v>0</v>
      </c>
    </row>
    <row r="179" hidden="1">
      <c r="J179" s="150" t="s">
        <v>473</v>
      </c>
      <c r="K179" s="51" t="str">
        <f>IF(ISBLANK(J179),"",if(L179="","N",if(VLOOKUP(CI178,NewPlanet,3,false)=L179,"Y","N")))</f>
        <v>N</v>
      </c>
      <c r="L179" s="3" t="s">
        <v>474</v>
      </c>
      <c r="M179" s="52"/>
      <c r="N179" s="52"/>
      <c r="O179" s="52"/>
      <c r="P179" s="53" t="s">
        <v>119</v>
      </c>
      <c r="Q179" s="52"/>
      <c r="R179" s="54">
        <f t="shared" si="1"/>
        <v>1</v>
      </c>
      <c r="S179" s="52"/>
      <c r="T179" s="52"/>
      <c r="U179" s="52"/>
      <c r="V179" s="52"/>
      <c r="W179" s="52"/>
      <c r="X179" s="54">
        <f t="shared" si="2"/>
        <v>0</v>
      </c>
      <c r="Y179" s="82">
        <v>1.0</v>
      </c>
      <c r="Z179" s="83">
        <v>1.0</v>
      </c>
      <c r="AA179" s="84">
        <v>75.0</v>
      </c>
      <c r="AB179" s="84">
        <v>385.0</v>
      </c>
      <c r="AC179" s="84">
        <f t="shared" si="3"/>
        <v>0</v>
      </c>
    </row>
    <row r="180" hidden="1">
      <c r="J180" s="150" t="s">
        <v>1125</v>
      </c>
      <c r="K180" s="51" t="str">
        <f>IF(ISBLANK(J180),"",if(L180="","N",if(VLOOKUP(CI179,NewPlanet,3,false)=L180,"Y","N")))</f>
        <v>N</v>
      </c>
      <c r="L180" s="3" t="s">
        <v>1088</v>
      </c>
      <c r="M180" s="229" t="s">
        <v>119</v>
      </c>
      <c r="N180" s="52"/>
      <c r="O180" s="229" t="s">
        <v>119</v>
      </c>
      <c r="P180" s="53"/>
      <c r="Q180" s="229" t="s">
        <v>119</v>
      </c>
      <c r="R180" s="54">
        <f t="shared" si="1"/>
        <v>3</v>
      </c>
      <c r="S180" s="229" t="s">
        <v>119</v>
      </c>
      <c r="T180" s="229" t="s">
        <v>119</v>
      </c>
      <c r="U180" s="52"/>
      <c r="V180" s="229" t="s">
        <v>119</v>
      </c>
      <c r="W180" s="52"/>
      <c r="X180" s="54">
        <f t="shared" si="2"/>
        <v>3</v>
      </c>
      <c r="Y180" s="82">
        <v>6.0</v>
      </c>
      <c r="Z180" s="83">
        <v>6.0</v>
      </c>
      <c r="AA180" s="84">
        <v>175.0</v>
      </c>
      <c r="AB180" s="84">
        <v>700.0</v>
      </c>
      <c r="AC180" s="84">
        <f t="shared" si="3"/>
        <v>0</v>
      </c>
    </row>
    <row r="181" hidden="1">
      <c r="J181" s="150" t="s">
        <v>292</v>
      </c>
      <c r="K181" s="51" t="str">
        <f>IF(ISBLANK(J181),"",if(L181="","N",if(VLOOKUP(CI180,NewPlanet,3,false)=L181,"Y","N")))</f>
        <v>N</v>
      </c>
      <c r="L181" s="87" t="s">
        <v>293</v>
      </c>
      <c r="M181" s="52"/>
      <c r="N181" s="52"/>
      <c r="O181" s="52"/>
      <c r="P181" s="53" t="s">
        <v>119</v>
      </c>
      <c r="Q181" s="52"/>
      <c r="R181" s="54">
        <f t="shared" si="1"/>
        <v>1</v>
      </c>
      <c r="S181" s="52"/>
      <c r="T181" s="52"/>
      <c r="U181" s="52"/>
      <c r="V181" s="52"/>
      <c r="W181" s="52"/>
      <c r="X181" s="54">
        <f t="shared" si="2"/>
        <v>0</v>
      </c>
      <c r="Y181" s="82">
        <v>1.0</v>
      </c>
      <c r="Z181" s="83">
        <v>1.0</v>
      </c>
      <c r="AA181" s="84">
        <v>129.0</v>
      </c>
      <c r="AB181" s="84">
        <v>580.0</v>
      </c>
      <c r="AC181" s="84">
        <f t="shared" si="3"/>
        <v>0</v>
      </c>
    </row>
    <row r="182" hidden="1">
      <c r="J182" s="150" t="s">
        <v>901</v>
      </c>
      <c r="K182" s="51" t="str">
        <f>IF(ISBLANK(J182),"",if(L182="","N",if(VLOOKUP(CI181,NewPlanet,3,false)=L182,"Y","N")))</f>
        <v>N</v>
      </c>
      <c r="L182" s="3" t="s">
        <v>902</v>
      </c>
      <c r="M182" s="52"/>
      <c r="N182" s="53" t="s">
        <v>119</v>
      </c>
      <c r="O182" s="53" t="s">
        <v>119</v>
      </c>
      <c r="P182" s="53"/>
      <c r="Q182" s="53" t="s">
        <v>119</v>
      </c>
      <c r="R182" s="54">
        <f t="shared" si="1"/>
        <v>3</v>
      </c>
      <c r="S182" s="52"/>
      <c r="T182" s="53" t="s">
        <v>119</v>
      </c>
      <c r="U182" s="52"/>
      <c r="V182" s="52"/>
      <c r="W182" s="53" t="s">
        <v>119</v>
      </c>
      <c r="X182" s="54">
        <f t="shared" si="2"/>
        <v>2</v>
      </c>
      <c r="Y182" s="82">
        <v>5.0</v>
      </c>
      <c r="Z182" s="83">
        <v>5.0</v>
      </c>
      <c r="AA182" s="84">
        <v>84.0</v>
      </c>
      <c r="AB182" s="84">
        <v>279.0</v>
      </c>
      <c r="AC182" s="84">
        <f t="shared" si="3"/>
        <v>0</v>
      </c>
    </row>
    <row r="183" hidden="1">
      <c r="J183" s="150" t="s">
        <v>862</v>
      </c>
      <c r="K183" s="51" t="str">
        <f>IF(ISBLANK(J183),"",if(L183="","N",if(VLOOKUP(CI182,NewPlanet,3,false)=L183,"Y","N")))</f>
        <v>N</v>
      </c>
      <c r="L183" s="3" t="s">
        <v>863</v>
      </c>
      <c r="M183" s="52" t="s">
        <v>119</v>
      </c>
      <c r="N183" s="52"/>
      <c r="O183" s="52" t="s">
        <v>119</v>
      </c>
      <c r="P183" s="53"/>
      <c r="Q183" s="52" t="s">
        <v>119</v>
      </c>
      <c r="R183" s="54">
        <f t="shared" si="1"/>
        <v>3</v>
      </c>
      <c r="S183" s="52" t="s">
        <v>119</v>
      </c>
      <c r="T183" s="52"/>
      <c r="U183" s="52"/>
      <c r="V183" s="52" t="s">
        <v>119</v>
      </c>
      <c r="W183" s="52"/>
      <c r="X183" s="54">
        <f t="shared" si="2"/>
        <v>2</v>
      </c>
      <c r="Y183" s="82">
        <v>5.0</v>
      </c>
      <c r="Z183" s="83">
        <v>5.0</v>
      </c>
      <c r="AA183" s="84">
        <v>143.0</v>
      </c>
      <c r="AB183" s="84">
        <v>575.0</v>
      </c>
      <c r="AC183" s="84">
        <f t="shared" si="3"/>
        <v>0</v>
      </c>
    </row>
    <row r="184" hidden="1">
      <c r="J184" s="150" t="s">
        <v>664</v>
      </c>
      <c r="K184" s="51" t="str">
        <f>IF(ISBLANK(J184),"",if(L184="","N",if(VLOOKUP(CI183,NewPlanet,3,false)=L184,"Y","N")))</f>
        <v>N</v>
      </c>
      <c r="L184" s="3" t="s">
        <v>665</v>
      </c>
      <c r="M184" s="52" t="s">
        <v>121</v>
      </c>
      <c r="N184" s="52"/>
      <c r="O184" s="52" t="s">
        <v>121</v>
      </c>
      <c r="P184" s="53"/>
      <c r="Q184" s="52"/>
      <c r="R184" s="54">
        <f t="shared" si="1"/>
        <v>2</v>
      </c>
      <c r="S184" s="52"/>
      <c r="T184" s="52"/>
      <c r="U184" s="52"/>
      <c r="V184" s="52"/>
      <c r="W184" s="52" t="s">
        <v>121</v>
      </c>
      <c r="X184" s="54">
        <f t="shared" si="2"/>
        <v>1</v>
      </c>
      <c r="Y184" s="82">
        <v>3.0</v>
      </c>
      <c r="Z184" s="83">
        <v>3.0</v>
      </c>
      <c r="AA184" s="84">
        <v>13.0</v>
      </c>
      <c r="AB184" s="84">
        <v>13.0</v>
      </c>
      <c r="AC184" s="84">
        <f t="shared" si="3"/>
        <v>0</v>
      </c>
    </row>
    <row r="185" hidden="1">
      <c r="J185" s="150" t="s">
        <v>225</v>
      </c>
      <c r="K185" s="51" t="str">
        <f>IF(ISBLANK(J185),"",if(L185="","N",if(VLOOKUP(CI184,NewPlanet,3,false)=L185,"Y","N")))</f>
        <v>N</v>
      </c>
      <c r="L185" s="3" t="s">
        <v>226</v>
      </c>
      <c r="M185" s="53" t="s">
        <v>119</v>
      </c>
      <c r="N185" s="52"/>
      <c r="O185" s="52"/>
      <c r="P185" s="53"/>
      <c r="Q185" s="52"/>
      <c r="R185" s="54">
        <f t="shared" si="1"/>
        <v>1</v>
      </c>
      <c r="S185" s="52"/>
      <c r="T185" s="53" t="s">
        <v>119</v>
      </c>
      <c r="U185" s="52"/>
      <c r="V185" s="52"/>
      <c r="W185" s="52"/>
      <c r="X185" s="54">
        <f t="shared" si="2"/>
        <v>1</v>
      </c>
      <c r="Y185" s="82">
        <v>2.0</v>
      </c>
      <c r="Z185" s="83">
        <v>2.0</v>
      </c>
      <c r="AA185" s="84">
        <v>26.0</v>
      </c>
      <c r="AB185" s="84">
        <v>104.0</v>
      </c>
      <c r="AC185" s="84">
        <f t="shared" si="3"/>
        <v>0</v>
      </c>
    </row>
    <row r="186" hidden="1">
      <c r="J186" s="150" t="s">
        <v>1076</v>
      </c>
      <c r="K186" s="51" t="str">
        <f>IF(ISBLANK(J186),"",if(L186="","N",if(VLOOKUP(CI185,NewPlanet,3,false)=L186,"Y","N")))</f>
        <v>N</v>
      </c>
      <c r="L186" s="3" t="s">
        <v>1077</v>
      </c>
      <c r="M186" s="52" t="s">
        <v>119</v>
      </c>
      <c r="N186" s="52" t="s">
        <v>119</v>
      </c>
      <c r="O186" s="52"/>
      <c r="P186" s="53"/>
      <c r="Q186" s="52" t="s">
        <v>119</v>
      </c>
      <c r="R186" s="54">
        <f t="shared" si="1"/>
        <v>3</v>
      </c>
      <c r="S186" s="52" t="s">
        <v>119</v>
      </c>
      <c r="T186" s="52" t="s">
        <v>119</v>
      </c>
      <c r="U186" s="52" t="s">
        <v>119</v>
      </c>
      <c r="V186" s="52"/>
      <c r="W186" s="52"/>
      <c r="X186" s="54">
        <f t="shared" si="2"/>
        <v>3</v>
      </c>
      <c r="Y186" s="82">
        <v>6.0</v>
      </c>
      <c r="Z186" s="83">
        <v>6.0</v>
      </c>
      <c r="AA186" s="84">
        <v>106.0</v>
      </c>
      <c r="AB186" s="84">
        <v>383.0</v>
      </c>
      <c r="AC186" s="84">
        <f t="shared" si="3"/>
        <v>0</v>
      </c>
    </row>
    <row r="187" hidden="1">
      <c r="J187" s="150" t="s">
        <v>854</v>
      </c>
      <c r="K187" s="51" t="str">
        <f>IF(ISBLANK(J187),"",if(L187="","N",if(VLOOKUP(CI186,NewPlanet,3,false)=L187,"Y","N")))</f>
        <v>N</v>
      </c>
      <c r="L187" s="3" t="s">
        <v>855</v>
      </c>
      <c r="M187" s="52"/>
      <c r="N187" s="52" t="s">
        <v>119</v>
      </c>
      <c r="O187" s="52"/>
      <c r="P187" s="53" t="s">
        <v>119</v>
      </c>
      <c r="Q187" s="52" t="s">
        <v>119</v>
      </c>
      <c r="R187" s="54">
        <f t="shared" si="1"/>
        <v>3</v>
      </c>
      <c r="S187" s="52"/>
      <c r="T187" s="52"/>
      <c r="U187" s="52" t="s">
        <v>119</v>
      </c>
      <c r="V187" s="52" t="s">
        <v>119</v>
      </c>
      <c r="W187" s="52"/>
      <c r="X187" s="54">
        <f t="shared" si="2"/>
        <v>2</v>
      </c>
      <c r="Y187" s="82">
        <v>5.0</v>
      </c>
      <c r="Z187" s="83">
        <v>5.0</v>
      </c>
      <c r="AA187" s="84">
        <v>100.0</v>
      </c>
      <c r="AB187" s="84">
        <v>351.0</v>
      </c>
      <c r="AC187" s="84">
        <f t="shared" si="3"/>
        <v>0</v>
      </c>
    </row>
    <row r="188" hidden="1">
      <c r="J188" s="150" t="s">
        <v>399</v>
      </c>
      <c r="K188" s="51" t="str">
        <f>IF(ISBLANK(J188),"",if(L188="","N",if(VLOOKUP(CI187,NewPlanet,3,false)=L188,"Y","N")))</f>
        <v>N</v>
      </c>
      <c r="L188" s="3" t="s">
        <v>400</v>
      </c>
      <c r="M188" s="52"/>
      <c r="N188" s="52"/>
      <c r="O188" s="52"/>
      <c r="P188" s="53"/>
      <c r="Q188" s="52" t="s">
        <v>119</v>
      </c>
      <c r="R188" s="54">
        <f t="shared" si="1"/>
        <v>1</v>
      </c>
      <c r="S188" s="52"/>
      <c r="T188" s="52"/>
      <c r="U188" s="52"/>
      <c r="V188" s="52"/>
      <c r="W188" s="52"/>
      <c r="X188" s="54">
        <f t="shared" si="2"/>
        <v>0</v>
      </c>
      <c r="Y188" s="82">
        <v>1.0</v>
      </c>
      <c r="Z188" s="83">
        <v>1.0</v>
      </c>
      <c r="AA188" s="84">
        <v>80.0</v>
      </c>
      <c r="AB188" s="84">
        <v>330.0</v>
      </c>
      <c r="AC188" s="84">
        <f t="shared" si="3"/>
        <v>0</v>
      </c>
    </row>
    <row r="189" hidden="1">
      <c r="J189" s="150" t="s">
        <v>249</v>
      </c>
      <c r="K189" s="51" t="str">
        <f>IF(ISBLANK(J189),"",if(L189="","N",if(VLOOKUP(CI188,NewPlanet,3,false)=L189,"Y","N")))</f>
        <v>N</v>
      </c>
      <c r="L189" s="3" t="s">
        <v>252</v>
      </c>
      <c r="M189" s="52"/>
      <c r="N189" s="52"/>
      <c r="O189" s="53" t="s">
        <v>119</v>
      </c>
      <c r="P189" s="53"/>
      <c r="Q189" s="52"/>
      <c r="R189" s="54">
        <f t="shared" si="1"/>
        <v>1</v>
      </c>
      <c r="S189" s="52"/>
      <c r="T189" s="52"/>
      <c r="U189" s="52"/>
      <c r="V189" s="52"/>
      <c r="W189" s="52"/>
      <c r="X189" s="54">
        <f t="shared" si="2"/>
        <v>0</v>
      </c>
      <c r="Y189" s="82">
        <v>1.0</v>
      </c>
      <c r="Z189" s="83">
        <v>1.0</v>
      </c>
      <c r="AA189" s="84">
        <v>59.0</v>
      </c>
      <c r="AB189" s="84">
        <v>250.0</v>
      </c>
      <c r="AC189" s="84">
        <f t="shared" si="3"/>
        <v>0</v>
      </c>
    </row>
    <row r="190" hidden="1">
      <c r="J190" s="150" t="s">
        <v>937</v>
      </c>
      <c r="K190" s="51" t="str">
        <f>IF(ISBLANK(J190),"",if(L190="","N",if(VLOOKUP(CI189,NewPlanet,3,false)=L190,"Y","N")))</f>
        <v>N</v>
      </c>
      <c r="L190" s="86" t="s">
        <v>938</v>
      </c>
      <c r="M190" s="53" t="s">
        <v>121</v>
      </c>
      <c r="N190" s="53" t="s">
        <v>121</v>
      </c>
      <c r="O190" s="53" t="s">
        <v>121</v>
      </c>
      <c r="P190" s="53"/>
      <c r="Q190" s="52"/>
      <c r="R190" s="54">
        <f t="shared" si="1"/>
        <v>3</v>
      </c>
      <c r="S190" s="53" t="s">
        <v>121</v>
      </c>
      <c r="T190" s="52"/>
      <c r="U190" s="53" t="s">
        <v>121</v>
      </c>
      <c r="V190" s="52"/>
      <c r="W190" s="52"/>
      <c r="X190" s="54">
        <f t="shared" si="2"/>
        <v>2</v>
      </c>
      <c r="Y190" s="82">
        <v>5.0</v>
      </c>
      <c r="Z190" s="83">
        <v>5.0</v>
      </c>
      <c r="AA190" s="84">
        <v>105.0</v>
      </c>
      <c r="AB190" s="84">
        <v>424.0</v>
      </c>
      <c r="AC190" s="84">
        <f t="shared" si="3"/>
        <v>0</v>
      </c>
    </row>
    <row r="191" hidden="1">
      <c r="J191" s="150" t="s">
        <v>643</v>
      </c>
      <c r="K191" s="51" t="str">
        <f>IF(ISBLANK(J191),"",if(L191="","N",if(VLOOKUP(CI190,NewPlanet,3,false)=L191,"Y","N")))</f>
        <v>N</v>
      </c>
      <c r="L191" s="3" t="s">
        <v>644</v>
      </c>
      <c r="M191" s="52" t="s">
        <v>119</v>
      </c>
      <c r="N191" s="52" t="s">
        <v>119</v>
      </c>
      <c r="O191" s="52"/>
      <c r="P191" s="53"/>
      <c r="Q191" s="52"/>
      <c r="R191" s="54">
        <f t="shared" si="1"/>
        <v>2</v>
      </c>
      <c r="S191" s="52"/>
      <c r="T191" s="52" t="s">
        <v>119</v>
      </c>
      <c r="U191" s="52"/>
      <c r="V191" s="52"/>
      <c r="W191" s="52"/>
      <c r="X191" s="54">
        <f t="shared" si="2"/>
        <v>1</v>
      </c>
      <c r="Y191" s="82">
        <v>3.0</v>
      </c>
      <c r="Z191" s="83">
        <v>3.0</v>
      </c>
      <c r="AA191" s="84">
        <v>88.0</v>
      </c>
      <c r="AB191" s="84">
        <v>375.0</v>
      </c>
      <c r="AC191" s="84">
        <f t="shared" si="3"/>
        <v>0</v>
      </c>
    </row>
    <row r="192" hidden="1">
      <c r="J192" s="150" t="s">
        <v>908</v>
      </c>
      <c r="K192" s="51" t="str">
        <f>IF(ISBLANK(J192),"",if(L192="","N",if(VLOOKUP(CI191,NewPlanet,3,false)=L192,"Y","N")))</f>
        <v>N</v>
      </c>
      <c r="L192" s="3" t="s">
        <v>909</v>
      </c>
      <c r="M192" s="52"/>
      <c r="N192" s="52"/>
      <c r="O192" s="52" t="s">
        <v>121</v>
      </c>
      <c r="P192" s="53" t="s">
        <v>121</v>
      </c>
      <c r="Q192" s="52" t="s">
        <v>121</v>
      </c>
      <c r="R192" s="54">
        <f t="shared" si="1"/>
        <v>3</v>
      </c>
      <c r="S192" s="52" t="s">
        <v>121</v>
      </c>
      <c r="T192" s="52" t="s">
        <v>121</v>
      </c>
      <c r="U192" s="52"/>
      <c r="V192" s="52"/>
      <c r="W192" s="52"/>
      <c r="X192" s="54">
        <f t="shared" si="2"/>
        <v>2</v>
      </c>
      <c r="Y192" s="82">
        <v>5.0</v>
      </c>
      <c r="Z192" s="83">
        <v>5.0</v>
      </c>
      <c r="AA192" s="84">
        <v>111.0</v>
      </c>
      <c r="AB192" s="84">
        <v>394.0</v>
      </c>
      <c r="AC192" s="84">
        <f t="shared" si="3"/>
        <v>0</v>
      </c>
    </row>
    <row r="193" hidden="1">
      <c r="J193" s="150" t="s">
        <v>674</v>
      </c>
      <c r="K193" s="51" t="str">
        <f>IF(ISBLANK(J193),"",if(L193="","N",if(VLOOKUP(CI192,NewPlanet,3,false)=L193,"Y","N")))</f>
        <v>N</v>
      </c>
      <c r="L193" s="3" t="s">
        <v>675</v>
      </c>
      <c r="M193" s="52" t="s">
        <v>119</v>
      </c>
      <c r="N193" s="52" t="s">
        <v>119</v>
      </c>
      <c r="O193" s="52"/>
      <c r="P193" s="53"/>
      <c r="Q193" s="52"/>
      <c r="R193" s="54">
        <f t="shared" si="1"/>
        <v>2</v>
      </c>
      <c r="S193" s="52"/>
      <c r="T193" s="52"/>
      <c r="U193" s="52" t="s">
        <v>119</v>
      </c>
      <c r="V193" s="52"/>
      <c r="W193" s="52"/>
      <c r="X193" s="54">
        <f t="shared" si="2"/>
        <v>1</v>
      </c>
      <c r="Y193" s="82">
        <v>3.0</v>
      </c>
      <c r="Z193" s="83">
        <v>3.0</v>
      </c>
      <c r="AA193" s="84">
        <v>82.0</v>
      </c>
      <c r="AB193" s="84">
        <v>333.0</v>
      </c>
      <c r="AC193" s="84">
        <f t="shared" si="3"/>
        <v>0</v>
      </c>
    </row>
    <row r="194">
      <c r="J194" s="222" t="s">
        <v>388</v>
      </c>
      <c r="K194" s="51" t="str">
        <f>IF(ISBLANK(J194),"",if(L194="","N",if(VLOOKUP(CI193,NewPlanet,3,false)=L194,"Y","N")))</f>
        <v>N</v>
      </c>
      <c r="L194" s="3" t="s">
        <v>390</v>
      </c>
      <c r="M194" s="52"/>
      <c r="N194" s="52"/>
      <c r="O194" s="52"/>
      <c r="P194" s="53" t="s">
        <v>119</v>
      </c>
      <c r="Q194" s="52"/>
      <c r="R194" s="54">
        <f t="shared" si="1"/>
        <v>1</v>
      </c>
      <c r="S194" s="52"/>
      <c r="T194" s="52"/>
      <c r="U194" s="52"/>
      <c r="V194" s="52"/>
      <c r="W194" s="52"/>
      <c r="X194" s="54">
        <f t="shared" si="2"/>
        <v>0</v>
      </c>
      <c r="Y194" s="82">
        <v>1.0</v>
      </c>
      <c r="Z194" s="83">
        <v>1.0</v>
      </c>
      <c r="AA194" s="84">
        <v>3.0</v>
      </c>
      <c r="AB194" s="84">
        <v>17.0</v>
      </c>
      <c r="AC194" s="84">
        <f t="shared" si="3"/>
        <v>1</v>
      </c>
    </row>
    <row r="195">
      <c r="J195" s="222" t="s">
        <v>422</v>
      </c>
      <c r="K195" s="51" t="str">
        <f>IF(ISBLANK(J195),"",if(L195="","N",if(VLOOKUP(CI194,NewPlanet,3,false)=L195,"Y","N")))</f>
        <v>N</v>
      </c>
      <c r="L195" s="86" t="s">
        <v>390</v>
      </c>
      <c r="M195" s="52"/>
      <c r="N195" s="52"/>
      <c r="O195" s="52"/>
      <c r="P195" s="53" t="s">
        <v>119</v>
      </c>
      <c r="Q195" s="52"/>
      <c r="R195" s="54">
        <f t="shared" si="1"/>
        <v>1</v>
      </c>
      <c r="S195" s="52"/>
      <c r="T195" s="52"/>
      <c r="U195" s="52"/>
      <c r="V195" s="52"/>
      <c r="W195" s="52"/>
      <c r="X195" s="54">
        <f t="shared" si="2"/>
        <v>0</v>
      </c>
      <c r="Y195" s="82">
        <v>1.0</v>
      </c>
      <c r="Z195" s="83">
        <v>1.0</v>
      </c>
      <c r="AA195" s="84">
        <v>3.0</v>
      </c>
      <c r="AB195" s="84">
        <v>17.0</v>
      </c>
      <c r="AC195" s="84">
        <f t="shared" si="3"/>
        <v>1</v>
      </c>
    </row>
    <row r="196" hidden="1">
      <c r="J196" s="150" t="s">
        <v>661</v>
      </c>
      <c r="K196" s="51" t="str">
        <f>IF(ISBLANK(J196),"",if(L196="","N",if(VLOOKUP(CI195,NewPlanet,3,false)=L196,"Y","N")))</f>
        <v>N</v>
      </c>
      <c r="L196" s="169" t="s">
        <v>662</v>
      </c>
      <c r="M196" s="52"/>
      <c r="N196" s="53" t="s">
        <v>119</v>
      </c>
      <c r="O196" s="52"/>
      <c r="P196" s="53"/>
      <c r="Q196" s="53" t="s">
        <v>119</v>
      </c>
      <c r="R196" s="54">
        <f t="shared" si="1"/>
        <v>2</v>
      </c>
      <c r="S196" s="52"/>
      <c r="T196" s="52"/>
      <c r="U196" s="52"/>
      <c r="V196" s="52"/>
      <c r="W196" s="53" t="s">
        <v>119</v>
      </c>
      <c r="X196" s="54">
        <f t="shared" si="2"/>
        <v>1</v>
      </c>
      <c r="Y196" s="82">
        <v>3.0</v>
      </c>
      <c r="Z196" s="83">
        <v>3.0</v>
      </c>
      <c r="AA196" s="84">
        <v>70.0</v>
      </c>
      <c r="AB196" s="84">
        <v>301.0</v>
      </c>
      <c r="AC196" s="84">
        <f t="shared" si="3"/>
        <v>0</v>
      </c>
    </row>
    <row r="197" hidden="1">
      <c r="J197" s="150" t="s">
        <v>412</v>
      </c>
      <c r="K197" s="51" t="str">
        <f>IF(ISBLANK(J197),"",if(L197="","N",if(VLOOKUP(CI196,NewPlanet,3,false)=L197,"Y","N")))</f>
        <v>N</v>
      </c>
      <c r="L197" s="3" t="s">
        <v>414</v>
      </c>
      <c r="M197" s="52"/>
      <c r="N197" s="52" t="s">
        <v>119</v>
      </c>
      <c r="O197" s="52"/>
      <c r="P197" s="53"/>
      <c r="Q197" s="52"/>
      <c r="R197" s="54">
        <f t="shared" si="1"/>
        <v>1</v>
      </c>
      <c r="S197" s="52"/>
      <c r="T197" s="52"/>
      <c r="U197" s="52"/>
      <c r="V197" s="52"/>
      <c r="W197" s="52"/>
      <c r="X197" s="54">
        <f t="shared" si="2"/>
        <v>0</v>
      </c>
      <c r="Y197" s="82">
        <v>1.0</v>
      </c>
      <c r="Z197" s="83">
        <v>1.0</v>
      </c>
      <c r="AA197" s="84">
        <v>86.0</v>
      </c>
      <c r="AB197" s="84">
        <v>378.0</v>
      </c>
      <c r="AC197" s="84">
        <f t="shared" si="3"/>
        <v>0</v>
      </c>
    </row>
    <row r="198" hidden="1">
      <c r="J198" s="150" t="s">
        <v>332</v>
      </c>
      <c r="K198" s="51" t="str">
        <f>IF(ISBLANK(J198),"",if(L198="","N",if(VLOOKUP(CI197,NewPlanet,3,false)=L198,"Y","N")))</f>
        <v>N</v>
      </c>
      <c r="L198" s="3" t="s">
        <v>333</v>
      </c>
      <c r="M198" s="52"/>
      <c r="N198" s="52"/>
      <c r="O198" s="52"/>
      <c r="P198" s="53"/>
      <c r="Q198" s="53" t="s">
        <v>121</v>
      </c>
      <c r="R198" s="54">
        <f t="shared" si="1"/>
        <v>1</v>
      </c>
      <c r="S198" s="52"/>
      <c r="T198" s="52"/>
      <c r="U198" s="52"/>
      <c r="V198" s="52"/>
      <c r="W198" s="52"/>
      <c r="X198" s="54">
        <f t="shared" si="2"/>
        <v>0</v>
      </c>
      <c r="Y198" s="82">
        <v>1.0</v>
      </c>
      <c r="Z198" s="83">
        <v>1.0</v>
      </c>
      <c r="AA198" s="84">
        <v>9.0</v>
      </c>
      <c r="AB198" s="84">
        <v>62.0</v>
      </c>
      <c r="AC198" s="84">
        <f t="shared" si="3"/>
        <v>0</v>
      </c>
    </row>
    <row r="199" hidden="1">
      <c r="J199" s="226" t="s">
        <v>228</v>
      </c>
      <c r="K199" s="51" t="str">
        <f>IF(ISBLANK(J199),"",if(L199="","N",if(VLOOKUP(CI198,NewPlanet,3,false)=L199,"Y","N")))</f>
        <v>N</v>
      </c>
      <c r="L199" s="95" t="s">
        <v>232</v>
      </c>
      <c r="M199" s="96" t="s">
        <v>121</v>
      </c>
      <c r="N199" s="97"/>
      <c r="O199" s="97"/>
      <c r="P199" s="98"/>
      <c r="Q199" s="97"/>
      <c r="R199" s="54">
        <f t="shared" si="1"/>
        <v>1</v>
      </c>
      <c r="S199" s="97"/>
      <c r="T199" s="98"/>
      <c r="U199" s="97"/>
      <c r="V199" s="96" t="s">
        <v>121</v>
      </c>
      <c r="W199" s="97"/>
      <c r="X199" s="54">
        <f t="shared" si="2"/>
        <v>1</v>
      </c>
      <c r="Y199" s="82">
        <v>2.0</v>
      </c>
      <c r="Z199" s="83">
        <v>2.0</v>
      </c>
      <c r="AA199" s="84">
        <v>68.0</v>
      </c>
      <c r="AB199" s="84">
        <v>357.0</v>
      </c>
      <c r="AC199" s="84">
        <f t="shared" si="3"/>
        <v>0</v>
      </c>
    </row>
    <row r="200" hidden="1">
      <c r="J200" s="150" t="s">
        <v>130</v>
      </c>
      <c r="K200" s="51" t="str">
        <f>IF(ISBLANK(J200),"",if(L200="","N",if(VLOOKUP(CI199,NewPlanet,3,false)=L200,"Y","N")))</f>
        <v>N</v>
      </c>
      <c r="L200" s="3" t="s">
        <v>132</v>
      </c>
      <c r="M200" s="52"/>
      <c r="N200" s="52"/>
      <c r="O200" s="53" t="s">
        <v>121</v>
      </c>
      <c r="P200" s="53"/>
      <c r="Q200" s="52"/>
      <c r="R200" s="54">
        <f t="shared" si="1"/>
        <v>1</v>
      </c>
      <c r="S200" s="52"/>
      <c r="T200" s="52"/>
      <c r="U200" s="52"/>
      <c r="V200" s="52"/>
      <c r="W200" s="52"/>
      <c r="X200" s="54">
        <f t="shared" si="2"/>
        <v>0</v>
      </c>
      <c r="Y200" s="82">
        <v>1.0</v>
      </c>
      <c r="Z200" s="83">
        <v>1.0</v>
      </c>
      <c r="AA200" s="84">
        <v>25.0</v>
      </c>
      <c r="AB200" s="84">
        <v>114.0</v>
      </c>
      <c r="AC200" s="84">
        <f t="shared" si="3"/>
        <v>0</v>
      </c>
    </row>
    <row r="201" hidden="1">
      <c r="J201" s="150" t="s">
        <v>344</v>
      </c>
      <c r="K201" s="51" t="str">
        <f>IF(ISBLANK(J201),"",if(L201="","N",if(VLOOKUP(CI200,NewPlanet,3,false)=L201,"Y","N")))</f>
        <v>N</v>
      </c>
      <c r="L201" s="3" t="s">
        <v>345</v>
      </c>
      <c r="M201" s="52"/>
      <c r="N201" s="52"/>
      <c r="O201" s="52"/>
      <c r="P201" s="53"/>
      <c r="Q201" s="53" t="s">
        <v>119</v>
      </c>
      <c r="R201" s="54">
        <f t="shared" si="1"/>
        <v>1</v>
      </c>
      <c r="S201" s="52"/>
      <c r="T201" s="52"/>
      <c r="U201" s="52"/>
      <c r="V201" s="52"/>
      <c r="W201" s="52"/>
      <c r="X201" s="54">
        <f t="shared" si="2"/>
        <v>0</v>
      </c>
      <c r="Y201" s="82">
        <v>1.0</v>
      </c>
      <c r="Z201" s="83">
        <v>1.0</v>
      </c>
      <c r="AA201" s="84">
        <v>59.0</v>
      </c>
      <c r="AB201" s="84">
        <v>276.0</v>
      </c>
      <c r="AC201" s="84">
        <f t="shared" si="3"/>
        <v>0</v>
      </c>
    </row>
    <row r="202" hidden="1">
      <c r="J202" s="150" t="s">
        <v>856</v>
      </c>
      <c r="K202" s="51" t="str">
        <f>IF(ISBLANK(J202),"",if(L202="","N",if(VLOOKUP(CI201,NewPlanet,3,false)=L202,"Y","N")))</f>
        <v>N</v>
      </c>
      <c r="L202" s="3" t="s">
        <v>857</v>
      </c>
      <c r="M202" s="53" t="s">
        <v>121</v>
      </c>
      <c r="N202" s="52"/>
      <c r="O202" s="53" t="s">
        <v>121</v>
      </c>
      <c r="P202" s="53" t="s">
        <v>121</v>
      </c>
      <c r="Q202" s="52"/>
      <c r="R202" s="54">
        <f t="shared" si="1"/>
        <v>3</v>
      </c>
      <c r="S202" s="53" t="s">
        <v>121</v>
      </c>
      <c r="T202" s="53" t="s">
        <v>121</v>
      </c>
      <c r="U202" s="52"/>
      <c r="V202" s="52"/>
      <c r="W202" s="52"/>
      <c r="X202" s="54">
        <f t="shared" si="2"/>
        <v>2</v>
      </c>
      <c r="Y202" s="82">
        <v>5.0</v>
      </c>
      <c r="Z202" s="83">
        <v>5.0</v>
      </c>
      <c r="AA202" s="84">
        <v>102.0</v>
      </c>
      <c r="AB202" s="84">
        <v>386.0</v>
      </c>
      <c r="AC202" s="84">
        <f t="shared" si="3"/>
        <v>0</v>
      </c>
    </row>
    <row r="203" hidden="1">
      <c r="J203" s="150" t="s">
        <v>653</v>
      </c>
      <c r="K203" s="51" t="str">
        <f>IF(ISBLANK(J203),"",if(L203="","N",if(VLOOKUP(CI202,NewPlanet,3,false)=L203,"Y","N")))</f>
        <v>N</v>
      </c>
      <c r="L203" s="3" t="s">
        <v>654</v>
      </c>
      <c r="M203" s="52"/>
      <c r="N203" s="52" t="s">
        <v>119</v>
      </c>
      <c r="O203" s="53" t="s">
        <v>119</v>
      </c>
      <c r="P203" s="53"/>
      <c r="Q203" s="52"/>
      <c r="R203" s="54">
        <f t="shared" si="1"/>
        <v>2</v>
      </c>
      <c r="S203" s="52"/>
      <c r="T203" s="52"/>
      <c r="U203" s="52"/>
      <c r="V203" s="52" t="s">
        <v>119</v>
      </c>
      <c r="W203" s="52"/>
      <c r="X203" s="54">
        <f t="shared" si="2"/>
        <v>1</v>
      </c>
      <c r="Y203" s="82">
        <v>3.0</v>
      </c>
      <c r="Z203" s="83">
        <v>3.0</v>
      </c>
      <c r="AA203" s="84">
        <v>52.0</v>
      </c>
      <c r="AB203" s="84">
        <v>234.0</v>
      </c>
      <c r="AC203" s="84">
        <f t="shared" si="3"/>
        <v>0</v>
      </c>
    </row>
    <row r="204" hidden="1">
      <c r="J204" s="232" t="s">
        <v>888</v>
      </c>
      <c r="K204" s="51" t="str">
        <f>IF(ISBLANK(J204),"",if(L204="","N",if(VLOOKUP(CI203,NewPlanet,3,false)=L204,"Y","N")))</f>
        <v>N</v>
      </c>
      <c r="L204" s="87" t="s">
        <v>889</v>
      </c>
      <c r="M204" s="53" t="s">
        <v>119</v>
      </c>
      <c r="N204" s="53" t="s">
        <v>119</v>
      </c>
      <c r="O204" s="52"/>
      <c r="P204" s="53"/>
      <c r="Q204" s="53" t="s">
        <v>119</v>
      </c>
      <c r="R204" s="54">
        <f t="shared" si="1"/>
        <v>3</v>
      </c>
      <c r="S204" s="53" t="s">
        <v>119</v>
      </c>
      <c r="T204" s="52"/>
      <c r="U204" s="53" t="s">
        <v>119</v>
      </c>
      <c r="V204" s="52"/>
      <c r="W204" s="52"/>
      <c r="X204" s="54">
        <f t="shared" si="2"/>
        <v>2</v>
      </c>
      <c r="Y204" s="82">
        <v>5.0</v>
      </c>
      <c r="Z204" s="83">
        <v>5.0</v>
      </c>
      <c r="AA204" s="84">
        <v>147.0</v>
      </c>
      <c r="AB204" s="84">
        <v>591.0</v>
      </c>
      <c r="AC204" s="84">
        <f t="shared" si="3"/>
        <v>0</v>
      </c>
    </row>
    <row r="205" hidden="1">
      <c r="J205" s="225" t="s">
        <v>607</v>
      </c>
      <c r="K205" s="51" t="str">
        <f>IF(ISBLANK(J205),"",if(L205="","N",if(VLOOKUP(CI204,NewPlanet,3,false)=L205,"Y","N")))</f>
        <v>N</v>
      </c>
      <c r="L205" s="165" t="s">
        <v>608</v>
      </c>
      <c r="M205" s="166" t="s">
        <v>121</v>
      </c>
      <c r="N205" s="97"/>
      <c r="O205" s="126"/>
      <c r="P205" s="116" t="s">
        <v>121</v>
      </c>
      <c r="Q205" s="97"/>
      <c r="R205" s="54">
        <f t="shared" si="1"/>
        <v>2</v>
      </c>
      <c r="S205" s="97"/>
      <c r="T205" s="97"/>
      <c r="U205" s="98"/>
      <c r="V205" s="116" t="s">
        <v>121</v>
      </c>
      <c r="W205" s="126"/>
      <c r="X205" s="54">
        <f t="shared" si="2"/>
        <v>1</v>
      </c>
      <c r="Y205" s="82">
        <v>3.0</v>
      </c>
      <c r="Z205" s="83">
        <v>3.0</v>
      </c>
      <c r="AA205" s="84">
        <v>63.0</v>
      </c>
      <c r="AB205" s="84">
        <v>291.0</v>
      </c>
      <c r="AC205" s="84">
        <f t="shared" si="3"/>
        <v>0</v>
      </c>
    </row>
    <row r="206" hidden="1">
      <c r="J206" s="150" t="s">
        <v>1026</v>
      </c>
      <c r="K206" s="51" t="str">
        <f>IF(ISBLANK(J206),"",if(L206="","N",if(VLOOKUP(CI205,NewPlanet,3,false)=L206,"Y","N")))</f>
        <v>N</v>
      </c>
      <c r="L206" s="3" t="s">
        <v>1027</v>
      </c>
      <c r="M206" s="52" t="s">
        <v>119</v>
      </c>
      <c r="N206" s="52"/>
      <c r="O206" s="52"/>
      <c r="P206" s="53" t="s">
        <v>119</v>
      </c>
      <c r="Q206" s="52" t="s">
        <v>119</v>
      </c>
      <c r="R206" s="54">
        <f t="shared" si="1"/>
        <v>3</v>
      </c>
      <c r="S206" s="52" t="s">
        <v>119</v>
      </c>
      <c r="T206" s="52"/>
      <c r="U206" s="52"/>
      <c r="V206" s="52" t="s">
        <v>119</v>
      </c>
      <c r="W206" s="52" t="s">
        <v>119</v>
      </c>
      <c r="X206" s="54">
        <f t="shared" si="2"/>
        <v>3</v>
      </c>
      <c r="Y206" s="82">
        <v>6.0</v>
      </c>
      <c r="Z206" s="83">
        <v>6.0</v>
      </c>
      <c r="AA206" s="84">
        <v>83.0</v>
      </c>
      <c r="AB206" s="84">
        <v>330.0</v>
      </c>
      <c r="AC206" s="84">
        <f t="shared" si="3"/>
        <v>0</v>
      </c>
    </row>
    <row r="207" hidden="1">
      <c r="J207" s="150" t="s">
        <v>455</v>
      </c>
      <c r="K207" s="51" t="str">
        <f>IF(ISBLANK(J207),"",if(L207="","N",if(VLOOKUP(CI206,NewPlanet,3,false)=L207,"Y","N")))</f>
        <v>N</v>
      </c>
      <c r="L207" s="3" t="s">
        <v>456</v>
      </c>
      <c r="M207" s="52"/>
      <c r="N207" s="52" t="s">
        <v>119</v>
      </c>
      <c r="O207" s="52"/>
      <c r="P207" s="53"/>
      <c r="Q207" s="52"/>
      <c r="R207" s="54">
        <f t="shared" si="1"/>
        <v>1</v>
      </c>
      <c r="S207" s="52"/>
      <c r="T207" s="52"/>
      <c r="U207" s="52"/>
      <c r="V207" s="52"/>
      <c r="W207" s="52"/>
      <c r="X207" s="54">
        <f t="shared" si="2"/>
        <v>0</v>
      </c>
      <c r="Y207" s="82">
        <v>1.0</v>
      </c>
      <c r="Z207" s="83">
        <v>1.0</v>
      </c>
      <c r="AA207" s="84">
        <v>34.0</v>
      </c>
      <c r="AB207" s="84">
        <v>152.0</v>
      </c>
      <c r="AC207" s="84">
        <f t="shared" si="3"/>
        <v>0</v>
      </c>
    </row>
    <row r="208" hidden="1">
      <c r="J208" s="150" t="s">
        <v>747</v>
      </c>
      <c r="K208" s="51" t="str">
        <f>IF(ISBLANK(J208),"",if(L208="","N",if(VLOOKUP(CI207,NewPlanet,3,false)=L208,"Y","N")))</f>
        <v>N</v>
      </c>
      <c r="L208" s="174" t="s">
        <v>749</v>
      </c>
      <c r="M208" s="53" t="s">
        <v>119</v>
      </c>
      <c r="N208" s="52"/>
      <c r="O208" s="53"/>
      <c r="P208" s="53" t="s">
        <v>119</v>
      </c>
      <c r="Q208" s="53"/>
      <c r="R208" s="54">
        <f t="shared" si="1"/>
        <v>2</v>
      </c>
      <c r="S208" s="53"/>
      <c r="T208" s="52"/>
      <c r="U208" s="53" t="s">
        <v>119</v>
      </c>
      <c r="V208" s="52"/>
      <c r="W208" s="52"/>
      <c r="X208" s="54">
        <f t="shared" si="2"/>
        <v>1</v>
      </c>
      <c r="Y208" s="82">
        <v>3.0</v>
      </c>
      <c r="Z208" s="83">
        <v>3.0</v>
      </c>
      <c r="AA208" s="84">
        <v>78.0</v>
      </c>
      <c r="AB208" s="84">
        <v>327.0</v>
      </c>
      <c r="AC208" s="84">
        <f t="shared" si="3"/>
        <v>0</v>
      </c>
    </row>
    <row r="209" hidden="1">
      <c r="J209" s="150" t="s">
        <v>234</v>
      </c>
      <c r="K209" s="51" t="str">
        <f>IF(ISBLANK(J209),"",if(L209="","N",if(VLOOKUP(CI208,NewPlanet,3,false)=L209,"Y","N")))</f>
        <v>N</v>
      </c>
      <c r="L209" s="3" t="s">
        <v>235</v>
      </c>
      <c r="M209" s="52"/>
      <c r="N209" s="52"/>
      <c r="O209" s="52"/>
      <c r="P209" s="53" t="s">
        <v>119</v>
      </c>
      <c r="Q209" s="52"/>
      <c r="R209" s="54">
        <f t="shared" si="1"/>
        <v>1</v>
      </c>
      <c r="S209" s="52"/>
      <c r="T209" s="52"/>
      <c r="U209" s="52"/>
      <c r="V209" s="52"/>
      <c r="W209" s="52"/>
      <c r="X209" s="54">
        <f t="shared" si="2"/>
        <v>0</v>
      </c>
      <c r="Y209" s="82">
        <v>1.0</v>
      </c>
      <c r="Z209" s="83">
        <v>1.0</v>
      </c>
      <c r="AA209" s="84">
        <v>73.0</v>
      </c>
      <c r="AB209" s="84">
        <v>315.0</v>
      </c>
      <c r="AC209" s="84">
        <f t="shared" si="3"/>
        <v>0</v>
      </c>
    </row>
    <row r="210" hidden="1">
      <c r="J210" s="150" t="s">
        <v>458</v>
      </c>
      <c r="K210" s="51" t="str">
        <f>IF(ISBLANK(J210),"",if(L210="","N",if(VLOOKUP(CI209,NewPlanet,3,false)=L210,"Y","N")))</f>
        <v>N</v>
      </c>
      <c r="L210" s="3" t="s">
        <v>459</v>
      </c>
      <c r="M210" s="52"/>
      <c r="N210" s="52" t="s">
        <v>121</v>
      </c>
      <c r="O210" s="52"/>
      <c r="P210" s="53"/>
      <c r="Q210" s="52"/>
      <c r="R210" s="54">
        <f t="shared" si="1"/>
        <v>1</v>
      </c>
      <c r="S210" s="52"/>
      <c r="T210" s="52"/>
      <c r="U210" s="52"/>
      <c r="V210" s="52"/>
      <c r="W210" s="52"/>
      <c r="X210" s="54">
        <f t="shared" si="2"/>
        <v>0</v>
      </c>
      <c r="Y210" s="82">
        <v>1.0</v>
      </c>
      <c r="Z210" s="83">
        <v>1.0</v>
      </c>
      <c r="AA210" s="84">
        <v>1.0</v>
      </c>
      <c r="AB210" s="84">
        <v>2.0</v>
      </c>
      <c r="AC210" s="84">
        <f t="shared" si="3"/>
        <v>0</v>
      </c>
    </row>
    <row r="211" hidden="1">
      <c r="J211" s="150" t="s">
        <v>1093</v>
      </c>
      <c r="K211" s="51" t="str">
        <f>IF(ISBLANK(J211),"",if(L211="","N",if(VLOOKUP(CI210,NewPlanet,3,false)=L211,"Y","N")))</f>
        <v>N</v>
      </c>
      <c r="L211" s="3" t="s">
        <v>1094</v>
      </c>
      <c r="M211" s="52" t="s">
        <v>119</v>
      </c>
      <c r="N211" s="52" t="s">
        <v>119</v>
      </c>
      <c r="O211" s="52"/>
      <c r="P211" s="53"/>
      <c r="Q211" s="52" t="s">
        <v>119</v>
      </c>
      <c r="R211" s="54">
        <f t="shared" si="1"/>
        <v>3</v>
      </c>
      <c r="S211" s="52" t="s">
        <v>119</v>
      </c>
      <c r="T211" s="52" t="s">
        <v>119</v>
      </c>
      <c r="U211" s="52" t="s">
        <v>119</v>
      </c>
      <c r="V211" s="52"/>
      <c r="W211" s="52"/>
      <c r="X211" s="54">
        <f t="shared" si="2"/>
        <v>3</v>
      </c>
      <c r="Y211" s="82">
        <v>6.0</v>
      </c>
      <c r="Z211" s="83">
        <v>6.0</v>
      </c>
      <c r="AA211" s="84">
        <v>62.0</v>
      </c>
      <c r="AB211" s="84">
        <v>128.0</v>
      </c>
      <c r="AC211" s="84">
        <f t="shared" si="3"/>
        <v>0</v>
      </c>
    </row>
    <row r="212" hidden="1">
      <c r="J212" s="150" t="s">
        <v>155</v>
      </c>
      <c r="K212" s="51" t="str">
        <f>IF(ISBLANK(J212),"",if(L212="","N",if(VLOOKUP(CI211,NewPlanet,3,false)=L212,"Y","N")))</f>
        <v>N</v>
      </c>
      <c r="L212" s="3" t="s">
        <v>158</v>
      </c>
      <c r="M212" s="52"/>
      <c r="N212" s="52"/>
      <c r="O212" s="52"/>
      <c r="P212" s="53"/>
      <c r="Q212" s="52" t="s">
        <v>119</v>
      </c>
      <c r="R212" s="54">
        <f t="shared" si="1"/>
        <v>1</v>
      </c>
      <c r="S212" s="52"/>
      <c r="T212" s="52"/>
      <c r="U212" s="52"/>
      <c r="V212" s="52"/>
      <c r="W212" s="52"/>
      <c r="X212" s="54">
        <f t="shared" si="2"/>
        <v>0</v>
      </c>
      <c r="Y212" s="82">
        <v>1.0</v>
      </c>
      <c r="Z212" s="83">
        <v>1.0</v>
      </c>
      <c r="AA212" s="84">
        <v>92.0</v>
      </c>
      <c r="AB212" s="84">
        <v>438.0</v>
      </c>
      <c r="AC212" s="84">
        <f t="shared" si="3"/>
        <v>0</v>
      </c>
    </row>
    <row r="213" hidden="1">
      <c r="J213" s="150" t="s">
        <v>915</v>
      </c>
      <c r="K213" s="51" t="str">
        <f>IF(ISBLANK(J213),"",if(L213="","N",if(VLOOKUP(CI212,NewPlanet,3,false)=L213,"Y","N")))</f>
        <v>N</v>
      </c>
      <c r="L213" s="3" t="s">
        <v>916</v>
      </c>
      <c r="M213" s="53" t="s">
        <v>119</v>
      </c>
      <c r="N213" s="52"/>
      <c r="O213" s="52"/>
      <c r="P213" s="53" t="s">
        <v>119</v>
      </c>
      <c r="Q213" s="53" t="s">
        <v>119</v>
      </c>
      <c r="R213" s="54">
        <f t="shared" si="1"/>
        <v>3</v>
      </c>
      <c r="S213" s="52"/>
      <c r="T213" s="52"/>
      <c r="U213" s="52"/>
      <c r="V213" s="53" t="s">
        <v>119</v>
      </c>
      <c r="W213" s="53" t="s">
        <v>119</v>
      </c>
      <c r="X213" s="54">
        <f t="shared" si="2"/>
        <v>2</v>
      </c>
      <c r="Y213" s="82">
        <v>5.0</v>
      </c>
      <c r="Z213" s="83">
        <v>5.0</v>
      </c>
      <c r="AA213" s="84">
        <v>91.0</v>
      </c>
      <c r="AB213" s="84">
        <v>391.0</v>
      </c>
      <c r="AC213" s="84">
        <f t="shared" si="3"/>
        <v>0</v>
      </c>
    </row>
    <row r="214" hidden="1">
      <c r="J214" s="150" t="s">
        <v>758</v>
      </c>
      <c r="K214" s="51" t="str">
        <f>IF(ISBLANK(J214),"",if(L214="","N",if(VLOOKUP(CI213,NewPlanet,3,false)=L214,"Y","N")))</f>
        <v>N</v>
      </c>
      <c r="L214" s="3" t="s">
        <v>759</v>
      </c>
      <c r="M214" s="52"/>
      <c r="N214" s="53" t="s">
        <v>119</v>
      </c>
      <c r="O214" s="53" t="s">
        <v>119</v>
      </c>
      <c r="P214" s="53"/>
      <c r="Q214" s="52"/>
      <c r="R214" s="54">
        <f t="shared" si="1"/>
        <v>2</v>
      </c>
      <c r="S214" s="53" t="s">
        <v>119</v>
      </c>
      <c r="T214" s="52"/>
      <c r="U214" s="52"/>
      <c r="V214" s="53" t="s">
        <v>119</v>
      </c>
      <c r="W214" s="52"/>
      <c r="X214" s="54">
        <f t="shared" si="2"/>
        <v>2</v>
      </c>
      <c r="Y214" s="82">
        <v>4.0</v>
      </c>
      <c r="Z214" s="83">
        <v>4.0</v>
      </c>
      <c r="AA214" s="84">
        <v>74.0</v>
      </c>
      <c r="AB214" s="84">
        <v>258.0</v>
      </c>
      <c r="AC214" s="84">
        <f t="shared" si="3"/>
        <v>0</v>
      </c>
    </row>
    <row r="215" hidden="1">
      <c r="J215" s="150" t="s">
        <v>406</v>
      </c>
      <c r="K215" s="51" t="str">
        <f>IF(ISBLANK(J215),"",if(L215="","N",if(VLOOKUP(CI214,NewPlanet,3,false)=L215,"Y","N")))</f>
        <v>N</v>
      </c>
      <c r="L215" s="3" t="s">
        <v>407</v>
      </c>
      <c r="M215" s="52" t="s">
        <v>119</v>
      </c>
      <c r="N215" s="52"/>
      <c r="O215" s="52"/>
      <c r="P215" s="53"/>
      <c r="Q215" s="52"/>
      <c r="R215" s="54">
        <f t="shared" si="1"/>
        <v>1</v>
      </c>
      <c r="S215" s="52"/>
      <c r="T215" s="52"/>
      <c r="U215" s="52"/>
      <c r="V215" s="52"/>
      <c r="W215" s="52"/>
      <c r="X215" s="54">
        <f t="shared" si="2"/>
        <v>0</v>
      </c>
      <c r="Y215" s="82">
        <v>1.0</v>
      </c>
      <c r="Z215" s="83">
        <v>1.0</v>
      </c>
      <c r="AA215" s="84">
        <v>70.0</v>
      </c>
      <c r="AB215" s="84">
        <v>277.0</v>
      </c>
      <c r="AC215" s="84">
        <f t="shared" si="3"/>
        <v>0</v>
      </c>
    </row>
    <row r="216" hidden="1">
      <c r="J216" s="150" t="s">
        <v>190</v>
      </c>
      <c r="K216" s="51" t="str">
        <f>IF(ISBLANK(J216),"",if(L216="","N",if(VLOOKUP(CI215,NewPlanet,3,false)=L216,"Y","N")))</f>
        <v>N</v>
      </c>
      <c r="L216" s="3" t="s">
        <v>192</v>
      </c>
      <c r="M216" s="52" t="s">
        <v>119</v>
      </c>
      <c r="N216" s="52"/>
      <c r="O216" s="52"/>
      <c r="P216" s="53"/>
      <c r="Q216" s="52"/>
      <c r="R216" s="54">
        <f t="shared" si="1"/>
        <v>1</v>
      </c>
      <c r="S216" s="52"/>
      <c r="T216" s="52"/>
      <c r="U216" s="52"/>
      <c r="V216" s="52"/>
      <c r="W216" s="52"/>
      <c r="X216" s="54">
        <f t="shared" si="2"/>
        <v>0</v>
      </c>
      <c r="Y216" s="82">
        <v>1.0</v>
      </c>
      <c r="Z216" s="83">
        <v>1.0</v>
      </c>
      <c r="AA216" s="84">
        <v>48.0</v>
      </c>
      <c r="AB216" s="84">
        <v>186.0</v>
      </c>
      <c r="AC216" s="84">
        <f t="shared" si="3"/>
        <v>0</v>
      </c>
    </row>
    <row r="217" hidden="1">
      <c r="J217" s="150" t="s">
        <v>1028</v>
      </c>
      <c r="K217" s="51" t="str">
        <f>IF(ISBLANK(J217),"",if(L217="","N",if(VLOOKUP(CI216,NewPlanet,3,false)=L217,"Y","N")))</f>
        <v>N</v>
      </c>
      <c r="L217" s="114" t="s">
        <v>1029</v>
      </c>
      <c r="M217" s="52"/>
      <c r="N217" s="53" t="s">
        <v>121</v>
      </c>
      <c r="O217" s="53" t="s">
        <v>121</v>
      </c>
      <c r="P217" s="53" t="s">
        <v>121</v>
      </c>
      <c r="Q217" s="52"/>
      <c r="R217" s="54">
        <f t="shared" si="1"/>
        <v>3</v>
      </c>
      <c r="S217" s="52"/>
      <c r="T217" s="53" t="s">
        <v>121</v>
      </c>
      <c r="U217" s="53" t="s">
        <v>121</v>
      </c>
      <c r="V217" s="53" t="s">
        <v>121</v>
      </c>
      <c r="W217" s="52"/>
      <c r="X217" s="54">
        <f t="shared" si="2"/>
        <v>3</v>
      </c>
      <c r="Y217" s="82">
        <v>6.0</v>
      </c>
      <c r="Z217" s="83">
        <v>6.0</v>
      </c>
      <c r="AA217" s="84">
        <v>110.0</v>
      </c>
      <c r="AB217" s="84">
        <v>454.0</v>
      </c>
      <c r="AC217" s="84">
        <f t="shared" si="3"/>
        <v>0</v>
      </c>
    </row>
    <row r="218" hidden="1">
      <c r="J218" s="150" t="s">
        <v>206</v>
      </c>
      <c r="K218" s="51" t="str">
        <f>IF(ISBLANK(J218),"",if(L218="","N",if(VLOOKUP(CI217,NewPlanet,3,false)=L218,"Y","N")))</f>
        <v>N</v>
      </c>
      <c r="L218" s="3" t="s">
        <v>209</v>
      </c>
      <c r="M218" s="52"/>
      <c r="N218" s="52" t="s">
        <v>119</v>
      </c>
      <c r="O218" s="52"/>
      <c r="P218" s="53"/>
      <c r="Q218" s="52"/>
      <c r="R218" s="54">
        <f t="shared" si="1"/>
        <v>1</v>
      </c>
      <c r="S218" s="52"/>
      <c r="T218" s="52"/>
      <c r="U218" s="52"/>
      <c r="V218" s="52"/>
      <c r="W218" s="52"/>
      <c r="X218" s="54">
        <f t="shared" si="2"/>
        <v>0</v>
      </c>
      <c r="Y218" s="82">
        <v>1.0</v>
      </c>
      <c r="Z218" s="83">
        <v>1.0</v>
      </c>
      <c r="AA218" s="84">
        <v>54.0</v>
      </c>
      <c r="AB218" s="84">
        <v>263.0</v>
      </c>
      <c r="AC218" s="84">
        <f t="shared" si="3"/>
        <v>0</v>
      </c>
    </row>
    <row r="219" hidden="1">
      <c r="J219" s="150" t="s">
        <v>807</v>
      </c>
      <c r="K219" s="51" t="str">
        <f>IF(ISBLANK(J219),"",if(L219="","N",if(VLOOKUP(CI218,NewPlanet,3,false)=L219,"Y","N")))</f>
        <v>N</v>
      </c>
      <c r="L219" s="3" t="s">
        <v>808</v>
      </c>
      <c r="M219" s="52"/>
      <c r="N219" s="52"/>
      <c r="O219" s="52"/>
      <c r="P219" s="53" t="s">
        <v>121</v>
      </c>
      <c r="Q219" s="52" t="s">
        <v>121</v>
      </c>
      <c r="R219" s="54">
        <f t="shared" si="1"/>
        <v>2</v>
      </c>
      <c r="S219" s="52" t="s">
        <v>121</v>
      </c>
      <c r="T219" s="52" t="s">
        <v>121</v>
      </c>
      <c r="U219" s="52"/>
      <c r="V219" s="52"/>
      <c r="W219" s="52"/>
      <c r="X219" s="54">
        <f t="shared" si="2"/>
        <v>2</v>
      </c>
      <c r="Y219" s="82">
        <v>4.0</v>
      </c>
      <c r="Z219" s="83">
        <v>4.0</v>
      </c>
      <c r="AA219" s="84">
        <v>82.0</v>
      </c>
      <c r="AB219" s="84">
        <v>314.0</v>
      </c>
      <c r="AC219" s="84">
        <f t="shared" si="3"/>
        <v>0</v>
      </c>
    </row>
    <row r="220" hidden="1">
      <c r="J220" s="150" t="s">
        <v>941</v>
      </c>
      <c r="K220" s="51" t="str">
        <f>IF(ISBLANK(J220),"",if(L220="","N",if(VLOOKUP(CI219,NewPlanet,3,false)=L220,"Y","N")))</f>
        <v>N</v>
      </c>
      <c r="L220" s="3" t="s">
        <v>942</v>
      </c>
      <c r="M220" s="53" t="s">
        <v>121</v>
      </c>
      <c r="N220" s="52"/>
      <c r="O220" s="53" t="s">
        <v>121</v>
      </c>
      <c r="P220" s="53"/>
      <c r="Q220" s="53" t="s">
        <v>121</v>
      </c>
      <c r="R220" s="54">
        <f t="shared" si="1"/>
        <v>3</v>
      </c>
      <c r="S220" s="53" t="s">
        <v>121</v>
      </c>
      <c r="T220" s="52"/>
      <c r="U220" s="53" t="s">
        <v>121</v>
      </c>
      <c r="V220" s="52"/>
      <c r="W220" s="52"/>
      <c r="X220" s="54">
        <f t="shared" si="2"/>
        <v>2</v>
      </c>
      <c r="Y220" s="82">
        <v>5.0</v>
      </c>
      <c r="Z220" s="83">
        <v>5.0</v>
      </c>
      <c r="AA220" s="84">
        <v>119.0</v>
      </c>
      <c r="AB220" s="84">
        <v>438.0</v>
      </c>
      <c r="AC220" s="84">
        <f t="shared" si="3"/>
        <v>0</v>
      </c>
    </row>
    <row r="221" hidden="1">
      <c r="J221" s="150" t="s">
        <v>731</v>
      </c>
      <c r="K221" s="51" t="str">
        <f>IF(ISBLANK(J221),"",if(L221="","N",if(VLOOKUP(CI220,NewPlanet,3,false)=L221,"Y","N")))</f>
        <v>N</v>
      </c>
      <c r="L221" s="86" t="s">
        <v>733</v>
      </c>
      <c r="M221" s="52"/>
      <c r="N221" s="53" t="s">
        <v>119</v>
      </c>
      <c r="O221" s="52"/>
      <c r="P221" s="53" t="s">
        <v>119</v>
      </c>
      <c r="Q221" s="52"/>
      <c r="R221" s="54">
        <f t="shared" si="1"/>
        <v>2</v>
      </c>
      <c r="S221" s="52"/>
      <c r="T221" s="52"/>
      <c r="U221" s="53" t="s">
        <v>119</v>
      </c>
      <c r="V221" s="52"/>
      <c r="W221" s="53" t="s">
        <v>119</v>
      </c>
      <c r="X221" s="54">
        <f t="shared" si="2"/>
        <v>2</v>
      </c>
      <c r="Y221" s="82">
        <v>4.0</v>
      </c>
      <c r="Z221" s="83">
        <v>4.0</v>
      </c>
      <c r="AA221" s="84">
        <v>103.0</v>
      </c>
      <c r="AB221" s="84">
        <v>423.0</v>
      </c>
      <c r="AC221" s="84">
        <f t="shared" si="3"/>
        <v>0</v>
      </c>
    </row>
    <row r="222" hidden="1">
      <c r="J222" s="150" t="s">
        <v>651</v>
      </c>
      <c r="K222" s="51" t="str">
        <f>IF(ISBLANK(J222),"",if(L222="","N",if(VLOOKUP(CI221,NewPlanet,3,false)=L222,"Y","N")))</f>
        <v>N</v>
      </c>
      <c r="L222" s="3" t="s">
        <v>652</v>
      </c>
      <c r="M222" s="53" t="s">
        <v>119</v>
      </c>
      <c r="N222" s="52"/>
      <c r="O222" s="53" t="s">
        <v>119</v>
      </c>
      <c r="P222" s="53"/>
      <c r="Q222" s="52"/>
      <c r="R222" s="54">
        <f t="shared" si="1"/>
        <v>2</v>
      </c>
      <c r="S222" s="52"/>
      <c r="T222" s="52"/>
      <c r="U222" s="53" t="s">
        <v>119</v>
      </c>
      <c r="V222" s="52"/>
      <c r="W222" s="52"/>
      <c r="X222" s="54">
        <f t="shared" si="2"/>
        <v>1</v>
      </c>
      <c r="Y222" s="82">
        <v>3.0</v>
      </c>
      <c r="Z222" s="83">
        <v>3.0</v>
      </c>
      <c r="AA222" s="84">
        <v>97.0</v>
      </c>
      <c r="AB222" s="84">
        <v>389.0</v>
      </c>
      <c r="AC222" s="84">
        <f t="shared" si="3"/>
        <v>0</v>
      </c>
    </row>
    <row r="223" hidden="1">
      <c r="J223" s="150" t="s">
        <v>614</v>
      </c>
      <c r="K223" s="51" t="str">
        <f>IF(ISBLANK(J223),"",if(L223="","N",if(VLOOKUP(CI222,NewPlanet,3,false)=L223,"Y","N")))</f>
        <v>N</v>
      </c>
      <c r="L223" s="3" t="s">
        <v>615</v>
      </c>
      <c r="M223" s="53" t="s">
        <v>121</v>
      </c>
      <c r="N223" s="52"/>
      <c r="O223" s="52"/>
      <c r="P223" s="53" t="s">
        <v>121</v>
      </c>
      <c r="Q223" s="52"/>
      <c r="R223" s="54">
        <f t="shared" si="1"/>
        <v>2</v>
      </c>
      <c r="S223" s="52"/>
      <c r="T223" s="52"/>
      <c r="U223" s="53" t="s">
        <v>121</v>
      </c>
      <c r="V223" s="52"/>
      <c r="W223" s="52"/>
      <c r="X223" s="54">
        <f t="shared" si="2"/>
        <v>1</v>
      </c>
      <c r="Y223" s="82">
        <v>3.0</v>
      </c>
      <c r="Z223" s="83">
        <v>3.0</v>
      </c>
      <c r="AA223" s="84">
        <v>67.0</v>
      </c>
      <c r="AB223" s="84">
        <v>295.0</v>
      </c>
      <c r="AC223" s="84">
        <f t="shared" si="3"/>
        <v>0</v>
      </c>
    </row>
    <row r="224" hidden="1">
      <c r="J224" s="150" t="s">
        <v>1123</v>
      </c>
      <c r="K224" s="51" t="str">
        <f>IF(ISBLANK(J224),"",if(L224="","N",if(VLOOKUP(CI223,NewPlanet,3,false)=L224,"Y","N")))</f>
        <v>N</v>
      </c>
      <c r="L224" s="3" t="s">
        <v>1096</v>
      </c>
      <c r="M224" s="52" t="s">
        <v>119</v>
      </c>
      <c r="N224" s="52" t="s">
        <v>119</v>
      </c>
      <c r="O224" s="52"/>
      <c r="P224" s="53"/>
      <c r="Q224" s="52" t="s">
        <v>119</v>
      </c>
      <c r="R224" s="54">
        <f t="shared" si="1"/>
        <v>3</v>
      </c>
      <c r="S224" s="52" t="s">
        <v>119</v>
      </c>
      <c r="T224" s="52" t="s">
        <v>119</v>
      </c>
      <c r="U224" s="52" t="s">
        <v>119</v>
      </c>
      <c r="V224" s="52"/>
      <c r="W224" s="52"/>
      <c r="X224" s="54">
        <f t="shared" si="2"/>
        <v>3</v>
      </c>
      <c r="Y224" s="82">
        <v>6.0</v>
      </c>
      <c r="Z224" s="83">
        <v>6.0</v>
      </c>
      <c r="AA224" s="84">
        <v>172.0</v>
      </c>
      <c r="AB224" s="84">
        <v>679.0</v>
      </c>
      <c r="AC224" s="84">
        <f t="shared" si="3"/>
        <v>0</v>
      </c>
    </row>
    <row r="225" hidden="1">
      <c r="J225" s="222" t="s">
        <v>402</v>
      </c>
      <c r="K225" s="51" t="str">
        <f>IF(ISBLANK(J225),"",if(L225="","N",if(VLOOKUP(CI224,NewPlanet,3,false)=L225,"Y","N")))</f>
        <v>N</v>
      </c>
      <c r="L225" s="86" t="s">
        <v>403</v>
      </c>
      <c r="M225" s="97"/>
      <c r="N225" s="97"/>
      <c r="O225" s="97"/>
      <c r="P225" s="116" t="s">
        <v>119</v>
      </c>
      <c r="Q225" s="126"/>
      <c r="R225" s="54">
        <f t="shared" si="1"/>
        <v>1</v>
      </c>
      <c r="S225" s="97"/>
      <c r="T225" s="97"/>
      <c r="U225" s="97"/>
      <c r="V225" s="97"/>
      <c r="W225" s="97"/>
      <c r="X225" s="54">
        <f t="shared" si="2"/>
        <v>0</v>
      </c>
      <c r="Y225" s="82">
        <v>1.0</v>
      </c>
      <c r="Z225" s="83">
        <v>1.0</v>
      </c>
      <c r="AA225" s="84">
        <v>5.0</v>
      </c>
      <c r="AB225" s="84">
        <v>31.0</v>
      </c>
      <c r="AC225" s="84">
        <f t="shared" si="3"/>
        <v>0</v>
      </c>
    </row>
    <row r="226" hidden="1">
      <c r="J226" s="150" t="s">
        <v>127</v>
      </c>
      <c r="K226" s="51" t="str">
        <f>IF(ISBLANK(J226),"",if(L226="","N",if(VLOOKUP(CI225,NewPlanet,3,false)=L226,"Y","N")))</f>
        <v>N</v>
      </c>
      <c r="L226" s="3" t="s">
        <v>129</v>
      </c>
      <c r="M226" s="52" t="s">
        <v>119</v>
      </c>
      <c r="N226" s="52"/>
      <c r="O226" s="52"/>
      <c r="P226" s="53"/>
      <c r="Q226" s="52"/>
      <c r="R226" s="54">
        <f t="shared" si="1"/>
        <v>1</v>
      </c>
      <c r="S226" s="52"/>
      <c r="T226" s="52"/>
      <c r="U226" s="52"/>
      <c r="V226" s="52"/>
      <c r="W226" s="52"/>
      <c r="X226" s="54">
        <f t="shared" si="2"/>
        <v>0</v>
      </c>
      <c r="Y226" s="82">
        <v>1.0</v>
      </c>
      <c r="Z226" s="83">
        <v>1.0</v>
      </c>
      <c r="AA226" s="84">
        <v>1.0</v>
      </c>
      <c r="AB226" s="84">
        <v>7.0</v>
      </c>
      <c r="AC226" s="84">
        <f t="shared" si="3"/>
        <v>0</v>
      </c>
    </row>
    <row r="227" hidden="1">
      <c r="J227" s="150" t="s">
        <v>460</v>
      </c>
      <c r="K227" s="51" t="str">
        <f>IF(ISBLANK(J227),"",if(L227="","N",if(VLOOKUP(CI226,NewPlanet,3,false)=L227,"Y","N")))</f>
        <v>N</v>
      </c>
      <c r="L227" s="3" t="s">
        <v>461</v>
      </c>
      <c r="M227" s="53" t="s">
        <v>121</v>
      </c>
      <c r="N227" s="52"/>
      <c r="O227" s="52"/>
      <c r="P227" s="53"/>
      <c r="Q227" s="52"/>
      <c r="R227" s="54">
        <f t="shared" si="1"/>
        <v>1</v>
      </c>
      <c r="S227" s="52"/>
      <c r="T227" s="52"/>
      <c r="U227" s="52"/>
      <c r="V227" s="52"/>
      <c r="W227" s="52"/>
      <c r="X227" s="54">
        <f t="shared" si="2"/>
        <v>0</v>
      </c>
      <c r="Y227" s="82">
        <v>1.0</v>
      </c>
      <c r="Z227" s="83">
        <v>1.0</v>
      </c>
      <c r="AA227" s="84">
        <v>6.0</v>
      </c>
      <c r="AB227" s="84">
        <v>28.0</v>
      </c>
      <c r="AC227" s="84">
        <f t="shared" si="3"/>
        <v>0</v>
      </c>
    </row>
    <row r="228" hidden="1">
      <c r="J228" s="150" t="s">
        <v>1001</v>
      </c>
      <c r="K228" s="51" t="str">
        <f>IF(ISBLANK(J228),"",if(L228="","N",if(VLOOKUP(CI227,NewPlanet,3,false)=L228,"Y","N")))</f>
        <v>N</v>
      </c>
      <c r="L228" s="3" t="s">
        <v>1002</v>
      </c>
      <c r="M228" s="52"/>
      <c r="N228" s="52" t="s">
        <v>119</v>
      </c>
      <c r="O228" s="52" t="s">
        <v>119</v>
      </c>
      <c r="P228" s="53" t="s">
        <v>119</v>
      </c>
      <c r="Q228" s="52"/>
      <c r="R228" s="54">
        <f t="shared" si="1"/>
        <v>3</v>
      </c>
      <c r="S228" s="52" t="s">
        <v>119</v>
      </c>
      <c r="T228" s="52"/>
      <c r="U228" s="52" t="s">
        <v>119</v>
      </c>
      <c r="V228" s="52"/>
      <c r="W228" s="52" t="s">
        <v>119</v>
      </c>
      <c r="X228" s="54">
        <f t="shared" si="2"/>
        <v>3</v>
      </c>
      <c r="Y228" s="82">
        <v>6.0</v>
      </c>
      <c r="Z228" s="83">
        <v>6.0</v>
      </c>
      <c r="AA228" s="84">
        <v>25.0</v>
      </c>
      <c r="AB228" s="84">
        <v>25.0</v>
      </c>
      <c r="AC228" s="84">
        <f t="shared" si="3"/>
        <v>0</v>
      </c>
    </row>
    <row r="229" hidden="1">
      <c r="J229" s="150" t="s">
        <v>619</v>
      </c>
      <c r="K229" s="51" t="str">
        <f>IF(ISBLANK(J229),"",if(L229="","N",if(VLOOKUP(CI228,NewPlanet,3,false)=L229,"Y","N")))</f>
        <v>N</v>
      </c>
      <c r="L229" s="3" t="s">
        <v>620</v>
      </c>
      <c r="M229" s="53" t="s">
        <v>121</v>
      </c>
      <c r="N229" s="53" t="s">
        <v>121</v>
      </c>
      <c r="O229" s="52"/>
      <c r="P229" s="53"/>
      <c r="Q229" s="52"/>
      <c r="R229" s="54">
        <f t="shared" si="1"/>
        <v>2</v>
      </c>
      <c r="S229" s="52"/>
      <c r="T229" s="52"/>
      <c r="U229" s="52"/>
      <c r="V229" s="52"/>
      <c r="W229" s="53" t="s">
        <v>121</v>
      </c>
      <c r="X229" s="54">
        <f t="shared" si="2"/>
        <v>1</v>
      </c>
      <c r="Y229" s="82">
        <v>3.0</v>
      </c>
      <c r="Z229" s="83">
        <v>3.0</v>
      </c>
      <c r="AA229" s="84">
        <v>67.0</v>
      </c>
      <c r="AB229" s="84">
        <v>305.0</v>
      </c>
      <c r="AC229" s="84">
        <f t="shared" si="3"/>
        <v>0</v>
      </c>
    </row>
    <row r="230" hidden="1">
      <c r="J230" s="150" t="s">
        <v>256</v>
      </c>
      <c r="K230" s="51" t="str">
        <f>IF(ISBLANK(J230),"",if(L230="","N",if(VLOOKUP(CI229,NewPlanet,3,false)=L230,"Y","N")))</f>
        <v>N</v>
      </c>
      <c r="L230" s="3" t="s">
        <v>259</v>
      </c>
      <c r="M230" s="52" t="s">
        <v>119</v>
      </c>
      <c r="N230" s="52"/>
      <c r="O230" s="52"/>
      <c r="P230" s="53"/>
      <c r="Q230" s="52"/>
      <c r="R230" s="54">
        <f t="shared" si="1"/>
        <v>1</v>
      </c>
      <c r="S230" s="52"/>
      <c r="T230" s="52"/>
      <c r="U230" s="52"/>
      <c r="V230" s="52"/>
      <c r="W230" s="52"/>
      <c r="X230" s="54">
        <f t="shared" si="2"/>
        <v>0</v>
      </c>
      <c r="Y230" s="82">
        <v>1.0</v>
      </c>
      <c r="Z230" s="83">
        <v>1.0</v>
      </c>
      <c r="AA230" s="84">
        <v>76.0</v>
      </c>
      <c r="AB230" s="84">
        <v>337.0</v>
      </c>
      <c r="AC230" s="84">
        <f t="shared" si="3"/>
        <v>0</v>
      </c>
    </row>
    <row r="231" hidden="1">
      <c r="J231" s="150" t="s">
        <v>1114</v>
      </c>
      <c r="K231" s="51" t="str">
        <f>IF(ISBLANK(J231),"",if(L231="","N",if(VLOOKUP(CI230,NewPlanet,3,false)=L231,"Y","N")))</f>
        <v>N</v>
      </c>
      <c r="L231" s="3" t="s">
        <v>1100</v>
      </c>
      <c r="M231" s="52" t="s">
        <v>119</v>
      </c>
      <c r="N231" s="52"/>
      <c r="O231" s="52" t="s">
        <v>119</v>
      </c>
      <c r="P231" s="53" t="s">
        <v>119</v>
      </c>
      <c r="Q231" s="52"/>
      <c r="R231" s="54">
        <f t="shared" si="1"/>
        <v>3</v>
      </c>
      <c r="S231" s="52" t="s">
        <v>119</v>
      </c>
      <c r="T231" s="52"/>
      <c r="U231" s="52" t="s">
        <v>119</v>
      </c>
      <c r="V231" s="52" t="s">
        <v>119</v>
      </c>
      <c r="W231" s="52"/>
      <c r="X231" s="54">
        <f t="shared" si="2"/>
        <v>3</v>
      </c>
      <c r="Y231" s="82">
        <v>6.0</v>
      </c>
      <c r="Z231" s="83">
        <v>6.0</v>
      </c>
      <c r="AA231" s="84">
        <v>72.0</v>
      </c>
      <c r="AB231" s="84">
        <v>142.0</v>
      </c>
      <c r="AC231" s="84">
        <f t="shared" si="3"/>
        <v>0</v>
      </c>
    </row>
    <row r="232" hidden="1">
      <c r="J232" s="150" t="s">
        <v>358</v>
      </c>
      <c r="K232" s="51"/>
      <c r="L232" s="3" t="s">
        <v>359</v>
      </c>
      <c r="M232" s="52"/>
      <c r="N232" s="52"/>
      <c r="O232" s="52"/>
      <c r="P232" s="53" t="s">
        <v>119</v>
      </c>
      <c r="Q232" s="52"/>
      <c r="R232" s="54">
        <f t="shared" si="1"/>
        <v>1</v>
      </c>
      <c r="S232" s="52"/>
      <c r="T232" s="53"/>
      <c r="U232" s="53" t="s">
        <v>119</v>
      </c>
      <c r="V232" s="52"/>
      <c r="W232" s="52"/>
      <c r="X232" s="54">
        <f t="shared" si="2"/>
        <v>1</v>
      </c>
      <c r="Y232" s="82">
        <v>2.0</v>
      </c>
      <c r="Z232" s="83">
        <v>2.0</v>
      </c>
      <c r="AA232" s="84">
        <v>42.0</v>
      </c>
      <c r="AB232" s="84">
        <v>168.0</v>
      </c>
      <c r="AC232" s="84">
        <f t="shared" si="3"/>
        <v>0</v>
      </c>
    </row>
    <row r="233" hidden="1">
      <c r="J233" s="150" t="s">
        <v>809</v>
      </c>
      <c r="K233" s="51" t="str">
        <f>IF(ISBLANK(J233),"",if(L233="","N",if(VLOOKUP(CI232,NewPlanet,3,false)=L233,"Y","N")))</f>
        <v>N</v>
      </c>
      <c r="L233" s="3" t="s">
        <v>810</v>
      </c>
      <c r="M233" s="53" t="s">
        <v>119</v>
      </c>
      <c r="N233" s="53" t="s">
        <v>119</v>
      </c>
      <c r="O233" s="52"/>
      <c r="P233" s="53"/>
      <c r="Q233" s="52"/>
      <c r="R233" s="54">
        <f t="shared" si="1"/>
        <v>2</v>
      </c>
      <c r="S233" s="52"/>
      <c r="T233" s="52"/>
      <c r="U233" s="53" t="s">
        <v>119</v>
      </c>
      <c r="V233" s="53" t="s">
        <v>119</v>
      </c>
      <c r="W233" s="52"/>
      <c r="X233" s="54">
        <f t="shared" si="2"/>
        <v>2</v>
      </c>
      <c r="Y233" s="82">
        <v>4.0</v>
      </c>
      <c r="Z233" s="83">
        <v>4.0</v>
      </c>
      <c r="AA233" s="84">
        <v>101.0</v>
      </c>
      <c r="AB233" s="84">
        <v>396.0</v>
      </c>
      <c r="AC233" s="84">
        <f t="shared" si="3"/>
        <v>0</v>
      </c>
    </row>
    <row r="234" hidden="1">
      <c r="J234" s="150" t="s">
        <v>1109</v>
      </c>
      <c r="K234" s="51" t="str">
        <f>IF(ISBLANK(J234),"",if(L234="","N",if(VLOOKUP(CI233,NewPlanet,3,false)=L234,"Y","N")))</f>
        <v>N</v>
      </c>
      <c r="L234" s="3" t="s">
        <v>1101</v>
      </c>
      <c r="M234" s="52"/>
      <c r="N234" s="52" t="s">
        <v>119</v>
      </c>
      <c r="O234" s="52" t="s">
        <v>119</v>
      </c>
      <c r="P234" s="53" t="s">
        <v>119</v>
      </c>
      <c r="Q234" s="52"/>
      <c r="R234" s="54">
        <f t="shared" si="1"/>
        <v>3</v>
      </c>
      <c r="S234" s="52" t="s">
        <v>119</v>
      </c>
      <c r="T234" s="52"/>
      <c r="U234" s="52" t="s">
        <v>119</v>
      </c>
      <c r="V234" s="52"/>
      <c r="W234" s="52" t="s">
        <v>119</v>
      </c>
      <c r="X234" s="54">
        <f t="shared" si="2"/>
        <v>3</v>
      </c>
      <c r="Y234" s="82">
        <v>6.0</v>
      </c>
      <c r="Z234" s="83">
        <v>6.0</v>
      </c>
      <c r="AA234" s="84">
        <v>128.0</v>
      </c>
      <c r="AB234" s="84">
        <v>478.0</v>
      </c>
      <c r="AC234" s="84">
        <f t="shared" si="3"/>
        <v>0</v>
      </c>
    </row>
    <row r="235" hidden="1">
      <c r="J235" s="150" t="s">
        <v>776</v>
      </c>
      <c r="K235" s="51" t="str">
        <f>IF(ISBLANK(J235),"",if(L235="","N",if(VLOOKUP(CI234,NewPlanet,3,false)=L235,"Y","N")))</f>
        <v>N</v>
      </c>
      <c r="L235" s="3" t="s">
        <v>778</v>
      </c>
      <c r="M235" s="52"/>
      <c r="N235" s="52"/>
      <c r="O235" s="52" t="s">
        <v>121</v>
      </c>
      <c r="P235" s="53"/>
      <c r="Q235" s="52" t="s">
        <v>121</v>
      </c>
      <c r="R235" s="54">
        <f t="shared" si="1"/>
        <v>2</v>
      </c>
      <c r="S235" s="52"/>
      <c r="T235" s="52"/>
      <c r="U235" s="52"/>
      <c r="V235" s="52"/>
      <c r="W235" s="52" t="s">
        <v>121</v>
      </c>
      <c r="X235" s="54">
        <f t="shared" si="2"/>
        <v>1</v>
      </c>
      <c r="Y235" s="82">
        <v>3.0</v>
      </c>
      <c r="Z235" s="83">
        <v>3.0</v>
      </c>
      <c r="AA235" s="84">
        <v>99.0</v>
      </c>
      <c r="AB235" s="84">
        <v>439.0</v>
      </c>
      <c r="AC235" s="84">
        <f t="shared" si="3"/>
        <v>0</v>
      </c>
    </row>
    <row r="236" hidden="1">
      <c r="J236" s="150" t="s">
        <v>576</v>
      </c>
      <c r="K236" s="51" t="str">
        <f>IF(ISBLANK(J236),"",if(L236="","N",if(VLOOKUP(CI235,NewPlanet,3,false)=L236,"Y","N")))</f>
        <v>N</v>
      </c>
      <c r="L236" s="3" t="s">
        <v>577</v>
      </c>
      <c r="M236" s="52"/>
      <c r="N236" s="52" t="s">
        <v>121</v>
      </c>
      <c r="O236" s="52"/>
      <c r="P236" s="53"/>
      <c r="Q236" s="52"/>
      <c r="R236" s="54">
        <f t="shared" si="1"/>
        <v>1</v>
      </c>
      <c r="S236" s="52"/>
      <c r="T236" s="52"/>
      <c r="U236" s="52"/>
      <c r="V236" s="52" t="s">
        <v>121</v>
      </c>
      <c r="W236" s="52"/>
      <c r="X236" s="54">
        <f t="shared" si="2"/>
        <v>1</v>
      </c>
      <c r="Y236" s="82">
        <v>2.0</v>
      </c>
      <c r="Z236" s="83">
        <v>2.0</v>
      </c>
      <c r="AA236" s="84">
        <v>55.0</v>
      </c>
      <c r="AB236" s="84">
        <v>215.0</v>
      </c>
      <c r="AC236" s="84">
        <f t="shared" si="3"/>
        <v>0</v>
      </c>
    </row>
    <row r="237" hidden="1">
      <c r="J237" s="150" t="s">
        <v>781</v>
      </c>
      <c r="K237" s="51" t="str">
        <f>IF(ISBLANK(J237),"",if(L237="","N",if(VLOOKUP(CI236,NewPlanet,3,false)=L237,"Y","N")))</f>
        <v>N</v>
      </c>
      <c r="L237" s="3" t="s">
        <v>782</v>
      </c>
      <c r="M237" s="52"/>
      <c r="N237" s="53" t="s">
        <v>119</v>
      </c>
      <c r="O237" s="53" t="s">
        <v>119</v>
      </c>
      <c r="P237" s="53"/>
      <c r="Q237" s="52"/>
      <c r="R237" s="54">
        <f t="shared" si="1"/>
        <v>2</v>
      </c>
      <c r="S237" s="52"/>
      <c r="T237" s="52"/>
      <c r="U237" s="52"/>
      <c r="V237" s="52"/>
      <c r="W237" s="53" t="s">
        <v>119</v>
      </c>
      <c r="X237" s="54">
        <f t="shared" si="2"/>
        <v>1</v>
      </c>
      <c r="Y237" s="82">
        <v>3.0</v>
      </c>
      <c r="Z237" s="83">
        <v>3.0</v>
      </c>
      <c r="AA237" s="84">
        <v>86.0</v>
      </c>
      <c r="AB237" s="84">
        <v>293.0</v>
      </c>
      <c r="AC237" s="84">
        <f t="shared" si="3"/>
        <v>0</v>
      </c>
    </row>
    <row r="238" hidden="1">
      <c r="J238" s="150" t="s">
        <v>872</v>
      </c>
      <c r="K238" s="51" t="str">
        <f>IF(ISBLANK(J238),"",if(L238="","N",if(VLOOKUP(CI237,NewPlanet,3,false)=L238,"Y","N")))</f>
        <v>N</v>
      </c>
      <c r="L238" s="91" t="s">
        <v>873</v>
      </c>
      <c r="M238" s="53" t="s">
        <v>119</v>
      </c>
      <c r="N238" s="53" t="s">
        <v>119</v>
      </c>
      <c r="O238" s="52"/>
      <c r="P238" s="53"/>
      <c r="Q238" s="53" t="s">
        <v>119</v>
      </c>
      <c r="R238" s="54">
        <f t="shared" si="1"/>
        <v>3</v>
      </c>
      <c r="S238" s="52"/>
      <c r="T238" s="53" t="s">
        <v>119</v>
      </c>
      <c r="U238" s="52"/>
      <c r="V238" s="53" t="s">
        <v>119</v>
      </c>
      <c r="W238" s="52"/>
      <c r="X238" s="54">
        <f t="shared" si="2"/>
        <v>2</v>
      </c>
      <c r="Y238" s="82">
        <v>5.0</v>
      </c>
      <c r="Z238" s="83">
        <v>5.0</v>
      </c>
      <c r="AA238" s="84">
        <v>145.0</v>
      </c>
      <c r="AB238" s="84">
        <v>583.0</v>
      </c>
      <c r="AC238" s="84">
        <f t="shared" si="3"/>
        <v>0</v>
      </c>
    </row>
    <row r="239" hidden="1">
      <c r="J239" s="150" t="s">
        <v>446</v>
      </c>
      <c r="K239" s="51" t="str">
        <f>IF(ISBLANK(J239),"",if(L239="","N",if(VLOOKUP(CI238,NewPlanet,3,false)=L239,"Y","N")))</f>
        <v>N</v>
      </c>
      <c r="L239" s="3" t="s">
        <v>447</v>
      </c>
      <c r="M239" s="52"/>
      <c r="N239" s="52"/>
      <c r="O239" s="52" t="s">
        <v>119</v>
      </c>
      <c r="P239" s="53"/>
      <c r="Q239" s="52"/>
      <c r="R239" s="54">
        <f t="shared" si="1"/>
        <v>1</v>
      </c>
      <c r="S239" s="52"/>
      <c r="T239" s="52"/>
      <c r="U239" s="52"/>
      <c r="V239" s="52"/>
      <c r="W239" s="52"/>
      <c r="X239" s="54">
        <f t="shared" si="2"/>
        <v>0</v>
      </c>
      <c r="Y239" s="82">
        <v>1.0</v>
      </c>
      <c r="Z239" s="83">
        <v>1.0</v>
      </c>
      <c r="AA239" s="84">
        <v>1.0</v>
      </c>
      <c r="AB239" s="84">
        <v>4.0</v>
      </c>
      <c r="AC239" s="84">
        <f t="shared" si="3"/>
        <v>0</v>
      </c>
    </row>
    <row r="240" hidden="1">
      <c r="J240" s="150" t="s">
        <v>150</v>
      </c>
      <c r="K240" s="51" t="str">
        <f>IF(ISBLANK(J240),"",if(L240="","N",if(VLOOKUP(CI239,NewPlanet,3,false)=L240,"Y","N")))</f>
        <v>N</v>
      </c>
      <c r="L240" s="87" t="s">
        <v>152</v>
      </c>
      <c r="M240" s="52"/>
      <c r="N240" s="52"/>
      <c r="O240" s="53" t="s">
        <v>119</v>
      </c>
      <c r="P240" s="53"/>
      <c r="Q240" s="52"/>
      <c r="R240" s="54">
        <f t="shared" si="1"/>
        <v>1</v>
      </c>
      <c r="S240" s="52"/>
      <c r="T240" s="52"/>
      <c r="U240" s="52"/>
      <c r="V240" s="52"/>
      <c r="W240" s="52"/>
      <c r="X240" s="54">
        <f t="shared" si="2"/>
        <v>0</v>
      </c>
      <c r="Y240" s="82">
        <v>1.0</v>
      </c>
      <c r="Z240" s="83">
        <v>1.0</v>
      </c>
      <c r="AA240" s="84">
        <v>4.0</v>
      </c>
      <c r="AB240" s="84">
        <v>28.0</v>
      </c>
      <c r="AC240" s="84">
        <f t="shared" si="3"/>
        <v>0</v>
      </c>
    </row>
    <row r="241" hidden="1">
      <c r="J241" s="150" t="s">
        <v>617</v>
      </c>
      <c r="K241" s="51" t="str">
        <f>IF(ISBLANK(J241),"",if(L241="","N",if(VLOOKUP(CI240,NewPlanet,3,false)=L241,"Y","N")))</f>
        <v>N</v>
      </c>
      <c r="L241" s="3" t="s">
        <v>618</v>
      </c>
      <c r="M241" s="52"/>
      <c r="N241" s="52"/>
      <c r="O241" s="52"/>
      <c r="P241" s="53" t="s">
        <v>121</v>
      </c>
      <c r="Q241" s="52"/>
      <c r="R241" s="54">
        <f t="shared" si="1"/>
        <v>1</v>
      </c>
      <c r="S241" s="52"/>
      <c r="T241" s="52"/>
      <c r="U241" s="52"/>
      <c r="V241" s="53" t="s">
        <v>121</v>
      </c>
      <c r="W241" s="52"/>
      <c r="X241" s="54">
        <f t="shared" si="2"/>
        <v>1</v>
      </c>
      <c r="Y241" s="82">
        <v>2.0</v>
      </c>
      <c r="Z241" s="83">
        <v>2.0</v>
      </c>
      <c r="AA241" s="84">
        <v>82.0</v>
      </c>
      <c r="AB241" s="84">
        <v>368.0</v>
      </c>
      <c r="AC241" s="84">
        <f t="shared" si="3"/>
        <v>0</v>
      </c>
    </row>
    <row r="242" hidden="1">
      <c r="J242" s="150" t="s">
        <v>277</v>
      </c>
      <c r="K242" s="51" t="str">
        <f>IF(ISBLANK(J242),"",if(L242="","N",if(VLOOKUP(CI241,NewPlanet,3,false)=L242,"Y","N")))</f>
        <v>N</v>
      </c>
      <c r="L242" s="3" t="s">
        <v>278</v>
      </c>
      <c r="M242" s="52"/>
      <c r="N242" s="52"/>
      <c r="O242" s="52" t="s">
        <v>121</v>
      </c>
      <c r="P242" s="53"/>
      <c r="Q242" s="52"/>
      <c r="R242" s="54">
        <f t="shared" si="1"/>
        <v>1</v>
      </c>
      <c r="S242" s="52"/>
      <c r="T242" s="52"/>
      <c r="U242" s="52"/>
      <c r="V242" s="52"/>
      <c r="W242" s="52"/>
      <c r="X242" s="54">
        <f t="shared" si="2"/>
        <v>0</v>
      </c>
      <c r="Y242" s="82">
        <v>1.0</v>
      </c>
      <c r="Z242" s="83">
        <v>1.0</v>
      </c>
      <c r="AA242" s="84">
        <v>75.0</v>
      </c>
      <c r="AB242" s="84">
        <v>356.0</v>
      </c>
      <c r="AC242" s="84">
        <f t="shared" si="3"/>
        <v>0</v>
      </c>
    </row>
    <row r="243">
      <c r="J243" s="150" t="s">
        <v>599</v>
      </c>
      <c r="K243" s="51" t="str">
        <f>IF(ISBLANK(J243),"",if(L243="","N",if(VLOOKUP(CI242,NewPlanet,3,false)=L243,"Y","N")))</f>
        <v>N</v>
      </c>
      <c r="L243" s="3" t="s">
        <v>600</v>
      </c>
      <c r="M243" s="52" t="s">
        <v>121</v>
      </c>
      <c r="N243" s="52"/>
      <c r="O243" s="52" t="s">
        <v>121</v>
      </c>
      <c r="P243" s="53"/>
      <c r="Q243" s="52"/>
      <c r="R243" s="54">
        <f t="shared" si="1"/>
        <v>2</v>
      </c>
      <c r="S243" s="52"/>
      <c r="T243" s="52"/>
      <c r="U243" s="52"/>
      <c r="V243" s="52"/>
      <c r="W243" s="52" t="s">
        <v>121</v>
      </c>
      <c r="X243" s="54">
        <f t="shared" si="2"/>
        <v>1</v>
      </c>
      <c r="Y243" s="82">
        <v>3.0</v>
      </c>
      <c r="Z243" s="83">
        <v>3.0</v>
      </c>
      <c r="AA243" s="84">
        <v>46.0</v>
      </c>
      <c r="AB243" s="84">
        <v>192.0</v>
      </c>
      <c r="AC243" s="84">
        <f t="shared" si="3"/>
        <v>1</v>
      </c>
    </row>
    <row r="244">
      <c r="J244" s="226" t="s">
        <v>599</v>
      </c>
      <c r="K244" s="51" t="str">
        <f>IF(ISBLANK(J244),"",if(L244="","N",if(VLOOKUP(CI243,NewPlanet,3,false)=L244,"Y","N")))</f>
        <v>N</v>
      </c>
      <c r="L244" s="137" t="s">
        <v>600</v>
      </c>
      <c r="M244" s="159" t="s">
        <v>121</v>
      </c>
      <c r="N244" s="97"/>
      <c r="O244" s="96" t="s">
        <v>121</v>
      </c>
      <c r="P244" s="98"/>
      <c r="Q244" s="97"/>
      <c r="R244" s="54">
        <f t="shared" si="1"/>
        <v>2</v>
      </c>
      <c r="S244" s="97"/>
      <c r="T244" s="97"/>
      <c r="U244" s="98"/>
      <c r="V244" s="98"/>
      <c r="W244" s="96" t="s">
        <v>121</v>
      </c>
      <c r="X244" s="54">
        <f t="shared" si="2"/>
        <v>1</v>
      </c>
      <c r="Y244" s="82">
        <v>3.0</v>
      </c>
      <c r="Z244" s="83">
        <v>3.0</v>
      </c>
      <c r="AA244" s="84">
        <v>46.0</v>
      </c>
      <c r="AB244" s="84">
        <v>192.0</v>
      </c>
      <c r="AC244" s="84">
        <f t="shared" si="3"/>
        <v>1</v>
      </c>
    </row>
    <row r="245" hidden="1">
      <c r="J245" s="150" t="s">
        <v>408</v>
      </c>
      <c r="K245" s="92" t="s">
        <v>180</v>
      </c>
      <c r="L245" s="3" t="s">
        <v>409</v>
      </c>
      <c r="M245" s="52"/>
      <c r="N245" s="52"/>
      <c r="O245" s="52"/>
      <c r="P245" s="53" t="s">
        <v>121</v>
      </c>
      <c r="Q245" s="52"/>
      <c r="R245" s="54">
        <f t="shared" si="1"/>
        <v>1</v>
      </c>
      <c r="S245" s="52"/>
      <c r="T245" s="52"/>
      <c r="U245" s="52"/>
      <c r="V245" s="52"/>
      <c r="W245" s="52"/>
      <c r="X245" s="54">
        <f t="shared" si="2"/>
        <v>0</v>
      </c>
      <c r="Y245" s="82">
        <v>1.0</v>
      </c>
      <c r="Z245" s="83">
        <v>1.0</v>
      </c>
      <c r="AA245" s="84">
        <v>72.0</v>
      </c>
      <c r="AB245" s="84">
        <v>290.0</v>
      </c>
      <c r="AC245" s="84">
        <f t="shared" si="3"/>
        <v>0</v>
      </c>
    </row>
    <row r="246" hidden="1">
      <c r="J246" s="150" t="s">
        <v>891</v>
      </c>
      <c r="K246" s="51" t="str">
        <f>IF(ISBLANK(J246),"",if(L246="","N",if(VLOOKUP(CI245,NewPlanet,3,false)=L246,"Y","N")))</f>
        <v>N</v>
      </c>
      <c r="L246" s="91" t="s">
        <v>892</v>
      </c>
      <c r="M246" s="53" t="s">
        <v>119</v>
      </c>
      <c r="N246" s="52"/>
      <c r="O246" s="52"/>
      <c r="P246" s="53" t="s">
        <v>119</v>
      </c>
      <c r="Q246" s="53" t="s">
        <v>119</v>
      </c>
      <c r="R246" s="54">
        <f t="shared" si="1"/>
        <v>3</v>
      </c>
      <c r="S246" s="53" t="s">
        <v>119</v>
      </c>
      <c r="T246" s="52"/>
      <c r="U246" s="52"/>
      <c r="V246" s="53" t="s">
        <v>119</v>
      </c>
      <c r="W246" s="52"/>
      <c r="X246" s="54">
        <f t="shared" si="2"/>
        <v>2</v>
      </c>
      <c r="Y246" s="82">
        <v>5.0</v>
      </c>
      <c r="Z246" s="83">
        <v>5.0</v>
      </c>
      <c r="AA246" s="84">
        <v>148.0</v>
      </c>
      <c r="AB246" s="84">
        <v>595.0</v>
      </c>
      <c r="AC246" s="84">
        <f t="shared" si="3"/>
        <v>0</v>
      </c>
    </row>
    <row r="247" hidden="1">
      <c r="J247" s="150" t="s">
        <v>219</v>
      </c>
      <c r="K247" s="51" t="str">
        <f>IF(ISBLANK(J247),"",if(L247="","N",if(VLOOKUP(CI246,NewPlanet,3,false)=L247,"Y","N")))</f>
        <v>N</v>
      </c>
      <c r="L247" s="3" t="s">
        <v>221</v>
      </c>
      <c r="M247" s="52" t="s">
        <v>119</v>
      </c>
      <c r="N247" s="52"/>
      <c r="O247" s="52"/>
      <c r="P247" s="53"/>
      <c r="Q247" s="52"/>
      <c r="R247" s="54">
        <f t="shared" si="1"/>
        <v>1</v>
      </c>
      <c r="S247" s="52"/>
      <c r="T247" s="52"/>
      <c r="U247" s="52"/>
      <c r="V247" s="52"/>
      <c r="W247" s="52"/>
      <c r="X247" s="54">
        <f t="shared" si="2"/>
        <v>0</v>
      </c>
      <c r="Y247" s="82">
        <v>1.0</v>
      </c>
      <c r="Z247" s="83">
        <v>1.0</v>
      </c>
      <c r="AA247" s="84">
        <v>65.0</v>
      </c>
      <c r="AB247" s="84">
        <v>341.0</v>
      </c>
      <c r="AC247" s="84">
        <f t="shared" si="3"/>
        <v>0</v>
      </c>
    </row>
    <row r="248" hidden="1">
      <c r="J248" s="150" t="s">
        <v>463</v>
      </c>
      <c r="K248" s="92" t="s">
        <v>180</v>
      </c>
      <c r="L248" s="3" t="s">
        <v>464</v>
      </c>
      <c r="M248" s="52"/>
      <c r="N248" s="52"/>
      <c r="O248" s="53" t="s">
        <v>121</v>
      </c>
      <c r="P248" s="53"/>
      <c r="Q248" s="52"/>
      <c r="R248" s="54">
        <f t="shared" si="1"/>
        <v>1</v>
      </c>
      <c r="S248" s="52"/>
      <c r="T248" s="52"/>
      <c r="U248" s="52"/>
      <c r="V248" s="52"/>
      <c r="W248" s="52"/>
      <c r="X248" s="54">
        <f t="shared" si="2"/>
        <v>0</v>
      </c>
      <c r="Y248" s="82">
        <v>1.0</v>
      </c>
      <c r="Z248" s="83">
        <v>1.0</v>
      </c>
      <c r="AA248" s="84">
        <v>20.0</v>
      </c>
      <c r="AB248" s="84">
        <v>121.0</v>
      </c>
      <c r="AC248" s="84">
        <f t="shared" si="3"/>
        <v>0</v>
      </c>
    </row>
    <row r="249" hidden="1">
      <c r="J249" s="150" t="s">
        <v>1030</v>
      </c>
      <c r="K249" s="51" t="str">
        <f>IF(ISBLANK(J249),"",if(L249="","N",if(VLOOKUP(CI248,NewPlanet,3,false)=L249,"Y","N")))</f>
        <v>N</v>
      </c>
      <c r="L249" s="3" t="s">
        <v>1031</v>
      </c>
      <c r="M249" s="52"/>
      <c r="N249" s="52"/>
      <c r="O249" s="53" t="s">
        <v>121</v>
      </c>
      <c r="P249" s="53" t="s">
        <v>121</v>
      </c>
      <c r="Q249" s="53" t="s">
        <v>121</v>
      </c>
      <c r="R249" s="54">
        <f t="shared" si="1"/>
        <v>3</v>
      </c>
      <c r="S249" s="53" t="s">
        <v>121</v>
      </c>
      <c r="T249" s="53" t="s">
        <v>121</v>
      </c>
      <c r="U249" s="52"/>
      <c r="V249" s="52"/>
      <c r="W249" s="53" t="s">
        <v>121</v>
      </c>
      <c r="X249" s="54">
        <f t="shared" si="2"/>
        <v>3</v>
      </c>
      <c r="Y249" s="82">
        <v>6.0</v>
      </c>
      <c r="Z249" s="83">
        <v>6.0</v>
      </c>
      <c r="AA249" s="84">
        <v>106.0</v>
      </c>
      <c r="AB249" s="84">
        <v>438.0</v>
      </c>
      <c r="AC249" s="84">
        <f t="shared" si="3"/>
        <v>0</v>
      </c>
    </row>
    <row r="250" hidden="1">
      <c r="J250" s="150" t="s">
        <v>1010</v>
      </c>
      <c r="K250" s="51" t="str">
        <f>IF(ISBLANK(J250),"",if(L250="","N",if(VLOOKUP(CI249,NewPlanet,3,false)=L250,"Y","N")))</f>
        <v>N</v>
      </c>
      <c r="L250" s="3" t="s">
        <v>1011</v>
      </c>
      <c r="M250" s="52" t="s">
        <v>119</v>
      </c>
      <c r="N250" s="52" t="s">
        <v>119</v>
      </c>
      <c r="O250" s="52"/>
      <c r="P250" s="53" t="s">
        <v>119</v>
      </c>
      <c r="Q250" s="52"/>
      <c r="R250" s="54">
        <f t="shared" si="1"/>
        <v>3</v>
      </c>
      <c r="S250" s="52" t="s">
        <v>119</v>
      </c>
      <c r="T250" s="52" t="s">
        <v>119</v>
      </c>
      <c r="U250" s="52"/>
      <c r="V250" s="52"/>
      <c r="W250" s="52" t="s">
        <v>119</v>
      </c>
      <c r="X250" s="54">
        <f t="shared" si="2"/>
        <v>3</v>
      </c>
      <c r="Y250" s="82">
        <v>6.0</v>
      </c>
      <c r="Z250" s="83">
        <v>6.0</v>
      </c>
      <c r="AA250" s="84">
        <v>62.0</v>
      </c>
      <c r="AB250" s="84">
        <v>240.0</v>
      </c>
      <c r="AC250" s="84">
        <f t="shared" si="3"/>
        <v>0</v>
      </c>
    </row>
    <row r="251" hidden="1">
      <c r="J251" s="150" t="s">
        <v>1036</v>
      </c>
      <c r="K251" s="51" t="str">
        <f>IF(ISBLANK(J251),"",if(L251="","N",if(VLOOKUP(CI250,NewPlanet,3,false)=L251,"Y","N")))</f>
        <v>N</v>
      </c>
      <c r="L251" s="3" t="s">
        <v>1037</v>
      </c>
      <c r="M251" s="52"/>
      <c r="N251" s="52" t="s">
        <v>121</v>
      </c>
      <c r="O251" s="52"/>
      <c r="P251" s="53" t="s">
        <v>121</v>
      </c>
      <c r="Q251" s="52" t="s">
        <v>121</v>
      </c>
      <c r="R251" s="54">
        <f t="shared" si="1"/>
        <v>3</v>
      </c>
      <c r="S251" s="52" t="s">
        <v>121</v>
      </c>
      <c r="T251" s="52" t="s">
        <v>121</v>
      </c>
      <c r="U251" s="52"/>
      <c r="V251" s="52"/>
      <c r="W251" s="52" t="s">
        <v>121</v>
      </c>
      <c r="X251" s="54">
        <f t="shared" si="2"/>
        <v>3</v>
      </c>
      <c r="Y251" s="82">
        <v>6.0</v>
      </c>
      <c r="Z251" s="83">
        <v>6.0</v>
      </c>
      <c r="AA251" s="84">
        <v>62.0</v>
      </c>
      <c r="AB251" s="84">
        <v>227.0</v>
      </c>
      <c r="AC251" s="84">
        <f t="shared" si="3"/>
        <v>0</v>
      </c>
    </row>
    <row r="252" hidden="1">
      <c r="J252" s="150" t="s">
        <v>287</v>
      </c>
      <c r="K252" s="51" t="str">
        <f>IF(ISBLANK(J252),"",if(L252="","N",if(VLOOKUP(CI251,NewPlanet,3,false)=L252,"Y","N")))</f>
        <v>N</v>
      </c>
      <c r="L252" s="3" t="s">
        <v>289</v>
      </c>
      <c r="M252" s="52"/>
      <c r="N252" s="52"/>
      <c r="O252" s="52" t="s">
        <v>121</v>
      </c>
      <c r="P252" s="53"/>
      <c r="Q252" s="52"/>
      <c r="R252" s="54">
        <f t="shared" si="1"/>
        <v>1</v>
      </c>
      <c r="S252" s="52"/>
      <c r="T252" s="52"/>
      <c r="U252" s="52"/>
      <c r="V252" s="52"/>
      <c r="W252" s="52"/>
      <c r="X252" s="54">
        <f t="shared" si="2"/>
        <v>0</v>
      </c>
      <c r="Y252" s="82">
        <v>1.0</v>
      </c>
      <c r="Z252" s="83">
        <v>1.0</v>
      </c>
      <c r="AA252" s="84">
        <v>4.0</v>
      </c>
      <c r="AB252" s="84">
        <v>27.0</v>
      </c>
      <c r="AC252" s="84">
        <f t="shared" si="3"/>
        <v>0</v>
      </c>
    </row>
    <row r="253" hidden="1">
      <c r="J253" s="150" t="s">
        <v>508</v>
      </c>
      <c r="K253" s="51" t="str">
        <f>IF(ISBLANK(J253),"",if(L253="","N",if(VLOOKUP(CI252,NewPlanet,3,false)=L253,"Y","N")))</f>
        <v>N</v>
      </c>
      <c r="L253" s="3" t="s">
        <v>509</v>
      </c>
      <c r="M253" s="52"/>
      <c r="N253" s="52"/>
      <c r="O253" s="52" t="s">
        <v>119</v>
      </c>
      <c r="P253" s="53"/>
      <c r="Q253" s="52"/>
      <c r="R253" s="54">
        <f t="shared" si="1"/>
        <v>1</v>
      </c>
      <c r="S253" s="52"/>
      <c r="T253" s="52"/>
      <c r="U253" s="52"/>
      <c r="V253" s="52"/>
      <c r="W253" s="52"/>
      <c r="X253" s="54">
        <f t="shared" si="2"/>
        <v>0</v>
      </c>
      <c r="Y253" s="82">
        <v>1.0</v>
      </c>
      <c r="Z253" s="83">
        <v>1.0</v>
      </c>
      <c r="AA253" s="84">
        <v>70.0</v>
      </c>
      <c r="AB253" s="84">
        <v>309.0</v>
      </c>
      <c r="AC253" s="84">
        <f t="shared" si="3"/>
        <v>0</v>
      </c>
    </row>
    <row r="254" hidden="1">
      <c r="J254" s="150" t="s">
        <v>592</v>
      </c>
      <c r="K254" s="51" t="str">
        <f>IF(ISBLANK(J254),"",if(L254="","N",if(VLOOKUP(CI253,NewPlanet,3,false)=L254,"Y","N")))</f>
        <v>N</v>
      </c>
      <c r="L254" s="3" t="s">
        <v>594</v>
      </c>
      <c r="M254" s="52"/>
      <c r="N254" s="52"/>
      <c r="O254" s="52"/>
      <c r="P254" s="53" t="s">
        <v>121</v>
      </c>
      <c r="Q254" s="52"/>
      <c r="R254" s="54">
        <f t="shared" si="1"/>
        <v>1</v>
      </c>
      <c r="S254" s="52"/>
      <c r="T254" s="52"/>
      <c r="U254" s="52"/>
      <c r="V254" s="52"/>
      <c r="W254" s="53" t="s">
        <v>121</v>
      </c>
      <c r="X254" s="54">
        <f t="shared" si="2"/>
        <v>1</v>
      </c>
      <c r="Y254" s="82">
        <v>2.0</v>
      </c>
      <c r="Z254" s="83">
        <v>2.0</v>
      </c>
      <c r="AA254" s="84">
        <v>79.0</v>
      </c>
      <c r="AB254" s="84">
        <v>327.0</v>
      </c>
      <c r="AC254" s="84">
        <f t="shared" si="3"/>
        <v>0</v>
      </c>
    </row>
    <row r="255" hidden="1">
      <c r="J255" s="150" t="s">
        <v>184</v>
      </c>
      <c r="K255" s="51" t="str">
        <f>IF(ISBLANK(J255),"",if(L255="","N",if(VLOOKUP(CI254,NewPlanet,3,false)=L255,"Y","N")))</f>
        <v>N</v>
      </c>
      <c r="L255" s="3" t="s">
        <v>186</v>
      </c>
      <c r="M255" s="52"/>
      <c r="N255" s="52"/>
      <c r="O255" s="52"/>
      <c r="P255" s="53" t="s">
        <v>121</v>
      </c>
      <c r="Q255" s="52"/>
      <c r="R255" s="54">
        <f t="shared" si="1"/>
        <v>1</v>
      </c>
      <c r="S255" s="52"/>
      <c r="T255" s="52"/>
      <c r="U255" s="52"/>
      <c r="V255" s="52"/>
      <c r="W255" s="52"/>
      <c r="X255" s="54">
        <f t="shared" si="2"/>
        <v>0</v>
      </c>
      <c r="Y255" s="82">
        <v>1.0</v>
      </c>
      <c r="Z255" s="83">
        <v>1.0</v>
      </c>
      <c r="AA255" s="84">
        <v>7.0</v>
      </c>
      <c r="AB255" s="84">
        <v>28.0</v>
      </c>
      <c r="AC255" s="84">
        <f t="shared" si="3"/>
        <v>0</v>
      </c>
    </row>
    <row r="256" hidden="1">
      <c r="J256" s="150" t="s">
        <v>257</v>
      </c>
      <c r="K256" s="51" t="str">
        <f>IF(ISBLANK(J256),"",if(L256="","N",if(VLOOKUP(CI255,NewPlanet,3,false)=L256,"Y","N")))</f>
        <v>N</v>
      </c>
      <c r="L256" s="3" t="s">
        <v>260</v>
      </c>
      <c r="M256" s="52"/>
      <c r="N256" s="52"/>
      <c r="O256" s="52"/>
      <c r="P256" s="53" t="s">
        <v>119</v>
      </c>
      <c r="Q256" s="52"/>
      <c r="R256" s="54">
        <f t="shared" si="1"/>
        <v>1</v>
      </c>
      <c r="S256" s="52"/>
      <c r="T256" s="52"/>
      <c r="U256" s="52"/>
      <c r="V256" s="53" t="s">
        <v>119</v>
      </c>
      <c r="W256" s="52"/>
      <c r="X256" s="54">
        <f t="shared" si="2"/>
        <v>1</v>
      </c>
      <c r="Y256" s="82">
        <v>2.0</v>
      </c>
      <c r="Z256" s="83">
        <v>2.0</v>
      </c>
      <c r="AA256" s="84">
        <v>66.0</v>
      </c>
      <c r="AB256" s="84">
        <v>283.0</v>
      </c>
      <c r="AC256" s="84">
        <f t="shared" si="3"/>
        <v>0</v>
      </c>
    </row>
    <row r="257" hidden="1">
      <c r="J257" s="150" t="s">
        <v>1090</v>
      </c>
      <c r="K257" s="51" t="str">
        <f>IF(ISBLANK(J257),"",if(L257="","N",if(VLOOKUP(CI256,NewPlanet,3,false)=L257,"Y","N")))</f>
        <v>N</v>
      </c>
      <c r="L257" s="3" t="s">
        <v>1091</v>
      </c>
      <c r="M257" s="52"/>
      <c r="N257" s="53" t="s">
        <v>121</v>
      </c>
      <c r="O257" s="53" t="s">
        <v>121</v>
      </c>
      <c r="P257" s="53" t="s">
        <v>121</v>
      </c>
      <c r="Q257" s="52"/>
      <c r="R257" s="54">
        <f t="shared" si="1"/>
        <v>3</v>
      </c>
      <c r="S257" s="53" t="s">
        <v>121</v>
      </c>
      <c r="T257" s="53" t="s">
        <v>121</v>
      </c>
      <c r="U257" s="52"/>
      <c r="V257" s="52"/>
      <c r="W257" s="53" t="s">
        <v>121</v>
      </c>
      <c r="X257" s="54">
        <f t="shared" si="2"/>
        <v>3</v>
      </c>
      <c r="Y257" s="82">
        <v>6.0</v>
      </c>
      <c r="Z257" s="83">
        <v>6.0</v>
      </c>
      <c r="AA257" s="84">
        <v>106.0</v>
      </c>
      <c r="AB257" s="84">
        <v>367.0</v>
      </c>
      <c r="AC257" s="84">
        <f t="shared" si="3"/>
        <v>0</v>
      </c>
    </row>
    <row r="258" hidden="1">
      <c r="J258" s="150" t="s">
        <v>138</v>
      </c>
      <c r="K258" s="51" t="str">
        <f>IF(ISBLANK(J258),"",if(L258="","N",if(VLOOKUP(CI257,NewPlanet,3,false)=L258,"Y","N")))</f>
        <v>N</v>
      </c>
      <c r="L258" s="3" t="s">
        <v>139</v>
      </c>
      <c r="M258" s="52"/>
      <c r="N258" s="52"/>
      <c r="O258" s="52"/>
      <c r="P258" s="53" t="s">
        <v>121</v>
      </c>
      <c r="Q258" s="52"/>
      <c r="R258" s="54">
        <f t="shared" si="1"/>
        <v>1</v>
      </c>
      <c r="S258" s="52"/>
      <c r="T258" s="52"/>
      <c r="U258" s="52"/>
      <c r="V258" s="52"/>
      <c r="W258" s="52"/>
      <c r="X258" s="54">
        <f t="shared" si="2"/>
        <v>0</v>
      </c>
      <c r="Y258" s="82">
        <v>1.0</v>
      </c>
      <c r="Z258" s="83">
        <v>1.0</v>
      </c>
      <c r="AA258" s="84">
        <v>2.0</v>
      </c>
      <c r="AB258" s="84">
        <v>14.0</v>
      </c>
      <c r="AC258" s="84">
        <f t="shared" si="3"/>
        <v>0</v>
      </c>
    </row>
    <row r="259" hidden="1">
      <c r="J259" s="150" t="s">
        <v>813</v>
      </c>
      <c r="K259" s="51" t="str">
        <f>IF(ISBLANK(J259),"",if(L259="","N",if(VLOOKUP(CI258,NewPlanet,3,false)=L259,"Y","N")))</f>
        <v>N</v>
      </c>
      <c r="L259" s="3" t="s">
        <v>814</v>
      </c>
      <c r="M259" s="52"/>
      <c r="N259" s="52" t="s">
        <v>121</v>
      </c>
      <c r="O259" s="52" t="s">
        <v>121</v>
      </c>
      <c r="P259" s="53"/>
      <c r="Q259" s="52"/>
      <c r="R259" s="54">
        <f t="shared" si="1"/>
        <v>2</v>
      </c>
      <c r="S259" s="52" t="s">
        <v>121</v>
      </c>
      <c r="T259" s="52"/>
      <c r="U259" s="52"/>
      <c r="V259" s="52" t="s">
        <v>121</v>
      </c>
      <c r="W259" s="52"/>
      <c r="X259" s="54">
        <f t="shared" si="2"/>
        <v>2</v>
      </c>
      <c r="Y259" s="82">
        <v>4.0</v>
      </c>
      <c r="Z259" s="83">
        <v>4.0</v>
      </c>
      <c r="AA259" s="84">
        <v>94.0</v>
      </c>
      <c r="AB259" s="84">
        <v>388.0</v>
      </c>
      <c r="AC259" s="84">
        <f t="shared" si="3"/>
        <v>0</v>
      </c>
    </row>
    <row r="260" hidden="1">
      <c r="J260" s="150" t="s">
        <v>811</v>
      </c>
      <c r="K260" s="51" t="str">
        <f>IF(ISBLANK(J260),"",if(L260="","N",if(VLOOKUP(CI259,NewPlanet,3,false)=L260,"Y","N")))</f>
        <v>N</v>
      </c>
      <c r="L260" s="3" t="s">
        <v>812</v>
      </c>
      <c r="M260" s="52"/>
      <c r="N260" s="53" t="s">
        <v>119</v>
      </c>
      <c r="O260" s="52"/>
      <c r="P260" s="53"/>
      <c r="Q260" s="53" t="s">
        <v>119</v>
      </c>
      <c r="R260" s="54">
        <f t="shared" si="1"/>
        <v>2</v>
      </c>
      <c r="S260" s="53" t="s">
        <v>119</v>
      </c>
      <c r="T260" s="52"/>
      <c r="U260" s="52"/>
      <c r="V260" s="52"/>
      <c r="W260" s="53" t="s">
        <v>119</v>
      </c>
      <c r="X260" s="54">
        <f t="shared" si="2"/>
        <v>2</v>
      </c>
      <c r="Y260" s="82">
        <v>4.0</v>
      </c>
      <c r="Z260" s="83">
        <v>4.0</v>
      </c>
      <c r="AA260" s="84">
        <v>75.0</v>
      </c>
      <c r="AB260" s="84">
        <v>291.0</v>
      </c>
      <c r="AC260" s="84">
        <f t="shared" si="3"/>
        <v>0</v>
      </c>
    </row>
    <row r="261" hidden="1">
      <c r="J261" s="150" t="s">
        <v>495</v>
      </c>
      <c r="K261" s="51" t="str">
        <f>IF(ISBLANK(J261),"",if(L261="","N",if(VLOOKUP(CI260,NewPlanet,3,false)=L261,"Y","N")))</f>
        <v>N</v>
      </c>
      <c r="L261" s="3" t="s">
        <v>496</v>
      </c>
      <c r="M261" s="52"/>
      <c r="N261" s="52" t="s">
        <v>119</v>
      </c>
      <c r="O261" s="52"/>
      <c r="P261" s="53"/>
      <c r="Q261" s="52"/>
      <c r="R261" s="54">
        <f t="shared" si="1"/>
        <v>1</v>
      </c>
      <c r="S261" s="52"/>
      <c r="T261" s="52"/>
      <c r="U261" s="52"/>
      <c r="V261" s="52"/>
      <c r="W261" s="52"/>
      <c r="X261" s="54">
        <f t="shared" si="2"/>
        <v>0</v>
      </c>
      <c r="Y261" s="82">
        <v>1.0</v>
      </c>
      <c r="Z261" s="83">
        <v>1.0</v>
      </c>
      <c r="AA261" s="84">
        <v>74.0</v>
      </c>
      <c r="AB261" s="84">
        <v>322.0</v>
      </c>
      <c r="AC261" s="84">
        <f t="shared" si="3"/>
        <v>0</v>
      </c>
    </row>
    <row r="262" hidden="1">
      <c r="J262" s="150" t="s">
        <v>1119</v>
      </c>
      <c r="K262" s="51" t="str">
        <f>IF(ISBLANK(J262),"",if(L262="","N",if(VLOOKUP(CI261,NewPlanet,3,false)=L262,"Y","N")))</f>
        <v>N</v>
      </c>
      <c r="L262" s="3" t="s">
        <v>1110</v>
      </c>
      <c r="M262" s="52"/>
      <c r="N262" s="52" t="s">
        <v>119</v>
      </c>
      <c r="O262" s="52" t="s">
        <v>119</v>
      </c>
      <c r="P262" s="53"/>
      <c r="Q262" s="52" t="s">
        <v>119</v>
      </c>
      <c r="R262" s="54">
        <f t="shared" si="1"/>
        <v>3</v>
      </c>
      <c r="S262" s="52" t="s">
        <v>119</v>
      </c>
      <c r="T262" s="52"/>
      <c r="U262" s="52" t="s">
        <v>119</v>
      </c>
      <c r="V262" s="52" t="s">
        <v>119</v>
      </c>
      <c r="W262" s="52"/>
      <c r="X262" s="54">
        <f t="shared" si="2"/>
        <v>3</v>
      </c>
      <c r="Y262" s="82">
        <v>6.0</v>
      </c>
      <c r="Z262" s="83">
        <v>6.0</v>
      </c>
      <c r="AA262" s="84">
        <v>174.0</v>
      </c>
      <c r="AB262" s="84">
        <v>696.0</v>
      </c>
      <c r="AC262" s="84">
        <f t="shared" si="3"/>
        <v>0</v>
      </c>
    </row>
    <row r="263" hidden="1">
      <c r="J263" s="150" t="s">
        <v>612</v>
      </c>
      <c r="K263" s="51" t="str">
        <f>IF(ISBLANK(J263),"",if(L263="","N",if(VLOOKUP(CI262,NewPlanet,3,false)=L263,"Y","N")))</f>
        <v>N</v>
      </c>
      <c r="L263" s="3" t="s">
        <v>613</v>
      </c>
      <c r="M263" s="52"/>
      <c r="N263" s="52"/>
      <c r="O263" s="52" t="s">
        <v>119</v>
      </c>
      <c r="P263" s="53"/>
      <c r="Q263" s="52"/>
      <c r="R263" s="54">
        <f t="shared" si="1"/>
        <v>1</v>
      </c>
      <c r="S263" s="52"/>
      <c r="T263" s="52"/>
      <c r="U263" s="52"/>
      <c r="V263" s="52" t="s">
        <v>119</v>
      </c>
      <c r="W263" s="52"/>
      <c r="X263" s="54">
        <f t="shared" si="2"/>
        <v>1</v>
      </c>
      <c r="Y263" s="82">
        <v>2.0</v>
      </c>
      <c r="Z263" s="83">
        <v>2.0</v>
      </c>
      <c r="AA263" s="84">
        <v>80.0</v>
      </c>
      <c r="AB263" s="84">
        <v>308.0</v>
      </c>
      <c r="AC263" s="84">
        <f t="shared" si="3"/>
        <v>0</v>
      </c>
    </row>
    <row r="264" hidden="1">
      <c r="J264" s="150" t="s">
        <v>1105</v>
      </c>
      <c r="K264" s="51" t="str">
        <f>IF(ISBLANK(J264),"",if(L264="","N",if(VLOOKUP(CI263,NewPlanet,3,false)=L264,"Y","N")))</f>
        <v>N</v>
      </c>
      <c r="L264" s="3" t="s">
        <v>1106</v>
      </c>
      <c r="M264" s="53" t="s">
        <v>121</v>
      </c>
      <c r="N264" s="52"/>
      <c r="O264" s="53" t="s">
        <v>121</v>
      </c>
      <c r="P264" s="53"/>
      <c r="Q264" s="53" t="s">
        <v>121</v>
      </c>
      <c r="R264" s="54">
        <f t="shared" si="1"/>
        <v>3</v>
      </c>
      <c r="S264" s="53" t="s">
        <v>121</v>
      </c>
      <c r="T264" s="53" t="s">
        <v>121</v>
      </c>
      <c r="U264" s="52"/>
      <c r="V264" s="52"/>
      <c r="W264" s="53" t="s">
        <v>121</v>
      </c>
      <c r="X264" s="54">
        <f t="shared" si="2"/>
        <v>3</v>
      </c>
      <c r="Y264" s="82">
        <v>6.0</v>
      </c>
      <c r="Z264" s="83">
        <v>6.0</v>
      </c>
      <c r="AA264" s="84">
        <v>110.0</v>
      </c>
      <c r="AB264" s="84">
        <v>392.0</v>
      </c>
      <c r="AC264" s="84">
        <f t="shared" si="3"/>
        <v>0</v>
      </c>
    </row>
    <row r="265" hidden="1">
      <c r="J265" s="150" t="s">
        <v>114</v>
      </c>
      <c r="K265" s="51" t="str">
        <f>IF(ISBLANK(J265),"",if(L265="","N",if(VLOOKUP(CI264,NewPlanet,3,false)=L265,"Y","N")))</f>
        <v>N</v>
      </c>
      <c r="L265" s="3" t="s">
        <v>120</v>
      </c>
      <c r="M265" s="52"/>
      <c r="N265" s="52"/>
      <c r="O265" s="52"/>
      <c r="P265" s="53" t="s">
        <v>121</v>
      </c>
      <c r="Q265" s="52"/>
      <c r="R265" s="54">
        <f t="shared" si="1"/>
        <v>1</v>
      </c>
      <c r="S265" s="52"/>
      <c r="T265" s="52"/>
      <c r="U265" s="52"/>
      <c r="V265" s="52"/>
      <c r="W265" s="52"/>
      <c r="X265" s="54">
        <f t="shared" si="2"/>
        <v>0</v>
      </c>
      <c r="Y265" s="82">
        <v>1.0</v>
      </c>
      <c r="Z265" s="83">
        <v>1.0</v>
      </c>
      <c r="AA265" s="84">
        <v>0.0</v>
      </c>
      <c r="AB265" s="84">
        <v>0.0</v>
      </c>
      <c r="AC265" s="84">
        <f t="shared" si="3"/>
        <v>0</v>
      </c>
    </row>
    <row r="266" hidden="1">
      <c r="J266" s="150" t="s">
        <v>923</v>
      </c>
      <c r="K266" s="51" t="str">
        <f>IF(ISBLANK(J266),"",if(L266="","N",if(VLOOKUP(CI265,NewPlanet,3,false)=L266,"Y","N")))</f>
        <v>N</v>
      </c>
      <c r="L266" s="3" t="s">
        <v>924</v>
      </c>
      <c r="M266" s="52" t="s">
        <v>119</v>
      </c>
      <c r="N266" s="52" t="s">
        <v>119</v>
      </c>
      <c r="O266" s="52"/>
      <c r="P266" s="53" t="s">
        <v>119</v>
      </c>
      <c r="Q266" s="52"/>
      <c r="R266" s="54">
        <f t="shared" si="1"/>
        <v>3</v>
      </c>
      <c r="S266" s="52"/>
      <c r="T266" s="52" t="s">
        <v>119</v>
      </c>
      <c r="U266" s="52"/>
      <c r="V266" s="52" t="s">
        <v>119</v>
      </c>
      <c r="W266" s="52"/>
      <c r="X266" s="54">
        <f t="shared" si="2"/>
        <v>2</v>
      </c>
      <c r="Y266" s="82">
        <v>5.0</v>
      </c>
      <c r="Z266" s="83">
        <v>5.0</v>
      </c>
      <c r="AA266" s="84">
        <v>147.0</v>
      </c>
      <c r="AB266" s="84">
        <v>588.0</v>
      </c>
      <c r="AC266" s="84">
        <f t="shared" si="3"/>
        <v>0</v>
      </c>
    </row>
    <row r="267">
      <c r="J267" s="150" t="s">
        <v>680</v>
      </c>
      <c r="K267" s="51" t="str">
        <f>IF(ISBLANK(J267),"",if(L267="","N",if(VLOOKUP(CI266,NewPlanet,3,false)=L267,"Y","N")))</f>
        <v>N</v>
      </c>
      <c r="L267" s="3" t="s">
        <v>681</v>
      </c>
      <c r="M267" s="52"/>
      <c r="N267" s="52" t="s">
        <v>119</v>
      </c>
      <c r="O267" s="52" t="s">
        <v>119</v>
      </c>
      <c r="P267" s="53"/>
      <c r="Q267" s="52"/>
      <c r="R267" s="54">
        <f t="shared" si="1"/>
        <v>2</v>
      </c>
      <c r="S267" s="52"/>
      <c r="T267" s="52" t="s">
        <v>119</v>
      </c>
      <c r="U267" s="52"/>
      <c r="V267" s="52"/>
      <c r="W267" s="52"/>
      <c r="X267" s="54">
        <f t="shared" si="2"/>
        <v>1</v>
      </c>
      <c r="Y267" s="82">
        <v>3.0</v>
      </c>
      <c r="Z267" s="83">
        <v>3.0</v>
      </c>
      <c r="AA267" s="84">
        <v>70.0</v>
      </c>
      <c r="AB267" s="84">
        <v>271.0</v>
      </c>
      <c r="AC267" s="84">
        <f t="shared" si="3"/>
        <v>1</v>
      </c>
    </row>
    <row r="268">
      <c r="J268" s="150" t="s">
        <v>695</v>
      </c>
      <c r="K268" s="51" t="str">
        <f>IF(ISBLANK(J268),"",if(L268="","N",if(VLOOKUP(CI267,NewPlanet,3,false)=L268,"Y","N")))</f>
        <v>N</v>
      </c>
      <c r="L268" s="3" t="s">
        <v>681</v>
      </c>
      <c r="M268" s="52"/>
      <c r="N268" s="52" t="s">
        <v>119</v>
      </c>
      <c r="O268" s="52" t="s">
        <v>119</v>
      </c>
      <c r="P268" s="53"/>
      <c r="Q268" s="52"/>
      <c r="R268" s="54">
        <f t="shared" si="1"/>
        <v>2</v>
      </c>
      <c r="S268" s="52"/>
      <c r="T268" s="52" t="s">
        <v>119</v>
      </c>
      <c r="U268" s="52"/>
      <c r="V268" s="52"/>
      <c r="W268" s="52"/>
      <c r="X268" s="54">
        <f t="shared" si="2"/>
        <v>1</v>
      </c>
      <c r="Y268" s="82">
        <v>3.0</v>
      </c>
      <c r="Z268" s="83">
        <v>3.0</v>
      </c>
      <c r="AA268" s="84">
        <v>70.0</v>
      </c>
      <c r="AB268" s="84">
        <v>271.0</v>
      </c>
      <c r="AC268" s="84">
        <f t="shared" si="3"/>
        <v>1</v>
      </c>
    </row>
    <row r="269" hidden="1">
      <c r="J269" s="150" t="s">
        <v>686</v>
      </c>
      <c r="K269" s="51" t="str">
        <f>IF(ISBLANK(J269),"",if(L269="","N",if(VLOOKUP(CI268,NewPlanet,3,false)=L269,"Y","N")))</f>
        <v>N</v>
      </c>
      <c r="L269" s="3" t="s">
        <v>687</v>
      </c>
      <c r="M269" s="52"/>
      <c r="N269" s="52" t="s">
        <v>121</v>
      </c>
      <c r="O269" s="52"/>
      <c r="P269" s="53" t="s">
        <v>121</v>
      </c>
      <c r="Q269" s="52"/>
      <c r="R269" s="54">
        <f t="shared" si="1"/>
        <v>2</v>
      </c>
      <c r="S269" s="52"/>
      <c r="T269" s="52" t="s">
        <v>121</v>
      </c>
      <c r="U269" s="52"/>
      <c r="V269" s="52"/>
      <c r="W269" s="52"/>
      <c r="X269" s="54">
        <f t="shared" si="2"/>
        <v>1</v>
      </c>
      <c r="Y269" s="82">
        <v>3.0</v>
      </c>
      <c r="Z269" s="83">
        <v>3.0</v>
      </c>
      <c r="AA269" s="84">
        <v>97.0</v>
      </c>
      <c r="AB269" s="84">
        <v>391.0</v>
      </c>
      <c r="AC269" s="84">
        <f t="shared" si="3"/>
        <v>0</v>
      </c>
    </row>
    <row r="270" hidden="1">
      <c r="J270" s="150" t="s">
        <v>1124</v>
      </c>
      <c r="K270" s="51" t="str">
        <f>IF(ISBLANK(J270),"",if(L270="","N",if(VLOOKUP(CI269,NewPlanet,3,false)=L270,"Y","N")))</f>
        <v>N</v>
      </c>
      <c r="L270" s="3" t="s">
        <v>1113</v>
      </c>
      <c r="M270" s="52"/>
      <c r="N270" s="52"/>
      <c r="O270" s="52" t="s">
        <v>119</v>
      </c>
      <c r="P270" s="53" t="s">
        <v>119</v>
      </c>
      <c r="Q270" s="52" t="s">
        <v>119</v>
      </c>
      <c r="R270" s="54">
        <f t="shared" si="1"/>
        <v>3</v>
      </c>
      <c r="S270" s="52"/>
      <c r="T270" s="52" t="s">
        <v>119</v>
      </c>
      <c r="U270" s="52" t="s">
        <v>119</v>
      </c>
      <c r="V270" s="52" t="s">
        <v>119</v>
      </c>
      <c r="W270" s="52"/>
      <c r="X270" s="54">
        <f t="shared" si="2"/>
        <v>3</v>
      </c>
      <c r="Y270" s="82">
        <v>6.0</v>
      </c>
      <c r="Z270" s="83">
        <v>6.0</v>
      </c>
      <c r="AA270" s="84">
        <v>173.0</v>
      </c>
      <c r="AB270" s="84">
        <v>686.0</v>
      </c>
      <c r="AC270" s="84">
        <f t="shared" si="3"/>
        <v>0</v>
      </c>
    </row>
    <row r="271" hidden="1">
      <c r="J271" s="150" t="s">
        <v>512</v>
      </c>
      <c r="K271" s="51" t="str">
        <f>IF(ISBLANK(J271),"",if(L271="","N",if(VLOOKUP(CI270,NewPlanet,3,false)=L271,"Y","N")))</f>
        <v>N</v>
      </c>
      <c r="L271" s="3" t="s">
        <v>513</v>
      </c>
      <c r="M271" s="52"/>
      <c r="N271" s="52"/>
      <c r="O271" s="53"/>
      <c r="P271" s="53" t="s">
        <v>119</v>
      </c>
      <c r="Q271" s="52"/>
      <c r="R271" s="54">
        <f t="shared" si="1"/>
        <v>1</v>
      </c>
      <c r="S271" s="52"/>
      <c r="T271" s="52"/>
      <c r="U271" s="52"/>
      <c r="V271" s="52"/>
      <c r="W271" s="52"/>
      <c r="X271" s="54">
        <f t="shared" si="2"/>
        <v>0</v>
      </c>
      <c r="Y271" s="82">
        <v>1.0</v>
      </c>
      <c r="Z271" s="83">
        <v>1.0</v>
      </c>
      <c r="AA271" s="84">
        <v>85.0</v>
      </c>
      <c r="AB271" s="84">
        <v>336.0</v>
      </c>
      <c r="AC271" s="84">
        <f t="shared" si="3"/>
        <v>0</v>
      </c>
    </row>
    <row r="272" hidden="1">
      <c r="J272" s="236" t="s">
        <v>1023</v>
      </c>
      <c r="K272" s="51" t="str">
        <f>IF(ISBLANK(J272),"",if(L272="","N",if(VLOOKUP(CI271,NewPlanet,3,false)=L272,"Y","N")))</f>
        <v>N</v>
      </c>
      <c r="L272" s="3" t="s">
        <v>1024</v>
      </c>
      <c r="M272" s="52"/>
      <c r="N272" s="52" t="s">
        <v>119</v>
      </c>
      <c r="O272" s="52" t="s">
        <v>119</v>
      </c>
      <c r="P272" s="53" t="s">
        <v>119</v>
      </c>
      <c r="Q272" s="52"/>
      <c r="R272" s="54">
        <f t="shared" si="1"/>
        <v>3</v>
      </c>
      <c r="S272" s="52" t="s">
        <v>119</v>
      </c>
      <c r="T272" s="52"/>
      <c r="U272" s="52" t="s">
        <v>119</v>
      </c>
      <c r="V272" s="52"/>
      <c r="W272" s="52" t="s">
        <v>119</v>
      </c>
      <c r="X272" s="54">
        <f t="shared" si="2"/>
        <v>3</v>
      </c>
      <c r="Y272" s="82">
        <v>6.0</v>
      </c>
      <c r="Z272" s="83">
        <v>6.0</v>
      </c>
      <c r="AA272" s="84">
        <v>86.0</v>
      </c>
      <c r="AB272" s="84">
        <v>324.0</v>
      </c>
      <c r="AC272" s="84">
        <f t="shared" si="3"/>
        <v>0</v>
      </c>
    </row>
    <row r="273" hidden="1">
      <c r="J273" s="150" t="s">
        <v>982</v>
      </c>
      <c r="K273" s="51" t="str">
        <f>IF(ISBLANK(J273),"",if(L273="","N",if(VLOOKUP(CI272,NewPlanet,3,false)=L273,"Y","N")))</f>
        <v>N</v>
      </c>
      <c r="L273" s="3" t="s">
        <v>983</v>
      </c>
      <c r="M273" s="52"/>
      <c r="N273" s="52" t="s">
        <v>119</v>
      </c>
      <c r="O273" s="52" t="s">
        <v>119</v>
      </c>
      <c r="P273" s="53"/>
      <c r="Q273" s="53" t="s">
        <v>121</v>
      </c>
      <c r="R273" s="54">
        <f t="shared" si="1"/>
        <v>3</v>
      </c>
      <c r="S273" s="52" t="s">
        <v>119</v>
      </c>
      <c r="T273" s="52" t="s">
        <v>119</v>
      </c>
      <c r="U273" s="52"/>
      <c r="V273" s="52"/>
      <c r="W273" s="52"/>
      <c r="X273" s="54">
        <f t="shared" si="2"/>
        <v>2</v>
      </c>
      <c r="Y273" s="82">
        <v>5.0</v>
      </c>
      <c r="Z273" s="83">
        <v>5.0</v>
      </c>
      <c r="AA273" s="84">
        <v>77.0</v>
      </c>
      <c r="AB273" s="84">
        <v>254.0</v>
      </c>
      <c r="AC273" s="84">
        <f t="shared" si="3"/>
        <v>0</v>
      </c>
    </row>
    <row r="274" hidden="1">
      <c r="J274" s="150" t="s">
        <v>469</v>
      </c>
      <c r="K274" s="51" t="str">
        <f>IF(ISBLANK(J274),"",if(L274="","N",if(VLOOKUP(CI273,NewPlanet,3,false)=L274,"Y","N")))</f>
        <v>N</v>
      </c>
      <c r="L274" s="3" t="s">
        <v>470</v>
      </c>
      <c r="M274" s="52"/>
      <c r="N274" s="52" t="s">
        <v>119</v>
      </c>
      <c r="O274" s="52"/>
      <c r="P274" s="53"/>
      <c r="Q274" s="52"/>
      <c r="R274" s="54">
        <f t="shared" si="1"/>
        <v>1</v>
      </c>
      <c r="S274" s="52"/>
      <c r="T274" s="52"/>
      <c r="U274" s="52"/>
      <c r="V274" s="52"/>
      <c r="W274" s="52"/>
      <c r="X274" s="54">
        <f t="shared" si="2"/>
        <v>0</v>
      </c>
      <c r="Y274" s="82">
        <v>1.0</v>
      </c>
      <c r="Z274" s="83">
        <v>1.0</v>
      </c>
      <c r="AA274" s="84">
        <v>8.0</v>
      </c>
      <c r="AB274" s="84">
        <v>28.0</v>
      </c>
      <c r="AC274" s="84">
        <f t="shared" si="3"/>
        <v>0</v>
      </c>
    </row>
    <row r="275" hidden="1">
      <c r="J275" s="150" t="s">
        <v>372</v>
      </c>
      <c r="K275" s="51" t="str">
        <f>IF(ISBLANK(J275),"",if(L275="","N",if(VLOOKUP(CI274,NewPlanet,3,false)=L275,"Y","N")))</f>
        <v>N</v>
      </c>
      <c r="L275" s="3" t="s">
        <v>373</v>
      </c>
      <c r="M275" s="52"/>
      <c r="N275" s="52"/>
      <c r="O275" s="52"/>
      <c r="P275" s="53" t="s">
        <v>119</v>
      </c>
      <c r="Q275" s="52"/>
      <c r="R275" s="54">
        <f t="shared" si="1"/>
        <v>1</v>
      </c>
      <c r="S275" s="52"/>
      <c r="T275" s="52"/>
      <c r="U275" s="52"/>
      <c r="V275" s="52"/>
      <c r="W275" s="52"/>
      <c r="X275" s="54">
        <f t="shared" si="2"/>
        <v>0</v>
      </c>
      <c r="Y275" s="82">
        <v>1.0</v>
      </c>
      <c r="Z275" s="83">
        <v>1.0</v>
      </c>
      <c r="AA275" s="84">
        <v>47.0</v>
      </c>
      <c r="AB275" s="84">
        <v>198.0</v>
      </c>
      <c r="AC275" s="84">
        <f t="shared" si="3"/>
        <v>0</v>
      </c>
    </row>
    <row r="276" hidden="1">
      <c r="J276" s="150" t="s">
        <v>799</v>
      </c>
      <c r="K276" s="51" t="str">
        <f>IF(ISBLANK(J276),"",if(L276="","N",if(VLOOKUP(CI275,NewPlanet,3,false)=L276,"Y","N")))</f>
        <v>N</v>
      </c>
      <c r="L276" s="3" t="s">
        <v>800</v>
      </c>
      <c r="M276" s="52" t="s">
        <v>121</v>
      </c>
      <c r="N276" s="52"/>
      <c r="O276" s="52"/>
      <c r="P276" s="53" t="s">
        <v>121</v>
      </c>
      <c r="Q276" s="52"/>
      <c r="R276" s="54">
        <f t="shared" si="1"/>
        <v>2</v>
      </c>
      <c r="S276" s="52" t="s">
        <v>121</v>
      </c>
      <c r="T276" s="52" t="s">
        <v>121</v>
      </c>
      <c r="U276" s="52"/>
      <c r="V276" s="52"/>
      <c r="W276" s="52"/>
      <c r="X276" s="54">
        <f t="shared" si="2"/>
        <v>2</v>
      </c>
      <c r="Y276" s="82">
        <v>4.0</v>
      </c>
      <c r="Z276" s="83">
        <v>4.0</v>
      </c>
      <c r="AA276" s="84">
        <v>121.0</v>
      </c>
      <c r="AB276" s="84">
        <v>512.0</v>
      </c>
      <c r="AC276" s="84">
        <f t="shared" si="3"/>
        <v>0</v>
      </c>
    </row>
    <row r="277" hidden="1">
      <c r="J277" s="150" t="s">
        <v>578</v>
      </c>
      <c r="K277" s="51" t="str">
        <f>IF(ISBLANK(J277),"",if(L277="","N",if(VLOOKUP(CI276,NewPlanet,3,false)=L277,"Y","N")))</f>
        <v>N</v>
      </c>
      <c r="L277" s="3" t="s">
        <v>579</v>
      </c>
      <c r="M277" s="52" t="s">
        <v>119</v>
      </c>
      <c r="N277" s="52"/>
      <c r="O277" s="52" t="s">
        <v>119</v>
      </c>
      <c r="P277" s="53"/>
      <c r="Q277" s="52"/>
      <c r="R277" s="54">
        <f t="shared" si="1"/>
        <v>2</v>
      </c>
      <c r="S277" s="52"/>
      <c r="T277" s="52"/>
      <c r="U277" s="52" t="s">
        <v>119</v>
      </c>
      <c r="V277" s="52"/>
      <c r="W277" s="52"/>
      <c r="X277" s="54">
        <f t="shared" si="2"/>
        <v>1</v>
      </c>
      <c r="Y277" s="82">
        <v>3.0</v>
      </c>
      <c r="Z277" s="83">
        <v>3.0</v>
      </c>
      <c r="AA277" s="84">
        <v>84.0</v>
      </c>
      <c r="AB277" s="84">
        <v>352.0</v>
      </c>
      <c r="AC277" s="84">
        <f t="shared" si="3"/>
        <v>0</v>
      </c>
    </row>
    <row r="278" hidden="1">
      <c r="J278" s="150" t="s">
        <v>1102</v>
      </c>
      <c r="K278" s="51" t="str">
        <f>IF(ISBLANK(J278),"",if(L278="","N",if(VLOOKUP(CI277,NewPlanet,3,false)=L278,"Y","N")))</f>
        <v>N</v>
      </c>
      <c r="L278" s="114" t="s">
        <v>1103</v>
      </c>
      <c r="M278" s="53" t="s">
        <v>121</v>
      </c>
      <c r="N278" s="53" t="s">
        <v>121</v>
      </c>
      <c r="O278" s="52"/>
      <c r="P278" s="53" t="s">
        <v>121</v>
      </c>
      <c r="Q278" s="52"/>
      <c r="R278" s="54">
        <f t="shared" si="1"/>
        <v>3</v>
      </c>
      <c r="S278" s="53" t="s">
        <v>121</v>
      </c>
      <c r="T278" s="53" t="s">
        <v>121</v>
      </c>
      <c r="U278" s="52"/>
      <c r="V278" s="53" t="s">
        <v>121</v>
      </c>
      <c r="W278" s="52"/>
      <c r="X278" s="54">
        <f t="shared" si="2"/>
        <v>3</v>
      </c>
      <c r="Y278" s="82">
        <v>6.0</v>
      </c>
      <c r="Z278" s="83">
        <v>6.0</v>
      </c>
      <c r="AA278" s="84">
        <v>119.0</v>
      </c>
      <c r="AB278" s="84">
        <v>450.0</v>
      </c>
      <c r="AC278" s="84">
        <f t="shared" si="3"/>
        <v>0</v>
      </c>
    </row>
    <row r="279" hidden="1">
      <c r="J279" s="150" t="s">
        <v>1034</v>
      </c>
      <c r="K279" s="51" t="str">
        <f>IF(ISBLANK(J279),"",if(L279="","N",if(VLOOKUP(CI278,NewPlanet,3,false)=L279,"Y","N")))</f>
        <v>N</v>
      </c>
      <c r="L279" s="3" t="s">
        <v>1035</v>
      </c>
      <c r="M279" s="53" t="s">
        <v>121</v>
      </c>
      <c r="N279" s="53" t="s">
        <v>121</v>
      </c>
      <c r="O279" s="52"/>
      <c r="P279" s="53" t="s">
        <v>121</v>
      </c>
      <c r="Q279" s="52"/>
      <c r="R279" s="54">
        <f t="shared" si="1"/>
        <v>3</v>
      </c>
      <c r="S279" s="52"/>
      <c r="T279" s="53" t="s">
        <v>121</v>
      </c>
      <c r="U279" s="53" t="s">
        <v>121</v>
      </c>
      <c r="V279" s="52"/>
      <c r="W279" s="53" t="s">
        <v>121</v>
      </c>
      <c r="X279" s="54">
        <f t="shared" si="2"/>
        <v>3</v>
      </c>
      <c r="Y279" s="82">
        <v>6.0</v>
      </c>
      <c r="Z279" s="83">
        <v>6.0</v>
      </c>
      <c r="AA279" s="84">
        <v>84.0</v>
      </c>
      <c r="AB279" s="84">
        <v>305.0</v>
      </c>
      <c r="AC279" s="84">
        <f t="shared" si="3"/>
        <v>0</v>
      </c>
    </row>
    <row r="280" hidden="1">
      <c r="J280" s="150" t="s">
        <v>157</v>
      </c>
      <c r="K280" s="51" t="str">
        <f>IF(ISBLANK(J280),"",if(L280="","N",if(VLOOKUP(CI279,NewPlanet,3,false)=L280,"Y","N")))</f>
        <v>N</v>
      </c>
      <c r="L280" s="3" t="s">
        <v>159</v>
      </c>
      <c r="M280" s="52"/>
      <c r="N280" s="52"/>
      <c r="O280" s="52"/>
      <c r="P280" s="53"/>
      <c r="Q280" s="52" t="s">
        <v>119</v>
      </c>
      <c r="R280" s="54">
        <f t="shared" si="1"/>
        <v>1</v>
      </c>
      <c r="S280" s="52"/>
      <c r="T280" s="52"/>
      <c r="U280" s="52"/>
      <c r="V280" s="52"/>
      <c r="W280" s="52"/>
      <c r="X280" s="54">
        <f t="shared" si="2"/>
        <v>0</v>
      </c>
      <c r="Y280" s="82">
        <v>1.0</v>
      </c>
      <c r="Z280" s="83">
        <v>1.0</v>
      </c>
      <c r="AA280" s="84">
        <v>5.0</v>
      </c>
      <c r="AB280" s="84">
        <v>35.0</v>
      </c>
      <c r="AC280" s="84">
        <f t="shared" si="3"/>
        <v>0</v>
      </c>
    </row>
    <row r="281" hidden="1">
      <c r="J281" s="150" t="s">
        <v>736</v>
      </c>
      <c r="K281" s="51" t="str">
        <f>IF(ISBLANK(J281),"",if(L281="","N",if(VLOOKUP(CI280,NewPlanet,3,false)=L281,"Y","N")))</f>
        <v>N</v>
      </c>
      <c r="L281" s="3" t="s">
        <v>737</v>
      </c>
      <c r="M281" s="52"/>
      <c r="N281" s="52" t="s">
        <v>119</v>
      </c>
      <c r="O281" s="52"/>
      <c r="P281" s="53" t="s">
        <v>119</v>
      </c>
      <c r="Q281" s="52"/>
      <c r="R281" s="54">
        <f t="shared" si="1"/>
        <v>2</v>
      </c>
      <c r="S281" s="52"/>
      <c r="T281" s="52" t="s">
        <v>119</v>
      </c>
      <c r="U281" s="52"/>
      <c r="V281" s="52" t="s">
        <v>119</v>
      </c>
      <c r="W281" s="52"/>
      <c r="X281" s="54">
        <f t="shared" si="2"/>
        <v>2</v>
      </c>
      <c r="Y281" s="82">
        <v>4.0</v>
      </c>
      <c r="Z281" s="83">
        <v>4.0</v>
      </c>
      <c r="AA281" s="84">
        <v>47.0</v>
      </c>
      <c r="AB281" s="84">
        <v>169.0</v>
      </c>
      <c r="AC281" s="84">
        <f t="shared" si="3"/>
        <v>0</v>
      </c>
    </row>
    <row r="282" hidden="1">
      <c r="J282" s="150" t="s">
        <v>627</v>
      </c>
      <c r="K282" s="51" t="str">
        <f>IF(ISBLANK(J282),"",if(L282="","N",if(VLOOKUP(CI281,NewPlanet,3,false)=L282,"Y","N")))</f>
        <v>N</v>
      </c>
      <c r="L282" s="3" t="s">
        <v>629</v>
      </c>
      <c r="M282" s="52"/>
      <c r="N282" s="52"/>
      <c r="O282" s="52"/>
      <c r="P282" s="53" t="s">
        <v>119</v>
      </c>
      <c r="Q282" s="52" t="s">
        <v>119</v>
      </c>
      <c r="R282" s="54">
        <f t="shared" si="1"/>
        <v>2</v>
      </c>
      <c r="S282" s="52"/>
      <c r="T282" s="52"/>
      <c r="U282" s="52"/>
      <c r="V282" s="52"/>
      <c r="W282" s="52" t="s">
        <v>119</v>
      </c>
      <c r="X282" s="54">
        <f t="shared" si="2"/>
        <v>1</v>
      </c>
      <c r="Y282" s="82">
        <v>3.0</v>
      </c>
      <c r="Z282" s="83">
        <v>3.0</v>
      </c>
      <c r="AA282" s="84">
        <v>77.0</v>
      </c>
      <c r="AB282" s="84">
        <v>284.0</v>
      </c>
      <c r="AC282" s="84">
        <f t="shared" si="3"/>
        <v>0</v>
      </c>
    </row>
    <row r="283" hidden="1">
      <c r="J283" s="150" t="s">
        <v>748</v>
      </c>
      <c r="K283" s="51" t="str">
        <f>IF(ISBLANK(J283),"",if(L283="","N",if(VLOOKUP(CI282,NewPlanet,3,false)=L283,"Y","N")))</f>
        <v>N</v>
      </c>
      <c r="L283" s="3" t="s">
        <v>750</v>
      </c>
      <c r="M283" s="52"/>
      <c r="N283" s="52"/>
      <c r="O283" s="53" t="s">
        <v>119</v>
      </c>
      <c r="P283" s="53"/>
      <c r="Q283" s="53" t="s">
        <v>119</v>
      </c>
      <c r="R283" s="54">
        <f t="shared" si="1"/>
        <v>2</v>
      </c>
      <c r="S283" s="53" t="s">
        <v>119</v>
      </c>
      <c r="T283" s="52"/>
      <c r="U283" s="53" t="s">
        <v>119</v>
      </c>
      <c r="V283" s="52"/>
      <c r="W283" s="52"/>
      <c r="X283" s="54">
        <f t="shared" si="2"/>
        <v>2</v>
      </c>
      <c r="Y283" s="82">
        <v>4.0</v>
      </c>
      <c r="Z283" s="83">
        <v>4.0</v>
      </c>
      <c r="AA283" s="84">
        <v>77.0</v>
      </c>
      <c r="AB283" s="84">
        <v>314.0</v>
      </c>
      <c r="AC283" s="84">
        <f t="shared" si="3"/>
        <v>0</v>
      </c>
    </row>
    <row r="284" hidden="1">
      <c r="J284" s="150" t="s">
        <v>1052</v>
      </c>
      <c r="K284" s="51" t="str">
        <f>IF(ISBLANK(J284),"",if(L284="","N",if(VLOOKUP(CI283,NewPlanet,3,false)=L284,"Y","N")))</f>
        <v>N</v>
      </c>
      <c r="L284" s="3" t="s">
        <v>1053</v>
      </c>
      <c r="M284" s="53" t="s">
        <v>119</v>
      </c>
      <c r="N284" s="53" t="s">
        <v>119</v>
      </c>
      <c r="O284" s="53" t="s">
        <v>119</v>
      </c>
      <c r="P284" s="53"/>
      <c r="Q284" s="52"/>
      <c r="R284" s="54">
        <f t="shared" si="1"/>
        <v>3</v>
      </c>
      <c r="S284" s="53" t="s">
        <v>119</v>
      </c>
      <c r="T284" s="53" t="s">
        <v>119</v>
      </c>
      <c r="U284" s="52"/>
      <c r="V284" s="52"/>
      <c r="W284" s="53" t="s">
        <v>119</v>
      </c>
      <c r="X284" s="54">
        <f t="shared" si="2"/>
        <v>3</v>
      </c>
      <c r="Y284" s="82">
        <v>6.0</v>
      </c>
      <c r="Z284" s="83">
        <v>6.0</v>
      </c>
      <c r="AA284" s="84">
        <v>102.0</v>
      </c>
      <c r="AB284" s="84">
        <v>394.0</v>
      </c>
      <c r="AC284" s="84">
        <f t="shared" si="3"/>
        <v>0</v>
      </c>
    </row>
    <row r="285" hidden="1">
      <c r="J285" s="222" t="s">
        <v>362</v>
      </c>
      <c r="K285" s="51" t="str">
        <f>IF(ISBLANK(J285),"",if(L285="","N",if(VLOOKUP(CI284,NewPlanet,3,false)=L285,"Y","N")))</f>
        <v>N</v>
      </c>
      <c r="L285" s="86" t="s">
        <v>363</v>
      </c>
      <c r="M285" s="52"/>
      <c r="N285" s="52"/>
      <c r="O285" s="52"/>
      <c r="P285" s="53" t="s">
        <v>119</v>
      </c>
      <c r="Q285" s="52"/>
      <c r="R285" s="54">
        <f t="shared" si="1"/>
        <v>1</v>
      </c>
      <c r="S285" s="52"/>
      <c r="T285" s="52"/>
      <c r="U285" s="52"/>
      <c r="V285" s="52"/>
      <c r="W285" s="52"/>
      <c r="X285" s="54">
        <f t="shared" si="2"/>
        <v>0</v>
      </c>
      <c r="Y285" s="82">
        <v>1.0</v>
      </c>
      <c r="Z285" s="83">
        <v>1.0</v>
      </c>
      <c r="AA285" s="84">
        <v>59.0</v>
      </c>
      <c r="AB285" s="84">
        <v>279.0</v>
      </c>
      <c r="AC285" s="84">
        <f t="shared" si="3"/>
        <v>0</v>
      </c>
    </row>
    <row r="286" hidden="1">
      <c r="J286" s="150" t="s">
        <v>583</v>
      </c>
      <c r="K286" s="51" t="str">
        <f>IF(ISBLANK(J286),"",if(L286="","N",if(VLOOKUP(CI285,NewPlanet,3,false)=L286,"Y","N")))</f>
        <v>N</v>
      </c>
      <c r="L286" s="3" t="s">
        <v>584</v>
      </c>
      <c r="M286" s="52"/>
      <c r="N286" s="52"/>
      <c r="O286" s="52" t="s">
        <v>119</v>
      </c>
      <c r="P286" s="53"/>
      <c r="Q286" s="52" t="s">
        <v>119</v>
      </c>
      <c r="R286" s="54">
        <f t="shared" si="1"/>
        <v>2</v>
      </c>
      <c r="S286" s="52"/>
      <c r="T286" s="52"/>
      <c r="U286" s="52"/>
      <c r="V286" s="52"/>
      <c r="W286" s="52" t="s">
        <v>119</v>
      </c>
      <c r="X286" s="54">
        <f t="shared" si="2"/>
        <v>1</v>
      </c>
      <c r="Y286" s="82">
        <v>3.0</v>
      </c>
      <c r="Z286" s="83">
        <v>3.0</v>
      </c>
      <c r="AA286" s="84">
        <v>85.0</v>
      </c>
      <c r="AB286" s="84">
        <v>329.0</v>
      </c>
      <c r="AC286" s="84">
        <f t="shared" si="3"/>
        <v>0</v>
      </c>
    </row>
    <row r="287" hidden="1">
      <c r="J287" s="150" t="s">
        <v>858</v>
      </c>
      <c r="K287" s="51" t="str">
        <f>IF(ISBLANK(J287),"",if(L287="","N",if(VLOOKUP(CI286,NewPlanet,3,false)=L287,"Y","N")))</f>
        <v>N</v>
      </c>
      <c r="L287" s="3" t="s">
        <v>859</v>
      </c>
      <c r="M287" s="53" t="s">
        <v>121</v>
      </c>
      <c r="N287" s="53" t="s">
        <v>121</v>
      </c>
      <c r="O287" s="52"/>
      <c r="P287" s="53" t="s">
        <v>121</v>
      </c>
      <c r="Q287" s="52"/>
      <c r="R287" s="54">
        <f t="shared" si="1"/>
        <v>3</v>
      </c>
      <c r="S287" s="52"/>
      <c r="T287" s="53" t="s">
        <v>121</v>
      </c>
      <c r="U287" s="52"/>
      <c r="V287" s="53" t="s">
        <v>121</v>
      </c>
      <c r="W287" s="52"/>
      <c r="X287" s="54">
        <f t="shared" si="2"/>
        <v>2</v>
      </c>
      <c r="Y287" s="82">
        <v>5.0</v>
      </c>
      <c r="Z287" s="83">
        <v>5.0</v>
      </c>
      <c r="AA287" s="84">
        <v>94.0</v>
      </c>
      <c r="AB287" s="84">
        <v>354.0</v>
      </c>
      <c r="AC287" s="84">
        <f t="shared" si="3"/>
        <v>0</v>
      </c>
    </row>
    <row r="288" hidden="1">
      <c r="J288" s="150" t="s">
        <v>603</v>
      </c>
      <c r="K288" s="51" t="str">
        <f>IF(ISBLANK(J288),"",if(L288="","N",if(VLOOKUP(CI287,NewPlanet,3,false)=L288,"Y","N")))</f>
        <v>N</v>
      </c>
      <c r="L288" s="3" t="s">
        <v>605</v>
      </c>
      <c r="M288" s="52"/>
      <c r="N288" s="52"/>
      <c r="O288" s="52"/>
      <c r="P288" s="53"/>
      <c r="Q288" s="52" t="s">
        <v>119</v>
      </c>
      <c r="R288" s="54">
        <f t="shared" si="1"/>
        <v>1</v>
      </c>
      <c r="S288" s="52" t="s">
        <v>119</v>
      </c>
      <c r="T288" s="52"/>
      <c r="U288" s="52"/>
      <c r="V288" s="52"/>
      <c r="W288" s="52"/>
      <c r="X288" s="54">
        <f t="shared" si="2"/>
        <v>1</v>
      </c>
      <c r="Y288" s="82">
        <v>2.0</v>
      </c>
      <c r="Z288" s="83">
        <v>2.0</v>
      </c>
      <c r="AA288" s="84">
        <v>77.0</v>
      </c>
      <c r="AB288" s="84">
        <v>336.0</v>
      </c>
      <c r="AC288" s="84">
        <f t="shared" si="3"/>
        <v>0</v>
      </c>
    </row>
    <row r="289" hidden="1">
      <c r="J289" s="150" t="s">
        <v>996</v>
      </c>
      <c r="K289" s="51" t="str">
        <f>IF(ISBLANK(J289),"",if(L289="","N",if(VLOOKUP(CI288,NewPlanet,3,false)=L289,"Y","N")))</f>
        <v>N</v>
      </c>
      <c r="L289" s="3" t="s">
        <v>997</v>
      </c>
      <c r="M289" s="52" t="s">
        <v>119</v>
      </c>
      <c r="N289" s="52"/>
      <c r="O289" s="52" t="s">
        <v>119</v>
      </c>
      <c r="P289" s="53" t="s">
        <v>119</v>
      </c>
      <c r="Q289" s="52"/>
      <c r="R289" s="54">
        <f t="shared" si="1"/>
        <v>3</v>
      </c>
      <c r="S289" s="52"/>
      <c r="T289" s="52"/>
      <c r="U289" s="52" t="s">
        <v>119</v>
      </c>
      <c r="V289" s="52" t="s">
        <v>119</v>
      </c>
      <c r="W289" s="52"/>
      <c r="X289" s="54">
        <f t="shared" si="2"/>
        <v>2</v>
      </c>
      <c r="Y289" s="82">
        <v>5.0</v>
      </c>
      <c r="Z289" s="83">
        <v>5.0</v>
      </c>
      <c r="AA289" s="84">
        <v>72.0</v>
      </c>
      <c r="AB289" s="84">
        <v>148.0</v>
      </c>
      <c r="AC289" s="84">
        <f t="shared" si="3"/>
        <v>0</v>
      </c>
    </row>
    <row r="290" hidden="1">
      <c r="J290" s="150" t="s">
        <v>875</v>
      </c>
      <c r="K290" s="51" t="str">
        <f>IF(ISBLANK(J290),"",if(L290="","N",if(VLOOKUP(CI289,NewPlanet,3,false)=L290,"Y","N")))</f>
        <v>N</v>
      </c>
      <c r="L290" s="91" t="s">
        <v>876</v>
      </c>
      <c r="M290" s="53" t="s">
        <v>119</v>
      </c>
      <c r="N290" s="53" t="s">
        <v>119</v>
      </c>
      <c r="O290" s="53" t="s">
        <v>119</v>
      </c>
      <c r="P290" s="53"/>
      <c r="Q290" s="52"/>
      <c r="R290" s="54">
        <f t="shared" si="1"/>
        <v>3</v>
      </c>
      <c r="S290" s="53" t="s">
        <v>119</v>
      </c>
      <c r="T290" s="52"/>
      <c r="U290" s="52"/>
      <c r="V290" s="52"/>
      <c r="W290" s="53" t="s">
        <v>119</v>
      </c>
      <c r="X290" s="54">
        <f t="shared" si="2"/>
        <v>2</v>
      </c>
      <c r="Y290" s="82">
        <v>5.0</v>
      </c>
      <c r="Z290" s="83">
        <v>5.0</v>
      </c>
      <c r="AA290" s="84">
        <v>146.0</v>
      </c>
      <c r="AB290" s="84">
        <v>587.0</v>
      </c>
      <c r="AC290" s="84">
        <f t="shared" si="3"/>
        <v>0</v>
      </c>
    </row>
    <row r="291" hidden="1">
      <c r="J291" s="150" t="s">
        <v>821</v>
      </c>
      <c r="K291" s="51" t="str">
        <f>IF(ISBLANK(J291),"",if(L291="","N",if(VLOOKUP(CI290,NewPlanet,3,false)=L291,"Y","N")))</f>
        <v>N</v>
      </c>
      <c r="L291" s="3" t="s">
        <v>822</v>
      </c>
      <c r="M291" s="53" t="s">
        <v>121</v>
      </c>
      <c r="N291" s="52"/>
      <c r="O291" s="53" t="s">
        <v>121</v>
      </c>
      <c r="P291" s="53"/>
      <c r="Q291" s="52"/>
      <c r="R291" s="54">
        <f t="shared" si="1"/>
        <v>2</v>
      </c>
      <c r="S291" s="53" t="s">
        <v>121</v>
      </c>
      <c r="T291" s="52"/>
      <c r="U291" s="52"/>
      <c r="V291" s="53" t="s">
        <v>121</v>
      </c>
      <c r="W291" s="52"/>
      <c r="X291" s="54">
        <f t="shared" si="2"/>
        <v>2</v>
      </c>
      <c r="Y291" s="82">
        <v>4.0</v>
      </c>
      <c r="Z291" s="83">
        <v>4.0</v>
      </c>
      <c r="AA291" s="84">
        <v>125.0</v>
      </c>
      <c r="AB291" s="84">
        <v>475.0</v>
      </c>
      <c r="AC291" s="84">
        <f t="shared" si="3"/>
        <v>0</v>
      </c>
    </row>
    <row r="292" hidden="1">
      <c r="J292" s="150" t="s">
        <v>1050</v>
      </c>
      <c r="K292" s="51" t="str">
        <f>IF(ISBLANK(J292),"",if(L292="","N",if(VLOOKUP(CI291,NewPlanet,3,false)=L292,"Y","N")))</f>
        <v>N</v>
      </c>
      <c r="L292" s="3" t="s">
        <v>1051</v>
      </c>
      <c r="M292" s="52" t="s">
        <v>119</v>
      </c>
      <c r="N292" s="52"/>
      <c r="O292" s="52"/>
      <c r="P292" s="53" t="s">
        <v>119</v>
      </c>
      <c r="Q292" s="52" t="s">
        <v>119</v>
      </c>
      <c r="R292" s="54">
        <f t="shared" si="1"/>
        <v>3</v>
      </c>
      <c r="S292" s="52" t="s">
        <v>119</v>
      </c>
      <c r="T292" s="52" t="s">
        <v>119</v>
      </c>
      <c r="U292" s="52"/>
      <c r="V292" s="52" t="s">
        <v>119</v>
      </c>
      <c r="W292" s="52"/>
      <c r="X292" s="54">
        <f t="shared" si="2"/>
        <v>3</v>
      </c>
      <c r="Y292" s="82">
        <v>6.0</v>
      </c>
      <c r="Z292" s="83">
        <v>6.0</v>
      </c>
      <c r="AA292" s="84">
        <v>85.0</v>
      </c>
      <c r="AB292" s="84">
        <v>298.0</v>
      </c>
      <c r="AC292" s="84">
        <f t="shared" si="3"/>
        <v>0</v>
      </c>
    </row>
    <row r="293" hidden="1">
      <c r="J293" s="150" t="s">
        <v>493</v>
      </c>
      <c r="K293" s="51" t="str">
        <f>IF(ISBLANK(J293),"",if(L293="","N",if(VLOOKUP(CI292,NewPlanet,3,false)=L293,"Y","N")))</f>
        <v>N</v>
      </c>
      <c r="L293" s="3" t="s">
        <v>494</v>
      </c>
      <c r="M293" s="52"/>
      <c r="N293" s="52"/>
      <c r="O293" s="52"/>
      <c r="P293" s="53"/>
      <c r="Q293" s="52" t="s">
        <v>121</v>
      </c>
      <c r="R293" s="54">
        <f t="shared" si="1"/>
        <v>1</v>
      </c>
      <c r="S293" s="52"/>
      <c r="T293" s="52"/>
      <c r="U293" s="52"/>
      <c r="V293" s="52"/>
      <c r="W293" s="52"/>
      <c r="X293" s="54">
        <f t="shared" si="2"/>
        <v>0</v>
      </c>
      <c r="Y293" s="82">
        <v>1.0</v>
      </c>
      <c r="Z293" s="83">
        <v>1.0</v>
      </c>
      <c r="AA293" s="84">
        <v>50.0</v>
      </c>
      <c r="AB293" s="84">
        <v>222.0</v>
      </c>
      <c r="AC293" s="84">
        <f t="shared" si="3"/>
        <v>0</v>
      </c>
    </row>
    <row r="294" hidden="1">
      <c r="J294" s="150" t="s">
        <v>824</v>
      </c>
      <c r="K294" s="51" t="str">
        <f>IF(ISBLANK(J294),"",if(L294="","N",if(VLOOKUP(CI293,NewPlanet,3,false)=L294,"Y","N")))</f>
        <v>N</v>
      </c>
      <c r="L294" s="3" t="s">
        <v>825</v>
      </c>
      <c r="M294" s="52" t="s">
        <v>121</v>
      </c>
      <c r="N294" s="52"/>
      <c r="O294" s="52" t="s">
        <v>121</v>
      </c>
      <c r="P294" s="53"/>
      <c r="Q294" s="52"/>
      <c r="R294" s="54">
        <f t="shared" si="1"/>
        <v>2</v>
      </c>
      <c r="S294" s="52" t="s">
        <v>121</v>
      </c>
      <c r="T294" s="52"/>
      <c r="U294" s="52"/>
      <c r="V294" s="52" t="s">
        <v>121</v>
      </c>
      <c r="W294" s="52"/>
      <c r="X294" s="54">
        <f t="shared" si="2"/>
        <v>2</v>
      </c>
      <c r="Y294" s="82">
        <v>4.0</v>
      </c>
      <c r="Z294" s="83">
        <v>4.0</v>
      </c>
      <c r="AA294" s="84">
        <v>94.0</v>
      </c>
      <c r="AB294" s="84">
        <v>316.0</v>
      </c>
      <c r="AC294" s="84">
        <f t="shared" si="3"/>
        <v>0</v>
      </c>
    </row>
    <row r="295" hidden="1">
      <c r="J295" s="150" t="s">
        <v>868</v>
      </c>
      <c r="K295" s="51" t="str">
        <f>IF(ISBLANK(J295),"",if(L295="","N",if(VLOOKUP(CI294,NewPlanet,3,false)=L295,"Y","N")))</f>
        <v>N</v>
      </c>
      <c r="L295" s="87" t="s">
        <v>869</v>
      </c>
      <c r="M295" s="53" t="s">
        <v>119</v>
      </c>
      <c r="N295" s="53" t="s">
        <v>119</v>
      </c>
      <c r="O295" s="52"/>
      <c r="P295" s="53"/>
      <c r="Q295" s="53" t="s">
        <v>119</v>
      </c>
      <c r="R295" s="54">
        <f t="shared" si="1"/>
        <v>3</v>
      </c>
      <c r="S295" s="52"/>
      <c r="T295" s="53" t="s">
        <v>119</v>
      </c>
      <c r="U295" s="53" t="s">
        <v>119</v>
      </c>
      <c r="V295" s="52"/>
      <c r="W295" s="52"/>
      <c r="X295" s="54">
        <f t="shared" si="2"/>
        <v>2</v>
      </c>
      <c r="Y295" s="82">
        <v>5.0</v>
      </c>
      <c r="Z295" s="83">
        <v>5.0</v>
      </c>
      <c r="AA295" s="84">
        <v>144.0</v>
      </c>
      <c r="AB295" s="84">
        <v>579.0</v>
      </c>
      <c r="AC295" s="84">
        <f t="shared" si="3"/>
        <v>0</v>
      </c>
    </row>
    <row r="296" hidden="1">
      <c r="J296" s="237" t="s">
        <v>587</v>
      </c>
      <c r="K296" s="51" t="str">
        <f>IF(ISBLANK(J296),"",if(L296="","N",if(VLOOKUP(CI295,NewPlanet,3,false)=L296,"Y","N")))</f>
        <v>N</v>
      </c>
      <c r="L296" s="137" t="s">
        <v>588</v>
      </c>
      <c r="M296" s="96" t="s">
        <v>121</v>
      </c>
      <c r="N296" s="97"/>
      <c r="O296" s="97"/>
      <c r="P296" s="98"/>
      <c r="Q296" s="96" t="s">
        <v>121</v>
      </c>
      <c r="R296" s="54">
        <f t="shared" si="1"/>
        <v>2</v>
      </c>
      <c r="S296" s="96" t="s">
        <v>121</v>
      </c>
      <c r="T296" s="97"/>
      <c r="U296" s="97"/>
      <c r="V296" s="97"/>
      <c r="W296" s="97"/>
      <c r="X296" s="54">
        <f t="shared" si="2"/>
        <v>1</v>
      </c>
      <c r="Y296" s="82">
        <v>3.0</v>
      </c>
      <c r="Z296" s="83">
        <v>3.0</v>
      </c>
      <c r="AA296" s="84">
        <v>99.0</v>
      </c>
      <c r="AB296" s="84">
        <v>382.0</v>
      </c>
      <c r="AC296" s="84">
        <f t="shared" si="3"/>
        <v>0</v>
      </c>
    </row>
    <row r="297" hidden="1">
      <c r="J297" s="150" t="s">
        <v>1117</v>
      </c>
      <c r="K297" s="51" t="str">
        <f>IF(ISBLANK(J297),"",if(L297="","N",if(VLOOKUP(CI296,NewPlanet,3,false)=L297,"Y","N")))</f>
        <v>N</v>
      </c>
      <c r="L297" s="3" t="s">
        <v>588</v>
      </c>
      <c r="M297" s="52" t="s">
        <v>119</v>
      </c>
      <c r="N297" s="52"/>
      <c r="O297" s="52" t="s">
        <v>119</v>
      </c>
      <c r="P297" s="53"/>
      <c r="Q297" s="52" t="s">
        <v>119</v>
      </c>
      <c r="R297" s="54">
        <f t="shared" si="1"/>
        <v>3</v>
      </c>
      <c r="S297" s="52" t="s">
        <v>119</v>
      </c>
      <c r="T297" s="52" t="s">
        <v>119</v>
      </c>
      <c r="U297" s="52" t="s">
        <v>119</v>
      </c>
      <c r="V297" s="52"/>
      <c r="W297" s="52"/>
      <c r="X297" s="54">
        <f t="shared" si="2"/>
        <v>3</v>
      </c>
      <c r="Y297" s="82">
        <v>6.0</v>
      </c>
      <c r="Z297" s="83">
        <v>6.0</v>
      </c>
      <c r="AA297" s="84">
        <v>106.0</v>
      </c>
      <c r="AB297" s="84">
        <v>353.0</v>
      </c>
      <c r="AC297" s="84">
        <f t="shared" si="3"/>
        <v>0</v>
      </c>
    </row>
    <row r="298" hidden="1">
      <c r="J298" s="150" t="s">
        <v>745</v>
      </c>
      <c r="K298" s="51" t="str">
        <f>IF(ISBLANK(J298),"",if(L298="","N",if(VLOOKUP(CI297,NewPlanet,3,false)=L298,"Y","N")))</f>
        <v>N</v>
      </c>
      <c r="L298" s="3" t="s">
        <v>746</v>
      </c>
      <c r="M298" s="52" t="s">
        <v>121</v>
      </c>
      <c r="N298" s="52"/>
      <c r="O298" s="52" t="s">
        <v>121</v>
      </c>
      <c r="P298" s="53"/>
      <c r="Q298" s="52"/>
      <c r="R298" s="54">
        <f t="shared" si="1"/>
        <v>2</v>
      </c>
      <c r="S298" s="52"/>
      <c r="T298" s="52" t="s">
        <v>121</v>
      </c>
      <c r="U298" s="52" t="s">
        <v>121</v>
      </c>
      <c r="V298" s="52"/>
      <c r="W298" s="52"/>
      <c r="X298" s="54">
        <f t="shared" si="2"/>
        <v>2</v>
      </c>
      <c r="Y298" s="82">
        <v>4.0</v>
      </c>
      <c r="Z298" s="83">
        <v>4.0</v>
      </c>
      <c r="AA298" s="84">
        <v>96.0</v>
      </c>
      <c r="AB298" s="84">
        <v>375.0</v>
      </c>
      <c r="AC298" s="84">
        <f t="shared" si="3"/>
        <v>0</v>
      </c>
    </row>
    <row r="299" hidden="1">
      <c r="J299" s="150" t="s">
        <v>1020</v>
      </c>
      <c r="K299" s="51" t="str">
        <f>IF(ISBLANK(J299),"",if(L299="","N",if(VLOOKUP(CI298,NewPlanet,3,false)=L299,"Y","N")))</f>
        <v>N</v>
      </c>
      <c r="L299" s="3" t="s">
        <v>1021</v>
      </c>
      <c r="M299" s="52" t="s">
        <v>119</v>
      </c>
      <c r="N299" s="52"/>
      <c r="O299" s="52" t="s">
        <v>119</v>
      </c>
      <c r="P299" s="53"/>
      <c r="Q299" s="52" t="s">
        <v>119</v>
      </c>
      <c r="R299" s="54">
        <f t="shared" si="1"/>
        <v>3</v>
      </c>
      <c r="S299" s="52" t="s">
        <v>119</v>
      </c>
      <c r="T299" s="52"/>
      <c r="U299" s="52"/>
      <c r="V299" s="52" t="s">
        <v>119</v>
      </c>
      <c r="W299" s="52" t="s">
        <v>119</v>
      </c>
      <c r="X299" s="54">
        <f t="shared" si="2"/>
        <v>3</v>
      </c>
      <c r="Y299" s="82">
        <v>6.0</v>
      </c>
      <c r="Z299" s="83">
        <v>6.0</v>
      </c>
      <c r="AA299" s="84">
        <v>62.0</v>
      </c>
      <c r="AB299" s="84">
        <v>243.0</v>
      </c>
      <c r="AC299" s="84">
        <f t="shared" si="3"/>
        <v>0</v>
      </c>
    </row>
    <row r="300" hidden="1">
      <c r="J300" s="150" t="s">
        <v>187</v>
      </c>
      <c r="K300" s="51" t="str">
        <f>IF(ISBLANK(J300),"",if(L300="","N",if(VLOOKUP(CI299,NewPlanet,3,false)=L300,"Y","N")))</f>
        <v>N</v>
      </c>
      <c r="L300" s="3" t="s">
        <v>188</v>
      </c>
      <c r="M300" s="52"/>
      <c r="N300" s="52"/>
      <c r="O300" s="52"/>
      <c r="P300" s="53"/>
      <c r="Q300" s="53" t="s">
        <v>119</v>
      </c>
      <c r="R300" s="54">
        <f t="shared" si="1"/>
        <v>1</v>
      </c>
      <c r="S300" s="52"/>
      <c r="T300" s="52"/>
      <c r="U300" s="52"/>
      <c r="V300" s="52"/>
      <c r="W300" s="52"/>
      <c r="X300" s="54">
        <f t="shared" si="2"/>
        <v>0</v>
      </c>
      <c r="Y300" s="82">
        <v>1.0</v>
      </c>
      <c r="Z300" s="83">
        <v>1.0</v>
      </c>
      <c r="AA300" s="84">
        <v>9.0</v>
      </c>
      <c r="AB300" s="84">
        <v>63.0</v>
      </c>
      <c r="AC300" s="84">
        <f t="shared" si="3"/>
        <v>0</v>
      </c>
    </row>
    <row r="301" hidden="1">
      <c r="J301" s="150" t="s">
        <v>1097</v>
      </c>
      <c r="K301" s="51" t="str">
        <f>IF(ISBLANK(J301),"",if(L301="","N",if(VLOOKUP(CI300,NewPlanet,3,false)=L301,"Y","N")))</f>
        <v>N</v>
      </c>
      <c r="L301" s="3" t="s">
        <v>1098</v>
      </c>
      <c r="M301" s="53" t="s">
        <v>121</v>
      </c>
      <c r="N301" s="52"/>
      <c r="O301" s="53" t="s">
        <v>121</v>
      </c>
      <c r="P301" s="53" t="s">
        <v>121</v>
      </c>
      <c r="Q301" s="52"/>
      <c r="R301" s="54">
        <f t="shared" si="1"/>
        <v>3</v>
      </c>
      <c r="S301" s="53" t="s">
        <v>121</v>
      </c>
      <c r="T301" s="52"/>
      <c r="U301" s="52"/>
      <c r="V301" s="53" t="s">
        <v>121</v>
      </c>
      <c r="W301" s="53" t="s">
        <v>121</v>
      </c>
      <c r="X301" s="54">
        <f t="shared" si="2"/>
        <v>3</v>
      </c>
      <c r="Y301" s="82">
        <v>6.0</v>
      </c>
      <c r="Z301" s="83">
        <v>6.0</v>
      </c>
      <c r="AA301" s="84">
        <v>106.0</v>
      </c>
      <c r="AB301" s="84">
        <v>328.0</v>
      </c>
      <c r="AC301" s="84">
        <f t="shared" si="3"/>
        <v>0</v>
      </c>
    </row>
    <row r="302" hidden="1">
      <c r="J302" s="150" t="s">
        <v>624</v>
      </c>
      <c r="K302" s="51" t="str">
        <f>IF(ISBLANK(J302),"",if(L302="","N",if(VLOOKUP(CI301,NewPlanet,3,false)=L302,"Y","N")))</f>
        <v>N</v>
      </c>
      <c r="L302" s="3" t="s">
        <v>625</v>
      </c>
      <c r="M302" s="52"/>
      <c r="N302" s="52"/>
      <c r="O302" s="52"/>
      <c r="P302" s="53" t="s">
        <v>119</v>
      </c>
      <c r="Q302" s="52" t="s">
        <v>119</v>
      </c>
      <c r="R302" s="54">
        <f t="shared" si="1"/>
        <v>2</v>
      </c>
      <c r="S302" s="52"/>
      <c r="T302" s="52" t="s">
        <v>119</v>
      </c>
      <c r="U302" s="52"/>
      <c r="V302" s="52"/>
      <c r="W302" s="52"/>
      <c r="X302" s="54">
        <f t="shared" si="2"/>
        <v>1</v>
      </c>
      <c r="Y302" s="82">
        <v>3.0</v>
      </c>
      <c r="Z302" s="83">
        <v>3.0</v>
      </c>
      <c r="AA302" s="84">
        <v>98.0</v>
      </c>
      <c r="AB302" s="84">
        <v>423.0</v>
      </c>
      <c r="AC302" s="84">
        <f t="shared" si="3"/>
        <v>0</v>
      </c>
    </row>
    <row r="303" hidden="1">
      <c r="J303" s="150" t="s">
        <v>367</v>
      </c>
      <c r="K303" s="51" t="str">
        <f>IF(ISBLANK(J303),"",if(L303="","N",if(VLOOKUP(CI302,NewPlanet,3,false)=L303,"Y","N")))</f>
        <v>N</v>
      </c>
      <c r="L303" s="3" t="s">
        <v>368</v>
      </c>
      <c r="M303" s="52"/>
      <c r="N303" s="52"/>
      <c r="O303" s="52"/>
      <c r="P303" s="53" t="s">
        <v>121</v>
      </c>
      <c r="Q303" s="52"/>
      <c r="R303" s="54">
        <f t="shared" si="1"/>
        <v>1</v>
      </c>
      <c r="S303" s="52"/>
      <c r="T303" s="53" t="s">
        <v>121</v>
      </c>
      <c r="U303" s="52"/>
      <c r="V303" s="52"/>
      <c r="W303" s="52"/>
      <c r="X303" s="54">
        <f t="shared" si="2"/>
        <v>1</v>
      </c>
      <c r="Y303" s="82">
        <v>2.0</v>
      </c>
      <c r="Z303" s="83">
        <v>2.0</v>
      </c>
      <c r="AA303" s="84">
        <v>84.0</v>
      </c>
      <c r="AB303" s="84">
        <v>366.0</v>
      </c>
      <c r="AC303" s="84">
        <f t="shared" si="3"/>
        <v>0</v>
      </c>
    </row>
    <row r="304" hidden="1">
      <c r="J304" s="150" t="s">
        <v>148</v>
      </c>
      <c r="K304" s="51" t="str">
        <f>IF(ISBLANK(J304),"",if(L304="","N",if(VLOOKUP(CI303,NewPlanet,3,false)=L304,"Y","N")))</f>
        <v>N</v>
      </c>
      <c r="L304" s="3" t="s">
        <v>149</v>
      </c>
      <c r="M304" s="52"/>
      <c r="N304" s="52"/>
      <c r="O304" s="52" t="s">
        <v>119</v>
      </c>
      <c r="P304" s="53"/>
      <c r="Q304" s="52"/>
      <c r="R304" s="54">
        <f t="shared" si="1"/>
        <v>1</v>
      </c>
      <c r="S304" s="52"/>
      <c r="T304" s="52"/>
      <c r="U304" s="52"/>
      <c r="V304" s="52"/>
      <c r="W304" s="52"/>
      <c r="X304" s="54">
        <f t="shared" si="2"/>
        <v>0</v>
      </c>
      <c r="Y304" s="82">
        <v>1.0</v>
      </c>
      <c r="Z304" s="83">
        <v>1.0</v>
      </c>
      <c r="AA304" s="84">
        <v>50.0</v>
      </c>
      <c r="AB304" s="84">
        <v>220.0</v>
      </c>
      <c r="AC304" s="84">
        <f t="shared" si="3"/>
        <v>0</v>
      </c>
    </row>
    <row r="305" hidden="1">
      <c r="J305" s="150" t="s">
        <v>426</v>
      </c>
      <c r="K305" s="51" t="str">
        <f>IF(ISBLANK(J305),"",if(L305="","N",if(VLOOKUP(CI304,NewPlanet,3,false)=L305,"Y","N")))</f>
        <v>N</v>
      </c>
      <c r="L305" s="3" t="s">
        <v>427</v>
      </c>
      <c r="M305" s="52"/>
      <c r="N305" s="52"/>
      <c r="O305" s="52" t="s">
        <v>121</v>
      </c>
      <c r="P305" s="53"/>
      <c r="Q305" s="52"/>
      <c r="R305" s="54">
        <f t="shared" si="1"/>
        <v>1</v>
      </c>
      <c r="S305" s="52"/>
      <c r="T305" s="52"/>
      <c r="U305" s="52"/>
      <c r="V305" s="52"/>
      <c r="W305" s="52"/>
      <c r="X305" s="54">
        <f t="shared" si="2"/>
        <v>0</v>
      </c>
      <c r="Y305" s="82">
        <v>1.0</v>
      </c>
      <c r="Z305" s="83">
        <v>1.0</v>
      </c>
      <c r="AA305" s="84">
        <v>76.0</v>
      </c>
      <c r="AB305" s="84">
        <v>316.0</v>
      </c>
      <c r="AC305" s="84">
        <f t="shared" si="3"/>
        <v>0</v>
      </c>
    </row>
    <row r="306" hidden="1">
      <c r="J306" s="150" t="s">
        <v>767</v>
      </c>
      <c r="K306" s="51" t="str">
        <f>IF(ISBLANK(J306),"",if(L306="","N",if(VLOOKUP(CI305,NewPlanet,3,false)=L306,"Y","N")))</f>
        <v>N</v>
      </c>
      <c r="L306" s="3" t="s">
        <v>768</v>
      </c>
      <c r="M306" s="52"/>
      <c r="N306" s="52" t="s">
        <v>121</v>
      </c>
      <c r="O306" s="52"/>
      <c r="P306" s="53"/>
      <c r="Q306" s="52" t="s">
        <v>121</v>
      </c>
      <c r="R306" s="54">
        <f t="shared" si="1"/>
        <v>2</v>
      </c>
      <c r="S306" s="52"/>
      <c r="T306" s="52" t="s">
        <v>121</v>
      </c>
      <c r="U306" s="52"/>
      <c r="V306" s="52"/>
      <c r="W306" s="52" t="s">
        <v>121</v>
      </c>
      <c r="X306" s="54">
        <f t="shared" si="2"/>
        <v>2</v>
      </c>
      <c r="Y306" s="82">
        <v>4.0</v>
      </c>
      <c r="Z306" s="83">
        <v>4.0</v>
      </c>
      <c r="AA306" s="84">
        <v>57.0</v>
      </c>
      <c r="AB306" s="84">
        <v>223.0</v>
      </c>
      <c r="AC306" s="84">
        <f t="shared" si="3"/>
        <v>0</v>
      </c>
    </row>
    <row r="307" hidden="1">
      <c r="J307" s="150" t="s">
        <v>729</v>
      </c>
      <c r="K307" s="51" t="str">
        <f>IF(ISBLANK(J307),"",if(L307="","N",if(VLOOKUP(CI306,NewPlanet,3,false)=L307,"Y","N")))</f>
        <v>N</v>
      </c>
      <c r="L307" s="3" t="s">
        <v>730</v>
      </c>
      <c r="M307" s="53" t="s">
        <v>119</v>
      </c>
      <c r="N307" s="52"/>
      <c r="O307" s="52"/>
      <c r="P307" s="53" t="s">
        <v>119</v>
      </c>
      <c r="Q307" s="52"/>
      <c r="R307" s="54">
        <f t="shared" si="1"/>
        <v>2</v>
      </c>
      <c r="S307" s="52"/>
      <c r="T307" s="52"/>
      <c r="U307" s="53" t="s">
        <v>119</v>
      </c>
      <c r="V307" s="52"/>
      <c r="W307" s="52"/>
      <c r="X307" s="54">
        <f t="shared" si="2"/>
        <v>1</v>
      </c>
      <c r="Y307" s="82">
        <v>3.0</v>
      </c>
      <c r="Z307" s="83">
        <v>3.0</v>
      </c>
      <c r="AA307" s="84">
        <v>74.0</v>
      </c>
      <c r="AB307" s="84">
        <v>299.0</v>
      </c>
      <c r="AC307" s="84">
        <f t="shared" si="3"/>
        <v>0</v>
      </c>
    </row>
    <row r="308" hidden="1">
      <c r="J308" s="150" t="s">
        <v>163</v>
      </c>
      <c r="K308" s="51" t="str">
        <f>IF(ISBLANK(J308),"",if(L308="","N",if(VLOOKUP(CI307,NewPlanet,3,false)=L308,"Y","N")))</f>
        <v>N</v>
      </c>
      <c r="L308" s="3" t="s">
        <v>165</v>
      </c>
      <c r="M308" s="52"/>
      <c r="N308" s="52"/>
      <c r="O308" s="52"/>
      <c r="P308" s="53" t="s">
        <v>119</v>
      </c>
      <c r="Q308" s="52"/>
      <c r="R308" s="54">
        <f t="shared" si="1"/>
        <v>1</v>
      </c>
      <c r="S308" s="52"/>
      <c r="T308" s="52"/>
      <c r="U308" s="52"/>
      <c r="V308" s="52"/>
      <c r="W308" s="52"/>
      <c r="X308" s="54">
        <f t="shared" si="2"/>
        <v>0</v>
      </c>
      <c r="Y308" s="82">
        <v>1.0</v>
      </c>
      <c r="Z308" s="83">
        <v>1.0</v>
      </c>
      <c r="AA308" s="84">
        <v>6.0</v>
      </c>
      <c r="AB308" s="84">
        <v>42.0</v>
      </c>
      <c r="AC308" s="84">
        <f t="shared" si="3"/>
        <v>0</v>
      </c>
    </row>
    <row r="309" hidden="1">
      <c r="J309" s="150" t="s">
        <v>385</v>
      </c>
      <c r="K309" s="51" t="str">
        <f>IF(ISBLANK(J309),"",if(L309="","N",if(VLOOKUP(CI308,NewPlanet,3,false)=L309,"Y","N")))</f>
        <v>N</v>
      </c>
      <c r="L309" s="3" t="s">
        <v>386</v>
      </c>
      <c r="M309" s="52"/>
      <c r="N309" s="52"/>
      <c r="O309" s="52"/>
      <c r="P309" s="53" t="s">
        <v>119</v>
      </c>
      <c r="Q309" s="52"/>
      <c r="R309" s="54">
        <f t="shared" si="1"/>
        <v>1</v>
      </c>
      <c r="S309" s="52"/>
      <c r="T309" s="52"/>
      <c r="U309" s="52"/>
      <c r="V309" s="52"/>
      <c r="W309" s="52"/>
      <c r="X309" s="54">
        <f t="shared" si="2"/>
        <v>0</v>
      </c>
      <c r="Y309" s="82">
        <v>1.0</v>
      </c>
      <c r="Z309" s="83">
        <v>1.0</v>
      </c>
      <c r="AA309" s="84">
        <v>76.0</v>
      </c>
      <c r="AB309" s="84">
        <v>349.0</v>
      </c>
      <c r="AC309" s="84">
        <f t="shared" si="3"/>
        <v>0</v>
      </c>
    </row>
    <row r="310" hidden="1">
      <c r="J310" s="150" t="s">
        <v>451</v>
      </c>
      <c r="K310" s="51" t="str">
        <f>IF(ISBLANK(J310),"",if(L310="","N",if(VLOOKUP(CI309,NewPlanet,3,false)=L310,"Y","N")))</f>
        <v>N</v>
      </c>
      <c r="L310" s="3" t="s">
        <v>452</v>
      </c>
      <c r="M310" s="52"/>
      <c r="N310" s="52"/>
      <c r="O310" s="52" t="s">
        <v>119</v>
      </c>
      <c r="P310" s="53"/>
      <c r="Q310" s="52"/>
      <c r="R310" s="54">
        <f t="shared" si="1"/>
        <v>1</v>
      </c>
      <c r="S310" s="52"/>
      <c r="T310" s="52"/>
      <c r="U310" s="52"/>
      <c r="V310" s="52"/>
      <c r="W310" s="52"/>
      <c r="X310" s="54">
        <f t="shared" si="2"/>
        <v>0</v>
      </c>
      <c r="Y310" s="82">
        <v>1.0</v>
      </c>
      <c r="Z310" s="83">
        <v>1.0</v>
      </c>
      <c r="AA310" s="84">
        <v>1.0</v>
      </c>
      <c r="AB310" s="84">
        <v>3.0</v>
      </c>
      <c r="AC310" s="84">
        <f t="shared" si="3"/>
        <v>0</v>
      </c>
    </row>
    <row r="311" hidden="1">
      <c r="J311" s="150" t="s">
        <v>381</v>
      </c>
      <c r="K311" s="51" t="str">
        <f>IF(ISBLANK(J311),"",if(L311="","N",if(VLOOKUP(CI310,NewPlanet,3,false)=L311,"Y","N")))</f>
        <v>N</v>
      </c>
      <c r="L311" s="3" t="s">
        <v>384</v>
      </c>
      <c r="M311" s="52"/>
      <c r="N311" s="52"/>
      <c r="O311" s="52" t="s">
        <v>119</v>
      </c>
      <c r="P311" s="53"/>
      <c r="Q311" s="52"/>
      <c r="R311" s="54">
        <f t="shared" si="1"/>
        <v>1</v>
      </c>
      <c r="S311" s="52"/>
      <c r="T311" s="52" t="s">
        <v>119</v>
      </c>
      <c r="U311" s="52"/>
      <c r="V311" s="52"/>
      <c r="W311" s="52"/>
      <c r="X311" s="54">
        <f t="shared" si="2"/>
        <v>1</v>
      </c>
      <c r="Y311" s="82">
        <v>2.0</v>
      </c>
      <c r="Z311" s="83">
        <v>2.0</v>
      </c>
      <c r="AA311" s="84">
        <v>72.0</v>
      </c>
      <c r="AB311" s="84">
        <v>291.0</v>
      </c>
      <c r="AC311" s="84">
        <f t="shared" si="3"/>
        <v>0</v>
      </c>
    </row>
    <row r="312" hidden="1">
      <c r="J312" s="150" t="s">
        <v>337</v>
      </c>
      <c r="K312" s="51" t="str">
        <f>IF(ISBLANK(J312),"",if(L312="","N",if(VLOOKUP(CI311,NewPlanet,3,false)=L312,"Y","N")))</f>
        <v>N</v>
      </c>
      <c r="L312" s="3" t="s">
        <v>338</v>
      </c>
      <c r="M312" s="52"/>
      <c r="N312" s="52"/>
      <c r="O312" s="52"/>
      <c r="P312" s="53" t="s">
        <v>121</v>
      </c>
      <c r="Q312" s="52"/>
      <c r="R312" s="54">
        <f t="shared" si="1"/>
        <v>1</v>
      </c>
      <c r="S312" s="52"/>
      <c r="T312" s="52"/>
      <c r="U312" s="52"/>
      <c r="V312" s="52"/>
      <c r="W312" s="52"/>
      <c r="X312" s="54">
        <f t="shared" si="2"/>
        <v>0</v>
      </c>
      <c r="Y312" s="82">
        <v>1.0</v>
      </c>
      <c r="Z312" s="83">
        <v>1.0</v>
      </c>
      <c r="AA312" s="84">
        <v>71.0</v>
      </c>
      <c r="AB312" s="84">
        <v>362.0</v>
      </c>
      <c r="AC312" s="84">
        <f t="shared" si="3"/>
        <v>0</v>
      </c>
    </row>
    <row r="313" hidden="1">
      <c r="J313" s="150" t="s">
        <v>490</v>
      </c>
      <c r="K313" s="51" t="str">
        <f>IF(ISBLANK(J313),"",if(L313="","N",if(VLOOKUP(CI312,NewPlanet,3,false)=L313,"Y","N")))</f>
        <v>N</v>
      </c>
      <c r="L313" s="3" t="s">
        <v>491</v>
      </c>
      <c r="M313" s="52"/>
      <c r="N313" s="52"/>
      <c r="O313" s="52" t="s">
        <v>119</v>
      </c>
      <c r="P313" s="53"/>
      <c r="Q313" s="52"/>
      <c r="R313" s="54">
        <f t="shared" si="1"/>
        <v>1</v>
      </c>
      <c r="S313" s="52"/>
      <c r="T313" s="52"/>
      <c r="U313" s="52"/>
      <c r="V313" s="52"/>
      <c r="W313" s="52"/>
      <c r="X313" s="54">
        <f t="shared" si="2"/>
        <v>0</v>
      </c>
      <c r="Y313" s="82">
        <v>1.0</v>
      </c>
      <c r="Z313" s="83">
        <v>1.0</v>
      </c>
      <c r="AA313" s="84">
        <v>68.0</v>
      </c>
      <c r="AB313" s="84">
        <v>260.0</v>
      </c>
      <c r="AC313" s="84">
        <f t="shared" si="3"/>
        <v>0</v>
      </c>
    </row>
    <row r="314" hidden="1">
      <c r="J314" s="150" t="s">
        <v>1043</v>
      </c>
      <c r="K314" s="51" t="str">
        <f>IF(ISBLANK(J314),"",if(L314="","N",if(VLOOKUP(CI313,NewPlanet,3,false)=L314,"Y","N")))</f>
        <v>N</v>
      </c>
      <c r="L314" s="3" t="s">
        <v>1044</v>
      </c>
      <c r="M314" s="53" t="s">
        <v>119</v>
      </c>
      <c r="N314" s="52"/>
      <c r="O314" s="53" t="s">
        <v>119</v>
      </c>
      <c r="P314" s="53" t="s">
        <v>119</v>
      </c>
      <c r="Q314" s="52"/>
      <c r="R314" s="54">
        <f t="shared" si="1"/>
        <v>3</v>
      </c>
      <c r="S314" s="53" t="s">
        <v>119</v>
      </c>
      <c r="T314" s="53" t="s">
        <v>119</v>
      </c>
      <c r="U314" s="52"/>
      <c r="V314" s="53" t="s">
        <v>119</v>
      </c>
      <c r="W314" s="52"/>
      <c r="X314" s="54">
        <f t="shared" si="2"/>
        <v>3</v>
      </c>
      <c r="Y314" s="82">
        <v>6.0</v>
      </c>
      <c r="Z314" s="83">
        <v>6.0</v>
      </c>
      <c r="AA314" s="84">
        <v>77.0</v>
      </c>
      <c r="AB314" s="84">
        <v>281.0</v>
      </c>
      <c r="AC314" s="84">
        <f t="shared" si="3"/>
        <v>0</v>
      </c>
    </row>
    <row r="315" hidden="1">
      <c r="J315" s="150" t="s">
        <v>562</v>
      </c>
      <c r="K315" s="51" t="str">
        <f>IF(ISBLANK(J315),"",if(L315="","N",if(VLOOKUP(CI314,NewPlanet,3,false)=L315,"Y","N")))</f>
        <v>N</v>
      </c>
      <c r="L315" s="3" t="s">
        <v>569</v>
      </c>
      <c r="M315" s="52" t="s">
        <v>119</v>
      </c>
      <c r="N315" s="52"/>
      <c r="O315" s="52"/>
      <c r="P315" s="53"/>
      <c r="Q315" s="52"/>
      <c r="R315" s="54">
        <f t="shared" si="1"/>
        <v>1</v>
      </c>
      <c r="S315" s="52"/>
      <c r="T315" s="52"/>
      <c r="U315" s="52"/>
      <c r="V315" s="52"/>
      <c r="W315" s="52" t="s">
        <v>119</v>
      </c>
      <c r="X315" s="54">
        <f t="shared" si="2"/>
        <v>1</v>
      </c>
      <c r="Y315" s="82">
        <v>2.0</v>
      </c>
      <c r="Z315" s="83">
        <v>2.0</v>
      </c>
      <c r="AA315" s="84">
        <v>81.0</v>
      </c>
      <c r="AB315" s="84">
        <v>342.0</v>
      </c>
      <c r="AC315" s="84">
        <f t="shared" si="3"/>
        <v>0</v>
      </c>
    </row>
    <row r="316" hidden="1">
      <c r="J316" s="150" t="s">
        <v>865</v>
      </c>
      <c r="K316" s="51" t="str">
        <f>IF(ISBLANK(J316),"",if(L316="","N",if(VLOOKUP(CI315,NewPlanet,3,false)=L316,"Y","N")))</f>
        <v>N</v>
      </c>
      <c r="L316" s="3" t="s">
        <v>866</v>
      </c>
      <c r="M316" s="52" t="s">
        <v>119</v>
      </c>
      <c r="N316" s="52" t="s">
        <v>119</v>
      </c>
      <c r="O316" s="52" t="s">
        <v>119</v>
      </c>
      <c r="P316" s="53"/>
      <c r="Q316" s="52"/>
      <c r="R316" s="54">
        <f t="shared" si="1"/>
        <v>3</v>
      </c>
      <c r="S316" s="52"/>
      <c r="T316" s="52"/>
      <c r="U316" s="52" t="s">
        <v>119</v>
      </c>
      <c r="V316" s="52" t="s">
        <v>119</v>
      </c>
      <c r="W316" s="52"/>
      <c r="X316" s="54">
        <f t="shared" si="2"/>
        <v>2</v>
      </c>
      <c r="Y316" s="82">
        <v>5.0</v>
      </c>
      <c r="Z316" s="83">
        <v>5.0</v>
      </c>
      <c r="AA316" s="84">
        <v>144.0</v>
      </c>
      <c r="AB316" s="84">
        <v>582.0</v>
      </c>
      <c r="AC316" s="84">
        <f t="shared" si="3"/>
        <v>0</v>
      </c>
    </row>
    <row r="317" hidden="1">
      <c r="J317" s="150" t="s">
        <v>928</v>
      </c>
      <c r="K317" s="51" t="str">
        <f>IF(ISBLANK(J317),"",if(L317="","N",if(VLOOKUP(CI316,NewPlanet,3,false)=L317,"Y","N")))</f>
        <v>N</v>
      </c>
      <c r="L317" s="3" t="s">
        <v>929</v>
      </c>
      <c r="M317" s="52"/>
      <c r="N317" s="53" t="s">
        <v>121</v>
      </c>
      <c r="O317" s="52"/>
      <c r="P317" s="53" t="s">
        <v>121</v>
      </c>
      <c r="Q317" s="53" t="s">
        <v>121</v>
      </c>
      <c r="R317" s="54">
        <f t="shared" si="1"/>
        <v>3</v>
      </c>
      <c r="S317" s="53" t="s">
        <v>121</v>
      </c>
      <c r="T317" s="52"/>
      <c r="U317" s="53" t="s">
        <v>121</v>
      </c>
      <c r="V317" s="52"/>
      <c r="W317" s="52"/>
      <c r="X317" s="54">
        <f t="shared" si="2"/>
        <v>2</v>
      </c>
      <c r="Y317" s="82">
        <v>5.0</v>
      </c>
      <c r="Z317" s="83">
        <v>5.0</v>
      </c>
      <c r="AA317" s="84">
        <v>102.0</v>
      </c>
      <c r="AB317" s="84">
        <v>340.0</v>
      </c>
      <c r="AC317" s="84">
        <f t="shared" si="3"/>
        <v>0</v>
      </c>
    </row>
    <row r="318" hidden="1">
      <c r="J318" s="150" t="s">
        <v>486</v>
      </c>
      <c r="K318" s="51" t="str">
        <f>IF(ISBLANK(J318),"",if(L318="","N",if(VLOOKUP(CI317,NewPlanet,3,false)=L318,"Y","N")))</f>
        <v>N</v>
      </c>
      <c r="L318" s="86" t="s">
        <v>487</v>
      </c>
      <c r="M318" s="52"/>
      <c r="N318" s="52"/>
      <c r="O318" s="53" t="s">
        <v>119</v>
      </c>
      <c r="P318" s="53"/>
      <c r="Q318" s="52"/>
      <c r="R318" s="54">
        <f t="shared" si="1"/>
        <v>1</v>
      </c>
      <c r="S318" s="52"/>
      <c r="T318" s="52"/>
      <c r="U318" s="52"/>
      <c r="V318" s="52"/>
      <c r="W318" s="52"/>
      <c r="X318" s="54">
        <f t="shared" si="2"/>
        <v>0</v>
      </c>
      <c r="Y318" s="82">
        <v>1.0</v>
      </c>
      <c r="Z318" s="83">
        <v>1.0</v>
      </c>
      <c r="AA318" s="84">
        <v>21.0</v>
      </c>
      <c r="AB318" s="84">
        <v>56.0</v>
      </c>
      <c r="AC318" s="84">
        <f t="shared" si="3"/>
        <v>0</v>
      </c>
    </row>
    <row r="319" hidden="1">
      <c r="J319" s="150" t="s">
        <v>794</v>
      </c>
      <c r="K319" s="51" t="str">
        <f>IF(ISBLANK(J319),"",if(L319="","N",if(VLOOKUP(CI318,NewPlanet,3,false)=L319,"Y","N")))</f>
        <v>N</v>
      </c>
      <c r="L319" s="3" t="s">
        <v>795</v>
      </c>
      <c r="M319" s="53" t="s">
        <v>119</v>
      </c>
      <c r="N319" s="52"/>
      <c r="O319" s="53" t="s">
        <v>119</v>
      </c>
      <c r="P319" s="53"/>
      <c r="Q319" s="52"/>
      <c r="R319" s="54">
        <f t="shared" si="1"/>
        <v>2</v>
      </c>
      <c r="S319" s="52"/>
      <c r="T319" s="52"/>
      <c r="U319" s="53" t="s">
        <v>119</v>
      </c>
      <c r="V319" s="52"/>
      <c r="W319" s="53" t="s">
        <v>119</v>
      </c>
      <c r="X319" s="54">
        <f t="shared" si="2"/>
        <v>2</v>
      </c>
      <c r="Y319" s="82">
        <v>4.0</v>
      </c>
      <c r="Z319" s="83">
        <v>4.0</v>
      </c>
      <c r="AA319" s="84">
        <v>73.0</v>
      </c>
      <c r="AB319" s="84">
        <v>262.0</v>
      </c>
      <c r="AC319" s="84">
        <f t="shared" si="3"/>
        <v>0</v>
      </c>
    </row>
    <row r="320" hidden="1">
      <c r="J320" s="150" t="s">
        <v>632</v>
      </c>
      <c r="K320" s="51" t="str">
        <f>IF(ISBLANK(J320),"",if(L320="","N",if(VLOOKUP(CI319,NewPlanet,3,false)=L320,"Y","N")))</f>
        <v>N</v>
      </c>
      <c r="L320" s="3" t="s">
        <v>634</v>
      </c>
      <c r="M320" s="52" t="s">
        <v>119</v>
      </c>
      <c r="N320" s="52" t="s">
        <v>119</v>
      </c>
      <c r="O320" s="52"/>
      <c r="P320" s="53"/>
      <c r="Q320" s="52"/>
      <c r="R320" s="54">
        <f t="shared" si="1"/>
        <v>2</v>
      </c>
      <c r="S320" s="52"/>
      <c r="T320" s="52"/>
      <c r="U320" s="52"/>
      <c r="V320" s="52" t="s">
        <v>119</v>
      </c>
      <c r="W320" s="52"/>
      <c r="X320" s="54">
        <f t="shared" si="2"/>
        <v>1</v>
      </c>
      <c r="Y320" s="82">
        <v>3.0</v>
      </c>
      <c r="Z320" s="83">
        <v>3.0</v>
      </c>
      <c r="AA320" s="84">
        <v>44.0</v>
      </c>
      <c r="AB320" s="84">
        <v>163.0</v>
      </c>
      <c r="AC320" s="84">
        <f t="shared" si="3"/>
        <v>0</v>
      </c>
    </row>
  </sheetData>
  <autoFilter ref="$J$1:$AC$320">
    <filterColumn colId="19">
      <filters>
        <filter val="1"/>
      </filters>
    </filterColumn>
  </autoFilter>
  <conditionalFormatting sqref="Y1:Y320">
    <cfRule type="colorScale" priority="1">
      <colorScale>
        <cfvo type="min"/>
        <cfvo type="max"/>
        <color rgb="FFFFFFFF"/>
        <color rgb="FFE67C73"/>
      </colorScale>
    </cfRule>
  </conditionalFormatting>
  <conditionalFormatting sqref="J1 Z2:Z320">
    <cfRule type="notContainsBlanks" dxfId="5" priority="2">
      <formula>LEN(TRIM(J1))&gt;0</formula>
    </cfRule>
  </conditionalFormatting>
  <conditionalFormatting sqref="J1">
    <cfRule type="notContainsBlanks" dxfId="5" priority="3">
      <formula>LEN(TRIM(J1))&gt;0</formula>
    </cfRule>
  </conditionalFormatting>
  <conditionalFormatting sqref="Y2:Y320 X20:X26">
    <cfRule type="cellIs" dxfId="1" priority="4" operator="equal">
      <formula>"Advanced"</formula>
    </cfRule>
  </conditionalFormatting>
  <conditionalFormatting sqref="Y2:Y320 X20:X26">
    <cfRule type="cellIs" dxfId="2" priority="5" operator="equal">
      <formula>"Advanced (Hostile)"</formula>
    </cfRule>
  </conditionalFormatting>
  <conditionalFormatting sqref="Y2:Y320 X20:X26">
    <cfRule type="containsText" dxfId="3" priority="6" operator="containsText" text="Anomalous">
      <formula>NOT(ISERROR(SEARCH(("Anomalous"),(Y2))))</formula>
    </cfRule>
  </conditionalFormatting>
  <conditionalFormatting sqref="K20:K26">
    <cfRule type="cellIs" dxfId="4" priority="7" operator="equal">
      <formula>"N"</formula>
    </cfRule>
  </conditionalFormatting>
  <conditionalFormatting sqref="X67">
    <cfRule type="cellIs" dxfId="1" priority="8" operator="equal">
      <formula>"Advanced"</formula>
    </cfRule>
  </conditionalFormatting>
  <conditionalFormatting sqref="X67">
    <cfRule type="containsText" dxfId="3" priority="9" operator="containsText" text="Anomalous">
      <formula>NOT(ISERROR(SEARCH(("Anomalous"),(X67))))</formula>
    </cfRule>
  </conditionalFormatting>
  <conditionalFormatting sqref="X1:X320">
    <cfRule type="cellIs" dxfId="1" priority="10" operator="equal">
      <formula>"Advanced"</formula>
    </cfRule>
  </conditionalFormatting>
  <conditionalFormatting sqref="X1:X320">
    <cfRule type="cellIs" dxfId="2" priority="11" operator="equal">
      <formula>"Advanced (Hostile)"</formula>
    </cfRule>
  </conditionalFormatting>
  <conditionalFormatting sqref="X1:X320">
    <cfRule type="containsText" dxfId="3" priority="12" operator="containsText" text="Anomalous">
      <formula>NOT(ISERROR(SEARCH(("Anomalous"),(X1))))</formula>
    </cfRule>
  </conditionalFormatting>
  <conditionalFormatting sqref="K1:K320">
    <cfRule type="cellIs" dxfId="4" priority="13" operator="equal">
      <formula>"N"</formula>
    </cfRule>
  </conditionalFormatting>
  <conditionalFormatting sqref="J1:J255 L1:Q255 R1:R320 S1:W255 X1:Z320 A15 J257:J320 L257:Q320 S257:W320">
    <cfRule type="cellIs" dxfId="4" priority="14" operator="equal">
      <formula>"Y"</formula>
    </cfRule>
  </conditionalFormatting>
  <conditionalFormatting sqref="A1:A145">
    <cfRule type="cellIs" dxfId="4" priority="15" operator="equal">
      <formula>"Y"</formula>
    </cfRule>
  </conditionalFormatting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  <col customWidth="1" min="2" max="2" width="2.14"/>
    <col customWidth="1" min="4" max="4" width="5.86"/>
    <col customWidth="1" min="5" max="11" width="2.14"/>
    <col customWidth="1" min="12" max="12" width="3.14"/>
    <col customWidth="1" min="14" max="14" width="9.71"/>
    <col customWidth="1" hidden="1" min="15" max="15" width="23.14"/>
    <col customWidth="1" min="16" max="16" width="23.14"/>
    <col customWidth="1" min="17" max="17" width="25.71"/>
    <col customWidth="1" min="18" max="18" width="16.14"/>
    <col customWidth="1" min="19" max="19" width="20.14"/>
    <col customWidth="1" min="20" max="20" width="15.0"/>
    <col customWidth="1" min="21" max="21" width="12.0"/>
    <col customWidth="1" min="22" max="22" width="11.0"/>
    <col customWidth="1" min="23" max="23" width="9.43"/>
  </cols>
  <sheetData>
    <row r="1">
      <c r="A1" s="231" t="s">
        <v>1126</v>
      </c>
      <c r="B1" s="231" t="s">
        <v>1127</v>
      </c>
      <c r="D1" t="s">
        <v>1128</v>
      </c>
      <c r="E1">
        <v>1.0</v>
      </c>
      <c r="F1">
        <v>2.0</v>
      </c>
      <c r="G1">
        <v>3.0</v>
      </c>
      <c r="H1">
        <v>4.0</v>
      </c>
      <c r="I1">
        <v>5.0</v>
      </c>
      <c r="J1">
        <v>6.0</v>
      </c>
      <c r="K1">
        <v>7.0</v>
      </c>
      <c r="L1" s="231" t="s">
        <v>1127</v>
      </c>
      <c r="M1" s="233" t="s">
        <v>1129</v>
      </c>
      <c r="N1" s="231" t="s">
        <v>1130</v>
      </c>
      <c r="O1" s="231" t="s">
        <v>1131</v>
      </c>
      <c r="P1" s="86" t="s">
        <v>1132</v>
      </c>
      <c r="Q1" s="86" t="s">
        <v>1133</v>
      </c>
      <c r="R1" s="86" t="s">
        <v>1134</v>
      </c>
      <c r="S1" s="86" t="s">
        <v>14</v>
      </c>
      <c r="T1" s="86" t="s">
        <v>1134</v>
      </c>
      <c r="U1" s="86" t="s">
        <v>14</v>
      </c>
      <c r="V1" s="86" t="s">
        <v>1134</v>
      </c>
      <c r="W1" s="86" t="s">
        <v>14</v>
      </c>
    </row>
    <row r="2">
      <c r="A2" t="s">
        <v>394</v>
      </c>
      <c r="B2" s="231"/>
      <c r="D2" t="s">
        <v>1135</v>
      </c>
      <c r="E2" s="231">
        <v>1.0</v>
      </c>
      <c r="L2" s="231">
        <v>0.0</v>
      </c>
      <c r="M2" s="86">
        <f>COUNTIF('Obsolete Planet Info Pt. 2'!BL:BL,N2)</f>
        <v>46</v>
      </c>
      <c r="N2">
        <v>0.0</v>
      </c>
      <c r="O2" t="s">
        <v>1136</v>
      </c>
      <c r="P2" s="231" t="s">
        <v>1137</v>
      </c>
      <c r="Q2" s="231"/>
      <c r="R2" s="231" t="s">
        <v>4</v>
      </c>
      <c r="S2" s="231" t="s">
        <v>1138</v>
      </c>
      <c r="T2" s="231" t="s">
        <v>1138</v>
      </c>
      <c r="U2" s="231" t="s">
        <v>1138</v>
      </c>
      <c r="V2" s="231" t="s">
        <v>1138</v>
      </c>
      <c r="W2" s="231" t="s">
        <v>1138</v>
      </c>
    </row>
    <row r="3">
      <c r="A3" t="s">
        <v>194</v>
      </c>
      <c r="B3" s="231">
        <v>1.0</v>
      </c>
      <c r="D3" t="s">
        <v>1139</v>
      </c>
      <c r="E3" s="231">
        <v>1.0</v>
      </c>
      <c r="L3" s="231">
        <v>1.0</v>
      </c>
      <c r="M3" s="86">
        <f>COUNTIF('Obsolete Planet Info Pt. 2'!BL:BL,N3)</f>
        <v>7</v>
      </c>
      <c r="N3">
        <v>1.0</v>
      </c>
      <c r="O3" t="s">
        <v>1140</v>
      </c>
      <c r="P3" s="231" t="s">
        <v>1141</v>
      </c>
      <c r="Q3" s="231"/>
      <c r="R3" s="231" t="s">
        <v>6</v>
      </c>
      <c r="S3" s="231" t="s">
        <v>1138</v>
      </c>
      <c r="T3" s="231" t="s">
        <v>1138</v>
      </c>
      <c r="U3" s="231" t="s">
        <v>1138</v>
      </c>
      <c r="V3" s="231" t="s">
        <v>1138</v>
      </c>
      <c r="W3" s="231" t="s">
        <v>1138</v>
      </c>
    </row>
    <row r="4">
      <c r="A4" t="s">
        <v>1142</v>
      </c>
      <c r="B4" s="231">
        <v>2.0</v>
      </c>
      <c r="D4" t="s">
        <v>1143</v>
      </c>
      <c r="E4" s="231">
        <v>1.0</v>
      </c>
      <c r="L4" s="231">
        <v>2.0</v>
      </c>
      <c r="M4" s="86">
        <f>COUNTIF('Obsolete Planet Info Pt. 2'!BL:BL,N4)</f>
        <v>9</v>
      </c>
      <c r="N4">
        <v>2.0</v>
      </c>
      <c r="O4" t="s">
        <v>1144</v>
      </c>
      <c r="P4" s="231" t="s">
        <v>1145</v>
      </c>
      <c r="Q4" s="231"/>
      <c r="R4" s="231" t="s">
        <v>6</v>
      </c>
      <c r="S4" s="231" t="s">
        <v>1138</v>
      </c>
      <c r="T4" s="231" t="s">
        <v>1138</v>
      </c>
      <c r="U4" s="231" t="s">
        <v>1138</v>
      </c>
      <c r="V4" s="231" t="s">
        <v>1138</v>
      </c>
      <c r="W4" s="231" t="s">
        <v>1138</v>
      </c>
    </row>
    <row r="5">
      <c r="A5" t="s">
        <v>1146</v>
      </c>
      <c r="B5" s="231">
        <v>3.0</v>
      </c>
      <c r="D5" t="s">
        <v>1147</v>
      </c>
      <c r="E5" s="231">
        <v>1.0</v>
      </c>
      <c r="L5">
        <v>3.0</v>
      </c>
      <c r="M5" s="86">
        <f>COUNTIF('Obsolete Planet Info Pt. 2'!BL:BL,N5)</f>
        <v>11</v>
      </c>
      <c r="N5">
        <v>3.0</v>
      </c>
      <c r="O5" t="s">
        <v>1148</v>
      </c>
      <c r="P5" s="231" t="s">
        <v>1149</v>
      </c>
      <c r="Q5" s="231"/>
      <c r="R5" s="231" t="s">
        <v>4</v>
      </c>
      <c r="S5" s="231" t="s">
        <v>1138</v>
      </c>
      <c r="T5" s="231" t="s">
        <v>1138</v>
      </c>
      <c r="U5" s="231" t="s">
        <v>1138</v>
      </c>
      <c r="V5" s="231" t="s">
        <v>1138</v>
      </c>
      <c r="W5" s="231" t="s">
        <v>1138</v>
      </c>
    </row>
    <row r="6">
      <c r="D6" t="s">
        <v>1150</v>
      </c>
      <c r="E6" s="231">
        <v>1.0</v>
      </c>
      <c r="L6">
        <v>4.0</v>
      </c>
      <c r="M6" s="86">
        <f>COUNTIF('Obsolete Planet Info Pt. 2'!BL:BL,N6)</f>
        <v>5</v>
      </c>
      <c r="N6" s="231">
        <v>4.0</v>
      </c>
      <c r="O6" s="231" t="s">
        <v>1151</v>
      </c>
      <c r="P6" s="231" t="s">
        <v>1152</v>
      </c>
      <c r="Q6" s="231"/>
      <c r="R6" s="231" t="s">
        <v>5</v>
      </c>
      <c r="S6" s="231" t="s">
        <v>1138</v>
      </c>
      <c r="T6" s="231" t="s">
        <v>1138</v>
      </c>
      <c r="U6" s="231" t="s">
        <v>1138</v>
      </c>
      <c r="V6" s="231" t="s">
        <v>1138</v>
      </c>
      <c r="W6" s="231" t="s">
        <v>1138</v>
      </c>
    </row>
    <row r="7">
      <c r="D7" t="s">
        <v>1153</v>
      </c>
      <c r="E7" s="231">
        <v>2.0</v>
      </c>
      <c r="L7">
        <v>5.0</v>
      </c>
      <c r="M7" s="86">
        <f>COUNTIF('Obsolete Planet Info Pt. 2'!BL:BL,N7)</f>
        <v>3</v>
      </c>
      <c r="N7" s="231">
        <v>5.0</v>
      </c>
      <c r="O7" s="231" t="s">
        <v>1154</v>
      </c>
      <c r="P7" s="3" t="s">
        <v>1155</v>
      </c>
      <c r="Q7" s="86"/>
      <c r="R7" s="86" t="s">
        <v>3</v>
      </c>
      <c r="S7" s="86" t="s">
        <v>10</v>
      </c>
      <c r="T7" s="231" t="s">
        <v>1138</v>
      </c>
      <c r="U7" s="231" t="s">
        <v>1138</v>
      </c>
      <c r="V7" s="231" t="s">
        <v>1138</v>
      </c>
      <c r="W7" s="231" t="s">
        <v>1138</v>
      </c>
    </row>
    <row r="8">
      <c r="B8" s="231"/>
      <c r="D8" t="s">
        <v>1156</v>
      </c>
      <c r="E8" s="231">
        <v>2.0</v>
      </c>
      <c r="L8">
        <v>6.0</v>
      </c>
      <c r="M8" s="86">
        <f>COUNTIF('Obsolete Planet Info Pt. 2'!BL:BL,N8)</f>
        <v>1</v>
      </c>
      <c r="N8">
        <v>6.0</v>
      </c>
      <c r="O8" t="s">
        <v>1157</v>
      </c>
      <c r="P8" s="91" t="s">
        <v>1158</v>
      </c>
      <c r="Q8" s="86"/>
      <c r="R8" s="86" t="s">
        <v>5</v>
      </c>
      <c r="S8" s="86" t="s">
        <v>1159</v>
      </c>
      <c r="T8" s="231" t="s">
        <v>1138</v>
      </c>
      <c r="U8" s="231" t="s">
        <v>1138</v>
      </c>
      <c r="V8" s="231" t="s">
        <v>1138</v>
      </c>
      <c r="W8" s="231" t="s">
        <v>1138</v>
      </c>
    </row>
    <row r="9">
      <c r="D9" t="s">
        <v>1160</v>
      </c>
      <c r="E9" s="231">
        <v>2.0</v>
      </c>
      <c r="L9">
        <v>7.0</v>
      </c>
      <c r="M9" s="86">
        <f>COUNTIF('Obsolete Planet Info Pt. 2'!BL:BL,N9)</f>
        <v>1</v>
      </c>
      <c r="N9" s="231">
        <v>7.0</v>
      </c>
      <c r="O9" s="231" t="s">
        <v>1161</v>
      </c>
      <c r="P9" s="86" t="s">
        <v>1162</v>
      </c>
      <c r="Q9" s="86"/>
      <c r="R9" s="86" t="s">
        <v>5</v>
      </c>
      <c r="T9" s="231" t="s">
        <v>1138</v>
      </c>
      <c r="U9" s="231" t="s">
        <v>1138</v>
      </c>
      <c r="V9" s="231" t="s">
        <v>1138</v>
      </c>
      <c r="W9" s="231" t="s">
        <v>1138</v>
      </c>
    </row>
    <row r="10">
      <c r="A10" s="231" t="s">
        <v>1126</v>
      </c>
      <c r="B10" s="231" t="s">
        <v>1127</v>
      </c>
      <c r="D10" t="s">
        <v>1163</v>
      </c>
      <c r="E10" s="231">
        <v>2.0</v>
      </c>
      <c r="L10">
        <v>8.0</v>
      </c>
      <c r="M10" s="86">
        <f>COUNTIF('Obsolete Planet Info Pt. 2'!BL:BL,N10)</f>
        <v>1</v>
      </c>
      <c r="N10">
        <v>8.0</v>
      </c>
      <c r="O10" t="s">
        <v>1164</v>
      </c>
      <c r="P10" s="86" t="s">
        <v>1165</v>
      </c>
      <c r="Q10" s="86"/>
      <c r="R10" s="86" t="s">
        <v>6</v>
      </c>
      <c r="T10" s="231" t="s">
        <v>1138</v>
      </c>
      <c r="U10" s="231" t="s">
        <v>1138</v>
      </c>
      <c r="V10" s="231" t="s">
        <v>1138</v>
      </c>
      <c r="W10" s="231" t="s">
        <v>1138</v>
      </c>
    </row>
    <row r="11">
      <c r="A11" t="s">
        <v>394</v>
      </c>
      <c r="B11" s="231"/>
      <c r="D11" t="s">
        <v>1166</v>
      </c>
      <c r="E11" s="231">
        <v>3.0</v>
      </c>
      <c r="L11">
        <v>9.0</v>
      </c>
      <c r="M11" s="86">
        <f>COUNTIF('Obsolete Planet Info Pt. 2'!BL:BL,N11)</f>
        <v>2</v>
      </c>
      <c r="N11" s="231">
        <v>9.0</v>
      </c>
      <c r="P11" s="86" t="s">
        <v>1167</v>
      </c>
      <c r="Q11" s="86"/>
      <c r="R11" s="86" t="s">
        <v>1168</v>
      </c>
      <c r="U11" s="231" t="s">
        <v>1138</v>
      </c>
      <c r="V11" s="231" t="s">
        <v>1138</v>
      </c>
      <c r="W11" s="231" t="s">
        <v>1138</v>
      </c>
    </row>
    <row r="12">
      <c r="A12" s="231" t="s">
        <v>1169</v>
      </c>
      <c r="B12" s="231">
        <v>1.0</v>
      </c>
      <c r="D12" t="s">
        <v>1170</v>
      </c>
      <c r="E12" s="231">
        <v>3.0</v>
      </c>
      <c r="L12">
        <v>10.0</v>
      </c>
      <c r="M12" s="86">
        <f>COUNTIF('Obsolete Planet Info Pt. 2'!BL:BL,N12)</f>
        <v>2</v>
      </c>
      <c r="N12">
        <v>10.0</v>
      </c>
      <c r="O12" t="s">
        <v>1171</v>
      </c>
      <c r="P12" s="3" t="s">
        <v>1172</v>
      </c>
      <c r="Q12" s="86"/>
      <c r="R12" s="86" t="s">
        <v>1173</v>
      </c>
      <c r="S12" s="86" t="s">
        <v>1174</v>
      </c>
      <c r="U12" s="231" t="s">
        <v>1138</v>
      </c>
      <c r="V12" s="231" t="s">
        <v>1138</v>
      </c>
      <c r="W12" s="231" t="s">
        <v>1138</v>
      </c>
    </row>
    <row r="13">
      <c r="A13" s="231" t="s">
        <v>1175</v>
      </c>
      <c r="B13" s="231">
        <v>2.0</v>
      </c>
      <c r="D13" t="s">
        <v>1176</v>
      </c>
      <c r="E13" s="231">
        <v>3.0</v>
      </c>
      <c r="L13">
        <v>11.0</v>
      </c>
      <c r="M13" s="86">
        <f>COUNTIF('Obsolete Planet Info Pt. 2'!BL:BL,N13)</f>
        <v>1</v>
      </c>
      <c r="N13" s="231">
        <v>11.0</v>
      </c>
      <c r="P13" s="231" t="s">
        <v>1177</v>
      </c>
      <c r="Q13" s="86"/>
      <c r="R13" s="86" t="s">
        <v>1178</v>
      </c>
      <c r="S13" s="86" t="s">
        <v>1179</v>
      </c>
      <c r="T13" s="86" t="s">
        <v>1178</v>
      </c>
      <c r="U13" s="231" t="s">
        <v>1138</v>
      </c>
      <c r="V13" s="231" t="s">
        <v>1138</v>
      </c>
      <c r="W13" s="231" t="s">
        <v>1138</v>
      </c>
    </row>
    <row r="14">
      <c r="B14" s="231"/>
      <c r="D14" t="s">
        <v>1180</v>
      </c>
      <c r="E14" s="231">
        <v>3.0</v>
      </c>
      <c r="L14">
        <v>12.0</v>
      </c>
      <c r="M14" s="86">
        <f>COUNTIF('Obsolete Planet Info Pt. 2'!BL:BL,N14)</f>
        <v>2</v>
      </c>
      <c r="N14" s="231">
        <v>12.0</v>
      </c>
      <c r="O14" s="231" t="s">
        <v>1181</v>
      </c>
      <c r="P14" s="3" t="s">
        <v>1182</v>
      </c>
      <c r="U14" s="231" t="s">
        <v>1138</v>
      </c>
      <c r="V14" s="231" t="s">
        <v>1138</v>
      </c>
      <c r="W14" s="231" t="s">
        <v>1138</v>
      </c>
    </row>
    <row r="15">
      <c r="B15" s="231"/>
      <c r="D15" t="s">
        <v>182</v>
      </c>
      <c r="E15" s="231">
        <v>3.0</v>
      </c>
      <c r="L15">
        <v>13.0</v>
      </c>
      <c r="M15" s="86">
        <f>COUNTIF('Obsolete Planet Info Pt. 2'!BL:BL,N15)</f>
        <v>1</v>
      </c>
      <c r="N15" s="231">
        <v>13.0</v>
      </c>
      <c r="P15" s="3" t="s">
        <v>1183</v>
      </c>
      <c r="U15" s="231" t="s">
        <v>1138</v>
      </c>
      <c r="V15" s="231" t="s">
        <v>1138</v>
      </c>
      <c r="W15" s="231" t="s">
        <v>1138</v>
      </c>
    </row>
    <row r="16">
      <c r="B16" s="231"/>
      <c r="D16" t="s">
        <v>1184</v>
      </c>
      <c r="E16" s="231">
        <v>3.0</v>
      </c>
      <c r="L16">
        <v>14.0</v>
      </c>
      <c r="M16" s="86">
        <f>COUNTIF('Obsolete Planet Info Pt. 2'!BL:BL,N16)</f>
        <v>2</v>
      </c>
      <c r="N16" s="231">
        <v>14.0</v>
      </c>
      <c r="P16" s="86" t="s">
        <v>1185</v>
      </c>
      <c r="Q16" s="86"/>
      <c r="R16" s="86" t="s">
        <v>6</v>
      </c>
      <c r="S16" s="86" t="s">
        <v>1186</v>
      </c>
      <c r="U16" s="231" t="s">
        <v>1138</v>
      </c>
      <c r="V16" s="231" t="s">
        <v>1138</v>
      </c>
      <c r="W16" s="231" t="s">
        <v>1138</v>
      </c>
    </row>
    <row r="17">
      <c r="B17" s="231"/>
      <c r="D17" t="s">
        <v>1187</v>
      </c>
      <c r="E17" s="231">
        <v>4.0</v>
      </c>
      <c r="L17">
        <v>15.0</v>
      </c>
      <c r="M17" s="86">
        <f>COUNTIF('Obsolete Planet Info Pt. 2'!BL:BL,N17)</f>
        <v>2</v>
      </c>
      <c r="N17" s="231">
        <v>15.0</v>
      </c>
      <c r="O17" s="231" t="s">
        <v>1188</v>
      </c>
      <c r="P17" s="86" t="s">
        <v>1189</v>
      </c>
      <c r="V17" s="231" t="s">
        <v>1138</v>
      </c>
      <c r="W17" s="231" t="s">
        <v>1138</v>
      </c>
    </row>
    <row r="18">
      <c r="A18" s="86" t="s">
        <v>1190</v>
      </c>
      <c r="D18" t="s">
        <v>1191</v>
      </c>
      <c r="E18" s="231">
        <v>4.0</v>
      </c>
      <c r="L18">
        <v>16.0</v>
      </c>
      <c r="M18" s="86">
        <f>COUNTIF('Obsolete Planet Info Pt. 2'!BL:BL,N18)</f>
        <v>3</v>
      </c>
      <c r="N18" s="231">
        <v>16.0</v>
      </c>
      <c r="P18" s="86" t="s">
        <v>1192</v>
      </c>
      <c r="Q18" s="86"/>
      <c r="R18" s="86" t="s">
        <v>5</v>
      </c>
      <c r="T18" s="86" t="s">
        <v>1193</v>
      </c>
      <c r="V18" s="231" t="s">
        <v>1138</v>
      </c>
      <c r="W18" s="231" t="s">
        <v>1138</v>
      </c>
    </row>
    <row r="19">
      <c r="A19" s="86">
        <v>1.0</v>
      </c>
      <c r="D19" t="s">
        <v>1194</v>
      </c>
      <c r="E19" s="231">
        <v>4.0</v>
      </c>
      <c r="L19">
        <v>17.0</v>
      </c>
      <c r="M19" s="86">
        <f>COUNTIF('Obsolete Planet Info Pt. 2'!BL:BL,N19)</f>
        <v>1</v>
      </c>
      <c r="N19" s="231">
        <v>17.0</v>
      </c>
      <c r="V19" s="231" t="s">
        <v>1138</v>
      </c>
      <c r="W19" s="231" t="s">
        <v>1138</v>
      </c>
    </row>
    <row r="20">
      <c r="A20" s="86">
        <v>2.0</v>
      </c>
      <c r="D20" t="s">
        <v>1195</v>
      </c>
      <c r="E20" s="231">
        <v>4.0</v>
      </c>
      <c r="L20">
        <v>18.0</v>
      </c>
      <c r="M20" s="86">
        <f>COUNTIF('Obsolete Planet Info Pt. 2'!BL:BL,N20)</f>
        <v>1</v>
      </c>
      <c r="N20" s="231">
        <v>18.0</v>
      </c>
      <c r="P20" s="3" t="s">
        <v>1196</v>
      </c>
      <c r="V20" s="231" t="s">
        <v>1138</v>
      </c>
      <c r="W20" s="231" t="s">
        <v>1138</v>
      </c>
    </row>
    <row r="21">
      <c r="A21" s="86">
        <v>3.0</v>
      </c>
      <c r="D21" t="s">
        <v>1197</v>
      </c>
      <c r="E21" s="231">
        <v>5.0</v>
      </c>
      <c r="L21">
        <v>19.0</v>
      </c>
      <c r="M21" s="86">
        <f>COUNTIF('Obsolete Planet Info Pt. 2'!BL:BL,N21)</f>
        <v>1</v>
      </c>
      <c r="N21" s="231">
        <v>19.0</v>
      </c>
      <c r="W21" s="231" t="s">
        <v>1138</v>
      </c>
    </row>
    <row r="22">
      <c r="A22" s="86">
        <v>4.0</v>
      </c>
      <c r="D22" t="s">
        <v>1198</v>
      </c>
      <c r="E22" s="231">
        <v>5.0</v>
      </c>
      <c r="L22">
        <v>20.0</v>
      </c>
      <c r="M22" s="86">
        <f>COUNTIF('Obsolete Planet Info Pt. 2'!BL:BL,N22)</f>
        <v>1</v>
      </c>
      <c r="N22" s="231">
        <v>20.0</v>
      </c>
      <c r="W22" s="231" t="s">
        <v>1138</v>
      </c>
    </row>
    <row r="23">
      <c r="A23" s="86">
        <v>5.0</v>
      </c>
      <c r="D23" t="s">
        <v>1199</v>
      </c>
      <c r="E23" s="231">
        <v>5.0</v>
      </c>
      <c r="L23">
        <v>21.0</v>
      </c>
      <c r="M23" s="86">
        <f>COUNTIF('Obsolete Planet Info Pt. 2'!BL:BL,N23)</f>
        <v>2</v>
      </c>
      <c r="N23" s="231">
        <v>21.0</v>
      </c>
      <c r="O23" s="231" t="s">
        <v>1200</v>
      </c>
      <c r="P23" s="231" t="s">
        <v>1201</v>
      </c>
      <c r="Q23" s="231"/>
      <c r="R23" s="231" t="s">
        <v>3</v>
      </c>
      <c r="W23" s="231" t="s">
        <v>1138</v>
      </c>
    </row>
    <row r="24">
      <c r="A24" s="86">
        <v>6.0</v>
      </c>
      <c r="D24" t="s">
        <v>1202</v>
      </c>
      <c r="E24" s="231">
        <v>5.0</v>
      </c>
      <c r="L24">
        <v>22.0</v>
      </c>
      <c r="M24" s="86">
        <f>COUNTIF('Obsolete Planet Info Pt. 2'!BL:BL,N24)</f>
        <v>0</v>
      </c>
      <c r="N24" s="231">
        <v>22.0</v>
      </c>
      <c r="W24" s="231" t="s">
        <v>1138</v>
      </c>
    </row>
    <row r="25">
      <c r="A25" s="86">
        <v>7.0</v>
      </c>
      <c r="D25" t="s">
        <v>1203</v>
      </c>
      <c r="E25" s="231">
        <v>5.0</v>
      </c>
      <c r="L25">
        <v>23.0</v>
      </c>
      <c r="M25" s="86">
        <f>COUNTIF('Obsolete Planet Info Pt. 2'!BL:BL,N25)</f>
        <v>2</v>
      </c>
      <c r="N25" s="231">
        <v>23.0</v>
      </c>
      <c r="P25" s="231" t="s">
        <v>1204</v>
      </c>
      <c r="Q25" s="86"/>
      <c r="R25" s="86" t="s">
        <v>7</v>
      </c>
      <c r="W25" s="231" t="s">
        <v>1138</v>
      </c>
    </row>
    <row r="26">
      <c r="D26" t="s">
        <v>119</v>
      </c>
      <c r="E26" s="231">
        <v>5.0</v>
      </c>
      <c r="L26">
        <v>24.0</v>
      </c>
      <c r="M26" s="86">
        <f>COUNTIF('Obsolete Planet Info Pt. 2'!BL:BL,N26)</f>
        <v>1</v>
      </c>
      <c r="N26">
        <v>24.0</v>
      </c>
      <c r="O26" t="s">
        <v>1205</v>
      </c>
      <c r="P26" s="3" t="s">
        <v>1206</v>
      </c>
      <c r="W26" s="231" t="s">
        <v>1138</v>
      </c>
    </row>
    <row r="27">
      <c r="D27" t="s">
        <v>1207</v>
      </c>
      <c r="E27" s="231">
        <v>6.0</v>
      </c>
      <c r="L27">
        <v>25.0</v>
      </c>
      <c r="M27" s="86">
        <f>COUNTIF('Obsolete Planet Info Pt. 2'!BL:BL,N27)</f>
        <v>3</v>
      </c>
      <c r="N27">
        <v>25.0</v>
      </c>
      <c r="O27" t="s">
        <v>1208</v>
      </c>
      <c r="P27" s="231" t="s">
        <v>1209</v>
      </c>
      <c r="Q27" s="86"/>
      <c r="R27" s="86" t="s">
        <v>4</v>
      </c>
      <c r="W27" s="231"/>
    </row>
    <row r="28">
      <c r="M28" s="86">
        <f>COUNTIF('Obsolete Planet Info Pt. 2'!BL:BL,N28)</f>
        <v>3</v>
      </c>
      <c r="N28">
        <v>26.0</v>
      </c>
      <c r="O28" t="s">
        <v>1210</v>
      </c>
      <c r="P28" s="231" t="s">
        <v>1211</v>
      </c>
      <c r="Q28" s="231"/>
      <c r="R28" s="231" t="s">
        <v>4</v>
      </c>
    </row>
    <row r="29">
      <c r="M29" s="86">
        <f>COUNTIF('Obsolete Planet Info Pt. 2'!BL:BL,N29)</f>
        <v>1</v>
      </c>
      <c r="N29">
        <v>27.0</v>
      </c>
      <c r="O29" t="s">
        <v>1212</v>
      </c>
      <c r="P29" s="234" t="s">
        <v>1213</v>
      </c>
      <c r="Q29" s="86"/>
      <c r="R29" s="86" t="s">
        <v>1214</v>
      </c>
      <c r="S29" s="86" t="s">
        <v>1215</v>
      </c>
    </row>
    <row r="30">
      <c r="D30" s="86"/>
      <c r="M30" s="86">
        <f>COUNTIF('Obsolete Planet Info Pt. 2'!BL:BL,N30)</f>
        <v>1</v>
      </c>
      <c r="N30" s="231">
        <v>28.0</v>
      </c>
      <c r="P30" s="231" t="s">
        <v>1216</v>
      </c>
      <c r="Q30" s="86"/>
      <c r="R30" s="86" t="s">
        <v>1217</v>
      </c>
      <c r="S30" s="86" t="s">
        <v>1218</v>
      </c>
    </row>
    <row r="31">
      <c r="D31" s="86"/>
      <c r="M31" s="86">
        <f>COUNTIF('Obsolete Planet Info Pt. 2'!BL:BL,N31)</f>
        <v>1</v>
      </c>
      <c r="N31" s="231">
        <v>29.0</v>
      </c>
      <c r="P31" s="3" t="s">
        <v>1219</v>
      </c>
    </row>
    <row r="32">
      <c r="D32" s="86"/>
      <c r="M32" s="86">
        <f>COUNTIF('Obsolete Planet Info Pt. 2'!BL:BL,N32)</f>
        <v>1</v>
      </c>
      <c r="N32" s="231">
        <v>30.0</v>
      </c>
      <c r="P32" s="3" t="s">
        <v>1220</v>
      </c>
    </row>
    <row r="33">
      <c r="M33" s="86">
        <f>COUNTIF('Obsolete Planet Info Pt. 2'!BL:BL,N33)</f>
        <v>1</v>
      </c>
      <c r="N33">
        <v>31.0</v>
      </c>
      <c r="O33" t="s">
        <v>1221</v>
      </c>
      <c r="P33" s="231" t="s">
        <v>1222</v>
      </c>
      <c r="Q33" s="231"/>
      <c r="R33" s="231" t="s">
        <v>5</v>
      </c>
    </row>
    <row r="34">
      <c r="M34" s="86">
        <f>COUNTIF('Obsolete Planet Info Pt. 2'!BL:BL,N34)</f>
        <v>0</v>
      </c>
      <c r="N34">
        <v>32.0</v>
      </c>
      <c r="O34" t="s">
        <v>1223</v>
      </c>
    </row>
    <row r="35">
      <c r="M35" s="86">
        <f>COUNTIF('Obsolete Planet Info Pt. 2'!BL:BL,N35)</f>
        <v>0</v>
      </c>
      <c r="N35">
        <v>33.0</v>
      </c>
      <c r="O35" t="s">
        <v>1224</v>
      </c>
    </row>
    <row r="36">
      <c r="M36" s="86">
        <f>COUNTIF('Obsolete Planet Info Pt. 2'!BL:BL,N36)</f>
        <v>0</v>
      </c>
      <c r="N36" s="231">
        <v>34.0</v>
      </c>
    </row>
    <row r="37">
      <c r="M37" s="86">
        <f>COUNTIF('Obsolete Planet Info Pt. 2'!BL:BL,N37)</f>
        <v>1</v>
      </c>
      <c r="N37" s="231">
        <v>35.0</v>
      </c>
      <c r="O37" s="231" t="s">
        <v>1225</v>
      </c>
      <c r="P37" s="86" t="s">
        <v>1226</v>
      </c>
      <c r="Q37" s="86"/>
      <c r="R37" s="86" t="s">
        <v>1227</v>
      </c>
    </row>
    <row r="38">
      <c r="M38" s="86">
        <f>COUNTIF('Obsolete Planet Info Pt. 2'!BL:BL,N38)</f>
        <v>1</v>
      </c>
      <c r="N38" s="231">
        <v>36.0</v>
      </c>
      <c r="P38" s="3" t="s">
        <v>1228</v>
      </c>
    </row>
    <row r="39">
      <c r="M39" s="86">
        <f>COUNTIF('Obsolete Planet Info Pt. 2'!BL:BL,N39)</f>
        <v>0</v>
      </c>
      <c r="N39" s="231">
        <v>37.0</v>
      </c>
      <c r="O39" s="231" t="s">
        <v>1229</v>
      </c>
    </row>
    <row r="40">
      <c r="M40" s="86">
        <f>COUNTIF('Obsolete Planet Info Pt. 2'!BL:BL,N40)</f>
        <v>0</v>
      </c>
      <c r="N40" s="231">
        <v>38.0</v>
      </c>
      <c r="O40" s="231" t="s">
        <v>1230</v>
      </c>
    </row>
    <row r="41">
      <c r="M41" s="86">
        <f>COUNTIF('Obsolete Planet Info Pt. 2'!BL:BL,N41)</f>
        <v>3</v>
      </c>
      <c r="N41">
        <v>39.0</v>
      </c>
      <c r="O41" t="s">
        <v>1231</v>
      </c>
      <c r="P41" s="231" t="s">
        <v>1232</v>
      </c>
      <c r="Q41" s="231"/>
      <c r="R41" s="231" t="s">
        <v>6</v>
      </c>
      <c r="S41" s="231" t="s">
        <v>1233</v>
      </c>
    </row>
    <row r="42">
      <c r="M42" s="86">
        <f>COUNTIF('Obsolete Planet Info Pt. 2'!BL:BL,N42)</f>
        <v>0</v>
      </c>
      <c r="N42" s="231">
        <v>40.0</v>
      </c>
    </row>
    <row r="43">
      <c r="M43" s="86">
        <f>COUNTIF('Obsolete Planet Info Pt. 2'!BL:BL,N43)</f>
        <v>2</v>
      </c>
      <c r="N43" s="231">
        <v>41.0</v>
      </c>
      <c r="O43" s="231" t="s">
        <v>1234</v>
      </c>
      <c r="P43" s="231" t="s">
        <v>1235</v>
      </c>
      <c r="Q43" s="231"/>
      <c r="R43" s="231" t="s">
        <v>5</v>
      </c>
    </row>
    <row r="44">
      <c r="M44" s="86">
        <f>COUNTIF('Obsolete Planet Info Pt. 2'!BL:BL,N44)</f>
        <v>0</v>
      </c>
      <c r="N44">
        <v>42.0</v>
      </c>
      <c r="O44" t="s">
        <v>1236</v>
      </c>
    </row>
    <row r="45">
      <c r="M45" s="86">
        <f>COUNTIF('Obsolete Planet Info Pt. 2'!BL:BL,N45)</f>
        <v>1</v>
      </c>
      <c r="N45" s="231">
        <v>43.0</v>
      </c>
      <c r="O45" s="231" t="s">
        <v>1237</v>
      </c>
      <c r="P45" s="231" t="s">
        <v>1238</v>
      </c>
      <c r="Q45" s="231"/>
      <c r="R45" s="231" t="s">
        <v>7</v>
      </c>
    </row>
    <row r="46">
      <c r="M46" s="86">
        <f>COUNTIF('Obsolete Planet Info Pt. 2'!BL:BL,N46)</f>
        <v>3</v>
      </c>
      <c r="N46">
        <v>44.0</v>
      </c>
      <c r="O46" t="s">
        <v>1239</v>
      </c>
      <c r="P46" s="231" t="s">
        <v>1240</v>
      </c>
      <c r="Q46" s="231"/>
      <c r="R46" s="231" t="s">
        <v>7</v>
      </c>
    </row>
    <row r="47">
      <c r="M47" s="86">
        <f>COUNTIF('Obsolete Planet Info Pt. 2'!BL:BL,N47)</f>
        <v>2</v>
      </c>
      <c r="N47">
        <v>45.0</v>
      </c>
      <c r="O47" t="s">
        <v>1241</v>
      </c>
      <c r="P47" s="231" t="s">
        <v>1242</v>
      </c>
      <c r="Q47" s="86"/>
      <c r="R47" s="86" t="s">
        <v>4</v>
      </c>
    </row>
    <row r="48">
      <c r="M48" s="86">
        <f>COUNTIF('Obsolete Planet Info Pt. 2'!BL:BL,N48)</f>
        <v>2</v>
      </c>
      <c r="N48">
        <v>46.0</v>
      </c>
      <c r="O48" t="s">
        <v>1243</v>
      </c>
      <c r="P48" s="231" t="s">
        <v>1244</v>
      </c>
      <c r="Q48" s="231"/>
      <c r="R48" s="231" t="s">
        <v>4</v>
      </c>
      <c r="S48" s="231" t="s">
        <v>1245</v>
      </c>
    </row>
    <row r="49">
      <c r="M49" s="86">
        <f>COUNTIF('Obsolete Planet Info Pt. 2'!BL:BL,N49)</f>
        <v>2</v>
      </c>
      <c r="N49">
        <v>47.0</v>
      </c>
      <c r="O49" t="s">
        <v>1246</v>
      </c>
      <c r="P49" s="231" t="s">
        <v>1247</v>
      </c>
      <c r="Q49" s="86"/>
      <c r="R49" s="86" t="s">
        <v>7</v>
      </c>
    </row>
    <row r="50">
      <c r="M50" s="86">
        <f>COUNTIF('Obsolete Planet Info Pt. 2'!BL:BL,N50)</f>
        <v>1</v>
      </c>
      <c r="N50">
        <v>48.0</v>
      </c>
      <c r="O50" t="s">
        <v>1248</v>
      </c>
      <c r="P50" s="3" t="s">
        <v>1249</v>
      </c>
    </row>
    <row r="51">
      <c r="M51" s="86">
        <f>COUNTIF('Obsolete Planet Info Pt. 2'!BL:BL,N51)</f>
        <v>3</v>
      </c>
      <c r="N51">
        <v>49.0</v>
      </c>
      <c r="O51" t="s">
        <v>1250</v>
      </c>
      <c r="P51" s="86" t="s">
        <v>1251</v>
      </c>
      <c r="Q51" s="86"/>
      <c r="R51" s="86" t="s">
        <v>7</v>
      </c>
    </row>
    <row r="52">
      <c r="M52" s="86">
        <f>COUNTIF('Obsolete Planet Info Pt. 2'!BL:BL,N52)</f>
        <v>2</v>
      </c>
      <c r="N52" s="231">
        <v>50.0</v>
      </c>
      <c r="P52" s="231" t="s">
        <v>1252</v>
      </c>
    </row>
    <row r="53">
      <c r="M53" s="86">
        <f>COUNTIF('Obsolete Planet Info Pt. 2'!BL:BL,N53)</f>
        <v>2</v>
      </c>
      <c r="N53">
        <v>51.0</v>
      </c>
      <c r="O53" t="s">
        <v>1253</v>
      </c>
      <c r="P53" s="231" t="s">
        <v>1254</v>
      </c>
    </row>
    <row r="54">
      <c r="M54" s="86">
        <f>COUNTIF('Obsolete Planet Info Pt. 2'!BL:BL,N54)</f>
        <v>1</v>
      </c>
      <c r="N54" s="231">
        <v>52.0</v>
      </c>
      <c r="O54" s="231" t="s">
        <v>1255</v>
      </c>
      <c r="P54" s="231" t="s">
        <v>1256</v>
      </c>
    </row>
    <row r="55">
      <c r="M55" s="86">
        <f>COUNTIF('Obsolete Planet Info Pt. 2'!BL:BL,N55)</f>
        <v>1</v>
      </c>
      <c r="N55">
        <v>53.0</v>
      </c>
      <c r="O55" t="s">
        <v>1257</v>
      </c>
      <c r="P55" s="235" t="s">
        <v>1258</v>
      </c>
    </row>
    <row r="56">
      <c r="M56" s="86">
        <f>COUNTIF('Obsolete Planet Info Pt. 2'!BL:BL,N56)</f>
        <v>2</v>
      </c>
      <c r="N56">
        <v>54.0</v>
      </c>
      <c r="O56" t="s">
        <v>1259</v>
      </c>
      <c r="P56" s="231" t="s">
        <v>1260</v>
      </c>
    </row>
    <row r="57">
      <c r="M57" s="86">
        <f>COUNTIF('Obsolete Planet Info Pt. 2'!BL:BL,N57)</f>
        <v>2</v>
      </c>
      <c r="N57">
        <v>55.0</v>
      </c>
      <c r="O57" t="s">
        <v>1261</v>
      </c>
      <c r="P57" s="231" t="s">
        <v>1262</v>
      </c>
      <c r="Q57" s="231"/>
      <c r="R57" s="231"/>
      <c r="S57" s="231"/>
      <c r="T57" s="231"/>
    </row>
    <row r="58">
      <c r="M58" s="86">
        <f>COUNTIF('Obsolete Planet Info Pt. 2'!BL:BL,N58)</f>
        <v>1</v>
      </c>
      <c r="N58">
        <v>56.0</v>
      </c>
      <c r="O58" t="s">
        <v>1263</v>
      </c>
    </row>
    <row r="59">
      <c r="M59" s="86">
        <f>COUNTIF('Obsolete Planet Info Pt. 2'!BL:BL,N59)</f>
        <v>4</v>
      </c>
      <c r="N59">
        <v>57.0</v>
      </c>
      <c r="O59" t="s">
        <v>1264</v>
      </c>
      <c r="P59" s="231" t="s">
        <v>1265</v>
      </c>
      <c r="Q59" s="231"/>
      <c r="R59" s="231" t="s">
        <v>1266</v>
      </c>
    </row>
    <row r="60">
      <c r="M60" s="86">
        <f>COUNTIF('Obsolete Planet Info Pt. 2'!BL:BL,N60)</f>
        <v>1</v>
      </c>
      <c r="N60" s="231">
        <v>58.0</v>
      </c>
      <c r="O60" s="231" t="s">
        <v>1267</v>
      </c>
    </row>
    <row r="61">
      <c r="M61" s="86">
        <f>COUNTIF('Obsolete Planet Info Pt. 2'!BL:BL,N61)</f>
        <v>2</v>
      </c>
      <c r="N61">
        <v>59.0</v>
      </c>
      <c r="O61" t="s">
        <v>1268</v>
      </c>
      <c r="P61" s="231" t="s">
        <v>1269</v>
      </c>
      <c r="Q61" s="231"/>
      <c r="R61" s="231" t="s">
        <v>5</v>
      </c>
    </row>
    <row r="62">
      <c r="M62" s="86">
        <f>COUNTIF('Obsolete Planet Info Pt. 2'!BL:BL,N62)</f>
        <v>3</v>
      </c>
      <c r="N62">
        <v>60.0</v>
      </c>
      <c r="O62" t="s">
        <v>1270</v>
      </c>
      <c r="P62" s="231" t="s">
        <v>1271</v>
      </c>
    </row>
    <row r="63">
      <c r="M63" s="86">
        <f>COUNTIF('Obsolete Planet Info Pt. 2'!BL:BL,N63)</f>
        <v>1</v>
      </c>
      <c r="N63">
        <v>61.0</v>
      </c>
      <c r="O63" t="s">
        <v>1272</v>
      </c>
      <c r="P63" s="231" t="s">
        <v>1273</v>
      </c>
      <c r="Q63" s="231"/>
      <c r="R63" s="231" t="s">
        <v>1266</v>
      </c>
    </row>
    <row r="64">
      <c r="M64" s="86">
        <f>COUNTIF('Obsolete Planet Info Pt. 2'!BL:BL,N64)</f>
        <v>3</v>
      </c>
      <c r="N64">
        <v>62.0</v>
      </c>
      <c r="O64" t="s">
        <v>1274</v>
      </c>
      <c r="P64" s="86" t="s">
        <v>1275</v>
      </c>
    </row>
    <row r="65">
      <c r="M65" s="86">
        <f>COUNTIF('Obsolete Planet Info Pt. 2'!BL:BL,N65)</f>
        <v>3</v>
      </c>
      <c r="N65">
        <v>63.0</v>
      </c>
      <c r="O65" t="s">
        <v>1276</v>
      </c>
      <c r="P65" s="231" t="s">
        <v>1277</v>
      </c>
      <c r="Q65" s="231"/>
      <c r="R65" s="231" t="s">
        <v>4</v>
      </c>
    </row>
    <row r="66">
      <c r="M66" s="86">
        <f>COUNTIF('Obsolete Planet Info Pt. 2'!BL:BL,N66)</f>
        <v>2</v>
      </c>
      <c r="N66">
        <v>64.0</v>
      </c>
      <c r="O66" t="s">
        <v>1278</v>
      </c>
      <c r="P66" s="231" t="s">
        <v>1279</v>
      </c>
    </row>
    <row r="67">
      <c r="M67" s="86">
        <f>COUNTIF('Obsolete Planet Info Pt. 2'!BL:BL,N67)</f>
        <v>7</v>
      </c>
      <c r="N67" s="231">
        <v>65.0</v>
      </c>
      <c r="O67" s="231" t="s">
        <v>1280</v>
      </c>
      <c r="P67" s="231" t="s">
        <v>1281</v>
      </c>
      <c r="Q67" s="231"/>
      <c r="R67" s="231" t="s">
        <v>5</v>
      </c>
    </row>
    <row r="68">
      <c r="M68" s="86">
        <f>COUNTIF('Obsolete Planet Info Pt. 2'!BL:BL,N68)</f>
        <v>7</v>
      </c>
      <c r="N68">
        <v>66.0</v>
      </c>
      <c r="O68" t="s">
        <v>1282</v>
      </c>
      <c r="P68" s="231" t="s">
        <v>1283</v>
      </c>
      <c r="Q68" s="231"/>
      <c r="R68" s="231" t="s">
        <v>4</v>
      </c>
    </row>
    <row r="69">
      <c r="M69" s="86">
        <f>COUNTIF('Obsolete Planet Info Pt. 2'!BL:BL,N69)</f>
        <v>3</v>
      </c>
      <c r="N69">
        <v>67.0</v>
      </c>
      <c r="O69" t="s">
        <v>1284</v>
      </c>
      <c r="P69" s="231" t="s">
        <v>1285</v>
      </c>
      <c r="Q69" s="231"/>
      <c r="R69" s="231" t="s">
        <v>1227</v>
      </c>
    </row>
    <row r="70">
      <c r="M70" s="86">
        <f>COUNTIF('Obsolete Planet Info Pt. 2'!BL:BL,N70)</f>
        <v>6</v>
      </c>
      <c r="N70">
        <v>68.0</v>
      </c>
      <c r="O70" t="s">
        <v>1286</v>
      </c>
      <c r="P70" s="231" t="s">
        <v>1287</v>
      </c>
      <c r="Q70" s="231"/>
      <c r="R70" s="231" t="s">
        <v>5</v>
      </c>
    </row>
    <row r="71">
      <c r="M71" s="86">
        <f>COUNTIF('Obsolete Planet Info Pt. 2'!BL:BL,N71)</f>
        <v>5</v>
      </c>
      <c r="N71" s="231">
        <v>69.0</v>
      </c>
      <c r="O71" t="s">
        <v>1288</v>
      </c>
      <c r="P71" s="231" t="s">
        <v>1289</v>
      </c>
    </row>
    <row r="72">
      <c r="M72" s="86">
        <f>COUNTIF('Obsolete Planet Info Pt. 2'!BL:BL,N72)</f>
        <v>4</v>
      </c>
      <c r="N72">
        <v>70.0</v>
      </c>
      <c r="O72" t="s">
        <v>1290</v>
      </c>
      <c r="P72" s="231" t="s">
        <v>1291</v>
      </c>
      <c r="Q72" s="231"/>
      <c r="R72" s="231" t="s">
        <v>5</v>
      </c>
      <c r="S72" s="231" t="s">
        <v>1292</v>
      </c>
      <c r="T72" s="231" t="s">
        <v>1293</v>
      </c>
    </row>
    <row r="73">
      <c r="M73" s="86">
        <f>COUNTIF('Obsolete Planet Info Pt. 2'!BL:BL,N73)</f>
        <v>2</v>
      </c>
      <c r="N73">
        <v>71.0</v>
      </c>
      <c r="O73" t="s">
        <v>1294</v>
      </c>
      <c r="P73" s="231" t="s">
        <v>1295</v>
      </c>
      <c r="Q73" s="231"/>
      <c r="R73" s="231" t="s">
        <v>1296</v>
      </c>
      <c r="S73" s="231" t="s">
        <v>1297</v>
      </c>
      <c r="T73" s="231" t="s">
        <v>1298</v>
      </c>
    </row>
    <row r="74">
      <c r="M74" s="86">
        <f>COUNTIF('Obsolete Planet Info Pt. 2'!BL:BL,N74)</f>
        <v>7</v>
      </c>
      <c r="N74">
        <v>72.0</v>
      </c>
      <c r="O74" t="s">
        <v>1299</v>
      </c>
      <c r="P74" s="231" t="s">
        <v>1300</v>
      </c>
      <c r="Q74" s="231"/>
      <c r="R74" s="231" t="s">
        <v>1266</v>
      </c>
      <c r="S74" s="231" t="s">
        <v>1297</v>
      </c>
      <c r="T74" s="231" t="s">
        <v>1296</v>
      </c>
    </row>
    <row r="75">
      <c r="M75" s="86">
        <f>COUNTIF('Obsolete Planet Info Pt. 2'!BL:BL,N75)</f>
        <v>3</v>
      </c>
      <c r="N75" s="231">
        <v>73.0</v>
      </c>
      <c r="O75" s="231" t="s">
        <v>1301</v>
      </c>
      <c r="P75" s="231" t="s">
        <v>1302</v>
      </c>
      <c r="Q75" s="86"/>
      <c r="R75" s="86" t="s">
        <v>1293</v>
      </c>
      <c r="S75" s="86" t="s">
        <v>1292</v>
      </c>
      <c r="T75" s="86" t="s">
        <v>1303</v>
      </c>
    </row>
    <row r="76">
      <c r="M76" s="86">
        <f>COUNTIF('Obsolete Planet Info Pt. 2'!BL:BL,N76)</f>
        <v>3</v>
      </c>
      <c r="N76">
        <v>74.0</v>
      </c>
      <c r="O76" t="s">
        <v>1304</v>
      </c>
      <c r="P76" s="231" t="s">
        <v>1305</v>
      </c>
      <c r="Q76" s="231"/>
      <c r="R76" s="231" t="s">
        <v>7</v>
      </c>
      <c r="S76" s="86" t="s">
        <v>1306</v>
      </c>
      <c r="T76" s="86" t="s">
        <v>1266</v>
      </c>
    </row>
    <row r="77">
      <c r="M77" s="86">
        <f>COUNTIF('Obsolete Planet Info Pt. 2'!BL:BL,N77)</f>
        <v>6</v>
      </c>
      <c r="N77">
        <v>75.0</v>
      </c>
      <c r="O77" t="s">
        <v>1307</v>
      </c>
      <c r="P77" s="231" t="s">
        <v>1308</v>
      </c>
      <c r="Q77" s="231"/>
      <c r="R77" s="231" t="s">
        <v>4</v>
      </c>
      <c r="S77" s="231" t="s">
        <v>1309</v>
      </c>
      <c r="T77" s="86" t="s">
        <v>1266</v>
      </c>
      <c r="U77" s="231" t="s">
        <v>1310</v>
      </c>
    </row>
    <row r="78">
      <c r="M78" s="86">
        <f>COUNTIF('Obsolete Planet Info Pt. 2'!BL:BL,N78)</f>
        <v>5</v>
      </c>
      <c r="N78">
        <v>76.0</v>
      </c>
      <c r="O78" t="s">
        <v>1311</v>
      </c>
      <c r="P78" s="231" t="s">
        <v>1312</v>
      </c>
      <c r="Q78" s="86"/>
      <c r="R78" s="86" t="s">
        <v>1296</v>
      </c>
      <c r="S78" s="86" t="s">
        <v>1297</v>
      </c>
      <c r="T78" s="86" t="s">
        <v>1298</v>
      </c>
    </row>
    <row r="79">
      <c r="M79" s="86">
        <f>COUNTIF('Obsolete Planet Info Pt. 2'!BL:BL,N79)</f>
        <v>7</v>
      </c>
      <c r="N79">
        <v>77.0</v>
      </c>
      <c r="O79" t="s">
        <v>1313</v>
      </c>
      <c r="P79" s="231" t="s">
        <v>1314</v>
      </c>
      <c r="Q79" s="231"/>
      <c r="R79" s="231" t="s">
        <v>1227</v>
      </c>
    </row>
    <row r="80">
      <c r="M80" s="86">
        <f>COUNTIF('Obsolete Planet Info Pt. 2'!BL:BL,N80)</f>
        <v>8</v>
      </c>
      <c r="N80">
        <v>78.0</v>
      </c>
      <c r="O80" t="s">
        <v>1315</v>
      </c>
      <c r="P80" s="231" t="s">
        <v>1316</v>
      </c>
      <c r="Q80" s="231"/>
      <c r="R80" s="231" t="s">
        <v>5</v>
      </c>
    </row>
    <row r="81">
      <c r="M81" s="86">
        <f>COUNTIF('Obsolete Planet Info Pt. 2'!BL:BL,N81)</f>
        <v>3</v>
      </c>
      <c r="N81">
        <v>79.0</v>
      </c>
      <c r="O81" t="s">
        <v>1317</v>
      </c>
      <c r="P81" s="231" t="s">
        <v>1318</v>
      </c>
      <c r="Q81" s="231"/>
      <c r="R81" s="231" t="s">
        <v>3</v>
      </c>
    </row>
    <row r="82">
      <c r="M82" s="86">
        <f>COUNTIF('Obsolete Planet Info Pt. 2'!BL:BL,N82)</f>
        <v>9</v>
      </c>
      <c r="N82">
        <v>80.0</v>
      </c>
      <c r="O82" t="s">
        <v>1319</v>
      </c>
      <c r="P82" s="231" t="s">
        <v>1320</v>
      </c>
      <c r="Q82" s="231"/>
      <c r="R82" s="231" t="s">
        <v>4</v>
      </c>
    </row>
    <row r="83">
      <c r="M83" s="86">
        <f>COUNTIF('Obsolete Planet Info Pt. 2'!BL:BL,N83)</f>
        <v>5</v>
      </c>
      <c r="N83">
        <v>81.0</v>
      </c>
      <c r="O83" t="s">
        <v>1321</v>
      </c>
      <c r="P83" s="231" t="s">
        <v>1322</v>
      </c>
      <c r="Q83" s="231"/>
      <c r="R83" s="231" t="s">
        <v>3</v>
      </c>
    </row>
    <row r="84">
      <c r="M84" s="86">
        <f>COUNTIF('Obsolete Planet Info Pt. 2'!BL:BL,N84)</f>
        <v>3</v>
      </c>
      <c r="N84">
        <v>82.0</v>
      </c>
      <c r="O84" t="s">
        <v>1323</v>
      </c>
      <c r="P84" s="231" t="s">
        <v>1324</v>
      </c>
    </row>
    <row r="85">
      <c r="M85" s="86">
        <f>COUNTIF('Obsolete Planet Info Pt. 2'!BL:BL,N85)</f>
        <v>4</v>
      </c>
      <c r="N85">
        <v>83.0</v>
      </c>
      <c r="O85" t="s">
        <v>1325</v>
      </c>
      <c r="P85" s="231" t="s">
        <v>1326</v>
      </c>
    </row>
    <row r="86">
      <c r="M86" s="86">
        <f>COUNTIF('Obsolete Planet Info Pt. 2'!BL:BL,N86)</f>
        <v>8</v>
      </c>
      <c r="N86">
        <v>84.0</v>
      </c>
      <c r="O86" t="s">
        <v>1327</v>
      </c>
      <c r="P86" s="231" t="s">
        <v>1328</v>
      </c>
      <c r="Q86" s="231"/>
      <c r="R86" s="231" t="s">
        <v>5</v>
      </c>
    </row>
    <row r="87">
      <c r="M87" s="86">
        <f>COUNTIF('Obsolete Planet Info Pt. 2'!BL:BL,N87)</f>
        <v>4</v>
      </c>
      <c r="N87">
        <v>85.0</v>
      </c>
      <c r="O87" t="s">
        <v>1329</v>
      </c>
      <c r="P87" s="231" t="s">
        <v>1330</v>
      </c>
    </row>
    <row r="88">
      <c r="M88" s="86">
        <f>COUNTIF('Obsolete Planet Info Pt. 2'!BL:BL,N88)</f>
        <v>3</v>
      </c>
      <c r="N88">
        <v>86.0</v>
      </c>
      <c r="O88" t="s">
        <v>1331</v>
      </c>
      <c r="P88" s="231" t="s">
        <v>1332</v>
      </c>
    </row>
    <row r="89">
      <c r="M89" s="86">
        <f>COUNTIF('Obsolete Planet Info Pt. 2'!BL:BL,N89)</f>
        <v>3</v>
      </c>
      <c r="N89">
        <v>87.0</v>
      </c>
      <c r="O89" t="s">
        <v>1333</v>
      </c>
      <c r="P89" s="231" t="s">
        <v>1334</v>
      </c>
    </row>
    <row r="90">
      <c r="M90" s="86">
        <f>COUNTIF('Obsolete Planet Info Pt. 2'!BL:BL,N90)</f>
        <v>7</v>
      </c>
      <c r="N90">
        <v>88.0</v>
      </c>
      <c r="O90" t="s">
        <v>1335</v>
      </c>
      <c r="P90" s="231" t="s">
        <v>1336</v>
      </c>
    </row>
    <row r="91">
      <c r="M91" s="86">
        <f>COUNTIF('Obsolete Planet Info Pt. 2'!BL:BL,N91)</f>
        <v>5</v>
      </c>
      <c r="N91">
        <v>89.0</v>
      </c>
      <c r="O91" t="s">
        <v>1337</v>
      </c>
      <c r="P91" s="231" t="s">
        <v>1338</v>
      </c>
    </row>
    <row r="92">
      <c r="M92" s="86">
        <f>COUNTIF('Obsolete Planet Info Pt. 2'!BL:BL,N92)</f>
        <v>1</v>
      </c>
      <c r="N92">
        <v>90.0</v>
      </c>
      <c r="O92" t="s">
        <v>1339</v>
      </c>
      <c r="P92" s="231" t="s">
        <v>1340</v>
      </c>
    </row>
    <row r="93">
      <c r="M93" s="86">
        <f>COUNTIF('Obsolete Planet Info Pt. 2'!BL:BL,N93)</f>
        <v>3</v>
      </c>
      <c r="N93">
        <v>91.0</v>
      </c>
      <c r="O93" t="s">
        <v>1341</v>
      </c>
      <c r="P93" s="231" t="s">
        <v>1342</v>
      </c>
    </row>
    <row r="94">
      <c r="M94" s="86">
        <f>COUNTIF('Obsolete Planet Info Pt. 2'!BL:BL,N94)</f>
        <v>3</v>
      </c>
      <c r="N94">
        <v>92.0</v>
      </c>
      <c r="O94" s="231" t="s">
        <v>1343</v>
      </c>
      <c r="P94" s="231" t="s">
        <v>1344</v>
      </c>
    </row>
    <row r="95">
      <c r="M95" s="86">
        <f>COUNTIF('Obsolete Planet Info Pt. 2'!BL:BL,N95)</f>
        <v>3</v>
      </c>
      <c r="N95">
        <v>93.0</v>
      </c>
      <c r="O95" t="s">
        <v>1345</v>
      </c>
      <c r="P95" s="231" t="s">
        <v>1346</v>
      </c>
      <c r="Q95" s="86"/>
      <c r="R95" s="86" t="s">
        <v>6</v>
      </c>
      <c r="S95" s="86" t="s">
        <v>13</v>
      </c>
    </row>
    <row r="96">
      <c r="M96" s="86">
        <f>COUNTIF('Obsolete Planet Info Pt. 2'!BL:BL,N96)</f>
        <v>2</v>
      </c>
      <c r="N96">
        <v>94.0</v>
      </c>
      <c r="O96" t="s">
        <v>1347</v>
      </c>
      <c r="P96" s="231" t="s">
        <v>1348</v>
      </c>
    </row>
    <row r="97">
      <c r="M97" s="86">
        <f>COUNTIF('Obsolete Planet Info Pt. 2'!BL:BL,N97)</f>
        <v>4</v>
      </c>
      <c r="N97">
        <v>95.0</v>
      </c>
      <c r="O97" t="s">
        <v>1349</v>
      </c>
      <c r="P97" s="86" t="s">
        <v>1350</v>
      </c>
    </row>
    <row r="98">
      <c r="M98" s="86">
        <f>COUNTIF('Obsolete Planet Info Pt. 2'!BL:BL,N98)</f>
        <v>3</v>
      </c>
      <c r="N98">
        <v>96.0</v>
      </c>
      <c r="O98" t="s">
        <v>1351</v>
      </c>
      <c r="P98" s="231" t="s">
        <v>1352</v>
      </c>
    </row>
    <row r="99">
      <c r="M99" s="86">
        <f>COUNTIF('Obsolete Planet Info Pt. 2'!BL:BL,N99)</f>
        <v>8</v>
      </c>
      <c r="N99" s="231">
        <v>97.0</v>
      </c>
      <c r="O99" s="231" t="s">
        <v>1353</v>
      </c>
      <c r="P99" s="231" t="s">
        <v>1354</v>
      </c>
      <c r="Q99" s="231"/>
      <c r="R99" s="231" t="s">
        <v>7</v>
      </c>
    </row>
    <row r="100">
      <c r="M100" s="86">
        <f>COUNTIF('Obsolete Planet Info Pt. 2'!BL:BL,N100)</f>
        <v>4</v>
      </c>
      <c r="N100">
        <v>98.0</v>
      </c>
      <c r="O100" t="s">
        <v>1355</v>
      </c>
      <c r="P100" s="231" t="s">
        <v>1356</v>
      </c>
    </row>
    <row r="101">
      <c r="M101" s="86">
        <f>COUNTIF('Obsolete Planet Info Pt. 2'!BL:BL,N101)</f>
        <v>2</v>
      </c>
      <c r="N101">
        <v>99.0</v>
      </c>
      <c r="O101" t="s">
        <v>1357</v>
      </c>
      <c r="P101" s="231" t="s">
        <v>1358</v>
      </c>
      <c r="Q101" s="231"/>
      <c r="R101" s="231" t="s">
        <v>1227</v>
      </c>
      <c r="S101" s="231" t="s">
        <v>13</v>
      </c>
    </row>
    <row r="102">
      <c r="M102" s="86">
        <f>COUNTIF('Obsolete Planet Info Pt. 2'!BL:BL,N102)</f>
        <v>2</v>
      </c>
      <c r="N102" s="231">
        <v>100.0</v>
      </c>
      <c r="O102" s="231" t="s">
        <v>1359</v>
      </c>
      <c r="P102" s="91" t="s">
        <v>1360</v>
      </c>
    </row>
    <row r="103">
      <c r="M103" s="86">
        <f>COUNTIF('Obsolete Planet Info Pt. 2'!BL:BL,N103)</f>
        <v>2</v>
      </c>
      <c r="N103">
        <v>101.0</v>
      </c>
      <c r="O103" t="s">
        <v>1361</v>
      </c>
      <c r="P103" s="231" t="s">
        <v>1362</v>
      </c>
      <c r="Q103" s="231"/>
      <c r="R103" s="231" t="s">
        <v>5</v>
      </c>
    </row>
    <row r="104">
      <c r="M104" s="86">
        <f>COUNTIF('Obsolete Planet Info Pt. 2'!BL:BL,N104)</f>
        <v>6</v>
      </c>
      <c r="N104" s="231">
        <v>102.0</v>
      </c>
      <c r="O104" t="s">
        <v>1363</v>
      </c>
      <c r="P104" s="231" t="s">
        <v>1364</v>
      </c>
      <c r="Q104" s="231"/>
      <c r="R104" s="231" t="s">
        <v>5</v>
      </c>
    </row>
    <row r="105">
      <c r="M105" s="86">
        <f>COUNTIF('Obsolete Planet Info Pt. 2'!BL:BL,N105)</f>
        <v>3</v>
      </c>
      <c r="N105" s="231">
        <v>103.0</v>
      </c>
      <c r="P105" s="231" t="s">
        <v>1365</v>
      </c>
    </row>
    <row r="106">
      <c r="M106" s="86">
        <f>COUNTIF('Obsolete Planet Info Pt. 2'!BL:BL,N106)</f>
        <v>1</v>
      </c>
      <c r="N106">
        <v>104.0</v>
      </c>
      <c r="O106" t="s">
        <v>1366</v>
      </c>
      <c r="P106" t="s">
        <v>1367</v>
      </c>
    </row>
    <row r="107">
      <c r="M107" s="86">
        <f>COUNTIF('Obsolete Planet Info Pt. 2'!BL:BL,N107)</f>
        <v>2</v>
      </c>
      <c r="N107">
        <v>105.0</v>
      </c>
      <c r="O107" t="s">
        <v>1368</v>
      </c>
      <c r="P107" s="91" t="s">
        <v>1369</v>
      </c>
    </row>
    <row r="108">
      <c r="M108" s="86">
        <f>COUNTIF('Obsolete Planet Info Pt. 2'!BL:BL,N108)</f>
        <v>0</v>
      </c>
      <c r="N108" s="231">
        <v>106.0</v>
      </c>
      <c r="O108" s="231" t="s">
        <v>1370</v>
      </c>
    </row>
    <row r="109">
      <c r="M109" s="86">
        <f>COUNTIF('Obsolete Planet Info Pt. 2'!BL:BL,N109)</f>
        <v>0</v>
      </c>
      <c r="N109" s="231">
        <v>107.0</v>
      </c>
    </row>
    <row r="110">
      <c r="M110" s="86">
        <f>COUNTIF('Obsolete Planet Info Pt. 2'!BL:BL,N110)</f>
        <v>2</v>
      </c>
      <c r="N110">
        <v>108.0</v>
      </c>
      <c r="O110" t="s">
        <v>1371</v>
      </c>
      <c r="P110" s="231" t="s">
        <v>1372</v>
      </c>
    </row>
    <row r="111">
      <c r="M111" s="86">
        <f>COUNTIF('Obsolete Planet Info Pt. 2'!BL:BL,N111)</f>
        <v>0</v>
      </c>
      <c r="N111" s="231">
        <v>109.0</v>
      </c>
      <c r="O111" s="231" t="s">
        <v>1373</v>
      </c>
    </row>
    <row r="112">
      <c r="M112" s="86">
        <f>COUNTIF('Obsolete Planet Info Pt. 2'!BL:BL,N112)</f>
        <v>1</v>
      </c>
      <c r="N112" s="231">
        <v>110.0</v>
      </c>
      <c r="P112" s="231" t="s">
        <v>1374</v>
      </c>
    </row>
    <row r="113">
      <c r="M113" s="86">
        <f>COUNTIF('Obsolete Planet Info Pt. 2'!BL:BL,N113)</f>
        <v>1</v>
      </c>
      <c r="N113" s="231">
        <v>111.0</v>
      </c>
      <c r="O113" s="231" t="s">
        <v>1375</v>
      </c>
      <c r="P113" s="231" t="s">
        <v>907</v>
      </c>
    </row>
    <row r="114">
      <c r="M114" s="86">
        <f>COUNTIF('Obsolete Planet Info Pt. 2'!BL:BL,N114)</f>
        <v>1</v>
      </c>
      <c r="N114">
        <v>112.0</v>
      </c>
      <c r="O114" t="s">
        <v>1376</v>
      </c>
      <c r="P114" s="231" t="s">
        <v>1377</v>
      </c>
    </row>
    <row r="115">
      <c r="M115" s="86">
        <f>COUNTIF('Obsolete Planet Info Pt. 2'!BL:BL,N115)</f>
        <v>0</v>
      </c>
      <c r="N115">
        <v>113.0</v>
      </c>
      <c r="O115" t="s">
        <v>1378</v>
      </c>
    </row>
    <row r="116">
      <c r="M116" s="86">
        <f>COUNTIF('Obsolete Planet Info Pt. 2'!BL:BL,N116)</f>
        <v>2</v>
      </c>
      <c r="N116" s="231">
        <v>114.0</v>
      </c>
      <c r="P116" s="3" t="s">
        <v>1379</v>
      </c>
    </row>
    <row r="117">
      <c r="M117" s="86">
        <f>COUNTIF('Obsolete Planet Info Pt. 2'!BL:BL,N117)</f>
        <v>0</v>
      </c>
      <c r="N117" s="231">
        <v>115.0</v>
      </c>
    </row>
    <row r="118">
      <c r="M118" s="86">
        <f>COUNTIF('Obsolete Planet Info Pt. 2'!BL:BL,N118)</f>
        <v>1</v>
      </c>
      <c r="N118" s="231">
        <v>116.0</v>
      </c>
      <c r="O118" s="231" t="s">
        <v>1380</v>
      </c>
      <c r="P118" s="231" t="s">
        <v>1381</v>
      </c>
      <c r="Q118" s="231"/>
      <c r="R118" s="231" t="s">
        <v>4</v>
      </c>
    </row>
    <row r="119">
      <c r="M119" s="86">
        <f>COUNTIF('Obsolete Planet Info Pt. 2'!BL:BL,N119)</f>
        <v>1</v>
      </c>
      <c r="N119">
        <v>117.0</v>
      </c>
      <c r="O119" t="s">
        <v>1382</v>
      </c>
      <c r="P119" s="86" t="s">
        <v>1383</v>
      </c>
    </row>
    <row r="120">
      <c r="M120" s="86">
        <f>COUNTIF('Obsolete Planet Info Pt. 2'!BL:BL,N120)</f>
        <v>3</v>
      </c>
      <c r="N120" s="231">
        <v>118.0</v>
      </c>
      <c r="P120" s="231" t="s">
        <v>1384</v>
      </c>
    </row>
    <row r="121">
      <c r="M121" s="86">
        <f>COUNTIF('Obsolete Planet Info Pt. 2'!BL:BL,N121)</f>
        <v>3</v>
      </c>
      <c r="N121">
        <v>119.0</v>
      </c>
      <c r="O121" t="s">
        <v>1385</v>
      </c>
      <c r="P121" s="231" t="s">
        <v>1386</v>
      </c>
    </row>
    <row r="122">
      <c r="M122" s="86">
        <f>COUNTIF('Obsolete Planet Info Pt. 2'!BL:BL,N122)</f>
        <v>2</v>
      </c>
      <c r="N122" s="231">
        <v>120.0</v>
      </c>
      <c r="P122" s="231" t="s">
        <v>1387</v>
      </c>
    </row>
    <row r="123">
      <c r="M123" s="86">
        <f>COUNTIF('Obsolete Planet Info Pt. 2'!BL:BL,N123)</f>
        <v>1</v>
      </c>
      <c r="N123" s="231">
        <v>121.0</v>
      </c>
      <c r="P123" s="231" t="s">
        <v>1388</v>
      </c>
    </row>
    <row r="124">
      <c r="M124" s="86">
        <f>COUNTIF('Obsolete Planet Info Pt. 2'!BL:BL,N124)</f>
        <v>2</v>
      </c>
      <c r="N124">
        <v>122.0</v>
      </c>
      <c r="O124" t="s">
        <v>1389</v>
      </c>
      <c r="P124" s="86" t="s">
        <v>1390</v>
      </c>
    </row>
    <row r="125">
      <c r="M125" s="86">
        <f>COUNTIF('Obsolete Planet Info Pt. 2'!BL:BL,N125)</f>
        <v>1</v>
      </c>
      <c r="N125">
        <v>123.0</v>
      </c>
      <c r="O125" t="s">
        <v>1391</v>
      </c>
      <c r="P125" s="231" t="s">
        <v>1392</v>
      </c>
      <c r="Q125" s="231"/>
      <c r="R125" s="231" t="s">
        <v>5</v>
      </c>
    </row>
    <row r="126">
      <c r="M126" s="86">
        <f>COUNTIF('Obsolete Planet Info Pt. 2'!BL:BL,N126)</f>
        <v>1</v>
      </c>
      <c r="N126" s="231">
        <v>124.0</v>
      </c>
      <c r="P126" s="91" t="s">
        <v>1393</v>
      </c>
    </row>
    <row r="127">
      <c r="M127" s="86">
        <f>COUNTIF('Obsolete Planet Info Pt. 2'!BL:BL,N127)</f>
        <v>1</v>
      </c>
      <c r="N127" s="231">
        <v>125.0</v>
      </c>
      <c r="P127" s="91" t="s">
        <v>1394</v>
      </c>
    </row>
    <row r="128">
      <c r="M128" s="86">
        <f>COUNTIF('Obsolete Planet Info Pt. 2'!BL:BL,N128)</f>
        <v>0</v>
      </c>
      <c r="N128">
        <v>126.0</v>
      </c>
      <c r="O128" t="s">
        <v>1395</v>
      </c>
    </row>
    <row r="129">
      <c r="M129" s="86">
        <f>COUNTIF('Obsolete Planet Info Pt. 2'!BL:BL,N129)</f>
        <v>1</v>
      </c>
      <c r="N129" s="231">
        <v>127.0</v>
      </c>
      <c r="P129" s="231" t="s">
        <v>1396</v>
      </c>
    </row>
    <row r="130">
      <c r="M130" s="86">
        <f>COUNTIF('Obsolete Planet Info Pt. 2'!BL:BL,N130)</f>
        <v>0</v>
      </c>
      <c r="N130" s="231">
        <v>128.0</v>
      </c>
    </row>
    <row r="131">
      <c r="M131" s="86">
        <f>COUNTIF('Obsolete Planet Info Pt. 2'!BL:BL,N131)</f>
        <v>1</v>
      </c>
      <c r="N131" s="231">
        <v>129.0</v>
      </c>
      <c r="P131" s="231" t="s">
        <v>1397</v>
      </c>
    </row>
    <row r="132">
      <c r="M132" s="86">
        <f>COUNTIF('Obsolete Planet Info Pt. 2'!BL:BL,N132)</f>
        <v>0</v>
      </c>
      <c r="N132">
        <v>130.0</v>
      </c>
      <c r="O132" t="s">
        <v>304</v>
      </c>
    </row>
    <row r="133">
      <c r="M133" s="86">
        <f>COUNTIF('Obsolete Planet Info Pt. 2'!BL:BL,N133)</f>
        <v>0</v>
      </c>
      <c r="N133" s="231">
        <v>131.0</v>
      </c>
    </row>
    <row r="134">
      <c r="M134" s="86">
        <f>COUNTIF('Obsolete Planet Info Pt. 2'!BL:BL,N134)</f>
        <v>0</v>
      </c>
      <c r="N134" s="231">
        <v>132.0</v>
      </c>
    </row>
    <row r="135">
      <c r="M135" s="86">
        <f>COUNTIF('Obsolete Planet Info Pt. 2'!BL:BL,N135)</f>
        <v>0</v>
      </c>
      <c r="N135" s="231">
        <v>133.0</v>
      </c>
    </row>
    <row r="136">
      <c r="M136" s="86">
        <f>COUNTIF('Obsolete Planet Info Pt. 2'!BL:BL,N136)</f>
        <v>0</v>
      </c>
      <c r="N136" s="231">
        <v>134.0</v>
      </c>
    </row>
    <row r="137">
      <c r="M137" s="86">
        <f>COUNTIF('Obsolete Planet Info Pt. 2'!BL:BL,N137)</f>
        <v>0</v>
      </c>
      <c r="N137" s="231">
        <v>135.0</v>
      </c>
    </row>
    <row r="138">
      <c r="M138" s="86">
        <f>COUNTIF('Obsolete Planet Info Pt. 2'!BL:BL,N138)</f>
        <v>0</v>
      </c>
      <c r="N138" s="231">
        <v>136.0</v>
      </c>
    </row>
    <row r="139">
      <c r="M139" s="86">
        <f>COUNTIF('Obsolete Planet Info Pt. 2'!BL:BL,N139)</f>
        <v>0</v>
      </c>
      <c r="N139" s="231">
        <v>137.0</v>
      </c>
    </row>
    <row r="140">
      <c r="M140" s="86">
        <f>COUNTIF('Obsolete Planet Info Pt. 2'!BL:BL,N140)</f>
        <v>0</v>
      </c>
      <c r="N140" s="231">
        <v>138.0</v>
      </c>
    </row>
    <row r="141">
      <c r="M141" s="86">
        <f>COUNTIF('Obsolete Planet Info Pt. 2'!BL:BL,N141)</f>
        <v>0</v>
      </c>
      <c r="N141" s="231">
        <v>139.0</v>
      </c>
    </row>
    <row r="142">
      <c r="M142" s="86">
        <f>COUNTIF('Obsolete Planet Info Pt. 2'!BL:BL,N142)</f>
        <v>1</v>
      </c>
      <c r="N142" s="231">
        <v>140.0</v>
      </c>
      <c r="P142" s="91" t="s">
        <v>1398</v>
      </c>
    </row>
    <row r="143">
      <c r="M143" s="86">
        <f>COUNTIF('Obsolete Planet Info Pt. 2'!BL:BL,N143)</f>
        <v>1</v>
      </c>
      <c r="N143" s="231">
        <v>141.0</v>
      </c>
      <c r="P143" s="231" t="s">
        <v>1399</v>
      </c>
    </row>
    <row r="144">
      <c r="M144" s="86">
        <f>COUNTIF('Obsolete Planet Info Pt. 2'!BL:BL,N144)</f>
        <v>0</v>
      </c>
      <c r="N144" s="231">
        <v>142.0</v>
      </c>
    </row>
    <row r="145">
      <c r="M145" s="86">
        <f>COUNTIF('Obsolete Planet Info Pt. 2'!BL:BL,N145)</f>
        <v>0</v>
      </c>
      <c r="N145" s="231">
        <v>143.0</v>
      </c>
    </row>
    <row r="146">
      <c r="M146" s="86">
        <f>COUNTIF('Obsolete Planet Info Pt. 2'!BL:BL,N146)</f>
        <v>1</v>
      </c>
      <c r="N146" s="231">
        <v>144.0</v>
      </c>
      <c r="P146" s="3" t="s">
        <v>1400</v>
      </c>
    </row>
    <row r="147">
      <c r="M147" s="86">
        <f>COUNTIF('Obsolete Planet Info Pt. 2'!BL:BL,N147)</f>
        <v>0</v>
      </c>
      <c r="N147" s="231">
        <v>145.0</v>
      </c>
    </row>
    <row r="148">
      <c r="M148" s="86">
        <f>COUNTIF('Obsolete Planet Info Pt. 2'!BL:BL,N148)</f>
        <v>0</v>
      </c>
      <c r="N148" s="231">
        <v>146.0</v>
      </c>
    </row>
    <row r="149">
      <c r="M149" s="86">
        <f>COUNTIF('Obsolete Planet Info Pt. 2'!BL:BL,N149)</f>
        <v>0</v>
      </c>
      <c r="N149" s="231">
        <v>147.0</v>
      </c>
    </row>
    <row r="150">
      <c r="M150" s="86">
        <f>COUNTIF('Obsolete Planet Info Pt. 2'!BL:BL,N150)</f>
        <v>0</v>
      </c>
      <c r="N150" s="231">
        <v>148.0</v>
      </c>
    </row>
    <row r="151">
      <c r="M151" s="86">
        <f>COUNTIF('Obsolete Planet Info Pt. 2'!BL:BL,N151)</f>
        <v>0</v>
      </c>
      <c r="N151" s="231">
        <v>149.0</v>
      </c>
    </row>
    <row r="152">
      <c r="M152" s="86">
        <f>COUNTIF('Obsolete Planet Info Pt. 2'!BL:BL,N152)</f>
        <v>0</v>
      </c>
      <c r="N152">
        <v>150.0</v>
      </c>
      <c r="O152" t="s">
        <v>1401</v>
      </c>
    </row>
    <row r="153">
      <c r="M153" s="86">
        <f>COUNTIF('Obsolete Planet Info Pt. 2'!BL:BL,N153)</f>
        <v>0</v>
      </c>
      <c r="N153" s="231">
        <v>151.0</v>
      </c>
    </row>
    <row r="154">
      <c r="M154" s="86">
        <f>COUNTIF('Obsolete Planet Info Pt. 2'!BL:BL,N154)</f>
        <v>0</v>
      </c>
      <c r="N154" s="231">
        <v>152.0</v>
      </c>
    </row>
    <row r="155">
      <c r="M155" s="86">
        <f>COUNTIF('Obsolete Planet Info Pt. 2'!BL:BL,N155)</f>
        <v>0</v>
      </c>
      <c r="N155" s="231">
        <v>153.0</v>
      </c>
    </row>
    <row r="156">
      <c r="M156" s="86">
        <f>COUNTIF('Obsolete Planet Info Pt. 2'!BL:BL,N156)</f>
        <v>0</v>
      </c>
      <c r="N156">
        <v>154.0</v>
      </c>
      <c r="O156" t="s">
        <v>1402</v>
      </c>
    </row>
    <row r="157">
      <c r="M157" s="86">
        <f>COUNTIF('Obsolete Planet Info Pt. 2'!BL:BL,N157)</f>
        <v>0</v>
      </c>
      <c r="N157" s="231">
        <v>155.0</v>
      </c>
    </row>
    <row r="158">
      <c r="M158" s="86">
        <f>COUNTIF('Obsolete Planet Info Pt. 2'!BL:BL,N158)</f>
        <v>0</v>
      </c>
      <c r="N158" s="231">
        <v>156.0</v>
      </c>
    </row>
    <row r="159">
      <c r="M159" s="86">
        <f>COUNTIF('Obsolete Planet Info Pt. 2'!BL:BL,N159)</f>
        <v>0</v>
      </c>
      <c r="N159" s="231">
        <v>157.0</v>
      </c>
    </row>
    <row r="160">
      <c r="M160" s="86">
        <f>COUNTIF('Obsolete Planet Info Pt. 2'!BL:BL,N160)</f>
        <v>0</v>
      </c>
      <c r="N160" s="231">
        <v>158.0</v>
      </c>
    </row>
    <row r="161">
      <c r="M161" s="86">
        <f>COUNTIF('Obsolete Planet Info Pt. 2'!BL:BL,N161)</f>
        <v>0</v>
      </c>
      <c r="N161" s="231">
        <v>159.0</v>
      </c>
    </row>
    <row r="162">
      <c r="M162" s="86">
        <f>COUNTIF('Obsolete Planet Info Pt. 2'!BL:BL,N162)</f>
        <v>0</v>
      </c>
      <c r="N162" s="231">
        <v>160.0</v>
      </c>
    </row>
    <row r="163">
      <c r="M163" s="86">
        <f>COUNTIF('Obsolete Planet Info Pt. 2'!BL:BL,N163)</f>
        <v>0</v>
      </c>
      <c r="N163" s="231">
        <v>161.0</v>
      </c>
    </row>
    <row r="164">
      <c r="M164" s="86">
        <f>COUNTIF('Obsolete Planet Info Pt. 2'!BL:BL,N164)</f>
        <v>0</v>
      </c>
      <c r="N164" s="231">
        <v>162.0</v>
      </c>
    </row>
    <row r="165">
      <c r="M165" s="86">
        <f>COUNTIF('Obsolete Planet Info Pt. 2'!BL:BL,N165)</f>
        <v>0</v>
      </c>
      <c r="N165" s="231">
        <v>163.0</v>
      </c>
    </row>
    <row r="166">
      <c r="M166" s="86">
        <f>COUNTIF('Obsolete Planet Info Pt. 2'!BL:BL,N166)</f>
        <v>1</v>
      </c>
      <c r="N166" s="231">
        <v>164.0</v>
      </c>
      <c r="O166" s="231" t="s">
        <v>1403</v>
      </c>
      <c r="P166" s="231" t="s">
        <v>1404</v>
      </c>
    </row>
    <row r="167">
      <c r="M167" s="86">
        <f>COUNTIF('Obsolete Planet Info Pt. 2'!BL:BL,N167)</f>
        <v>0</v>
      </c>
      <c r="N167" s="231">
        <v>165.0</v>
      </c>
    </row>
    <row r="168">
      <c r="M168" s="86">
        <f>COUNTIF('Obsolete Planet Info Pt. 2'!BL:BL,N168)</f>
        <v>0</v>
      </c>
      <c r="N168" s="231">
        <v>166.0</v>
      </c>
    </row>
    <row r="169">
      <c r="M169" s="86">
        <f>COUNTIF('Obsolete Planet Info Pt. 2'!BL:BL,N169)</f>
        <v>0</v>
      </c>
      <c r="N169" s="231">
        <v>167.0</v>
      </c>
    </row>
    <row r="170">
      <c r="M170" s="86">
        <f>COUNTIF('Obsolete Planet Info Pt. 2'!BL:BL,N170)</f>
        <v>0</v>
      </c>
      <c r="N170">
        <v>168.0</v>
      </c>
      <c r="O170" t="s">
        <v>304</v>
      </c>
    </row>
    <row r="171">
      <c r="M171" s="86">
        <f>COUNTIF('Obsolete Planet Info Pt. 2'!BL:BL,N171)</f>
        <v>0</v>
      </c>
      <c r="N171" s="231">
        <v>169.0</v>
      </c>
    </row>
    <row r="172">
      <c r="M172" s="86">
        <f>COUNTIF('Obsolete Planet Info Pt. 2'!BL:BL,N172)</f>
        <v>0</v>
      </c>
      <c r="N172" s="231">
        <v>170.0</v>
      </c>
    </row>
    <row r="173">
      <c r="M173" s="86">
        <f>COUNTIF('Obsolete Planet Info Pt. 2'!BL:BL,N173)</f>
        <v>0</v>
      </c>
      <c r="N173">
        <v>171.0</v>
      </c>
      <c r="O173" t="s">
        <v>1405</v>
      </c>
    </row>
    <row r="174">
      <c r="M174" s="86">
        <f>COUNTIF('Obsolete Planet Info Pt. 2'!BL:BL,N174)</f>
        <v>0</v>
      </c>
      <c r="N174">
        <v>172.0</v>
      </c>
      <c r="O174" t="s">
        <v>1406</v>
      </c>
    </row>
    <row r="175">
      <c r="M175" s="86">
        <f>COUNTIF('Obsolete Planet Info Pt. 2'!BL:BL,N175)</f>
        <v>0</v>
      </c>
      <c r="N175" s="231">
        <v>173.0</v>
      </c>
    </row>
    <row r="176">
      <c r="M176" s="86">
        <f>COUNTIF('Obsolete Planet Info Pt. 2'!BL:BL,N176)</f>
        <v>7</v>
      </c>
      <c r="N176" s="231">
        <v>174.0</v>
      </c>
      <c r="P176" s="231" t="s">
        <v>1407</v>
      </c>
    </row>
    <row r="177">
      <c r="M177" s="86">
        <f>COUNTIF('Obsolete Planet Info Pt. 2'!BL:BL,N177)</f>
        <v>1</v>
      </c>
      <c r="N177">
        <v>175.0</v>
      </c>
      <c r="O177" t="s">
        <v>1408</v>
      </c>
      <c r="P177" s="231" t="s">
        <v>1071</v>
      </c>
    </row>
  </sheetData>
  <conditionalFormatting sqref="P7:P8 P12 P14:P15 P20 P26 P31:P32 P38 P50 P55 P102 P116 P126:P127 P142 P146">
    <cfRule type="cellIs" dxfId="4" priority="1" operator="equal">
      <formula>"Y"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12.57"/>
    <col customWidth="1" min="2" max="2" width="4.14"/>
    <col customWidth="1" min="3" max="3" width="26.29"/>
    <col customWidth="1" min="4" max="15" width="3.14"/>
    <col customWidth="1" min="16" max="16" width="8.86"/>
    <col customWidth="1" min="17" max="17" width="3.14"/>
    <col customWidth="1" min="18" max="18" width="8.43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7" width="3.14"/>
    <col customWidth="1" min="48" max="48" width="14.86"/>
    <col customWidth="1" min="49" max="51" width="3.14"/>
    <col customWidth="1" min="52" max="52" width="1.43"/>
    <col customWidth="1" min="53" max="65" width="3.14"/>
    <col customWidth="1" min="66" max="66" width="59.71"/>
    <col customWidth="1" min="67" max="68" width="3.14"/>
    <col customWidth="1" min="69" max="69" width="4.14"/>
    <col customWidth="1" min="70" max="77" width="3.14"/>
    <col customWidth="1" min="78" max="78" width="2.0"/>
  </cols>
  <sheetData>
    <row r="1" ht="18.0" customHeight="1">
      <c r="A1" s="1"/>
      <c r="B1" s="2"/>
      <c r="C1" s="3">
        <f>COUNTA(C3:C488)</f>
        <v>378</v>
      </c>
      <c r="D1" s="4"/>
      <c r="E1" s="4"/>
      <c r="F1" s="4"/>
      <c r="G1" s="4"/>
      <c r="H1" s="4"/>
      <c r="I1" s="5">
        <f>COUNTIF(I3:I488,"&gt;0")</f>
        <v>376</v>
      </c>
      <c r="J1" s="4"/>
      <c r="K1" s="4"/>
      <c r="L1" s="4"/>
      <c r="M1" s="4"/>
      <c r="N1" s="4"/>
      <c r="O1" s="5"/>
      <c r="P1" s="4">
        <f>COUNTA(P3:P488)</f>
        <v>375</v>
      </c>
      <c r="Q1" s="4"/>
      <c r="R1" s="4">
        <f>COUNTA(R3:R488)</f>
        <v>376</v>
      </c>
      <c r="S1" s="4"/>
      <c r="T1" s="4">
        <f>COUNTA(T3:T488)</f>
        <v>375</v>
      </c>
      <c r="U1" s="4"/>
      <c r="V1" s="4">
        <f t="shared" ref="V1:X1" si="1">COUNTA(V3:V488)</f>
        <v>160</v>
      </c>
      <c r="W1" s="4">
        <f t="shared" si="1"/>
        <v>166</v>
      </c>
      <c r="X1" s="4">
        <f t="shared" si="1"/>
        <v>139</v>
      </c>
      <c r="Y1" s="6"/>
      <c r="Z1" s="7">
        <f t="shared" ref="Z1:AB1" si="2">COUNTIF(Z3:Z488,"&gt;0")</f>
        <v>333</v>
      </c>
      <c r="AA1" s="7">
        <f t="shared" si="2"/>
        <v>324</v>
      </c>
      <c r="AB1" s="7">
        <f t="shared" si="2"/>
        <v>170</v>
      </c>
      <c r="AC1" s="8"/>
      <c r="AD1" s="7">
        <f t="shared" ref="AD1:AF1" si="3">COUNTIF(AD3:AD488,"&gt;0")</f>
        <v>13</v>
      </c>
      <c r="AE1" s="7">
        <f t="shared" si="3"/>
        <v>17</v>
      </c>
      <c r="AF1" s="7">
        <f t="shared" si="3"/>
        <v>14</v>
      </c>
      <c r="AG1" s="8"/>
      <c r="AH1" s="7">
        <f t="shared" ref="AH1:AJ1" si="4">COUNTIF(AH3:AH488,"&gt;0")</f>
        <v>16</v>
      </c>
      <c r="AI1" s="7">
        <f t="shared" si="4"/>
        <v>17</v>
      </c>
      <c r="AJ1" s="7">
        <f t="shared" si="4"/>
        <v>14</v>
      </c>
      <c r="AK1" s="8"/>
      <c r="AL1" s="7">
        <f t="shared" ref="AL1:AY1" si="5">COUNTIF(AL3:AL488,"&gt;0")</f>
        <v>15</v>
      </c>
      <c r="AM1" s="7">
        <f t="shared" si="5"/>
        <v>8</v>
      </c>
      <c r="AN1" s="7">
        <f t="shared" si="5"/>
        <v>18</v>
      </c>
      <c r="AO1" s="7">
        <f t="shared" si="5"/>
        <v>66</v>
      </c>
      <c r="AP1" s="7">
        <f t="shared" si="5"/>
        <v>25</v>
      </c>
      <c r="AQ1" s="7">
        <f t="shared" si="5"/>
        <v>13</v>
      </c>
      <c r="AR1" s="7">
        <f t="shared" si="5"/>
        <v>58</v>
      </c>
      <c r="AS1" s="7">
        <f t="shared" si="5"/>
        <v>19</v>
      </c>
      <c r="AT1" s="7">
        <f t="shared" si="5"/>
        <v>17</v>
      </c>
      <c r="AU1" s="7">
        <f t="shared" si="5"/>
        <v>39</v>
      </c>
      <c r="AV1" s="7">
        <f t="shared" si="5"/>
        <v>0</v>
      </c>
      <c r="AW1" s="7">
        <f t="shared" si="5"/>
        <v>40</v>
      </c>
      <c r="AX1" s="7">
        <f t="shared" si="5"/>
        <v>40</v>
      </c>
      <c r="AY1" s="7">
        <f t="shared" si="5"/>
        <v>339</v>
      </c>
      <c r="AZ1" s="6"/>
      <c r="BA1" s="7">
        <f t="shared" ref="BA1:BM1" si="6">COUNTIF(BA3:BA488,"&gt;0")</f>
        <v>57</v>
      </c>
      <c r="BB1" s="7">
        <f t="shared" si="6"/>
        <v>26</v>
      </c>
      <c r="BC1" s="7">
        <f t="shared" si="6"/>
        <v>18</v>
      </c>
      <c r="BD1" s="7">
        <f t="shared" si="6"/>
        <v>76</v>
      </c>
      <c r="BE1" s="7">
        <f t="shared" si="6"/>
        <v>27</v>
      </c>
      <c r="BF1" s="7">
        <f t="shared" si="6"/>
        <v>8</v>
      </c>
      <c r="BG1" s="7">
        <f t="shared" si="6"/>
        <v>87</v>
      </c>
      <c r="BH1" s="7">
        <f t="shared" si="6"/>
        <v>104</v>
      </c>
      <c r="BI1" s="7">
        <f t="shared" si="6"/>
        <v>38</v>
      </c>
      <c r="BJ1" s="7">
        <f t="shared" si="6"/>
        <v>111</v>
      </c>
      <c r="BK1" s="7">
        <f t="shared" si="6"/>
        <v>39</v>
      </c>
      <c r="BL1" s="7">
        <f t="shared" si="6"/>
        <v>278</v>
      </c>
      <c r="BM1" s="7">
        <f t="shared" si="6"/>
        <v>344</v>
      </c>
      <c r="BN1" s="9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ht="109.5" customHeight="1">
      <c r="A2" s="10" t="s">
        <v>0</v>
      </c>
      <c r="B2" s="11" t="s">
        <v>1</v>
      </c>
      <c r="C2" s="12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0" t="s">
        <v>15</v>
      </c>
      <c r="Q2" s="21" t="s">
        <v>16</v>
      </c>
      <c r="R2" s="22" t="s">
        <v>17</v>
      </c>
      <c r="S2" s="23" t="s">
        <v>16</v>
      </c>
      <c r="T2" s="24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30" t="s">
        <v>1409</v>
      </c>
      <c r="AA2" s="30" t="s">
        <v>1410</v>
      </c>
      <c r="AB2" s="30" t="s">
        <v>1411</v>
      </c>
      <c r="AC2" s="31"/>
      <c r="AD2" s="32" t="s">
        <v>1412</v>
      </c>
      <c r="AE2" s="33" t="s">
        <v>33</v>
      </c>
      <c r="AF2" s="33" t="s">
        <v>35</v>
      </c>
      <c r="AG2" s="31"/>
      <c r="AH2" s="34" t="s">
        <v>1413</v>
      </c>
      <c r="AI2" s="35" t="s">
        <v>1414</v>
      </c>
      <c r="AJ2" s="36" t="s">
        <v>1415</v>
      </c>
      <c r="AK2" s="31"/>
      <c r="AL2" s="37" t="s">
        <v>45</v>
      </c>
      <c r="AM2" s="38" t="s">
        <v>46</v>
      </c>
      <c r="AN2" s="37" t="s">
        <v>1416</v>
      </c>
      <c r="AO2" s="39" t="s">
        <v>1417</v>
      </c>
      <c r="AP2" s="39" t="s">
        <v>1418</v>
      </c>
      <c r="AQ2" s="40" t="s">
        <v>54</v>
      </c>
      <c r="AR2" s="41" t="s">
        <v>1419</v>
      </c>
      <c r="AS2" s="41" t="s">
        <v>1420</v>
      </c>
      <c r="AT2" s="41" t="s">
        <v>1421</v>
      </c>
      <c r="AU2" s="42" t="s">
        <v>1422</v>
      </c>
      <c r="AV2" s="42" t="s">
        <v>1423</v>
      </c>
      <c r="AW2" s="43" t="s">
        <v>1424</v>
      </c>
      <c r="AX2" s="44" t="s">
        <v>1425</v>
      </c>
      <c r="AY2" s="45" t="s">
        <v>77</v>
      </c>
      <c r="AZ2" s="29"/>
      <c r="BA2" s="39" t="s">
        <v>1426</v>
      </c>
      <c r="BB2" s="39" t="s">
        <v>1427</v>
      </c>
      <c r="BC2" s="39" t="s">
        <v>84</v>
      </c>
      <c r="BD2" s="41" t="s">
        <v>1428</v>
      </c>
      <c r="BE2" s="41" t="s">
        <v>1429</v>
      </c>
      <c r="BF2" s="41" t="s">
        <v>89</v>
      </c>
      <c r="BG2" s="42" t="s">
        <v>1430</v>
      </c>
      <c r="BH2" s="43" t="s">
        <v>93</v>
      </c>
      <c r="BI2" s="43" t="s">
        <v>94</v>
      </c>
      <c r="BJ2" s="46" t="s">
        <v>95</v>
      </c>
      <c r="BK2" s="46" t="s">
        <v>98</v>
      </c>
      <c r="BL2" s="45" t="s">
        <v>99</v>
      </c>
      <c r="BM2" s="45" t="s">
        <v>100</v>
      </c>
      <c r="BN2" s="47" t="s">
        <v>101</v>
      </c>
      <c r="BO2" s="14" t="s">
        <v>103</v>
      </c>
      <c r="BP2" s="14" t="s">
        <v>104</v>
      </c>
      <c r="BQ2" s="48" t="s">
        <v>105</v>
      </c>
      <c r="BR2" s="48" t="s">
        <v>106</v>
      </c>
      <c r="BS2" s="48" t="s">
        <v>107</v>
      </c>
      <c r="BT2" s="48" t="s">
        <v>108</v>
      </c>
      <c r="BU2" s="48" t="s">
        <v>109</v>
      </c>
      <c r="BV2" s="48" t="s">
        <v>110</v>
      </c>
      <c r="BW2" s="48" t="s">
        <v>111</v>
      </c>
      <c r="BX2" s="48" t="s">
        <v>112</v>
      </c>
      <c r="BY2" s="48" t="s">
        <v>113</v>
      </c>
      <c r="BZ2" s="49"/>
    </row>
    <row r="3" ht="15.75" customHeight="1">
      <c r="A3" s="238" t="s">
        <v>114</v>
      </c>
      <c r="B3" s="51" t="str">
        <f>IF(ISBLANK(A3),"",if(C3="","N",if(VLOOKUP(BQ3,NewPlanet,3,false)=C3,"Y","N")))</f>
        <v>N</v>
      </c>
      <c r="C3" s="3" t="s">
        <v>120</v>
      </c>
      <c r="D3" s="52"/>
      <c r="E3" s="52"/>
      <c r="F3" s="52"/>
      <c r="G3" s="53" t="s">
        <v>121</v>
      </c>
      <c r="H3" s="52"/>
      <c r="I3" s="54">
        <f t="shared" ref="I3:I17" si="7">IF(ISBLANK(A3),"",COUNTA(D3:H3))</f>
        <v>1</v>
      </c>
      <c r="J3" s="52"/>
      <c r="K3" s="52"/>
      <c r="L3" s="52"/>
      <c r="M3" s="52"/>
      <c r="N3" s="52"/>
      <c r="O3" s="54">
        <f t="shared" ref="O3:O17" si="8">IF(ISBLANK(A3),"",COUNTA(J3:N3))</f>
        <v>0</v>
      </c>
      <c r="P3" s="55" t="s">
        <v>124</v>
      </c>
      <c r="Q3" s="56"/>
      <c r="R3" s="57" t="s">
        <v>122</v>
      </c>
      <c r="S3" s="58"/>
      <c r="T3" s="59" t="s">
        <v>124</v>
      </c>
      <c r="U3" s="60"/>
      <c r="V3" s="61"/>
      <c r="W3" s="62"/>
      <c r="X3" s="52"/>
      <c r="Y3" s="63"/>
      <c r="Z3" s="53">
        <v>5.0</v>
      </c>
      <c r="AA3" s="53">
        <v>3.0</v>
      </c>
      <c r="AB3" s="53">
        <v>7.0</v>
      </c>
      <c r="AC3" s="65"/>
      <c r="AD3" s="52"/>
      <c r="AE3" s="52"/>
      <c r="AF3" s="52"/>
      <c r="AG3" s="65"/>
      <c r="AH3" s="52"/>
      <c r="AI3" s="52"/>
      <c r="AJ3" s="52"/>
      <c r="AK3" s="65"/>
      <c r="AL3" s="52"/>
      <c r="AM3" s="52"/>
      <c r="AN3" s="52"/>
      <c r="AO3" s="56"/>
      <c r="AP3" s="56"/>
      <c r="AQ3" s="56"/>
      <c r="AR3" s="58"/>
      <c r="AS3" s="58"/>
      <c r="AT3" s="66">
        <v>5.0</v>
      </c>
      <c r="AU3" s="60"/>
      <c r="AV3" s="60"/>
      <c r="AW3" s="61"/>
      <c r="AX3" s="62"/>
      <c r="AY3" s="31">
        <f t="shared" ref="AY3:AY17" si="9">IF(ISBLANK(R3),"",SUM(Z3:AU3,AW3:AX3))</f>
        <v>20</v>
      </c>
      <c r="AZ3" s="63"/>
      <c r="BA3" s="69"/>
      <c r="BB3" s="69"/>
      <c r="BC3" s="69"/>
      <c r="BD3" s="71"/>
      <c r="BE3" s="71"/>
      <c r="BF3" s="71"/>
      <c r="BG3" s="72"/>
      <c r="BH3" s="73"/>
      <c r="BI3" s="73"/>
      <c r="BJ3" s="74"/>
      <c r="BK3" s="74"/>
      <c r="BL3" s="77">
        <f t="shared" ref="BL3:BL48" si="10">IF(ISBLANK(A3),"",SUM(BA3:BK3))</f>
        <v>0</v>
      </c>
      <c r="BM3" s="80">
        <f t="shared" ref="BM3:BM48" si="11">IF(ISBLANK(A3),"",AY3+BL3)</f>
        <v>20</v>
      </c>
      <c r="BN3" s="81"/>
      <c r="BO3" s="82">
        <f>IF(ISBLANK(A3),"",VLOOKUP(LEFT(A3,1),Coordinate,2,FALSE))</f>
        <v>1</v>
      </c>
      <c r="BP3" s="83">
        <f t="shared" ref="BP3:BP17" si="12">I3+O3</f>
        <v>1</v>
      </c>
      <c r="BQ3" s="84">
        <f t="shared" ref="BQ3:BQ17" si="13">SUM(BR3:BX3)</f>
        <v>0</v>
      </c>
      <c r="BR3" s="54">
        <f>IF(ISBLANK(A3),"",vlookup(LEFT(A3,1),Coordinate,9,false))</f>
        <v>0</v>
      </c>
      <c r="BS3" s="54">
        <f>IF(ISBLANK(A3),"",VLOOKUP(MID(A3,2,1),Coordinate,9,false))</f>
        <v>0</v>
      </c>
      <c r="BT3" s="54">
        <f>IF(ISBLANK(A3),"",VLOOKUP(MID(A3,3,1),Coordinate,9,false))</f>
        <v>0</v>
      </c>
      <c r="BU3" s="54">
        <f>IF(ISBLANK(A3),"",VLOOKUP(MID(A3,4,1),Coordinate,9,false))</f>
        <v>0</v>
      </c>
      <c r="BV3" s="54">
        <f>IF(ISBLANK(A3),"",VLOOKUP(MID(A3,5,1),Coordinate,9,false))</f>
        <v>0</v>
      </c>
      <c r="BW3" s="54">
        <f>IF(ISBLANK(A3),"",VLOOKUP(MID(A3,6,1),Coordinate,9,false))</f>
        <v>0</v>
      </c>
      <c r="BX3" s="84">
        <f>IF(ISBLANK(A3),"",VLOOKUP(RIGHT(A3,1),Coordinate,9,false))</f>
        <v>0</v>
      </c>
      <c r="BY3" s="84">
        <f t="array" ref="BY3">SUMPRODUCT(BR3:BX3,TRANSPOSE(Weights))</f>
        <v>0</v>
      </c>
      <c r="BZ3" s="53"/>
    </row>
    <row r="4" ht="15.75" customHeight="1">
      <c r="A4" s="238" t="s">
        <v>127</v>
      </c>
      <c r="B4" s="51" t="str">
        <f>IF(ISBLANK(A4),"",if(C4="","N",if(VLOOKUP(BQ4,NewPlanet,3,false)=C4,"Y","N")))</f>
        <v>N</v>
      </c>
      <c r="C4" s="3" t="s">
        <v>129</v>
      </c>
      <c r="D4" s="52" t="s">
        <v>119</v>
      </c>
      <c r="E4" s="52"/>
      <c r="F4" s="52"/>
      <c r="G4" s="53"/>
      <c r="H4" s="52"/>
      <c r="I4" s="54">
        <f t="shared" si="7"/>
        <v>1</v>
      </c>
      <c r="J4" s="52"/>
      <c r="K4" s="52"/>
      <c r="L4" s="52"/>
      <c r="M4" s="52"/>
      <c r="N4" s="52"/>
      <c r="O4" s="54">
        <f t="shared" si="8"/>
        <v>0</v>
      </c>
      <c r="P4" s="55" t="s">
        <v>124</v>
      </c>
      <c r="Q4" s="56"/>
      <c r="R4" s="57" t="s">
        <v>131</v>
      </c>
      <c r="S4" s="58"/>
      <c r="T4" s="59" t="s">
        <v>124</v>
      </c>
      <c r="U4" s="60"/>
      <c r="V4" s="61" t="s">
        <v>119</v>
      </c>
      <c r="W4" s="62"/>
      <c r="X4" s="52"/>
      <c r="Y4" s="63"/>
      <c r="Z4" s="53">
        <v>2.0</v>
      </c>
      <c r="AA4" s="53">
        <v>7.0</v>
      </c>
      <c r="AB4" s="53">
        <v>4.0</v>
      </c>
      <c r="AC4" s="65"/>
      <c r="AD4" s="52"/>
      <c r="AE4" s="52"/>
      <c r="AF4" s="52"/>
      <c r="AG4" s="65"/>
      <c r="AH4" s="52"/>
      <c r="AI4" s="52"/>
      <c r="AJ4" s="52"/>
      <c r="AK4" s="65"/>
      <c r="AL4" s="52"/>
      <c r="AM4" s="52"/>
      <c r="AN4" s="52"/>
      <c r="AO4" s="56"/>
      <c r="AP4" s="56"/>
      <c r="AQ4" s="56"/>
      <c r="AR4" s="58"/>
      <c r="AS4" s="58">
        <v>3.0</v>
      </c>
      <c r="AT4" s="66"/>
      <c r="AU4" s="60"/>
      <c r="AV4" s="60"/>
      <c r="AW4" s="61">
        <v>4.0</v>
      </c>
      <c r="AX4" s="62"/>
      <c r="AY4" s="31">
        <f t="shared" si="9"/>
        <v>20</v>
      </c>
      <c r="AZ4" s="63"/>
      <c r="BA4" s="69"/>
      <c r="BB4" s="69"/>
      <c r="BC4" s="69"/>
      <c r="BD4" s="71"/>
      <c r="BE4" s="71"/>
      <c r="BF4" s="71"/>
      <c r="BG4" s="72"/>
      <c r="BH4" s="73"/>
      <c r="BI4" s="73"/>
      <c r="BJ4" s="74"/>
      <c r="BK4" s="74"/>
      <c r="BL4" s="77">
        <f t="shared" si="10"/>
        <v>0</v>
      </c>
      <c r="BM4" s="80">
        <f t="shared" si="11"/>
        <v>20</v>
      </c>
      <c r="BN4" s="81" t="s">
        <v>133</v>
      </c>
      <c r="BO4" s="82">
        <f>IF(ISBLANK(A4),"",VLOOKUP(LEFT(A4,1),Coordinate,2,FALSE))</f>
        <v>1</v>
      </c>
      <c r="BP4" s="83">
        <f t="shared" si="12"/>
        <v>1</v>
      </c>
      <c r="BQ4" s="84">
        <f t="shared" si="13"/>
        <v>1</v>
      </c>
      <c r="BR4" s="54">
        <f>IF(ISBLANK(A4),"",vlookup(LEFT(A4,1),Coordinate,9,false))</f>
        <v>0</v>
      </c>
      <c r="BS4" s="54">
        <f>IF(ISBLANK(A4),"",VLOOKUP(MID(A4,2,1),Coordinate,9,false))</f>
        <v>0</v>
      </c>
      <c r="BT4" s="54">
        <f>IF(ISBLANK(A4),"",VLOOKUP(MID(A4,3,1),Coordinate,9,false))</f>
        <v>0</v>
      </c>
      <c r="BU4" s="54">
        <f>IF(ISBLANK(A4),"",VLOOKUP(MID(A4,4,1),Coordinate,9,false))</f>
        <v>0</v>
      </c>
      <c r="BV4" s="54">
        <f>IF(ISBLANK(A4),"",VLOOKUP(MID(A4,5,1),Coordinate,9,false))</f>
        <v>0</v>
      </c>
      <c r="BW4" s="54">
        <f>IF(ISBLANK(A4),"",VLOOKUP(MID(A4,6,1),Coordinate,9,false))</f>
        <v>0</v>
      </c>
      <c r="BX4" s="84">
        <f>IF(ISBLANK(A4),"",VLOOKUP(RIGHT(A4,1),Coordinate,9,false))</f>
        <v>1</v>
      </c>
      <c r="BY4" s="84">
        <f t="array" ref="BY4">SUMPRODUCT(BR4:BX4,TRANSPOSE(Weights))</f>
        <v>7</v>
      </c>
      <c r="BZ4" s="53"/>
    </row>
    <row r="5" ht="15.75" customHeight="1">
      <c r="A5" s="238" t="s">
        <v>138</v>
      </c>
      <c r="B5" s="51" t="str">
        <f>IF(ISBLANK(A5),"",if(C5="","N",if(VLOOKUP(BQ5,NewPlanet,3,false)=C5,"Y","N")))</f>
        <v>N</v>
      </c>
      <c r="C5" s="3" t="s">
        <v>139</v>
      </c>
      <c r="D5" s="52"/>
      <c r="E5" s="52"/>
      <c r="F5" s="52"/>
      <c r="G5" s="53" t="s">
        <v>121</v>
      </c>
      <c r="H5" s="52"/>
      <c r="I5" s="54">
        <f t="shared" si="7"/>
        <v>1</v>
      </c>
      <c r="J5" s="52"/>
      <c r="K5" s="52"/>
      <c r="L5" s="52"/>
      <c r="M5" s="52"/>
      <c r="N5" s="52"/>
      <c r="O5" s="54">
        <f t="shared" si="8"/>
        <v>0</v>
      </c>
      <c r="P5" s="55" t="s">
        <v>124</v>
      </c>
      <c r="Q5" s="56"/>
      <c r="R5" s="57" t="s">
        <v>124</v>
      </c>
      <c r="S5" s="58"/>
      <c r="T5" s="59" t="s">
        <v>124</v>
      </c>
      <c r="U5" s="60"/>
      <c r="V5" s="61" t="s">
        <v>121</v>
      </c>
      <c r="W5" s="62"/>
      <c r="X5" s="52"/>
      <c r="Y5" s="63"/>
      <c r="Z5" s="53">
        <v>5.0</v>
      </c>
      <c r="AA5" s="53">
        <v>3.0</v>
      </c>
      <c r="AB5" s="53">
        <v>6.0</v>
      </c>
      <c r="AC5" s="65"/>
      <c r="AD5" s="52"/>
      <c r="AE5" s="52"/>
      <c r="AF5" s="52"/>
      <c r="AG5" s="65"/>
      <c r="AH5" s="52"/>
      <c r="AI5" s="52"/>
      <c r="AJ5" s="52"/>
      <c r="AK5" s="65"/>
      <c r="AL5" s="52"/>
      <c r="AM5" s="52"/>
      <c r="AN5" s="52"/>
      <c r="AO5" s="56"/>
      <c r="AP5" s="56"/>
      <c r="AQ5" s="56"/>
      <c r="AR5" s="58"/>
      <c r="AS5" s="58"/>
      <c r="AT5" s="66"/>
      <c r="AU5" s="60"/>
      <c r="AV5" s="60"/>
      <c r="AW5" s="61">
        <v>6.0</v>
      </c>
      <c r="AX5" s="62"/>
      <c r="AY5" s="31">
        <f t="shared" si="9"/>
        <v>20</v>
      </c>
      <c r="AZ5" s="63"/>
      <c r="BA5" s="69"/>
      <c r="BB5" s="69"/>
      <c r="BC5" s="69"/>
      <c r="BD5" s="71"/>
      <c r="BE5" s="71"/>
      <c r="BF5" s="71"/>
      <c r="BG5" s="72"/>
      <c r="BH5" s="73"/>
      <c r="BI5" s="73"/>
      <c r="BJ5" s="74"/>
      <c r="BK5" s="74"/>
      <c r="BL5" s="77">
        <f t="shared" si="10"/>
        <v>0</v>
      </c>
      <c r="BM5" s="80">
        <f t="shared" si="11"/>
        <v>20</v>
      </c>
      <c r="BN5" s="81"/>
      <c r="BO5" s="82">
        <f>IF(ISBLANK(A5),"",VLOOKUP(LEFT(A5,1),Coordinate,2,FALSE))</f>
        <v>1</v>
      </c>
      <c r="BP5" s="83">
        <f t="shared" si="12"/>
        <v>1</v>
      </c>
      <c r="BQ5" s="84">
        <f t="shared" si="13"/>
        <v>2</v>
      </c>
      <c r="BR5" s="54">
        <f>IF(ISBLANK(A5),"",vlookup(LEFT(A5,1),Coordinate,9,false))</f>
        <v>0</v>
      </c>
      <c r="BS5" s="54">
        <f>IF(ISBLANK(A5),"",VLOOKUP(MID(A5,2,1),Coordinate,9,false))</f>
        <v>0</v>
      </c>
      <c r="BT5" s="54">
        <f>IF(ISBLANK(A5),"",VLOOKUP(MID(A5,3,1),Coordinate,9,false))</f>
        <v>0</v>
      </c>
      <c r="BU5" s="54">
        <f>IF(ISBLANK(A5),"",VLOOKUP(MID(A5,4,1),Coordinate,9,false))</f>
        <v>0</v>
      </c>
      <c r="BV5" s="54">
        <f>IF(ISBLANK(A5),"",VLOOKUP(MID(A5,5,1),Coordinate,9,false))</f>
        <v>0</v>
      </c>
      <c r="BW5" s="54">
        <f>IF(ISBLANK(A5),"",VLOOKUP(MID(A5,6,1),Coordinate,9,false))</f>
        <v>0</v>
      </c>
      <c r="BX5" s="84">
        <f>IF(ISBLANK(A5),"",VLOOKUP(RIGHT(A5,1),Coordinate,9,false))</f>
        <v>2</v>
      </c>
      <c r="BY5" s="84">
        <f t="array" ref="BY5">SUMPRODUCT(BR5:BX5,TRANSPOSE(Weights))</f>
        <v>14</v>
      </c>
      <c r="BZ5" s="53"/>
    </row>
    <row r="6" ht="15.75" customHeight="1">
      <c r="A6" s="238" t="s">
        <v>143</v>
      </c>
      <c r="B6" s="51" t="str">
        <f>IF(ISBLANK(A6),"",if(C6="","N",if(VLOOKUP(BQ6,NewPlanet,3,false)=C6,"Y","N")))</f>
        <v>N</v>
      </c>
      <c r="C6" s="3" t="s">
        <v>144</v>
      </c>
      <c r="D6" s="52"/>
      <c r="E6" s="52"/>
      <c r="F6" s="52"/>
      <c r="G6" s="53"/>
      <c r="H6" s="52" t="s">
        <v>119</v>
      </c>
      <c r="I6" s="54">
        <f t="shared" si="7"/>
        <v>1</v>
      </c>
      <c r="J6" s="52"/>
      <c r="K6" s="52"/>
      <c r="L6" s="52"/>
      <c r="M6" s="52"/>
      <c r="N6" s="52"/>
      <c r="O6" s="54">
        <f t="shared" si="8"/>
        <v>0</v>
      </c>
      <c r="P6" s="55" t="s">
        <v>124</v>
      </c>
      <c r="Q6" s="56"/>
      <c r="R6" s="57" t="s">
        <v>124</v>
      </c>
      <c r="S6" s="58"/>
      <c r="T6" s="59" t="s">
        <v>124</v>
      </c>
      <c r="U6" s="60"/>
      <c r="V6" s="61"/>
      <c r="W6" s="62"/>
      <c r="X6" s="52" t="s">
        <v>119</v>
      </c>
      <c r="Y6" s="63"/>
      <c r="Z6" s="53">
        <v>5.0</v>
      </c>
      <c r="AA6" s="53">
        <v>9.0</v>
      </c>
      <c r="AB6" s="53">
        <v>5.0</v>
      </c>
      <c r="AC6" s="65"/>
      <c r="AD6" s="52"/>
      <c r="AE6" s="52"/>
      <c r="AF6" s="52"/>
      <c r="AG6" s="65"/>
      <c r="AH6" s="52">
        <v>1.0</v>
      </c>
      <c r="AI6" s="52"/>
      <c r="AJ6" s="52"/>
      <c r="AK6" s="65"/>
      <c r="AL6" s="52"/>
      <c r="AM6" s="52"/>
      <c r="AN6" s="52"/>
      <c r="AO6" s="56"/>
      <c r="AP6" s="56"/>
      <c r="AQ6" s="56"/>
      <c r="AR6" s="58"/>
      <c r="AS6" s="58"/>
      <c r="AT6" s="66"/>
      <c r="AU6" s="60"/>
      <c r="AV6" s="60"/>
      <c r="AW6" s="61"/>
      <c r="AX6" s="62"/>
      <c r="AY6" s="31">
        <f t="shared" si="9"/>
        <v>20</v>
      </c>
      <c r="AZ6" s="63"/>
      <c r="BA6" s="69"/>
      <c r="BB6" s="69"/>
      <c r="BC6" s="69"/>
      <c r="BD6" s="71"/>
      <c r="BE6" s="71"/>
      <c r="BF6" s="71"/>
      <c r="BG6" s="72"/>
      <c r="BH6" s="73"/>
      <c r="BI6" s="73"/>
      <c r="BJ6" s="74"/>
      <c r="BK6" s="74"/>
      <c r="BL6" s="77">
        <f t="shared" si="10"/>
        <v>0</v>
      </c>
      <c r="BM6" s="80">
        <f t="shared" si="11"/>
        <v>20</v>
      </c>
      <c r="BN6" s="81" t="s">
        <v>145</v>
      </c>
      <c r="BO6" s="82">
        <f>IF(ISBLANK(A6),"",VLOOKUP(LEFT(A6,1),Coordinate,2,FALSE))</f>
        <v>1</v>
      </c>
      <c r="BP6" s="83">
        <f t="shared" si="12"/>
        <v>1</v>
      </c>
      <c r="BQ6" s="84">
        <f t="shared" si="13"/>
        <v>3</v>
      </c>
      <c r="BR6" s="54">
        <f>IF(ISBLANK(A6),"",vlookup(LEFT(A6,1),Coordinate,9,false))</f>
        <v>0</v>
      </c>
      <c r="BS6" s="54">
        <f>IF(ISBLANK(A6),"",VLOOKUP(MID(A6,2,1),Coordinate,9,false))</f>
        <v>0</v>
      </c>
      <c r="BT6" s="54">
        <f>IF(ISBLANK(A6),"",VLOOKUP(MID(A6,3,1),Coordinate,9,false))</f>
        <v>0</v>
      </c>
      <c r="BU6" s="54">
        <f>IF(ISBLANK(A6),"",VLOOKUP(MID(A6,4,1),Coordinate,9,false))</f>
        <v>0</v>
      </c>
      <c r="BV6" s="54">
        <f>IF(ISBLANK(A6),"",VLOOKUP(MID(A6,5,1),Coordinate,9,false))</f>
        <v>0</v>
      </c>
      <c r="BW6" s="54">
        <f>IF(ISBLANK(A6),"",VLOOKUP(MID(A6,6,1),Coordinate,9,false))</f>
        <v>0</v>
      </c>
      <c r="BX6" s="84">
        <f>IF(ISBLANK(A6),"",VLOOKUP(RIGHT(A6,1),Coordinate,9,false))</f>
        <v>3</v>
      </c>
      <c r="BY6" s="84">
        <f t="array" ref="BY6">SUMPRODUCT(BR6:BX6,TRANSPOSE(Weights))</f>
        <v>21</v>
      </c>
      <c r="BZ6" s="53"/>
    </row>
    <row r="7" ht="15.75" customHeight="1">
      <c r="A7" s="238" t="s">
        <v>150</v>
      </c>
      <c r="B7" s="51" t="str">
        <f>IF(ISBLANK(A7),"",if(C7="","N",if(VLOOKUP(BQ7,NewPlanet,3,false)=C7,"Y","N")))</f>
        <v>N</v>
      </c>
      <c r="C7" s="87" t="s">
        <v>152</v>
      </c>
      <c r="D7" s="52"/>
      <c r="E7" s="52"/>
      <c r="F7" s="53" t="s">
        <v>119</v>
      </c>
      <c r="G7" s="53"/>
      <c r="H7" s="52"/>
      <c r="I7" s="54">
        <f t="shared" si="7"/>
        <v>1</v>
      </c>
      <c r="J7" s="52"/>
      <c r="K7" s="52"/>
      <c r="L7" s="52"/>
      <c r="M7" s="52"/>
      <c r="N7" s="52"/>
      <c r="O7" s="54">
        <f t="shared" si="8"/>
        <v>0</v>
      </c>
      <c r="P7" s="55" t="s">
        <v>131</v>
      </c>
      <c r="Q7" s="64"/>
      <c r="R7" s="57" t="s">
        <v>124</v>
      </c>
      <c r="S7" s="66"/>
      <c r="T7" s="59" t="s">
        <v>124</v>
      </c>
      <c r="U7" s="67"/>
      <c r="V7" s="61"/>
      <c r="W7" s="70" t="s">
        <v>119</v>
      </c>
      <c r="X7" s="52"/>
      <c r="Y7" s="63"/>
      <c r="Z7" s="53">
        <v>2.0</v>
      </c>
      <c r="AA7" s="53">
        <v>3.0</v>
      </c>
      <c r="AB7" s="53">
        <v>3.0</v>
      </c>
      <c r="AC7" s="65"/>
      <c r="AD7" s="52"/>
      <c r="AE7" s="52"/>
      <c r="AF7" s="52"/>
      <c r="AG7" s="65"/>
      <c r="AH7" s="52"/>
      <c r="AI7" s="52"/>
      <c r="AJ7" s="52"/>
      <c r="AK7" s="65"/>
      <c r="AL7" s="52"/>
      <c r="AM7" s="52"/>
      <c r="AN7" s="52"/>
      <c r="AO7" s="56"/>
      <c r="AP7" s="64">
        <v>3.0</v>
      </c>
      <c r="AQ7" s="56"/>
      <c r="AR7" s="58"/>
      <c r="AS7" s="58"/>
      <c r="AT7" s="66"/>
      <c r="AU7" s="60"/>
      <c r="AV7" s="60"/>
      <c r="AW7" s="61"/>
      <c r="AX7" s="62"/>
      <c r="AY7" s="31">
        <f t="shared" si="9"/>
        <v>11</v>
      </c>
      <c r="AZ7" s="63"/>
      <c r="BA7" s="69"/>
      <c r="BB7" s="69"/>
      <c r="BC7" s="69"/>
      <c r="BD7" s="71"/>
      <c r="BE7" s="71"/>
      <c r="BF7" s="71"/>
      <c r="BG7" s="72"/>
      <c r="BH7" s="73"/>
      <c r="BI7" s="73"/>
      <c r="BJ7" s="79">
        <v>5.0</v>
      </c>
      <c r="BK7" s="79">
        <v>4.0</v>
      </c>
      <c r="BL7" s="77">
        <f t="shared" si="10"/>
        <v>9</v>
      </c>
      <c r="BM7" s="80">
        <f t="shared" si="11"/>
        <v>20</v>
      </c>
      <c r="BN7" s="81"/>
      <c r="BO7" s="82">
        <f>IF(ISBLANK(A7),"",VLOOKUP(LEFT(A7,1),Coordinate,2,FALSE))</f>
        <v>1</v>
      </c>
      <c r="BP7" s="83">
        <f t="shared" si="12"/>
        <v>1</v>
      </c>
      <c r="BQ7" s="84">
        <f t="shared" si="13"/>
        <v>4</v>
      </c>
      <c r="BR7" s="54">
        <f>IF(ISBLANK(A7),"",vlookup(LEFT(A7,1),Coordinate,9,false))</f>
        <v>0</v>
      </c>
      <c r="BS7" s="54">
        <f>IF(ISBLANK(A7),"",VLOOKUP(MID(A7,2,1),Coordinate,9,false))</f>
        <v>0</v>
      </c>
      <c r="BT7" s="54">
        <f>IF(ISBLANK(A7),"",VLOOKUP(MID(A7,3,1),Coordinate,9,false))</f>
        <v>0</v>
      </c>
      <c r="BU7" s="54">
        <f>IF(ISBLANK(A7),"",VLOOKUP(MID(A7,4,1),Coordinate,9,false))</f>
        <v>0</v>
      </c>
      <c r="BV7" s="54">
        <f>IF(ISBLANK(A7),"",VLOOKUP(MID(A7,5,1),Coordinate,9,false))</f>
        <v>0</v>
      </c>
      <c r="BW7" s="54">
        <f>IF(ISBLANK(A7),"",VLOOKUP(MID(A7,6,1),Coordinate,9,false))</f>
        <v>0</v>
      </c>
      <c r="BX7" s="84">
        <f>IF(ISBLANK(A7),"",VLOOKUP(RIGHT(A7,1),Coordinate,9,false))</f>
        <v>4</v>
      </c>
      <c r="BY7" s="84">
        <f t="array" ref="BY7">SUMPRODUCT(BR7:BX7,TRANSPOSE(Weights))</f>
        <v>28</v>
      </c>
      <c r="BZ7" s="53"/>
    </row>
    <row r="8" ht="15.75" customHeight="1">
      <c r="A8" s="238" t="s">
        <v>157</v>
      </c>
      <c r="B8" s="51" t="str">
        <f>IF(ISBLANK(A8),"",if(C8="","N",if(VLOOKUP(BQ8,NewPlanet,3,false)=C8,"Y","N")))</f>
        <v>N</v>
      </c>
      <c r="C8" s="3" t="s">
        <v>159</v>
      </c>
      <c r="D8" s="52"/>
      <c r="E8" s="52"/>
      <c r="F8" s="52"/>
      <c r="G8" s="53"/>
      <c r="H8" s="52" t="s">
        <v>119</v>
      </c>
      <c r="I8" s="54">
        <f t="shared" si="7"/>
        <v>1</v>
      </c>
      <c r="J8" s="52"/>
      <c r="K8" s="52"/>
      <c r="L8" s="52"/>
      <c r="M8" s="52"/>
      <c r="N8" s="52"/>
      <c r="O8" s="54">
        <f t="shared" si="8"/>
        <v>0</v>
      </c>
      <c r="P8" s="55" t="s">
        <v>124</v>
      </c>
      <c r="Q8" s="56"/>
      <c r="R8" s="57" t="s">
        <v>122</v>
      </c>
      <c r="S8" s="58" t="s">
        <v>119</v>
      </c>
      <c r="T8" s="59" t="s">
        <v>124</v>
      </c>
      <c r="U8" s="60"/>
      <c r="V8" s="61" t="s">
        <v>119</v>
      </c>
      <c r="W8" s="62" t="s">
        <v>119</v>
      </c>
      <c r="X8" s="52"/>
      <c r="Y8" s="63"/>
      <c r="Z8" s="53">
        <v>2.0</v>
      </c>
      <c r="AA8" s="53">
        <v>2.0</v>
      </c>
      <c r="AB8" s="53"/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6"/>
      <c r="AR8" s="58"/>
      <c r="AS8" s="58"/>
      <c r="AT8" s="66"/>
      <c r="AU8" s="60"/>
      <c r="AV8" s="60"/>
      <c r="AW8" s="61"/>
      <c r="AX8" s="62"/>
      <c r="AY8" s="31">
        <f t="shared" si="9"/>
        <v>4</v>
      </c>
      <c r="AZ8" s="63"/>
      <c r="BA8" s="69"/>
      <c r="BB8" s="69"/>
      <c r="BC8" s="69"/>
      <c r="BD8" s="71"/>
      <c r="BE8" s="71"/>
      <c r="BF8" s="71">
        <v>5.0</v>
      </c>
      <c r="BG8" s="72"/>
      <c r="BH8" s="73">
        <v>6.0</v>
      </c>
      <c r="BI8" s="73"/>
      <c r="BJ8" s="74">
        <v>5.0</v>
      </c>
      <c r="BK8" s="74"/>
      <c r="BL8" s="77">
        <f t="shared" si="10"/>
        <v>16</v>
      </c>
      <c r="BM8" s="80">
        <f t="shared" si="11"/>
        <v>20</v>
      </c>
      <c r="BN8" s="81"/>
      <c r="BO8" s="82">
        <f>IF(ISBLANK(A8),"",VLOOKUP(LEFT(A8,1),Coordinate,2,FALSE))</f>
        <v>1</v>
      </c>
      <c r="BP8" s="83">
        <f t="shared" si="12"/>
        <v>1</v>
      </c>
      <c r="BQ8" s="84">
        <f t="shared" si="13"/>
        <v>5</v>
      </c>
      <c r="BR8" s="54">
        <f>IF(ISBLANK(A8),"",vlookup(LEFT(A8,1),Coordinate,9,false))</f>
        <v>0</v>
      </c>
      <c r="BS8" s="54">
        <f>IF(ISBLANK(A8),"",VLOOKUP(MID(A8,2,1),Coordinate,9,false))</f>
        <v>0</v>
      </c>
      <c r="BT8" s="54">
        <f>IF(ISBLANK(A8),"",VLOOKUP(MID(A8,3,1),Coordinate,9,false))</f>
        <v>0</v>
      </c>
      <c r="BU8" s="54">
        <f>IF(ISBLANK(A8),"",VLOOKUP(MID(A8,4,1),Coordinate,9,false))</f>
        <v>0</v>
      </c>
      <c r="BV8" s="54">
        <f>IF(ISBLANK(A8),"",VLOOKUP(MID(A8,5,1),Coordinate,9,false))</f>
        <v>0</v>
      </c>
      <c r="BW8" s="54">
        <f>IF(ISBLANK(A8),"",VLOOKUP(MID(A8,6,1),Coordinate,9,false))</f>
        <v>0</v>
      </c>
      <c r="BX8" s="84">
        <f>IF(ISBLANK(A8),"",VLOOKUP(RIGHT(A8,1),Coordinate,9,false))</f>
        <v>5</v>
      </c>
      <c r="BY8" s="84">
        <f t="array" ref="BY8">SUMPRODUCT(BR8:BX8,TRANSPOSE(Weights))</f>
        <v>35</v>
      </c>
      <c r="BZ8" s="53"/>
    </row>
    <row r="9" ht="15.75" customHeight="1">
      <c r="A9" s="238" t="s">
        <v>163</v>
      </c>
      <c r="B9" s="51" t="str">
        <f>IF(ISBLANK(A9),"",if(C9="","N",if(VLOOKUP(BQ9,NewPlanet,3,false)=C9,"Y","N")))</f>
        <v>N</v>
      </c>
      <c r="C9" s="3" t="s">
        <v>165</v>
      </c>
      <c r="D9" s="52"/>
      <c r="E9" s="52"/>
      <c r="F9" s="52"/>
      <c r="G9" s="53" t="s">
        <v>119</v>
      </c>
      <c r="H9" s="52"/>
      <c r="I9" s="54">
        <f t="shared" si="7"/>
        <v>1</v>
      </c>
      <c r="J9" s="52"/>
      <c r="K9" s="52"/>
      <c r="L9" s="52"/>
      <c r="M9" s="52"/>
      <c r="N9" s="52"/>
      <c r="O9" s="54">
        <f t="shared" si="8"/>
        <v>0</v>
      </c>
      <c r="P9" s="55" t="s">
        <v>123</v>
      </c>
      <c r="Q9" s="64"/>
      <c r="R9" s="57" t="s">
        <v>123</v>
      </c>
      <c r="S9" s="66" t="s">
        <v>119</v>
      </c>
      <c r="T9" s="59" t="s">
        <v>125</v>
      </c>
      <c r="U9" s="67" t="s">
        <v>119</v>
      </c>
      <c r="V9" s="68" t="s">
        <v>119</v>
      </c>
      <c r="W9" s="62"/>
      <c r="X9" s="52"/>
      <c r="Y9" s="63"/>
      <c r="Z9" s="53">
        <v>3.0</v>
      </c>
      <c r="AA9" s="53">
        <v>3.0</v>
      </c>
      <c r="AB9" s="53">
        <v>0.0</v>
      </c>
      <c r="AC9" s="65"/>
      <c r="AD9" s="52"/>
      <c r="AE9" s="52"/>
      <c r="AF9" s="52"/>
      <c r="AG9" s="65"/>
      <c r="AH9" s="52"/>
      <c r="AI9" s="52"/>
      <c r="AJ9" s="52"/>
      <c r="AK9" s="65"/>
      <c r="AL9" s="52"/>
      <c r="AM9" s="52"/>
      <c r="AN9" s="52"/>
      <c r="AO9" s="64">
        <v>1.0</v>
      </c>
      <c r="AP9" s="56"/>
      <c r="AQ9" s="56"/>
      <c r="AR9" s="58"/>
      <c r="AS9" s="58"/>
      <c r="AT9" s="66"/>
      <c r="AU9" s="60"/>
      <c r="AV9" s="60"/>
      <c r="AW9" s="61"/>
      <c r="AX9" s="62"/>
      <c r="AY9" s="31">
        <f t="shared" si="9"/>
        <v>7</v>
      </c>
      <c r="AZ9" s="63"/>
      <c r="BA9" s="69"/>
      <c r="BB9" s="69"/>
      <c r="BC9" s="69"/>
      <c r="BD9" s="89">
        <v>2.0</v>
      </c>
      <c r="BE9" s="71"/>
      <c r="BF9" s="71"/>
      <c r="BG9" s="76">
        <v>4.0</v>
      </c>
      <c r="BH9" s="78">
        <v>7.0</v>
      </c>
      <c r="BI9" s="73"/>
      <c r="BJ9" s="74"/>
      <c r="BK9" s="74"/>
      <c r="BL9" s="77">
        <f t="shared" si="10"/>
        <v>13</v>
      </c>
      <c r="BM9" s="80">
        <f t="shared" si="11"/>
        <v>20</v>
      </c>
      <c r="BN9" s="81"/>
      <c r="BO9" s="82">
        <f>IF(ISBLANK(A9),"",VLOOKUP(LEFT(A9,1),Coordinate,2,FALSE))</f>
        <v>1</v>
      </c>
      <c r="BP9" s="83">
        <f t="shared" si="12"/>
        <v>1</v>
      </c>
      <c r="BQ9" s="84">
        <f t="shared" si="13"/>
        <v>6</v>
      </c>
      <c r="BR9" s="54">
        <f>IF(ISBLANK(A9),"",vlookup(LEFT(A9,1),Coordinate,9,false))</f>
        <v>0</v>
      </c>
      <c r="BS9" s="54">
        <f>IF(ISBLANK(A9),"",VLOOKUP(MID(A9,2,1),Coordinate,9,false))</f>
        <v>0</v>
      </c>
      <c r="BT9" s="54">
        <f>IF(ISBLANK(A9),"",VLOOKUP(MID(A9,3,1),Coordinate,9,false))</f>
        <v>0</v>
      </c>
      <c r="BU9" s="54">
        <f>IF(ISBLANK(A9),"",VLOOKUP(MID(A9,4,1),Coordinate,9,false))</f>
        <v>0</v>
      </c>
      <c r="BV9" s="54">
        <f>IF(ISBLANK(A9),"",VLOOKUP(MID(A9,5,1),Coordinate,9,false))</f>
        <v>0</v>
      </c>
      <c r="BW9" s="54">
        <f>IF(ISBLANK(A9),"",VLOOKUP(MID(A9,6,1),Coordinate,9,false))</f>
        <v>0</v>
      </c>
      <c r="BX9" s="84">
        <f>IF(ISBLANK(A9),"",VLOOKUP(RIGHT(A9,1),Coordinate,9,false))</f>
        <v>6</v>
      </c>
      <c r="BY9" s="84">
        <f t="array" ref="BY9">SUMPRODUCT(BR9:BX9,TRANSPOSE(Weights))</f>
        <v>42</v>
      </c>
      <c r="BZ9" s="53"/>
    </row>
    <row r="10" ht="15.75" customHeight="1">
      <c r="A10" s="238" t="s">
        <v>170</v>
      </c>
      <c r="B10" s="51" t="str">
        <f>IF(ISBLANK(A10),"",if(C10="","N",if(VLOOKUP(BQ10,NewPlanet,3,false)=C10,"Y","N")))</f>
        <v>N</v>
      </c>
      <c r="C10" s="3" t="s">
        <v>172</v>
      </c>
      <c r="D10" s="52"/>
      <c r="E10" s="53" t="s">
        <v>121</v>
      </c>
      <c r="F10" s="52"/>
      <c r="G10" s="53"/>
      <c r="H10" s="52"/>
      <c r="I10" s="54">
        <f t="shared" si="7"/>
        <v>1</v>
      </c>
      <c r="J10" s="52"/>
      <c r="K10" s="52"/>
      <c r="L10" s="52"/>
      <c r="M10" s="52"/>
      <c r="N10" s="52"/>
      <c r="O10" s="54">
        <f t="shared" si="8"/>
        <v>0</v>
      </c>
      <c r="P10" s="55" t="s">
        <v>124</v>
      </c>
      <c r="Q10" s="56"/>
      <c r="R10" s="57" t="s">
        <v>124</v>
      </c>
      <c r="S10" s="58"/>
      <c r="T10" s="59" t="s">
        <v>124</v>
      </c>
      <c r="U10" s="60"/>
      <c r="V10" s="61"/>
      <c r="W10" s="62"/>
      <c r="X10" s="53" t="s">
        <v>121</v>
      </c>
      <c r="Y10" s="63"/>
      <c r="Z10" s="53">
        <v>8.0</v>
      </c>
      <c r="AA10" s="53">
        <v>5.0</v>
      </c>
      <c r="AB10" s="53">
        <v>6.0</v>
      </c>
      <c r="AC10" s="65"/>
      <c r="AD10" s="52"/>
      <c r="AE10" s="52"/>
      <c r="AF10" s="52"/>
      <c r="AG10" s="65"/>
      <c r="AH10" s="52"/>
      <c r="AI10" s="52"/>
      <c r="AJ10" s="52"/>
      <c r="AK10" s="65"/>
      <c r="AL10" s="52"/>
      <c r="AM10" s="52"/>
      <c r="AN10" s="53">
        <v>1.0</v>
      </c>
      <c r="AO10" s="56"/>
      <c r="AP10" s="56"/>
      <c r="AQ10" s="56"/>
      <c r="AR10" s="58"/>
      <c r="AS10" s="58"/>
      <c r="AT10" s="66"/>
      <c r="AU10" s="60"/>
      <c r="AV10" s="60"/>
      <c r="AW10" s="61"/>
      <c r="AX10" s="62"/>
      <c r="AY10" s="31">
        <f t="shared" si="9"/>
        <v>20</v>
      </c>
      <c r="AZ10" s="63"/>
      <c r="BA10" s="69"/>
      <c r="BB10" s="69"/>
      <c r="BC10" s="69"/>
      <c r="BD10" s="71"/>
      <c r="BE10" s="71"/>
      <c r="BF10" s="71"/>
      <c r="BG10" s="72"/>
      <c r="BH10" s="73"/>
      <c r="BI10" s="73"/>
      <c r="BJ10" s="74"/>
      <c r="BK10" s="74"/>
      <c r="BL10" s="77">
        <f t="shared" si="10"/>
        <v>0</v>
      </c>
      <c r="BM10" s="80">
        <f t="shared" si="11"/>
        <v>20</v>
      </c>
      <c r="BN10" s="81" t="s">
        <v>1438</v>
      </c>
      <c r="BO10" s="82">
        <f>IF(ISBLANK(A10),"",VLOOKUP(LEFT(A10,1),Coordinate,2,FALSE))</f>
        <v>1</v>
      </c>
      <c r="BP10" s="83">
        <f t="shared" si="12"/>
        <v>1</v>
      </c>
      <c r="BQ10" s="84">
        <f t="shared" si="13"/>
        <v>7</v>
      </c>
      <c r="BR10" s="54">
        <f>IF(ISBLANK(A10),"",vlookup(LEFT(A10,1),Coordinate,9,false))</f>
        <v>0</v>
      </c>
      <c r="BS10" s="54">
        <f>IF(ISBLANK(A10),"",VLOOKUP(MID(A10,2,1),Coordinate,9,false))</f>
        <v>0</v>
      </c>
      <c r="BT10" s="54">
        <f>IF(ISBLANK(A10),"",VLOOKUP(MID(A10,3,1),Coordinate,9,false))</f>
        <v>0</v>
      </c>
      <c r="BU10" s="54">
        <f>IF(ISBLANK(A10),"",VLOOKUP(MID(A10,4,1),Coordinate,9,false))</f>
        <v>0</v>
      </c>
      <c r="BV10" s="54">
        <f>IF(ISBLANK(A10),"",VLOOKUP(MID(A10,5,1),Coordinate,9,false))</f>
        <v>0</v>
      </c>
      <c r="BW10" s="54">
        <f>IF(ISBLANK(A10),"",VLOOKUP(MID(A10,6,1),Coordinate,9,false))</f>
        <v>0</v>
      </c>
      <c r="BX10" s="84">
        <f>IF(ISBLANK(A10),"",VLOOKUP(RIGHT(A10,1),Coordinate,9,false))</f>
        <v>7</v>
      </c>
      <c r="BY10" s="84">
        <f t="array" ref="BY10">SUMPRODUCT(BR10:BX10,TRANSPOSE(Weights))</f>
        <v>49</v>
      </c>
      <c r="BZ10" s="53"/>
    </row>
    <row r="11" ht="15.75" customHeight="1">
      <c r="A11" s="238" t="s">
        <v>178</v>
      </c>
      <c r="B11" s="51" t="str">
        <f>IF(ISBLANK(A11),"",if(C11="","N",if(VLOOKUP(BQ11,NewPlanet,3,false)=C11,"Y","N")))</f>
        <v>N</v>
      </c>
      <c r="C11" s="3" t="s">
        <v>179</v>
      </c>
      <c r="D11" s="52"/>
      <c r="E11" s="52"/>
      <c r="F11" s="53" t="s">
        <v>119</v>
      </c>
      <c r="G11" s="53"/>
      <c r="H11" s="52"/>
      <c r="I11" s="54">
        <f t="shared" si="7"/>
        <v>1</v>
      </c>
      <c r="J11" s="52"/>
      <c r="K11" s="52"/>
      <c r="L11" s="52"/>
      <c r="M11" s="52"/>
      <c r="N11" s="52"/>
      <c r="O11" s="54">
        <f t="shared" si="8"/>
        <v>0</v>
      </c>
      <c r="P11" s="55" t="s">
        <v>124</v>
      </c>
      <c r="Q11" s="64" t="s">
        <v>180</v>
      </c>
      <c r="R11" s="57" t="s">
        <v>124</v>
      </c>
      <c r="S11" s="66" t="s">
        <v>180</v>
      </c>
      <c r="T11" s="59" t="s">
        <v>124</v>
      </c>
      <c r="U11" s="67" t="s">
        <v>180</v>
      </c>
      <c r="V11" s="61"/>
      <c r="W11" s="70" t="s">
        <v>119</v>
      </c>
      <c r="X11" s="52"/>
      <c r="Y11" s="63"/>
      <c r="Z11" s="53">
        <v>3.0</v>
      </c>
      <c r="AA11" s="53">
        <v>4.0</v>
      </c>
      <c r="AB11" s="53">
        <v>4.0</v>
      </c>
      <c r="AC11" s="65"/>
      <c r="AD11" s="52"/>
      <c r="AE11" s="52"/>
      <c r="AF11" s="52"/>
      <c r="AG11" s="65"/>
      <c r="AH11" s="52"/>
      <c r="AI11" s="52"/>
      <c r="AJ11" s="52"/>
      <c r="AK11" s="65"/>
      <c r="AL11" s="52"/>
      <c r="AM11" s="52"/>
      <c r="AN11" s="52"/>
      <c r="AO11" s="56"/>
      <c r="AP11" s="56"/>
      <c r="AQ11" s="56"/>
      <c r="AR11" s="58"/>
      <c r="AS11" s="58"/>
      <c r="AT11" s="66"/>
      <c r="AU11" s="60"/>
      <c r="AV11" s="60"/>
      <c r="AW11" s="61"/>
      <c r="AX11" s="62"/>
      <c r="AY11" s="31">
        <f t="shared" si="9"/>
        <v>11</v>
      </c>
      <c r="AZ11" s="63"/>
      <c r="BA11" s="69"/>
      <c r="BB11" s="69"/>
      <c r="BC11" s="69"/>
      <c r="BD11" s="71"/>
      <c r="BE11" s="71"/>
      <c r="BF11" s="71"/>
      <c r="BG11" s="72"/>
      <c r="BH11" s="73"/>
      <c r="BI11" s="73"/>
      <c r="BJ11" s="79">
        <v>5.0</v>
      </c>
      <c r="BK11" s="79">
        <v>4.0</v>
      </c>
      <c r="BL11" s="77">
        <f t="shared" si="10"/>
        <v>9</v>
      </c>
      <c r="BM11" s="80">
        <f t="shared" si="11"/>
        <v>20</v>
      </c>
      <c r="BN11" s="81"/>
      <c r="BO11" s="82">
        <f>IF(ISBLANK(A11),"",VLOOKUP(LEFT(A11,1),Coordinate,2,FALSE))</f>
        <v>1</v>
      </c>
      <c r="BP11" s="83">
        <f t="shared" si="12"/>
        <v>1</v>
      </c>
      <c r="BQ11" s="84">
        <f t="shared" si="13"/>
        <v>8</v>
      </c>
      <c r="BR11" s="54">
        <f>IF(ISBLANK(A11),"",vlookup(LEFT(A11,1),Coordinate,9,false))</f>
        <v>0</v>
      </c>
      <c r="BS11" s="54">
        <f>IF(ISBLANK(A11),"",VLOOKUP(MID(A11,2,1),Coordinate,9,false))</f>
        <v>0</v>
      </c>
      <c r="BT11" s="54">
        <f>IF(ISBLANK(A11),"",VLOOKUP(MID(A11,3,1),Coordinate,9,false))</f>
        <v>0</v>
      </c>
      <c r="BU11" s="54">
        <f>IF(ISBLANK(A11),"",VLOOKUP(MID(A11,4,1),Coordinate,9,false))</f>
        <v>0</v>
      </c>
      <c r="BV11" s="54">
        <f>IF(ISBLANK(A11),"",VLOOKUP(MID(A11,5,1),Coordinate,9,false))</f>
        <v>0</v>
      </c>
      <c r="BW11" s="54">
        <f>IF(ISBLANK(A11),"",VLOOKUP(MID(A11,6,1),Coordinate,9,false))</f>
        <v>0</v>
      </c>
      <c r="BX11" s="84">
        <f>IF(ISBLANK(A11),"",VLOOKUP(RIGHT(A11,1),Coordinate,9,false))</f>
        <v>8</v>
      </c>
      <c r="BY11" s="84">
        <f t="array" ref="BY11">SUMPRODUCT(BR11:BX11,TRANSPOSE(Weights))</f>
        <v>56</v>
      </c>
      <c r="BZ11" s="53"/>
    </row>
    <row r="12" ht="15.75" customHeight="1">
      <c r="A12" s="238" t="s">
        <v>187</v>
      </c>
      <c r="B12" s="51" t="str">
        <f>IF(ISBLANK(A12),"",if(C12="","N",if(VLOOKUP(BQ12,NewPlanet,3,false)=C12,"Y","N")))</f>
        <v>N</v>
      </c>
      <c r="C12" s="3" t="s">
        <v>188</v>
      </c>
      <c r="D12" s="52"/>
      <c r="E12" s="52"/>
      <c r="F12" s="52"/>
      <c r="G12" s="53"/>
      <c r="H12" s="53" t="s">
        <v>119</v>
      </c>
      <c r="I12" s="54">
        <f t="shared" si="7"/>
        <v>1</v>
      </c>
      <c r="J12" s="52"/>
      <c r="K12" s="52"/>
      <c r="L12" s="52"/>
      <c r="M12" s="52"/>
      <c r="N12" s="52"/>
      <c r="O12" s="54">
        <f t="shared" si="8"/>
        <v>0</v>
      </c>
      <c r="P12" s="55" t="s">
        <v>124</v>
      </c>
      <c r="Q12" s="56"/>
      <c r="R12" s="57" t="s">
        <v>123</v>
      </c>
      <c r="S12" s="66" t="s">
        <v>119</v>
      </c>
      <c r="T12" s="59" t="s">
        <v>125</v>
      </c>
      <c r="U12" s="67" t="s">
        <v>119</v>
      </c>
      <c r="V12" s="68" t="s">
        <v>119</v>
      </c>
      <c r="W12" s="62"/>
      <c r="X12" s="53" t="s">
        <v>119</v>
      </c>
      <c r="Y12" s="63"/>
      <c r="Z12" s="53">
        <v>3.0</v>
      </c>
      <c r="AA12" s="53">
        <v>4.0</v>
      </c>
      <c r="AB12" s="53"/>
      <c r="AC12" s="65"/>
      <c r="AD12" s="52"/>
      <c r="AE12" s="52"/>
      <c r="AF12" s="52"/>
      <c r="AG12" s="65"/>
      <c r="AH12" s="53">
        <v>1.0</v>
      </c>
      <c r="AI12" s="52"/>
      <c r="AJ12" s="52"/>
      <c r="AK12" s="65"/>
      <c r="AL12" s="52"/>
      <c r="AM12" s="52"/>
      <c r="AN12" s="52"/>
      <c r="AO12" s="56"/>
      <c r="AP12" s="56"/>
      <c r="AQ12" s="56"/>
      <c r="AR12" s="58"/>
      <c r="AS12" s="58"/>
      <c r="AT12" s="66"/>
      <c r="AU12" s="60"/>
      <c r="AV12" s="60"/>
      <c r="AW12" s="68">
        <v>4.0</v>
      </c>
      <c r="AX12" s="62"/>
      <c r="AY12" s="31">
        <f t="shared" si="9"/>
        <v>12</v>
      </c>
      <c r="AZ12" s="63"/>
      <c r="BA12" s="69"/>
      <c r="BB12" s="69"/>
      <c r="BC12" s="69"/>
      <c r="BD12" s="89">
        <v>4.0</v>
      </c>
      <c r="BE12" s="71"/>
      <c r="BF12" s="71"/>
      <c r="BG12" s="76">
        <v>4.0</v>
      </c>
      <c r="BH12" s="73"/>
      <c r="BI12" s="73"/>
      <c r="BJ12" s="74"/>
      <c r="BK12" s="74"/>
      <c r="BL12" s="77">
        <f t="shared" si="10"/>
        <v>8</v>
      </c>
      <c r="BM12" s="80">
        <f t="shared" si="11"/>
        <v>20</v>
      </c>
      <c r="BN12" s="81"/>
      <c r="BO12" s="82">
        <f>IF(ISBLANK(A12),"",VLOOKUP(LEFT(A12,1),Coordinate,2,FALSE))</f>
        <v>1</v>
      </c>
      <c r="BP12" s="83">
        <f t="shared" si="12"/>
        <v>1</v>
      </c>
      <c r="BQ12" s="84">
        <f t="shared" si="13"/>
        <v>9</v>
      </c>
      <c r="BR12" s="54">
        <f>IF(ISBLANK(A12),"",vlookup(LEFT(A12,1),Coordinate,9,false))</f>
        <v>0</v>
      </c>
      <c r="BS12" s="54">
        <f>IF(ISBLANK(A12),"",VLOOKUP(MID(A12,2,1),Coordinate,9,false))</f>
        <v>0</v>
      </c>
      <c r="BT12" s="54">
        <f>IF(ISBLANK(A12),"",VLOOKUP(MID(A12,3,1),Coordinate,9,false))</f>
        <v>0</v>
      </c>
      <c r="BU12" s="54">
        <f>IF(ISBLANK(A12),"",VLOOKUP(MID(A12,4,1),Coordinate,9,false))</f>
        <v>0</v>
      </c>
      <c r="BV12" s="54">
        <f>IF(ISBLANK(A12),"",VLOOKUP(MID(A12,5,1),Coordinate,9,false))</f>
        <v>0</v>
      </c>
      <c r="BW12" s="54">
        <f>IF(ISBLANK(A12),"",VLOOKUP(MID(A12,6,1),Coordinate,9,false))</f>
        <v>0</v>
      </c>
      <c r="BX12" s="84">
        <f>IF(ISBLANK(A12),"",VLOOKUP(RIGHT(A12,1),Coordinate,9,false))</f>
        <v>9</v>
      </c>
      <c r="BY12" s="84">
        <f t="array" ref="BY12">SUMPRODUCT(BR12:BX12,TRANSPOSE(Weights))</f>
        <v>63</v>
      </c>
      <c r="BZ12" s="53"/>
    </row>
    <row r="13" ht="15.75" customHeight="1">
      <c r="A13" s="238" t="s">
        <v>195</v>
      </c>
      <c r="B13" s="51" t="str">
        <f>IF(ISBLANK(A13),"",if(C13="","N",if(VLOOKUP(BQ13,NewPlanet,3,false)=C13,"Y","N")))</f>
        <v>N</v>
      </c>
      <c r="C13" s="3" t="s">
        <v>197</v>
      </c>
      <c r="D13" s="53" t="s">
        <v>119</v>
      </c>
      <c r="E13" s="52"/>
      <c r="F13" s="52"/>
      <c r="G13" s="53"/>
      <c r="H13" s="52"/>
      <c r="I13" s="54">
        <f t="shared" si="7"/>
        <v>1</v>
      </c>
      <c r="J13" s="52"/>
      <c r="K13" s="52"/>
      <c r="L13" s="52"/>
      <c r="M13" s="52"/>
      <c r="N13" s="52"/>
      <c r="O13" s="54">
        <f t="shared" si="8"/>
        <v>0</v>
      </c>
      <c r="P13" s="55" t="s">
        <v>123</v>
      </c>
      <c r="Q13" s="64" t="s">
        <v>180</v>
      </c>
      <c r="R13" s="57" t="s">
        <v>124</v>
      </c>
      <c r="S13" s="66" t="s">
        <v>180</v>
      </c>
      <c r="T13" s="59" t="s">
        <v>124</v>
      </c>
      <c r="U13" s="67" t="s">
        <v>180</v>
      </c>
      <c r="V13" s="68" t="s">
        <v>119</v>
      </c>
      <c r="W13" s="62"/>
      <c r="X13" s="52"/>
      <c r="Y13" s="63"/>
      <c r="Z13" s="53">
        <v>4.0</v>
      </c>
      <c r="AA13" s="53">
        <v>3.0</v>
      </c>
      <c r="AB13" s="53">
        <v>3.0</v>
      </c>
      <c r="AC13" s="65"/>
      <c r="AD13" s="52"/>
      <c r="AE13" s="52"/>
      <c r="AF13" s="52"/>
      <c r="AG13" s="65"/>
      <c r="AH13" s="52"/>
      <c r="AI13" s="52"/>
      <c r="AJ13" s="52"/>
      <c r="AK13" s="65"/>
      <c r="AL13" s="52"/>
      <c r="AM13" s="52"/>
      <c r="AN13" s="52"/>
      <c r="AO13" s="64">
        <v>3.0</v>
      </c>
      <c r="AP13" s="56"/>
      <c r="AQ13" s="56"/>
      <c r="AR13" s="58"/>
      <c r="AS13" s="58"/>
      <c r="AT13" s="66"/>
      <c r="AU13" s="60"/>
      <c r="AV13" s="60"/>
      <c r="AW13" s="61"/>
      <c r="AX13" s="62"/>
      <c r="AY13" s="31">
        <f t="shared" si="9"/>
        <v>13</v>
      </c>
      <c r="AZ13" s="63"/>
      <c r="BA13" s="69"/>
      <c r="BB13" s="69"/>
      <c r="BC13" s="69"/>
      <c r="BD13" s="71"/>
      <c r="BE13" s="71"/>
      <c r="BF13" s="71"/>
      <c r="BG13" s="72"/>
      <c r="BH13" s="78">
        <v>7.0</v>
      </c>
      <c r="BI13" s="73"/>
      <c r="BJ13" s="74"/>
      <c r="BK13" s="74"/>
      <c r="BL13" s="77">
        <f t="shared" si="10"/>
        <v>7</v>
      </c>
      <c r="BM13" s="80">
        <f t="shared" si="11"/>
        <v>20</v>
      </c>
      <c r="BN13" s="81"/>
      <c r="BO13" s="82">
        <f>IF(ISBLANK(A13),"",VLOOKUP(LEFT(A13,1),Coordinate,2,FALSE))</f>
        <v>1</v>
      </c>
      <c r="BP13" s="83">
        <f t="shared" si="12"/>
        <v>1</v>
      </c>
      <c r="BQ13" s="84">
        <f t="shared" si="13"/>
        <v>10</v>
      </c>
      <c r="BR13" s="54">
        <f>IF(ISBLANK(A13),"",vlookup(LEFT(A13,1),Coordinate,9,false))</f>
        <v>0</v>
      </c>
      <c r="BS13" s="54">
        <f>IF(ISBLANK(A13),"",VLOOKUP(MID(A13,2,1),Coordinate,9,false))</f>
        <v>0</v>
      </c>
      <c r="BT13" s="54">
        <f>IF(ISBLANK(A13),"",VLOOKUP(MID(A13,3,1),Coordinate,9,false))</f>
        <v>0</v>
      </c>
      <c r="BU13" s="54">
        <f>IF(ISBLANK(A13),"",VLOOKUP(MID(A13,4,1),Coordinate,9,false))</f>
        <v>0</v>
      </c>
      <c r="BV13" s="54">
        <f>IF(ISBLANK(A13),"",VLOOKUP(MID(A13,5,1),Coordinate,9,false))</f>
        <v>0</v>
      </c>
      <c r="BW13" s="54">
        <f>IF(ISBLANK(A13),"",VLOOKUP(MID(A13,6,1),Coordinate,9,false))</f>
        <v>0</v>
      </c>
      <c r="BX13" s="84">
        <f>IF(ISBLANK(A13),"",VLOOKUP(RIGHT(A13,1),Coordinate,9,false))</f>
        <v>10</v>
      </c>
      <c r="BY13" s="84">
        <f t="array" ref="BY13">SUMPRODUCT(BR13:BX13,TRANSPOSE(Weights))</f>
        <v>70</v>
      </c>
      <c r="BZ13" s="53"/>
    </row>
    <row r="14" ht="15.75" customHeight="1">
      <c r="A14" s="238" t="s">
        <v>201</v>
      </c>
      <c r="B14" s="51" t="str">
        <f>IF(ISBLANK(A14),"",if(C14="","N",if(VLOOKUP(BQ14,NewPlanet,3,false)=C14,"Y","N")))</f>
        <v>N</v>
      </c>
      <c r="C14" s="91" t="s">
        <v>203</v>
      </c>
      <c r="D14" s="52"/>
      <c r="E14" s="52"/>
      <c r="F14" s="52"/>
      <c r="G14" s="53" t="s">
        <v>119</v>
      </c>
      <c r="H14" s="52"/>
      <c r="I14" s="54">
        <f t="shared" si="7"/>
        <v>1</v>
      </c>
      <c r="J14" s="52"/>
      <c r="K14" s="52"/>
      <c r="L14" s="52"/>
      <c r="M14" s="52"/>
      <c r="N14" s="52"/>
      <c r="O14" s="54">
        <f t="shared" si="8"/>
        <v>0</v>
      </c>
      <c r="P14" s="55" t="s">
        <v>123</v>
      </c>
      <c r="Q14" s="64" t="s">
        <v>119</v>
      </c>
      <c r="R14" s="57" t="s">
        <v>123</v>
      </c>
      <c r="S14" s="58"/>
      <c r="T14" s="59" t="s">
        <v>125</v>
      </c>
      <c r="U14" s="60"/>
      <c r="V14" s="68" t="s">
        <v>119</v>
      </c>
      <c r="W14" s="70" t="s">
        <v>119</v>
      </c>
      <c r="X14" s="52"/>
      <c r="Y14" s="63"/>
      <c r="Z14" s="53"/>
      <c r="AA14" s="53"/>
      <c r="AB14" s="53"/>
      <c r="AC14" s="65"/>
      <c r="AD14" s="52"/>
      <c r="AE14" s="52"/>
      <c r="AF14" s="52"/>
      <c r="AG14" s="65"/>
      <c r="AH14" s="52"/>
      <c r="AI14" s="52"/>
      <c r="AJ14" s="52"/>
      <c r="AK14" s="65"/>
      <c r="AL14" s="52"/>
      <c r="AM14" s="52"/>
      <c r="AN14" s="52"/>
      <c r="AO14" s="56"/>
      <c r="AP14" s="56"/>
      <c r="AQ14" s="56"/>
      <c r="AR14" s="58"/>
      <c r="AS14" s="58"/>
      <c r="AT14" s="66"/>
      <c r="AU14" s="67">
        <v>1.0</v>
      </c>
      <c r="AV14" s="67" t="s">
        <v>205</v>
      </c>
      <c r="AW14" s="61"/>
      <c r="AX14" s="62"/>
      <c r="AY14" s="31">
        <f t="shared" si="9"/>
        <v>1</v>
      </c>
      <c r="AZ14" s="63"/>
      <c r="BA14" s="69"/>
      <c r="BB14" s="69"/>
      <c r="BC14" s="69"/>
      <c r="BD14" s="71"/>
      <c r="BE14" s="71"/>
      <c r="BF14" s="71"/>
      <c r="BG14" s="72"/>
      <c r="BH14" s="73"/>
      <c r="BI14" s="73"/>
      <c r="BJ14" s="74"/>
      <c r="BK14" s="74"/>
      <c r="BL14" s="77">
        <f t="shared" si="10"/>
        <v>0</v>
      </c>
      <c r="BM14" s="80">
        <f t="shared" si="11"/>
        <v>1</v>
      </c>
      <c r="BN14" s="81"/>
      <c r="BO14" s="82">
        <f>IF(ISBLANK(A14),"",VLOOKUP(LEFT(A14,1),Coordinate,2,FALSE))</f>
        <v>1</v>
      </c>
      <c r="BP14" s="83">
        <f t="shared" si="12"/>
        <v>1</v>
      </c>
      <c r="BQ14" s="84">
        <f t="shared" si="13"/>
        <v>11</v>
      </c>
      <c r="BR14" s="54">
        <f>IF(ISBLANK(A14),"",vlookup(LEFT(A14,1),Coordinate,9,false))</f>
        <v>0</v>
      </c>
      <c r="BS14" s="54">
        <f>IF(ISBLANK(A14),"",VLOOKUP(MID(A14,2,1),Coordinate,9,false))</f>
        <v>0</v>
      </c>
      <c r="BT14" s="54">
        <f>IF(ISBLANK(A14),"",VLOOKUP(MID(A14,3,1),Coordinate,9,false))</f>
        <v>0</v>
      </c>
      <c r="BU14" s="54">
        <f>IF(ISBLANK(A14),"",VLOOKUP(MID(A14,4,1),Coordinate,9,false))</f>
        <v>0</v>
      </c>
      <c r="BV14" s="54">
        <f>IF(ISBLANK(A14),"",VLOOKUP(MID(A14,5,1),Coordinate,9,false))</f>
        <v>0</v>
      </c>
      <c r="BW14" s="54">
        <f>IF(ISBLANK(A14),"",VLOOKUP(MID(A14,6,1),Coordinate,9,false))</f>
        <v>0</v>
      </c>
      <c r="BX14" s="84">
        <f>IF(ISBLANK(A14),"",VLOOKUP(RIGHT(A14,1),Coordinate,9,false))</f>
        <v>11</v>
      </c>
      <c r="BY14" s="84">
        <f t="array" ref="BY14">SUMPRODUCT(BR14:BX14,TRANSPOSE(Weights))</f>
        <v>77</v>
      </c>
      <c r="BZ14" s="53"/>
    </row>
    <row r="15" ht="15.75" customHeight="1">
      <c r="A15" s="238" t="s">
        <v>208</v>
      </c>
      <c r="B15" s="51" t="str">
        <f>IF(ISBLANK(A15),"",if(C15="","N",if(VLOOKUP(BQ15,NewPlanet,3,false)=C15,"Y","N")))</f>
        <v>N</v>
      </c>
      <c r="C15" s="86" t="s">
        <v>211</v>
      </c>
      <c r="D15" s="52"/>
      <c r="E15" s="52"/>
      <c r="F15" s="53" t="s">
        <v>119</v>
      </c>
      <c r="G15" s="53"/>
      <c r="H15" s="52"/>
      <c r="I15" s="54">
        <f t="shared" si="7"/>
        <v>1</v>
      </c>
      <c r="J15" s="52"/>
      <c r="K15" s="52"/>
      <c r="L15" s="52"/>
      <c r="M15" s="52"/>
      <c r="N15" s="52"/>
      <c r="O15" s="54">
        <f t="shared" si="8"/>
        <v>0</v>
      </c>
      <c r="P15" s="55" t="s">
        <v>123</v>
      </c>
      <c r="Q15" s="64" t="s">
        <v>119</v>
      </c>
      <c r="R15" s="57" t="s">
        <v>124</v>
      </c>
      <c r="S15" s="58"/>
      <c r="T15" s="59" t="s">
        <v>124</v>
      </c>
      <c r="U15" s="60"/>
      <c r="V15" s="68" t="s">
        <v>119</v>
      </c>
      <c r="W15" s="70" t="s">
        <v>119</v>
      </c>
      <c r="X15" s="52"/>
      <c r="Y15" s="63"/>
      <c r="Z15" s="53">
        <v>3.0</v>
      </c>
      <c r="AA15" s="53">
        <v>3.0</v>
      </c>
      <c r="AB15" s="53"/>
      <c r="AC15" s="65"/>
      <c r="AD15" s="52"/>
      <c r="AE15" s="52"/>
      <c r="AF15" s="52"/>
      <c r="AG15" s="65"/>
      <c r="AH15" s="52"/>
      <c r="AI15" s="52"/>
      <c r="AJ15" s="52"/>
      <c r="AK15" s="65"/>
      <c r="AL15" s="52"/>
      <c r="AM15" s="52"/>
      <c r="AN15" s="52"/>
      <c r="AO15" s="56"/>
      <c r="AP15" s="56"/>
      <c r="AQ15" s="56"/>
      <c r="AR15" s="58"/>
      <c r="AS15" s="58"/>
      <c r="AT15" s="66"/>
      <c r="AU15" s="60"/>
      <c r="AV15" s="60"/>
      <c r="AW15" s="61"/>
      <c r="AX15" s="70">
        <v>2.0</v>
      </c>
      <c r="AY15" s="31">
        <f t="shared" si="9"/>
        <v>8</v>
      </c>
      <c r="AZ15" s="63"/>
      <c r="BA15" s="75">
        <v>5.0</v>
      </c>
      <c r="BB15" s="69"/>
      <c r="BC15" s="69"/>
      <c r="BD15" s="71"/>
      <c r="BE15" s="71"/>
      <c r="BF15" s="71"/>
      <c r="BG15" s="72"/>
      <c r="BH15" s="78">
        <v>5.0</v>
      </c>
      <c r="BI15" s="78">
        <v>2.0</v>
      </c>
      <c r="BJ15" s="74"/>
      <c r="BK15" s="74"/>
      <c r="BL15" s="77">
        <f t="shared" si="10"/>
        <v>12</v>
      </c>
      <c r="BM15" s="80">
        <f t="shared" si="11"/>
        <v>20</v>
      </c>
      <c r="BN15" s="93" t="s">
        <v>173</v>
      </c>
      <c r="BO15" s="82">
        <f>IF(ISBLANK(A15),"",VLOOKUP(LEFT(A15,1),Coordinate,2,FALSE))</f>
        <v>1</v>
      </c>
      <c r="BP15" s="83">
        <f t="shared" si="12"/>
        <v>1</v>
      </c>
      <c r="BQ15" s="84">
        <f t="shared" si="13"/>
        <v>12</v>
      </c>
      <c r="BR15" s="54">
        <f>IF(ISBLANK(A15),"",vlookup(LEFT(A15,1),Coordinate,9,false))</f>
        <v>0</v>
      </c>
      <c r="BS15" s="54">
        <f>IF(ISBLANK(A15),"",VLOOKUP(MID(A15,2,1),Coordinate,9,false))</f>
        <v>0</v>
      </c>
      <c r="BT15" s="54">
        <f>IF(ISBLANK(A15),"",VLOOKUP(MID(A15,3,1),Coordinate,9,false))</f>
        <v>0</v>
      </c>
      <c r="BU15" s="54">
        <f>IF(ISBLANK(A15),"",VLOOKUP(MID(A15,4,1),Coordinate,9,false))</f>
        <v>0</v>
      </c>
      <c r="BV15" s="54">
        <f>IF(ISBLANK(A15),"",VLOOKUP(MID(A15,5,1),Coordinate,9,false))</f>
        <v>0</v>
      </c>
      <c r="BW15" s="54">
        <f>IF(ISBLANK(A15),"",VLOOKUP(MID(A15,6,1),Coordinate,9,false))</f>
        <v>0</v>
      </c>
      <c r="BX15" s="84">
        <f>IF(ISBLANK(A15),"",VLOOKUP(RIGHT(A15,1),Coordinate,9,false))</f>
        <v>12</v>
      </c>
      <c r="BY15" s="84">
        <f t="array" ref="BY15">SUMPRODUCT(BR15:BX15,TRANSPOSE(Weights))</f>
        <v>84</v>
      </c>
      <c r="BZ15" s="53"/>
    </row>
    <row r="16" ht="15.75" customHeight="1">
      <c r="A16" s="238" t="s">
        <v>214</v>
      </c>
      <c r="B16" s="51" t="str">
        <f>IF(ISBLANK(A16),"",if(C16="","N",if(VLOOKUP(BQ16,NewPlanet,3,false)=C16,"Y","N")))</f>
        <v>N</v>
      </c>
      <c r="C16" s="86" t="s">
        <v>217</v>
      </c>
      <c r="D16" s="52"/>
      <c r="E16" s="52"/>
      <c r="F16" s="53" t="s">
        <v>119</v>
      </c>
      <c r="G16" s="53"/>
      <c r="H16" s="52"/>
      <c r="I16" s="54">
        <f t="shared" si="7"/>
        <v>1</v>
      </c>
      <c r="J16" s="52"/>
      <c r="K16" s="52"/>
      <c r="L16" s="52"/>
      <c r="M16" s="52"/>
      <c r="N16" s="52"/>
      <c r="O16" s="54">
        <f t="shared" si="8"/>
        <v>0</v>
      </c>
      <c r="P16" s="55" t="s">
        <v>124</v>
      </c>
      <c r="Q16" s="56"/>
      <c r="R16" s="57" t="s">
        <v>123</v>
      </c>
      <c r="S16" s="58"/>
      <c r="T16" s="59" t="s">
        <v>124</v>
      </c>
      <c r="U16" s="60"/>
      <c r="V16" s="61"/>
      <c r="W16" s="62"/>
      <c r="X16" s="53" t="s">
        <v>119</v>
      </c>
      <c r="Y16" s="63"/>
      <c r="Z16" s="53">
        <v>6.0</v>
      </c>
      <c r="AA16" s="53">
        <v>4.0</v>
      </c>
      <c r="AB16" s="53">
        <v>4.0</v>
      </c>
      <c r="AC16" s="65"/>
      <c r="AD16" s="52"/>
      <c r="AE16" s="52"/>
      <c r="AF16" s="52"/>
      <c r="AG16" s="65"/>
      <c r="AH16" s="52"/>
      <c r="AI16" s="52"/>
      <c r="AJ16" s="52"/>
      <c r="AK16" s="65"/>
      <c r="AL16" s="52"/>
      <c r="AM16" s="53">
        <v>1.0</v>
      </c>
      <c r="AN16" s="52"/>
      <c r="AO16" s="56"/>
      <c r="AP16" s="56"/>
      <c r="AQ16" s="56"/>
      <c r="AR16" s="66">
        <v>5.0</v>
      </c>
      <c r="AS16" s="58"/>
      <c r="AT16" s="66"/>
      <c r="AU16" s="60"/>
      <c r="AV16" s="60"/>
      <c r="AW16" s="61"/>
      <c r="AX16" s="62"/>
      <c r="AY16" s="31">
        <f t="shared" si="9"/>
        <v>20</v>
      </c>
      <c r="AZ16" s="63"/>
      <c r="BA16" s="69"/>
      <c r="BB16" s="69"/>
      <c r="BC16" s="69"/>
      <c r="BD16" s="71"/>
      <c r="BE16" s="71"/>
      <c r="BF16" s="71"/>
      <c r="BG16" s="72"/>
      <c r="BH16" s="73"/>
      <c r="BI16" s="73"/>
      <c r="BJ16" s="74"/>
      <c r="BK16" s="74"/>
      <c r="BL16" s="77">
        <f t="shared" si="10"/>
        <v>0</v>
      </c>
      <c r="BM16" s="80">
        <f t="shared" si="11"/>
        <v>20</v>
      </c>
      <c r="BN16" s="81" t="s">
        <v>196</v>
      </c>
      <c r="BO16" s="82">
        <f>IF(ISBLANK(A16),"",VLOOKUP(LEFT(A16,1),Coordinate,2,FALSE))</f>
        <v>1</v>
      </c>
      <c r="BP16" s="83">
        <f t="shared" si="12"/>
        <v>1</v>
      </c>
      <c r="BQ16" s="84">
        <f t="shared" si="13"/>
        <v>13</v>
      </c>
      <c r="BR16" s="54">
        <f>IF(ISBLANK(A16),"",vlookup(LEFT(A16,1),Coordinate,9,false))</f>
        <v>0</v>
      </c>
      <c r="BS16" s="54">
        <f>IF(ISBLANK(A16),"",VLOOKUP(MID(A16,2,1),Coordinate,9,false))</f>
        <v>0</v>
      </c>
      <c r="BT16" s="54">
        <f>IF(ISBLANK(A16),"",VLOOKUP(MID(A16,3,1),Coordinate,9,false))</f>
        <v>0</v>
      </c>
      <c r="BU16" s="54">
        <f>IF(ISBLANK(A16),"",VLOOKUP(MID(A16,4,1),Coordinate,9,false))</f>
        <v>0</v>
      </c>
      <c r="BV16" s="54">
        <f>IF(ISBLANK(A16),"",VLOOKUP(MID(A16,5,1),Coordinate,9,false))</f>
        <v>0</v>
      </c>
      <c r="BW16" s="54">
        <f>IF(ISBLANK(A16),"",VLOOKUP(MID(A16,6,1),Coordinate,9,false))</f>
        <v>0</v>
      </c>
      <c r="BX16" s="84">
        <f>IF(ISBLANK(A16),"",VLOOKUP(RIGHT(A16,1),Coordinate,9,false))</f>
        <v>13</v>
      </c>
      <c r="BY16" s="84">
        <f t="array" ref="BY16">SUMPRODUCT(BR16:BX16,TRANSPOSE(Weights))</f>
        <v>91</v>
      </c>
      <c r="BZ16" s="53"/>
    </row>
    <row r="17" ht="15.75" customHeight="1">
      <c r="A17" s="238" t="s">
        <v>230</v>
      </c>
      <c r="B17" s="51" t="str">
        <f>IF(ISBLANK(A17),"",if(C17="","N",if(VLOOKUP(BQ17,NewPlanet,3,false)=C17,"Y","N")))</f>
        <v>N</v>
      </c>
      <c r="C17" s="86" t="s">
        <v>233</v>
      </c>
      <c r="D17" s="53" t="s">
        <v>119</v>
      </c>
      <c r="E17" s="52"/>
      <c r="F17" s="52"/>
      <c r="G17" s="53"/>
      <c r="H17" s="52"/>
      <c r="I17" s="54">
        <f t="shared" si="7"/>
        <v>1</v>
      </c>
      <c r="J17" s="52"/>
      <c r="K17" s="52"/>
      <c r="L17" s="52"/>
      <c r="M17" s="52"/>
      <c r="N17" s="52"/>
      <c r="O17" s="54">
        <f t="shared" si="8"/>
        <v>0</v>
      </c>
      <c r="P17" s="55" t="s">
        <v>123</v>
      </c>
      <c r="Q17" s="64" t="s">
        <v>119</v>
      </c>
      <c r="R17" s="57" t="s">
        <v>124</v>
      </c>
      <c r="S17" s="58"/>
      <c r="T17" s="59" t="s">
        <v>125</v>
      </c>
      <c r="U17" s="67" t="s">
        <v>119</v>
      </c>
      <c r="V17" s="68" t="s">
        <v>119</v>
      </c>
      <c r="W17" s="62"/>
      <c r="X17" s="53" t="s">
        <v>119</v>
      </c>
      <c r="Y17" s="63"/>
      <c r="Z17" s="53">
        <v>3.0</v>
      </c>
      <c r="AA17" s="53">
        <v>2.0</v>
      </c>
      <c r="AB17" s="53"/>
      <c r="AC17" s="65"/>
      <c r="AD17" s="53">
        <v>1.0</v>
      </c>
      <c r="AE17" s="52"/>
      <c r="AF17" s="52"/>
      <c r="AG17" s="65"/>
      <c r="AH17" s="52"/>
      <c r="AI17" s="52"/>
      <c r="AJ17" s="52"/>
      <c r="AK17" s="65"/>
      <c r="AL17" s="52"/>
      <c r="AM17" s="52"/>
      <c r="AN17" s="52"/>
      <c r="AO17" s="56"/>
      <c r="AP17" s="56"/>
      <c r="AQ17" s="56"/>
      <c r="AR17" s="58"/>
      <c r="AS17" s="58"/>
      <c r="AT17" s="66"/>
      <c r="AU17" s="60"/>
      <c r="AV17" s="60"/>
      <c r="AW17" s="68">
        <v>4.0</v>
      </c>
      <c r="AX17" s="62"/>
      <c r="AY17" s="31">
        <f t="shared" si="9"/>
        <v>10</v>
      </c>
      <c r="AZ17" s="63"/>
      <c r="BA17" s="75">
        <v>3.0</v>
      </c>
      <c r="BB17" s="69"/>
      <c r="BC17" s="69"/>
      <c r="BD17" s="71"/>
      <c r="BE17" s="71"/>
      <c r="BF17" s="71"/>
      <c r="BG17" s="76">
        <v>7.0</v>
      </c>
      <c r="BH17" s="73"/>
      <c r="BI17" s="73"/>
      <c r="BJ17" s="74"/>
      <c r="BK17" s="74"/>
      <c r="BL17" s="77">
        <f t="shared" si="10"/>
        <v>10</v>
      </c>
      <c r="BM17" s="80">
        <f t="shared" si="11"/>
        <v>20</v>
      </c>
      <c r="BN17" s="81" t="s">
        <v>142</v>
      </c>
      <c r="BO17" s="82">
        <f>IF(ISBLANK(A17),"",VLOOKUP(LEFT(A17,1),Coordinate,2,FALSE))</f>
        <v>1</v>
      </c>
      <c r="BP17" s="83">
        <f t="shared" si="12"/>
        <v>1</v>
      </c>
      <c r="BQ17" s="84">
        <f t="shared" si="13"/>
        <v>14</v>
      </c>
      <c r="BR17" s="54">
        <f>IF(ISBLANK(A17),"",vlookup(LEFT(A17,1),Coordinate,9,false))</f>
        <v>0</v>
      </c>
      <c r="BS17" s="54">
        <f>IF(ISBLANK(A17),"",VLOOKUP(MID(A17,2,1),Coordinate,9,false))</f>
        <v>0</v>
      </c>
      <c r="BT17" s="54">
        <f>IF(ISBLANK(A17),"",VLOOKUP(MID(A17,3,1),Coordinate,9,false))</f>
        <v>0</v>
      </c>
      <c r="BU17" s="54">
        <f>IF(ISBLANK(A17),"",VLOOKUP(MID(A17,4,1),Coordinate,9,false))</f>
        <v>0</v>
      </c>
      <c r="BV17" s="54">
        <f>IF(ISBLANK(A17),"",VLOOKUP(MID(A17,5,1),Coordinate,9,false))</f>
        <v>0</v>
      </c>
      <c r="BW17" s="54">
        <f>IF(ISBLANK(A17),"",VLOOKUP(MID(A17,6,1),Coordinate,9,false))</f>
        <v>0</v>
      </c>
      <c r="BX17" s="84">
        <f>IF(ISBLANK(A17),"",VLOOKUP(RIGHT(A17,1),Coordinate,9,false))</f>
        <v>14</v>
      </c>
      <c r="BY17" s="84">
        <f t="array" ref="BY17">SUMPRODUCT(BR17:BX17,TRANSPOSE(Weights))</f>
        <v>98</v>
      </c>
      <c r="BZ17" s="53"/>
    </row>
    <row r="18" ht="15.75" customHeight="1">
      <c r="A18" s="238" t="s">
        <v>236</v>
      </c>
      <c r="B18" s="51" t="str">
        <f>IF(ISBLANK(A18),"",if(C18="","N",if(VLOOKUP(BQ18,NewPlanet,3,false)=C18,"Y","N")))</f>
        <v>N</v>
      </c>
      <c r="C18" s="86" t="s">
        <v>237</v>
      </c>
      <c r="D18" s="53"/>
      <c r="E18" s="52"/>
      <c r="F18" s="52"/>
      <c r="G18" s="53"/>
      <c r="H18" s="53" t="s">
        <v>119</v>
      </c>
      <c r="I18" s="113">
        <v>1.0</v>
      </c>
      <c r="J18" s="52"/>
      <c r="K18" s="52"/>
      <c r="L18" s="52"/>
      <c r="M18" s="52"/>
      <c r="N18" s="52"/>
      <c r="O18" s="113">
        <v>0.0</v>
      </c>
      <c r="P18" s="55" t="s">
        <v>124</v>
      </c>
      <c r="Q18" s="64"/>
      <c r="R18" s="57" t="s">
        <v>124</v>
      </c>
      <c r="S18" s="66"/>
      <c r="T18" s="59" t="s">
        <v>125</v>
      </c>
      <c r="U18" s="67" t="s">
        <v>119</v>
      </c>
      <c r="V18" s="68" t="s">
        <v>119</v>
      </c>
      <c r="W18" s="68" t="s">
        <v>119</v>
      </c>
      <c r="X18" s="68" t="s">
        <v>119</v>
      </c>
      <c r="Y18" s="63"/>
      <c r="Z18" s="53"/>
      <c r="AA18" s="53">
        <v>3.0</v>
      </c>
      <c r="AB18" s="53"/>
      <c r="AC18" s="65"/>
      <c r="AD18" s="52"/>
      <c r="AE18" s="52"/>
      <c r="AF18" s="52"/>
      <c r="AG18" s="65"/>
      <c r="AH18" s="52"/>
      <c r="AI18" s="53">
        <v>1.0</v>
      </c>
      <c r="AJ18" s="52"/>
      <c r="AK18" s="65"/>
      <c r="AL18" s="52"/>
      <c r="AM18" s="52"/>
      <c r="AN18" s="52"/>
      <c r="AO18" s="56"/>
      <c r="AP18" s="56"/>
      <c r="AQ18" s="56"/>
      <c r="AR18" s="58"/>
      <c r="AS18" s="58"/>
      <c r="AT18" s="66"/>
      <c r="AU18" s="67"/>
      <c r="AV18" s="67"/>
      <c r="AW18" s="61"/>
      <c r="AX18" s="62"/>
      <c r="AY18" s="31"/>
      <c r="AZ18" s="63"/>
      <c r="BA18" s="75"/>
      <c r="BB18" s="69"/>
      <c r="BC18" s="69"/>
      <c r="BD18" s="71"/>
      <c r="BE18" s="89"/>
      <c r="BF18" s="71"/>
      <c r="BG18" s="76">
        <v>2.0</v>
      </c>
      <c r="BH18" s="78">
        <v>2.0</v>
      </c>
      <c r="BI18" s="73"/>
      <c r="BJ18" s="79">
        <v>1.0</v>
      </c>
      <c r="BK18" s="79">
        <v>2.0</v>
      </c>
      <c r="BL18" s="77">
        <f t="shared" si="10"/>
        <v>7</v>
      </c>
      <c r="BM18" s="80">
        <f t="shared" si="11"/>
        <v>7</v>
      </c>
      <c r="BN18" s="81"/>
      <c r="BO18" s="82"/>
      <c r="BP18" s="83"/>
      <c r="BQ18" s="84"/>
      <c r="BR18" s="54"/>
      <c r="BS18" s="54"/>
      <c r="BT18" s="54"/>
      <c r="BU18" s="54"/>
      <c r="BV18" s="54"/>
      <c r="BW18" s="54"/>
      <c r="BX18" s="84"/>
      <c r="BY18" s="84"/>
      <c r="BZ18" s="53"/>
    </row>
    <row r="19" ht="15.75" customHeight="1">
      <c r="A19" s="238" t="s">
        <v>238</v>
      </c>
      <c r="B19" s="51" t="str">
        <f>IF(ISBLANK(A19),"",if(C19="","N",if(VLOOKUP(BQ19,NewPlanet,3,false)=C19,"Y","N")))</f>
        <v>N</v>
      </c>
      <c r="C19" s="86" t="s">
        <v>239</v>
      </c>
      <c r="D19" s="53" t="s">
        <v>119</v>
      </c>
      <c r="E19" s="52"/>
      <c r="F19" s="52"/>
      <c r="G19" s="53"/>
      <c r="H19" s="52"/>
      <c r="I19" s="54">
        <f t="shared" ref="I19:I48" si="14">IF(ISBLANK(A19),"",COUNTA(D19:H19))</f>
        <v>1</v>
      </c>
      <c r="J19" s="52"/>
      <c r="K19" s="52"/>
      <c r="L19" s="52"/>
      <c r="M19" s="52"/>
      <c r="N19" s="52"/>
      <c r="O19" s="54">
        <f t="shared" ref="O19:O48" si="15">IF(ISBLANK(A19),"",COUNTA(J19:N19))</f>
        <v>0</v>
      </c>
      <c r="P19" s="55" t="s">
        <v>123</v>
      </c>
      <c r="Q19" s="64" t="s">
        <v>119</v>
      </c>
      <c r="R19" s="57" t="s">
        <v>131</v>
      </c>
      <c r="S19" s="66" t="s">
        <v>119</v>
      </c>
      <c r="T19" s="59" t="s">
        <v>125</v>
      </c>
      <c r="U19" s="60"/>
      <c r="V19" s="61"/>
      <c r="W19" s="62"/>
      <c r="X19" s="52"/>
      <c r="Y19" s="63"/>
      <c r="Z19" s="53">
        <v>3.0</v>
      </c>
      <c r="AA19" s="53">
        <v>6.0</v>
      </c>
      <c r="AB19" s="53"/>
      <c r="AC19" s="65"/>
      <c r="AD19" s="52"/>
      <c r="AE19" s="52"/>
      <c r="AF19" s="52"/>
      <c r="AG19" s="65"/>
      <c r="AH19" s="52"/>
      <c r="AI19" s="52"/>
      <c r="AJ19" s="52"/>
      <c r="AK19" s="65"/>
      <c r="AL19" s="52"/>
      <c r="AM19" s="52"/>
      <c r="AN19" s="52"/>
      <c r="AO19" s="56"/>
      <c r="AP19" s="56"/>
      <c r="AQ19" s="56"/>
      <c r="AR19" s="58"/>
      <c r="AS19" s="58"/>
      <c r="AT19" s="66"/>
      <c r="AU19" s="67">
        <v>1.0</v>
      </c>
      <c r="AV19" s="67" t="s">
        <v>240</v>
      </c>
      <c r="AW19" s="61"/>
      <c r="AX19" s="62"/>
      <c r="AY19" s="31">
        <f t="shared" ref="AY19:AY48" si="16">IF(ISBLANK(R19),"",SUM(Z19:AU19,AW19:AX19))</f>
        <v>10</v>
      </c>
      <c r="AZ19" s="63"/>
      <c r="BA19" s="75">
        <v>6.0</v>
      </c>
      <c r="BB19" s="69"/>
      <c r="BC19" s="69"/>
      <c r="BD19" s="71"/>
      <c r="BE19" s="89">
        <v>4.0</v>
      </c>
      <c r="BF19" s="71"/>
      <c r="BG19" s="72"/>
      <c r="BH19" s="73"/>
      <c r="BI19" s="73"/>
      <c r="BJ19" s="74"/>
      <c r="BK19" s="74"/>
      <c r="BL19" s="77">
        <f t="shared" si="10"/>
        <v>10</v>
      </c>
      <c r="BM19" s="80">
        <f t="shared" si="11"/>
        <v>20</v>
      </c>
      <c r="BN19" s="81" t="s">
        <v>173</v>
      </c>
      <c r="BO19" s="82">
        <f>IF(ISBLANK(A19),"",VLOOKUP(LEFT(A19,1),Coordinate,2,FALSE))</f>
        <v>1</v>
      </c>
      <c r="BP19" s="83">
        <f t="shared" ref="BP19:BP48" si="17">I19+O19</f>
        <v>1</v>
      </c>
      <c r="BQ19" s="84">
        <f t="shared" ref="BQ19:BQ48" si="18">SUM(BR19:BX19)</f>
        <v>16</v>
      </c>
      <c r="BR19" s="54">
        <f>IF(ISBLANK(A19),"",vlookup(LEFT(A19,1),Coordinate,9,false))</f>
        <v>0</v>
      </c>
      <c r="BS19" s="54">
        <f>IF(ISBLANK(A19),"",VLOOKUP(MID(A19,2,1),Coordinate,9,false))</f>
        <v>0</v>
      </c>
      <c r="BT19" s="54">
        <f>IF(ISBLANK(A19),"",VLOOKUP(MID(A19,3,1),Coordinate,9,false))</f>
        <v>0</v>
      </c>
      <c r="BU19" s="54">
        <f>IF(ISBLANK(A19),"",VLOOKUP(MID(A19,4,1),Coordinate,9,false))</f>
        <v>0</v>
      </c>
      <c r="BV19" s="54">
        <f>IF(ISBLANK(A19),"",VLOOKUP(MID(A19,5,1),Coordinate,9,false))</f>
        <v>0</v>
      </c>
      <c r="BW19" s="54">
        <f>IF(ISBLANK(A19),"",VLOOKUP(MID(A19,6,1),Coordinate,9,false))</f>
        <v>0</v>
      </c>
      <c r="BX19" s="84">
        <f>IF(ISBLANK(A19),"",VLOOKUP(RIGHT(A19,1),Coordinate,9,false))</f>
        <v>16</v>
      </c>
      <c r="BY19" s="84">
        <f t="array" ref="BY19">SUMPRODUCT(BR19:BX19,TRANSPOSE(Weights))</f>
        <v>112</v>
      </c>
      <c r="BZ19" s="53"/>
    </row>
    <row r="20" ht="15.75" customHeight="1">
      <c r="A20" s="238" t="s">
        <v>247</v>
      </c>
      <c r="B20" s="51" t="str">
        <f>IF(ISBLANK(A20),"",if(C20="","N",if(VLOOKUP(BQ20,NewPlanet,3,false)=C20,"Y","N")))</f>
        <v>N</v>
      </c>
      <c r="C20" s="86" t="s">
        <v>248</v>
      </c>
      <c r="D20" s="52"/>
      <c r="E20" s="52"/>
      <c r="F20" s="52"/>
      <c r="G20" s="53" t="s">
        <v>119</v>
      </c>
      <c r="H20" s="52"/>
      <c r="I20" s="54">
        <f t="shared" si="14"/>
        <v>1</v>
      </c>
      <c r="J20" s="52"/>
      <c r="K20" s="52"/>
      <c r="L20" s="52"/>
      <c r="M20" s="52"/>
      <c r="N20" s="52"/>
      <c r="O20" s="54">
        <f t="shared" si="15"/>
        <v>0</v>
      </c>
      <c r="P20" s="55" t="s">
        <v>131</v>
      </c>
      <c r="Q20" s="64" t="s">
        <v>119</v>
      </c>
      <c r="R20" s="57" t="s">
        <v>123</v>
      </c>
      <c r="S20" s="66" t="s">
        <v>119</v>
      </c>
      <c r="T20" s="59" t="s">
        <v>125</v>
      </c>
      <c r="U20" s="67"/>
      <c r="V20" s="68" t="s">
        <v>119</v>
      </c>
      <c r="W20" s="70" t="s">
        <v>119</v>
      </c>
      <c r="X20" s="52"/>
      <c r="Y20" s="63"/>
      <c r="Z20" s="53">
        <v>3.0</v>
      </c>
      <c r="AA20" s="53"/>
      <c r="AB20" s="53"/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/>
      <c r="AQ20" s="56"/>
      <c r="AR20" s="58"/>
      <c r="AS20" s="58"/>
      <c r="AT20" s="66"/>
      <c r="AU20" s="67">
        <v>1.0</v>
      </c>
      <c r="AV20" s="67" t="s">
        <v>251</v>
      </c>
      <c r="AW20" s="61"/>
      <c r="AX20" s="62"/>
      <c r="AY20" s="31">
        <f t="shared" si="16"/>
        <v>4</v>
      </c>
      <c r="AZ20" s="63"/>
      <c r="BA20" s="69"/>
      <c r="BB20" s="75">
        <v>4.0</v>
      </c>
      <c r="BC20" s="69"/>
      <c r="BD20" s="89">
        <v>3.0</v>
      </c>
      <c r="BE20" s="71"/>
      <c r="BF20" s="71"/>
      <c r="BG20" s="72"/>
      <c r="BH20" s="78">
        <v>2.0</v>
      </c>
      <c r="BI20" s="78">
        <v>2.0</v>
      </c>
      <c r="BJ20" s="79">
        <v>3.0</v>
      </c>
      <c r="BK20" s="79">
        <v>2.0</v>
      </c>
      <c r="BL20" s="77">
        <f t="shared" si="10"/>
        <v>16</v>
      </c>
      <c r="BM20" s="80">
        <f t="shared" si="11"/>
        <v>20</v>
      </c>
      <c r="BN20" s="81" t="s">
        <v>173</v>
      </c>
      <c r="BO20" s="82">
        <f>IF(ISBLANK(A20),"",VLOOKUP(LEFT(A20,1),Coordinate,2,FALSE))</f>
        <v>1</v>
      </c>
      <c r="BP20" s="83">
        <f t="shared" si="17"/>
        <v>1</v>
      </c>
      <c r="BQ20" s="84">
        <f t="shared" si="18"/>
        <v>17</v>
      </c>
      <c r="BR20" s="54">
        <f>IF(ISBLANK(A20),"",vlookup(LEFT(A20,1),Coordinate,9,false))</f>
        <v>0</v>
      </c>
      <c r="BS20" s="54">
        <f>IF(ISBLANK(A20),"",VLOOKUP(MID(A20,2,1),Coordinate,9,false))</f>
        <v>0</v>
      </c>
      <c r="BT20" s="54">
        <f>IF(ISBLANK(A20),"",VLOOKUP(MID(A20,3,1),Coordinate,9,false))</f>
        <v>0</v>
      </c>
      <c r="BU20" s="54">
        <f>IF(ISBLANK(A20),"",VLOOKUP(MID(A20,4,1),Coordinate,9,false))</f>
        <v>0</v>
      </c>
      <c r="BV20" s="54">
        <f>IF(ISBLANK(A20),"",VLOOKUP(MID(A20,5,1),Coordinate,9,false))</f>
        <v>0</v>
      </c>
      <c r="BW20" s="54">
        <f>IF(ISBLANK(A20),"",VLOOKUP(MID(A20,6,1),Coordinate,9,false))</f>
        <v>0</v>
      </c>
      <c r="BX20" s="84">
        <f>IF(ISBLANK(A20),"",VLOOKUP(RIGHT(A20,1),Coordinate,9,false))</f>
        <v>17</v>
      </c>
      <c r="BY20" s="84">
        <f t="array" ref="BY20">SUMPRODUCT(BR20:BX20,TRANSPOSE(Weights))</f>
        <v>119</v>
      </c>
      <c r="BZ20" s="53"/>
    </row>
    <row r="21" ht="15.75" customHeight="1">
      <c r="A21" s="238" t="s">
        <v>258</v>
      </c>
      <c r="B21" s="51" t="str">
        <f>IF(ISBLANK(A21),"",if(C21="","N",if(VLOOKUP(BQ21,NewPlanet,3,false)=C21,"Y","N")))</f>
        <v>N</v>
      </c>
      <c r="C21" s="86" t="s">
        <v>261</v>
      </c>
      <c r="D21" s="52"/>
      <c r="E21" s="53" t="s">
        <v>119</v>
      </c>
      <c r="F21" s="52"/>
      <c r="G21" s="53"/>
      <c r="H21" s="52"/>
      <c r="I21" s="54">
        <f t="shared" si="14"/>
        <v>1</v>
      </c>
      <c r="J21" s="52"/>
      <c r="K21" s="52"/>
      <c r="L21" s="52"/>
      <c r="M21" s="52"/>
      <c r="N21" s="52"/>
      <c r="O21" s="54">
        <f t="shared" si="15"/>
        <v>0</v>
      </c>
      <c r="P21" s="55" t="s">
        <v>124</v>
      </c>
      <c r="Q21" s="56"/>
      <c r="R21" s="57" t="s">
        <v>123</v>
      </c>
      <c r="S21" s="66" t="s">
        <v>119</v>
      </c>
      <c r="T21" s="59" t="s">
        <v>124</v>
      </c>
      <c r="U21" s="60"/>
      <c r="V21" s="61"/>
      <c r="W21" s="70" t="s">
        <v>119</v>
      </c>
      <c r="X21" s="52"/>
      <c r="Y21" s="63"/>
      <c r="Z21" s="53">
        <v>5.0</v>
      </c>
      <c r="AA21" s="53">
        <v>2.0</v>
      </c>
      <c r="AB21" s="53">
        <v>4.0</v>
      </c>
      <c r="AC21" s="65"/>
      <c r="AD21" s="52"/>
      <c r="AE21" s="52"/>
      <c r="AF21" s="52"/>
      <c r="AG21" s="65"/>
      <c r="AH21" s="52"/>
      <c r="AI21" s="52"/>
      <c r="AJ21" s="52"/>
      <c r="AK21" s="65"/>
      <c r="AL21" s="52"/>
      <c r="AM21" s="52"/>
      <c r="AN21" s="52"/>
      <c r="AO21" s="56"/>
      <c r="AP21" s="56"/>
      <c r="AQ21" s="56"/>
      <c r="AR21" s="58"/>
      <c r="AS21" s="58"/>
      <c r="AT21" s="66"/>
      <c r="AU21" s="60"/>
      <c r="AV21" s="60"/>
      <c r="AW21" s="61"/>
      <c r="AX21" s="62"/>
      <c r="AY21" s="31">
        <f t="shared" si="16"/>
        <v>11</v>
      </c>
      <c r="AZ21" s="63"/>
      <c r="BA21" s="69"/>
      <c r="BB21" s="69"/>
      <c r="BC21" s="69"/>
      <c r="BD21" s="89">
        <v>2.0</v>
      </c>
      <c r="BE21" s="71"/>
      <c r="BF21" s="71"/>
      <c r="BG21" s="72"/>
      <c r="BH21" s="73"/>
      <c r="BI21" s="73"/>
      <c r="BJ21" s="79">
        <v>7.0</v>
      </c>
      <c r="BK21" s="74"/>
      <c r="BL21" s="77">
        <f t="shared" si="10"/>
        <v>9</v>
      </c>
      <c r="BM21" s="80">
        <f t="shared" si="11"/>
        <v>20</v>
      </c>
      <c r="BN21" s="93" t="s">
        <v>173</v>
      </c>
      <c r="BO21" s="82">
        <f>IF(ISBLANK(A21),"",VLOOKUP(LEFT(A21,1),Coordinate,2,FALSE))</f>
        <v>1</v>
      </c>
      <c r="BP21" s="83">
        <f t="shared" si="17"/>
        <v>1</v>
      </c>
      <c r="BQ21" s="84">
        <f t="shared" si="18"/>
        <v>18</v>
      </c>
      <c r="BR21" s="54">
        <f>IF(ISBLANK(A21),"",vlookup(LEFT(A21,1),Coordinate,9,false))</f>
        <v>0</v>
      </c>
      <c r="BS21" s="54">
        <f>IF(ISBLANK(A21),"",VLOOKUP(MID(A21,2,1),Coordinate,9,false))</f>
        <v>0</v>
      </c>
      <c r="BT21" s="54">
        <f>IF(ISBLANK(A21),"",VLOOKUP(MID(A21,3,1),Coordinate,9,false))</f>
        <v>0</v>
      </c>
      <c r="BU21" s="54">
        <f>IF(ISBLANK(A21),"",VLOOKUP(MID(A21,4,1),Coordinate,9,false))</f>
        <v>0</v>
      </c>
      <c r="BV21" s="54">
        <f>IF(ISBLANK(A21),"",VLOOKUP(MID(A21,5,1),Coordinate,9,false))</f>
        <v>0</v>
      </c>
      <c r="BW21" s="54">
        <f>IF(ISBLANK(A21),"",VLOOKUP(MID(A21,6,1),Coordinate,9,false))</f>
        <v>0</v>
      </c>
      <c r="BX21" s="84">
        <f>IF(ISBLANK(A21),"",VLOOKUP(RIGHT(A21,1),Coordinate,9,false))</f>
        <v>18</v>
      </c>
      <c r="BY21" s="84">
        <f t="array" ref="BY21">SUMPRODUCT(BR21:BX21,TRANSPOSE(Weights))</f>
        <v>126</v>
      </c>
      <c r="BZ21" s="53"/>
    </row>
    <row r="22" ht="15.75" customHeight="1">
      <c r="A22" s="238" t="s">
        <v>263</v>
      </c>
      <c r="B22" s="51" t="str">
        <f>IF(ISBLANK(A22),"",if(C22="","N",if(VLOOKUP(BQ22,NewPlanet,3,false)=C22,"Y","N")))</f>
        <v>N</v>
      </c>
      <c r="C22" s="3" t="s">
        <v>266</v>
      </c>
      <c r="D22" s="52"/>
      <c r="E22" s="52"/>
      <c r="F22" s="52"/>
      <c r="G22" s="53" t="s">
        <v>119</v>
      </c>
      <c r="H22" s="52"/>
      <c r="I22" s="54">
        <f t="shared" si="14"/>
        <v>1</v>
      </c>
      <c r="J22" s="52"/>
      <c r="K22" s="52"/>
      <c r="L22" s="52"/>
      <c r="M22" s="52"/>
      <c r="N22" s="52"/>
      <c r="O22" s="54">
        <f t="shared" si="15"/>
        <v>0</v>
      </c>
      <c r="P22" s="55" t="s">
        <v>123</v>
      </c>
      <c r="Q22" s="64" t="s">
        <v>180</v>
      </c>
      <c r="R22" s="57" t="s">
        <v>131</v>
      </c>
      <c r="S22" s="66" t="s">
        <v>119</v>
      </c>
      <c r="T22" s="59" t="s">
        <v>124</v>
      </c>
      <c r="U22" s="60"/>
      <c r="V22" s="68" t="s">
        <v>119</v>
      </c>
      <c r="W22" s="62"/>
      <c r="X22" s="53" t="s">
        <v>119</v>
      </c>
      <c r="Y22" s="63"/>
      <c r="Z22" s="53">
        <v>4.0</v>
      </c>
      <c r="AA22" s="53">
        <v>3.0</v>
      </c>
      <c r="AB22" s="53">
        <v>0.0</v>
      </c>
      <c r="AC22" s="65"/>
      <c r="AD22" s="52"/>
      <c r="AE22" s="52"/>
      <c r="AF22" s="52"/>
      <c r="AG22" s="65"/>
      <c r="AH22" s="52"/>
      <c r="AI22" s="52"/>
      <c r="AJ22" s="52"/>
      <c r="AK22" s="65"/>
      <c r="AL22" s="52"/>
      <c r="AM22" s="52"/>
      <c r="AN22" s="53">
        <v>1.0</v>
      </c>
      <c r="AO22" s="64">
        <v>3.0</v>
      </c>
      <c r="AP22" s="56"/>
      <c r="AQ22" s="56"/>
      <c r="AR22" s="58"/>
      <c r="AS22" s="58"/>
      <c r="AT22" s="66"/>
      <c r="AU22" s="60"/>
      <c r="AV22" s="60"/>
      <c r="AW22" s="68">
        <v>6.0</v>
      </c>
      <c r="AX22" s="62"/>
      <c r="AY22" s="31">
        <f t="shared" si="16"/>
        <v>17</v>
      </c>
      <c r="AZ22" s="63"/>
      <c r="BA22" s="69"/>
      <c r="BB22" s="69"/>
      <c r="BC22" s="69"/>
      <c r="BD22" s="71"/>
      <c r="BE22" s="89">
        <v>3.0</v>
      </c>
      <c r="BF22" s="71"/>
      <c r="BG22" s="72"/>
      <c r="BH22" s="73"/>
      <c r="BI22" s="73"/>
      <c r="BJ22" s="74"/>
      <c r="BK22" s="74"/>
      <c r="BL22" s="77">
        <f t="shared" si="10"/>
        <v>3</v>
      </c>
      <c r="BM22" s="80">
        <f t="shared" si="11"/>
        <v>20</v>
      </c>
      <c r="BN22" s="81"/>
      <c r="BO22" s="82">
        <f>IF(ISBLANK(A22),"",VLOOKUP(LEFT(A22,1),Coordinate,2,FALSE))</f>
        <v>1</v>
      </c>
      <c r="BP22" s="83">
        <f t="shared" si="17"/>
        <v>1</v>
      </c>
      <c r="BQ22" s="84">
        <f t="shared" si="18"/>
        <v>19</v>
      </c>
      <c r="BR22" s="54">
        <f>IF(ISBLANK(A22),"",vlookup(LEFT(A22,1),Coordinate,9,false))</f>
        <v>0</v>
      </c>
      <c r="BS22" s="54">
        <f>IF(ISBLANK(A22),"",VLOOKUP(MID(A22,2,1),Coordinate,9,false))</f>
        <v>0</v>
      </c>
      <c r="BT22" s="54">
        <f>IF(ISBLANK(A22),"",VLOOKUP(MID(A22,3,1),Coordinate,9,false))</f>
        <v>0</v>
      </c>
      <c r="BU22" s="54">
        <f>IF(ISBLANK(A22),"",VLOOKUP(MID(A22,4,1),Coordinate,9,false))</f>
        <v>0</v>
      </c>
      <c r="BV22" s="54">
        <f>IF(ISBLANK(A22),"",VLOOKUP(MID(A22,5,1),Coordinate,9,false))</f>
        <v>0</v>
      </c>
      <c r="BW22" s="54">
        <f>IF(ISBLANK(A22),"",VLOOKUP(MID(A22,6,1),Coordinate,9,false))</f>
        <v>0</v>
      </c>
      <c r="BX22" s="84">
        <f>IF(ISBLANK(A22),"",VLOOKUP(RIGHT(A22,1),Coordinate,9,false))</f>
        <v>19</v>
      </c>
      <c r="BY22" s="84">
        <f t="array" ref="BY22">SUMPRODUCT(BR22:BX22,TRANSPOSE(Weights))</f>
        <v>133</v>
      </c>
      <c r="BZ22" s="53"/>
    </row>
    <row r="23" ht="15.75" customHeight="1">
      <c r="A23" s="238" t="s">
        <v>1444</v>
      </c>
      <c r="B23" s="51" t="str">
        <f>IF(ISBLANK(A23),"",if(C23="","N",if(VLOOKUP(BQ23,NewPlanet,3,false)=C23,"Y","N")))</f>
        <v>N</v>
      </c>
      <c r="C23" s="86" t="s">
        <v>1445</v>
      </c>
      <c r="D23" s="52"/>
      <c r="E23" s="52"/>
      <c r="F23" s="53" t="s">
        <v>119</v>
      </c>
      <c r="G23" s="53"/>
      <c r="H23" s="52"/>
      <c r="I23" s="54">
        <f t="shared" si="14"/>
        <v>1</v>
      </c>
      <c r="J23" s="52"/>
      <c r="K23" s="52"/>
      <c r="L23" s="52"/>
      <c r="M23" s="52"/>
      <c r="N23" s="52"/>
      <c r="O23" s="54">
        <f t="shared" si="15"/>
        <v>0</v>
      </c>
      <c r="P23" s="55" t="s">
        <v>123</v>
      </c>
      <c r="Q23" s="64" t="s">
        <v>119</v>
      </c>
      <c r="R23" s="57" t="s">
        <v>123</v>
      </c>
      <c r="S23" s="66" t="s">
        <v>119</v>
      </c>
      <c r="T23" s="59" t="s">
        <v>124</v>
      </c>
      <c r="U23" s="60"/>
      <c r="V23" s="68" t="s">
        <v>119</v>
      </c>
      <c r="W23" s="62"/>
      <c r="X23" s="52"/>
      <c r="Y23" s="63"/>
      <c r="Z23" s="53">
        <v>2.0</v>
      </c>
      <c r="AA23" s="53">
        <v>3.0</v>
      </c>
      <c r="AB23" s="53"/>
      <c r="AC23" s="65"/>
      <c r="AD23" s="52"/>
      <c r="AE23" s="52"/>
      <c r="AF23" s="52"/>
      <c r="AG23" s="65"/>
      <c r="AH23" s="52"/>
      <c r="AI23" s="52"/>
      <c r="AJ23" s="52"/>
      <c r="AK23" s="65"/>
      <c r="AL23" s="52"/>
      <c r="AM23" s="52"/>
      <c r="AN23" s="52"/>
      <c r="AO23" s="56"/>
      <c r="AP23" s="56"/>
      <c r="AQ23" s="56"/>
      <c r="AR23" s="58"/>
      <c r="AS23" s="58"/>
      <c r="AT23" s="66"/>
      <c r="AU23" s="60"/>
      <c r="AV23" s="60"/>
      <c r="AW23" s="61"/>
      <c r="AX23" s="62"/>
      <c r="AY23" s="31">
        <f t="shared" si="16"/>
        <v>5</v>
      </c>
      <c r="AZ23" s="63"/>
      <c r="BA23" s="75">
        <v>3.0</v>
      </c>
      <c r="BB23" s="69"/>
      <c r="BC23" s="69"/>
      <c r="BD23" s="89">
        <v>4.0</v>
      </c>
      <c r="BE23" s="71"/>
      <c r="BF23" s="71"/>
      <c r="BG23" s="72"/>
      <c r="BH23" s="78">
        <v>4.0</v>
      </c>
      <c r="BI23" s="78">
        <v>4.0</v>
      </c>
      <c r="BJ23" s="74"/>
      <c r="BK23" s="74"/>
      <c r="BL23" s="77">
        <f t="shared" si="10"/>
        <v>15</v>
      </c>
      <c r="BM23" s="80">
        <f t="shared" si="11"/>
        <v>20</v>
      </c>
      <c r="BN23" s="81" t="s">
        <v>173</v>
      </c>
      <c r="BO23" s="82">
        <f>IF(ISBLANK(A23),"",VLOOKUP(LEFT(A23,1),Coordinate,2,FALSE))</f>
        <v>1</v>
      </c>
      <c r="BP23" s="83">
        <f t="shared" si="17"/>
        <v>1</v>
      </c>
      <c r="BQ23" s="84">
        <f t="shared" si="18"/>
        <v>20</v>
      </c>
      <c r="BR23" s="54">
        <f>IF(ISBLANK(A23),"",vlookup(LEFT(A23,1),Coordinate,9,false))</f>
        <v>0</v>
      </c>
      <c r="BS23" s="54">
        <f>IF(ISBLANK(A23),"",VLOOKUP(MID(A23,2,1),Coordinate,9,false))</f>
        <v>0</v>
      </c>
      <c r="BT23" s="54">
        <f>IF(ISBLANK(A23),"",VLOOKUP(MID(A23,3,1),Coordinate,9,false))</f>
        <v>0</v>
      </c>
      <c r="BU23" s="54">
        <f>IF(ISBLANK(A23),"",VLOOKUP(MID(A23,4,1),Coordinate,9,false))</f>
        <v>0</v>
      </c>
      <c r="BV23" s="54">
        <f>IF(ISBLANK(A23),"",VLOOKUP(MID(A23,5,1),Coordinate,9,false))</f>
        <v>0</v>
      </c>
      <c r="BW23" s="54">
        <f>IF(ISBLANK(A23),"",VLOOKUP(MID(A23,6,1),Coordinate,9,false))</f>
        <v>0</v>
      </c>
      <c r="BX23" s="84">
        <f>IF(ISBLANK(A23),"",VLOOKUP(RIGHT(A23,1),Coordinate,9,false))</f>
        <v>20</v>
      </c>
      <c r="BY23" s="84">
        <f t="array" ref="BY23">SUMPRODUCT(BR23:BX23,TRANSPOSE(Weights))</f>
        <v>140</v>
      </c>
      <c r="BZ23" s="53"/>
    </row>
    <row r="24" ht="15.75" customHeight="1">
      <c r="A24" s="238" t="s">
        <v>1447</v>
      </c>
      <c r="B24" s="92" t="s">
        <v>182</v>
      </c>
      <c r="C24" s="86" t="s">
        <v>1448</v>
      </c>
      <c r="D24" s="52"/>
      <c r="E24" s="52"/>
      <c r="F24" s="53" t="s">
        <v>119</v>
      </c>
      <c r="G24" s="53"/>
      <c r="H24" s="52"/>
      <c r="I24" s="54">
        <f t="shared" si="14"/>
        <v>1</v>
      </c>
      <c r="J24" s="52"/>
      <c r="K24" s="52"/>
      <c r="L24" s="52"/>
      <c r="M24" s="52"/>
      <c r="N24" s="52"/>
      <c r="O24" s="54">
        <f t="shared" si="15"/>
        <v>0</v>
      </c>
      <c r="P24" s="55" t="s">
        <v>123</v>
      </c>
      <c r="Q24" s="64" t="s">
        <v>119</v>
      </c>
      <c r="R24" s="57" t="s">
        <v>124</v>
      </c>
      <c r="S24" s="58"/>
      <c r="T24" s="59" t="s">
        <v>124</v>
      </c>
      <c r="U24" s="60"/>
      <c r="V24" s="61"/>
      <c r="W24" s="62"/>
      <c r="X24" s="52"/>
      <c r="Y24" s="63"/>
      <c r="Z24" s="53">
        <v>4.0</v>
      </c>
      <c r="AA24" s="53">
        <v>5.0</v>
      </c>
      <c r="AB24" s="53">
        <v>9.0</v>
      </c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/>
      <c r="AN24" s="52"/>
      <c r="AO24" s="56"/>
      <c r="AP24" s="56"/>
      <c r="AQ24" s="56"/>
      <c r="AR24" s="58"/>
      <c r="AS24" s="58"/>
      <c r="AT24" s="66"/>
      <c r="AU24" s="60"/>
      <c r="AV24" s="60"/>
      <c r="AW24" s="61"/>
      <c r="AX24" s="62"/>
      <c r="AY24" s="31">
        <f t="shared" si="16"/>
        <v>18</v>
      </c>
      <c r="AZ24" s="63"/>
      <c r="BA24" s="75">
        <v>2.0</v>
      </c>
      <c r="BB24" s="69"/>
      <c r="BC24" s="69"/>
      <c r="BD24" s="71"/>
      <c r="BE24" s="71"/>
      <c r="BF24" s="71"/>
      <c r="BG24" s="72"/>
      <c r="BH24" s="78"/>
      <c r="BI24" s="73"/>
      <c r="BJ24" s="74"/>
      <c r="BK24" s="74"/>
      <c r="BL24" s="77">
        <f t="shared" si="10"/>
        <v>2</v>
      </c>
      <c r="BM24" s="80">
        <f t="shared" si="11"/>
        <v>20</v>
      </c>
      <c r="BN24" s="81" t="s">
        <v>145</v>
      </c>
      <c r="BO24" s="82">
        <f>IF(ISBLANK(A24),"",VLOOKUP(LEFT(A24,1),Coordinate,2,FALSE))</f>
        <v>1</v>
      </c>
      <c r="BP24" s="83">
        <f t="shared" si="17"/>
        <v>1</v>
      </c>
      <c r="BQ24" s="84">
        <f t="shared" si="18"/>
        <v>21</v>
      </c>
      <c r="BR24" s="54">
        <f>IF(ISBLANK(A24),"",vlookup(LEFT(A24,1),Coordinate,9,false))</f>
        <v>0</v>
      </c>
      <c r="BS24" s="54">
        <f>IF(ISBLANK(A24),"",VLOOKUP(MID(A24,2,1),Coordinate,9,false))</f>
        <v>0</v>
      </c>
      <c r="BT24" s="54">
        <f>IF(ISBLANK(A24),"",VLOOKUP(MID(A24,3,1),Coordinate,9,false))</f>
        <v>0</v>
      </c>
      <c r="BU24" s="54">
        <f>IF(ISBLANK(A24),"",VLOOKUP(MID(A24,4,1),Coordinate,9,false))</f>
        <v>0</v>
      </c>
      <c r="BV24" s="54">
        <f>IF(ISBLANK(A24),"",VLOOKUP(MID(A24,5,1),Coordinate,9,false))</f>
        <v>0</v>
      </c>
      <c r="BW24" s="54">
        <f>IF(ISBLANK(A24),"",VLOOKUP(MID(A24,6,1),Coordinate,9,false))</f>
        <v>0</v>
      </c>
      <c r="BX24" s="84">
        <f>IF(ISBLANK(A24),"",VLOOKUP(RIGHT(A24,1),Coordinate,9,false))</f>
        <v>21</v>
      </c>
      <c r="BY24" s="84">
        <f t="array" ref="BY24">SUMPRODUCT(BR24:BX24,TRANSPOSE(Weights))</f>
        <v>147</v>
      </c>
      <c r="BZ24" s="53"/>
    </row>
    <row r="25" ht="15.75" customHeight="1">
      <c r="A25" s="238" t="s">
        <v>275</v>
      </c>
      <c r="B25" s="51" t="str">
        <f>IF(ISBLANK(A25),"",if(C25="","N",if(VLOOKUP(BQ25,NewPlanet,3,false)=C25,"Y","N")))</f>
        <v>N</v>
      </c>
      <c r="C25" s="3" t="s">
        <v>276</v>
      </c>
      <c r="D25" s="52"/>
      <c r="E25" s="52"/>
      <c r="F25" s="52"/>
      <c r="G25" s="53" t="s">
        <v>121</v>
      </c>
      <c r="H25" s="52"/>
      <c r="I25" s="54">
        <f t="shared" si="14"/>
        <v>1</v>
      </c>
      <c r="J25" s="52"/>
      <c r="K25" s="52"/>
      <c r="L25" s="52"/>
      <c r="M25" s="52"/>
      <c r="N25" s="52"/>
      <c r="O25" s="54">
        <f t="shared" si="15"/>
        <v>0</v>
      </c>
      <c r="P25" s="55" t="s">
        <v>124</v>
      </c>
      <c r="Q25" s="56"/>
      <c r="R25" s="57" t="s">
        <v>124</v>
      </c>
      <c r="S25" s="58"/>
      <c r="T25" s="59" t="s">
        <v>124</v>
      </c>
      <c r="U25" s="60"/>
      <c r="V25" s="61"/>
      <c r="W25" s="62"/>
      <c r="X25" s="52"/>
      <c r="Y25" s="63"/>
      <c r="Z25" s="53"/>
      <c r="AA25" s="53"/>
      <c r="AB25" s="53"/>
      <c r="AC25" s="65"/>
      <c r="AD25" s="52"/>
      <c r="AE25" s="52"/>
      <c r="AF25" s="52"/>
      <c r="AG25" s="65"/>
      <c r="AH25" s="52"/>
      <c r="AI25" s="52"/>
      <c r="AJ25" s="52"/>
      <c r="AK25" s="65"/>
      <c r="AL25" s="52"/>
      <c r="AM25" s="52"/>
      <c r="AN25" s="52"/>
      <c r="AO25" s="56"/>
      <c r="AP25" s="56"/>
      <c r="AQ25" s="56"/>
      <c r="AR25" s="58"/>
      <c r="AS25" s="58"/>
      <c r="AT25" s="66"/>
      <c r="AU25" s="60"/>
      <c r="AV25" s="60"/>
      <c r="AW25" s="61"/>
      <c r="AX25" s="62"/>
      <c r="AY25" s="31">
        <f t="shared" si="16"/>
        <v>0</v>
      </c>
      <c r="AZ25" s="63"/>
      <c r="BA25" s="69"/>
      <c r="BB25" s="69"/>
      <c r="BC25" s="69"/>
      <c r="BD25" s="71"/>
      <c r="BE25" s="71"/>
      <c r="BF25" s="71"/>
      <c r="BG25" s="72"/>
      <c r="BH25" s="73"/>
      <c r="BI25" s="73"/>
      <c r="BJ25" s="74"/>
      <c r="BK25" s="74"/>
      <c r="BL25" s="77">
        <f t="shared" si="10"/>
        <v>0</v>
      </c>
      <c r="BM25" s="80">
        <f t="shared" si="11"/>
        <v>0</v>
      </c>
      <c r="BN25" s="81"/>
      <c r="BO25" s="82">
        <f>IF(ISBLANK(A25),"",VLOOKUP(LEFT(A25,1),Coordinate,2,FALSE))</f>
        <v>1</v>
      </c>
      <c r="BP25" s="83">
        <f t="shared" si="17"/>
        <v>1</v>
      </c>
      <c r="BQ25" s="84">
        <f t="shared" si="18"/>
        <v>2</v>
      </c>
      <c r="BR25" s="54">
        <f>IF(ISBLANK(A25),"",vlookup(LEFT(A25,1),Coordinate,9,false))</f>
        <v>0</v>
      </c>
      <c r="BS25" s="54">
        <f>IF(ISBLANK(A25),"",VLOOKUP(MID(A25,2,1),Coordinate,9,false))</f>
        <v>0</v>
      </c>
      <c r="BT25" s="54">
        <f>IF(ISBLANK(A25),"",VLOOKUP(MID(A25,3,1),Coordinate,9,false))</f>
        <v>0</v>
      </c>
      <c r="BU25" s="54">
        <f>IF(ISBLANK(A25),"",VLOOKUP(MID(A25,4,1),Coordinate,9,false))</f>
        <v>0</v>
      </c>
      <c r="BV25" s="54">
        <f>IF(ISBLANK(A25),"",VLOOKUP(MID(A25,5,1),Coordinate,9,false))</f>
        <v>0</v>
      </c>
      <c r="BW25" s="54">
        <f>IF(ISBLANK(A25),"",VLOOKUP(MID(A25,6,1),Coordinate,9,false))</f>
        <v>1</v>
      </c>
      <c r="BX25" s="84">
        <f>IF(ISBLANK(A25),"",VLOOKUP(RIGHT(A25,1),Coordinate,9,false))</f>
        <v>1</v>
      </c>
      <c r="BY25" s="84">
        <f t="array" ref="BY25">SUMPRODUCT(BR25:BX25,TRANSPOSE(Weights))</f>
        <v>13</v>
      </c>
      <c r="BZ25" s="53"/>
    </row>
    <row r="26" ht="15.75" customHeight="1">
      <c r="A26" s="238" t="s">
        <v>280</v>
      </c>
      <c r="B26" s="51" t="str">
        <f>IF(ISBLANK(A26),"",if(C26="","N",if(VLOOKUP(BQ26,NewPlanet,3,false)=C26,"Y","N")))</f>
        <v>N</v>
      </c>
      <c r="C26" s="3" t="s">
        <v>269</v>
      </c>
      <c r="D26" s="52"/>
      <c r="E26" s="52"/>
      <c r="F26" s="52"/>
      <c r="G26" s="53"/>
      <c r="H26" s="52" t="s">
        <v>119</v>
      </c>
      <c r="I26" s="54">
        <f t="shared" si="14"/>
        <v>1</v>
      </c>
      <c r="J26" s="52"/>
      <c r="K26" s="52"/>
      <c r="L26" s="52"/>
      <c r="M26" s="52"/>
      <c r="N26" s="52"/>
      <c r="O26" s="54">
        <f t="shared" si="15"/>
        <v>0</v>
      </c>
      <c r="P26" s="55" t="s">
        <v>123</v>
      </c>
      <c r="Q26" s="56"/>
      <c r="R26" s="57" t="s">
        <v>123</v>
      </c>
      <c r="S26" s="58"/>
      <c r="T26" s="59" t="s">
        <v>125</v>
      </c>
      <c r="U26" s="60" t="s">
        <v>119</v>
      </c>
      <c r="V26" s="61" t="s">
        <v>119</v>
      </c>
      <c r="W26" s="62" t="s">
        <v>119</v>
      </c>
      <c r="X26" s="52" t="s">
        <v>119</v>
      </c>
      <c r="Y26" s="63"/>
      <c r="Z26" s="53">
        <v>2.0</v>
      </c>
      <c r="AA26" s="53"/>
      <c r="AB26" s="53"/>
      <c r="AC26" s="65"/>
      <c r="AD26" s="52"/>
      <c r="AE26" s="52"/>
      <c r="AF26" s="52"/>
      <c r="AG26" s="65"/>
      <c r="AH26" s="52"/>
      <c r="AI26" s="52"/>
      <c r="AJ26" s="52"/>
      <c r="AK26" s="65"/>
      <c r="AL26" s="52"/>
      <c r="AM26" s="52"/>
      <c r="AN26" s="52"/>
      <c r="AO26" s="56">
        <v>3.0</v>
      </c>
      <c r="AP26" s="56"/>
      <c r="AQ26" s="56"/>
      <c r="AR26" s="58">
        <v>3.0</v>
      </c>
      <c r="AS26" s="58"/>
      <c r="AT26" s="66"/>
      <c r="AU26" s="60"/>
      <c r="AV26" s="60"/>
      <c r="AW26" s="61"/>
      <c r="AX26" s="62"/>
      <c r="AY26" s="31">
        <f t="shared" si="16"/>
        <v>8</v>
      </c>
      <c r="AZ26" s="63"/>
      <c r="BA26" s="69"/>
      <c r="BB26" s="69"/>
      <c r="BC26" s="69"/>
      <c r="BD26" s="71"/>
      <c r="BE26" s="71"/>
      <c r="BF26" s="71"/>
      <c r="BG26" s="72">
        <v>3.0</v>
      </c>
      <c r="BH26" s="73">
        <v>5.0</v>
      </c>
      <c r="BI26" s="73"/>
      <c r="BJ26" s="74">
        <v>4.0</v>
      </c>
      <c r="BK26" s="74"/>
      <c r="BL26" s="77">
        <f t="shared" si="10"/>
        <v>12</v>
      </c>
      <c r="BM26" s="80">
        <f t="shared" si="11"/>
        <v>20</v>
      </c>
      <c r="BN26" s="81"/>
      <c r="BO26" s="82">
        <f>IF(ISBLANK(A26),"",VLOOKUP(LEFT(A26,1),Coordinate,2,FALSE))</f>
        <v>1</v>
      </c>
      <c r="BP26" s="83">
        <f t="shared" si="17"/>
        <v>1</v>
      </c>
      <c r="BQ26" s="84">
        <f t="shared" si="18"/>
        <v>3</v>
      </c>
      <c r="BR26" s="54">
        <f>IF(ISBLANK(A26),"",vlookup(LEFT(A26,1),Coordinate,9,false))</f>
        <v>0</v>
      </c>
      <c r="BS26" s="54">
        <f>IF(ISBLANK(A26),"",VLOOKUP(MID(A26,2,1),Coordinate,9,false))</f>
        <v>0</v>
      </c>
      <c r="BT26" s="54">
        <f>IF(ISBLANK(A26),"",VLOOKUP(MID(A26,3,1),Coordinate,9,false))</f>
        <v>0</v>
      </c>
      <c r="BU26" s="54">
        <f>IF(ISBLANK(A26),"",VLOOKUP(MID(A26,4,1),Coordinate,9,false))</f>
        <v>0</v>
      </c>
      <c r="BV26" s="54">
        <f>IF(ISBLANK(A26),"",VLOOKUP(MID(A26,5,1),Coordinate,9,false))</f>
        <v>0</v>
      </c>
      <c r="BW26" s="54">
        <f>IF(ISBLANK(A26),"",VLOOKUP(MID(A26,6,1),Coordinate,9,false))</f>
        <v>1</v>
      </c>
      <c r="BX26" s="84">
        <f>IF(ISBLANK(A26),"",VLOOKUP(RIGHT(A26,1),Coordinate,9,false))</f>
        <v>2</v>
      </c>
      <c r="BY26" s="84">
        <f t="array" ref="BY26">SUMPRODUCT(BR26:BX26,TRANSPOSE(Weights))</f>
        <v>20</v>
      </c>
      <c r="BZ26" s="53"/>
    </row>
    <row r="27" ht="15.75" customHeight="1">
      <c r="A27" s="238" t="s">
        <v>280</v>
      </c>
      <c r="B27" s="51" t="str">
        <f>IF(ISBLANK(A27),"",if(C27="","N",if(VLOOKUP(BQ27,NewPlanet,3,false)=C27,"Y","N")))</f>
        <v>N</v>
      </c>
      <c r="C27" s="3" t="s">
        <v>282</v>
      </c>
      <c r="D27" s="52"/>
      <c r="E27" s="52" t="s">
        <v>119</v>
      </c>
      <c r="F27" s="52"/>
      <c r="G27" s="53"/>
      <c r="H27" s="52"/>
      <c r="I27" s="54">
        <f t="shared" si="14"/>
        <v>1</v>
      </c>
      <c r="J27" s="52"/>
      <c r="K27" s="52"/>
      <c r="L27" s="52"/>
      <c r="M27" s="52"/>
      <c r="N27" s="52"/>
      <c r="O27" s="54">
        <f t="shared" si="15"/>
        <v>0</v>
      </c>
      <c r="P27" s="55" t="s">
        <v>123</v>
      </c>
      <c r="Q27" s="56"/>
      <c r="R27" s="57" t="s">
        <v>124</v>
      </c>
      <c r="S27" s="58"/>
      <c r="T27" s="59" t="s">
        <v>124</v>
      </c>
      <c r="U27" s="60"/>
      <c r="V27" s="61" t="s">
        <v>119</v>
      </c>
      <c r="W27" s="62" t="s">
        <v>119</v>
      </c>
      <c r="X27" s="52"/>
      <c r="Y27" s="63"/>
      <c r="Z27" s="53">
        <v>2.0</v>
      </c>
      <c r="AA27" s="53">
        <v>2.0</v>
      </c>
      <c r="AB27" s="53"/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56">
        <v>3.0</v>
      </c>
      <c r="AP27" s="56"/>
      <c r="AQ27" s="56"/>
      <c r="AR27" s="58"/>
      <c r="AS27" s="58"/>
      <c r="AT27" s="66"/>
      <c r="AU27" s="60"/>
      <c r="AV27" s="60"/>
      <c r="AW27" s="61"/>
      <c r="AX27" s="62">
        <v>4.0</v>
      </c>
      <c r="AY27" s="31">
        <f t="shared" si="16"/>
        <v>11</v>
      </c>
      <c r="AZ27" s="63"/>
      <c r="BA27" s="69"/>
      <c r="BB27" s="69"/>
      <c r="BC27" s="69"/>
      <c r="BD27" s="71"/>
      <c r="BE27" s="71"/>
      <c r="BF27" s="71"/>
      <c r="BG27" s="72"/>
      <c r="BH27" s="73">
        <v>9.0</v>
      </c>
      <c r="BI27" s="73"/>
      <c r="BJ27" s="74"/>
      <c r="BK27" s="74"/>
      <c r="BL27" s="77">
        <f t="shared" si="10"/>
        <v>9</v>
      </c>
      <c r="BM27" s="80">
        <f t="shared" si="11"/>
        <v>20</v>
      </c>
      <c r="BN27" s="81"/>
      <c r="BO27" s="82">
        <f>IF(ISBLANK(A27),"",VLOOKUP(LEFT(A27,1),Coordinate,2,FALSE))</f>
        <v>1</v>
      </c>
      <c r="BP27" s="83">
        <f t="shared" si="17"/>
        <v>1</v>
      </c>
      <c r="BQ27" s="84">
        <f t="shared" si="18"/>
        <v>3</v>
      </c>
      <c r="BR27" s="54">
        <f>IF(ISBLANK(A27),"",vlookup(LEFT(A27,1),Coordinate,9,false))</f>
        <v>0</v>
      </c>
      <c r="BS27" s="54">
        <f>IF(ISBLANK(A27),"",VLOOKUP(MID(A27,2,1),Coordinate,9,false))</f>
        <v>0</v>
      </c>
      <c r="BT27" s="54">
        <f>IF(ISBLANK(A27),"",VLOOKUP(MID(A27,3,1),Coordinate,9,false))</f>
        <v>0</v>
      </c>
      <c r="BU27" s="54">
        <f>IF(ISBLANK(A27),"",VLOOKUP(MID(A27,4,1),Coordinate,9,false))</f>
        <v>0</v>
      </c>
      <c r="BV27" s="54">
        <f>IF(ISBLANK(A27),"",VLOOKUP(MID(A27,5,1),Coordinate,9,false))</f>
        <v>0</v>
      </c>
      <c r="BW27" s="54">
        <f>IF(ISBLANK(A27),"",VLOOKUP(MID(A27,6,1),Coordinate,9,false))</f>
        <v>1</v>
      </c>
      <c r="BX27" s="84">
        <f>IF(ISBLANK(A27),"",VLOOKUP(RIGHT(A27,1),Coordinate,9,false))</f>
        <v>2</v>
      </c>
      <c r="BY27" s="84">
        <f t="array" ref="BY27">SUMPRODUCT(BR27:BX27,TRANSPOSE(Weights))</f>
        <v>20</v>
      </c>
      <c r="BZ27" s="53"/>
    </row>
    <row r="28" ht="15.75" customHeight="1">
      <c r="A28" s="238" t="s">
        <v>287</v>
      </c>
      <c r="B28" s="51" t="str">
        <f>IF(ISBLANK(A28),"",if(C28="","N",if(VLOOKUP(BQ28,NewPlanet,3,false)=C28,"Y","N")))</f>
        <v>N</v>
      </c>
      <c r="C28" s="3" t="s">
        <v>289</v>
      </c>
      <c r="D28" s="52"/>
      <c r="E28" s="52"/>
      <c r="F28" s="52" t="s">
        <v>121</v>
      </c>
      <c r="G28" s="53"/>
      <c r="H28" s="52"/>
      <c r="I28" s="54">
        <f t="shared" si="14"/>
        <v>1</v>
      </c>
      <c r="J28" s="52"/>
      <c r="K28" s="52"/>
      <c r="L28" s="52"/>
      <c r="M28" s="52"/>
      <c r="N28" s="52"/>
      <c r="O28" s="54">
        <f t="shared" si="15"/>
        <v>0</v>
      </c>
      <c r="P28" s="55" t="s">
        <v>131</v>
      </c>
      <c r="Q28" s="56" t="s">
        <v>121</v>
      </c>
      <c r="R28" s="57" t="s">
        <v>131</v>
      </c>
      <c r="S28" s="58" t="s">
        <v>121</v>
      </c>
      <c r="T28" s="59" t="s">
        <v>124</v>
      </c>
      <c r="U28" s="60"/>
      <c r="V28" s="61" t="s">
        <v>121</v>
      </c>
      <c r="W28" s="62"/>
      <c r="X28" s="52"/>
      <c r="Y28" s="63"/>
      <c r="Z28" s="53"/>
      <c r="AA28" s="53"/>
      <c r="AB28" s="53"/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2"/>
      <c r="AN28" s="52"/>
      <c r="AO28" s="56"/>
      <c r="AP28" s="56"/>
      <c r="AQ28" s="56"/>
      <c r="AR28" s="58"/>
      <c r="AS28" s="58"/>
      <c r="AT28" s="66"/>
      <c r="AU28" s="60"/>
      <c r="AV28" s="60"/>
      <c r="AW28" s="61">
        <v>3.0</v>
      </c>
      <c r="AX28" s="62"/>
      <c r="AY28" s="31">
        <f t="shared" si="16"/>
        <v>3</v>
      </c>
      <c r="AZ28" s="63"/>
      <c r="BA28" s="69"/>
      <c r="BB28" s="69"/>
      <c r="BC28" s="69"/>
      <c r="BD28" s="71"/>
      <c r="BE28" s="71"/>
      <c r="BF28" s="71"/>
      <c r="BG28" s="72"/>
      <c r="BH28" s="73"/>
      <c r="BI28" s="73"/>
      <c r="BJ28" s="74"/>
      <c r="BK28" s="74"/>
      <c r="BL28" s="77">
        <f t="shared" si="10"/>
        <v>0</v>
      </c>
      <c r="BM28" s="80">
        <f t="shared" si="11"/>
        <v>3</v>
      </c>
      <c r="BN28" s="81" t="s">
        <v>291</v>
      </c>
      <c r="BO28" s="82">
        <f>IF(ISBLANK(A28),"",VLOOKUP(LEFT(A28,1),Coordinate,2,FALSE))</f>
        <v>1</v>
      </c>
      <c r="BP28" s="83">
        <f t="shared" si="17"/>
        <v>1</v>
      </c>
      <c r="BQ28" s="84">
        <f t="shared" si="18"/>
        <v>4</v>
      </c>
      <c r="BR28" s="54">
        <f>IF(ISBLANK(A28),"",vlookup(LEFT(A28,1),Coordinate,9,false))</f>
        <v>0</v>
      </c>
      <c r="BS28" s="54">
        <f>IF(ISBLANK(A28),"",VLOOKUP(MID(A28,2,1),Coordinate,9,false))</f>
        <v>0</v>
      </c>
      <c r="BT28" s="54">
        <f>IF(ISBLANK(A28),"",VLOOKUP(MID(A28,3,1),Coordinate,9,false))</f>
        <v>0</v>
      </c>
      <c r="BU28" s="54">
        <f>IF(ISBLANK(A28),"",VLOOKUP(MID(A28,4,1),Coordinate,9,false))</f>
        <v>0</v>
      </c>
      <c r="BV28" s="54">
        <f>IF(ISBLANK(A28),"",VLOOKUP(MID(A28,5,1),Coordinate,9,false))</f>
        <v>0</v>
      </c>
      <c r="BW28" s="54">
        <f>IF(ISBLANK(A28),"",VLOOKUP(MID(A28,6,1),Coordinate,9,false))</f>
        <v>1</v>
      </c>
      <c r="BX28" s="84">
        <f>IF(ISBLANK(A28),"",VLOOKUP(RIGHT(A28,1),Coordinate,9,false))</f>
        <v>3</v>
      </c>
      <c r="BY28" s="84">
        <f t="array" ref="BY28">SUMPRODUCT(BR28:BX28,TRANSPOSE(Weights))</f>
        <v>27</v>
      </c>
      <c r="BZ28" s="53"/>
    </row>
    <row r="29" ht="15.75" customHeight="1">
      <c r="A29" s="238" t="s">
        <v>295</v>
      </c>
      <c r="B29" s="51" t="str">
        <f>IF(ISBLANK(A29),"",if(C29="","N",if(VLOOKUP(BQ29,NewPlanet,3,false)=C29,"Y","N")))</f>
        <v>N</v>
      </c>
      <c r="C29" s="3" t="s">
        <v>299</v>
      </c>
      <c r="D29" s="52" t="s">
        <v>121</v>
      </c>
      <c r="E29" s="52"/>
      <c r="F29" s="52"/>
      <c r="G29" s="53"/>
      <c r="H29" s="52"/>
      <c r="I29" s="54">
        <f t="shared" si="14"/>
        <v>1</v>
      </c>
      <c r="J29" s="52"/>
      <c r="K29" s="52"/>
      <c r="L29" s="52"/>
      <c r="M29" s="52"/>
      <c r="N29" s="52"/>
      <c r="O29" s="54">
        <f t="shared" si="15"/>
        <v>0</v>
      </c>
      <c r="P29" s="55" t="s">
        <v>123</v>
      </c>
      <c r="Q29" s="56" t="s">
        <v>121</v>
      </c>
      <c r="R29" s="57" t="s">
        <v>124</v>
      </c>
      <c r="S29" s="58"/>
      <c r="T29" s="59" t="s">
        <v>124</v>
      </c>
      <c r="U29" s="60"/>
      <c r="V29" s="61" t="s">
        <v>121</v>
      </c>
      <c r="W29" s="62" t="s">
        <v>121</v>
      </c>
      <c r="X29" s="52" t="s">
        <v>121</v>
      </c>
      <c r="Y29" s="63"/>
      <c r="Z29" s="53">
        <v>2.0</v>
      </c>
      <c r="AA29" s="53">
        <v>3.0</v>
      </c>
      <c r="AB29" s="53"/>
      <c r="AC29" s="65"/>
      <c r="AD29" s="52"/>
      <c r="AE29" s="52"/>
      <c r="AF29" s="52"/>
      <c r="AG29" s="65"/>
      <c r="AH29" s="52"/>
      <c r="AI29" s="52"/>
      <c r="AJ29" s="52"/>
      <c r="AK29" s="65"/>
      <c r="AL29" s="52"/>
      <c r="AM29" s="52">
        <v>1.0</v>
      </c>
      <c r="AN29" s="52"/>
      <c r="AO29" s="56"/>
      <c r="AP29" s="56"/>
      <c r="AQ29" s="56"/>
      <c r="AR29" s="58"/>
      <c r="AS29" s="58"/>
      <c r="AT29" s="66"/>
      <c r="AU29" s="60"/>
      <c r="AV29" s="60"/>
      <c r="AW29" s="61"/>
      <c r="AX29" s="62"/>
      <c r="AY29" s="31">
        <f t="shared" si="16"/>
        <v>6</v>
      </c>
      <c r="AZ29" s="63"/>
      <c r="BA29" s="69"/>
      <c r="BB29" s="69"/>
      <c r="BC29" s="69"/>
      <c r="BD29" s="71"/>
      <c r="BE29" s="71"/>
      <c r="BF29" s="71"/>
      <c r="BG29" s="72"/>
      <c r="BH29" s="73"/>
      <c r="BI29" s="73"/>
      <c r="BJ29" s="74"/>
      <c r="BK29" s="74"/>
      <c r="BL29" s="77">
        <f t="shared" si="10"/>
        <v>0</v>
      </c>
      <c r="BM29" s="80">
        <f t="shared" si="11"/>
        <v>6</v>
      </c>
      <c r="BN29" s="81"/>
      <c r="BO29" s="82">
        <f>IF(ISBLANK(A29),"",VLOOKUP(LEFT(A29,1),Coordinate,2,FALSE))</f>
        <v>1</v>
      </c>
      <c r="BP29" s="83">
        <f t="shared" si="17"/>
        <v>1</v>
      </c>
      <c r="BQ29" s="84">
        <f t="shared" si="18"/>
        <v>5</v>
      </c>
      <c r="BR29" s="54">
        <f>IF(ISBLANK(A29),"",vlookup(LEFT(A29,1),Coordinate,9,false))</f>
        <v>0</v>
      </c>
      <c r="BS29" s="54">
        <f>IF(ISBLANK(A29),"",VLOOKUP(MID(A29,2,1),Coordinate,9,false))</f>
        <v>0</v>
      </c>
      <c r="BT29" s="54">
        <f>IF(ISBLANK(A29),"",VLOOKUP(MID(A29,3,1),Coordinate,9,false))</f>
        <v>0</v>
      </c>
      <c r="BU29" s="54">
        <f>IF(ISBLANK(A29),"",VLOOKUP(MID(A29,4,1),Coordinate,9,false))</f>
        <v>0</v>
      </c>
      <c r="BV29" s="54">
        <f>IF(ISBLANK(A29),"",VLOOKUP(MID(A29,5,1),Coordinate,9,false))</f>
        <v>0</v>
      </c>
      <c r="BW29" s="54">
        <f>IF(ISBLANK(A29),"",VLOOKUP(MID(A29,6,1),Coordinate,9,false))</f>
        <v>1</v>
      </c>
      <c r="BX29" s="84">
        <f>IF(ISBLANK(A29),"",VLOOKUP(RIGHT(A29,1),Coordinate,9,false))</f>
        <v>4</v>
      </c>
      <c r="BY29" s="84">
        <f t="array" ref="BY29">SUMPRODUCT(BR29:BX29,TRANSPOSE(Weights))</f>
        <v>34</v>
      </c>
      <c r="BZ29" s="53"/>
    </row>
    <row r="30" ht="15.75" customHeight="1">
      <c r="A30" s="262" t="s">
        <v>305</v>
      </c>
      <c r="B30" s="51" t="str">
        <f>IF(ISBLANK(A30),"",if(C30="","N",if(VLOOKUP(BQ30,NewPlanet,3,false)=C30,"Y","N")))</f>
        <v>N</v>
      </c>
      <c r="C30" s="87" t="s">
        <v>306</v>
      </c>
      <c r="D30" s="97"/>
      <c r="E30" s="97"/>
      <c r="F30" s="97"/>
      <c r="G30" s="116" t="s">
        <v>121</v>
      </c>
      <c r="H30" s="97"/>
      <c r="I30" s="54">
        <f t="shared" si="14"/>
        <v>1</v>
      </c>
      <c r="J30" s="97"/>
      <c r="K30" s="97"/>
      <c r="L30" s="97"/>
      <c r="M30" s="97"/>
      <c r="N30" s="97"/>
      <c r="O30" s="54">
        <f t="shared" si="15"/>
        <v>0</v>
      </c>
      <c r="P30" s="117" t="s">
        <v>122</v>
      </c>
      <c r="Q30" s="118" t="s">
        <v>121</v>
      </c>
      <c r="R30" s="119" t="s">
        <v>124</v>
      </c>
      <c r="S30" s="107"/>
      <c r="T30" s="120" t="s">
        <v>125</v>
      </c>
      <c r="U30" s="110"/>
      <c r="V30" s="102"/>
      <c r="W30" s="121" t="s">
        <v>121</v>
      </c>
      <c r="X30" s="97"/>
      <c r="Y30" s="104"/>
      <c r="Z30" s="98"/>
      <c r="AA30" s="98"/>
      <c r="AB30" s="98"/>
      <c r="AC30" s="106"/>
      <c r="AD30" s="97"/>
      <c r="AE30" s="97"/>
      <c r="AF30" s="97"/>
      <c r="AG30" s="106"/>
      <c r="AH30" s="97"/>
      <c r="AI30" s="97"/>
      <c r="AJ30" s="97"/>
      <c r="AK30" s="106"/>
      <c r="AL30" s="97"/>
      <c r="AM30" s="97"/>
      <c r="AN30" s="97"/>
      <c r="AO30" s="100"/>
      <c r="AP30" s="100"/>
      <c r="AQ30" s="100"/>
      <c r="AR30" s="107"/>
      <c r="AS30" s="107"/>
      <c r="AT30" s="101"/>
      <c r="AU30" s="122">
        <v>1.0</v>
      </c>
      <c r="AV30" s="122" t="s">
        <v>309</v>
      </c>
      <c r="AW30" s="102"/>
      <c r="AX30" s="109"/>
      <c r="AY30" s="31">
        <f t="shared" si="16"/>
        <v>1</v>
      </c>
      <c r="AZ30" s="104"/>
      <c r="BA30" s="100"/>
      <c r="BB30" s="100"/>
      <c r="BC30" s="118">
        <v>2.0</v>
      </c>
      <c r="BD30" s="107"/>
      <c r="BE30" s="107"/>
      <c r="BF30" s="107"/>
      <c r="BG30" s="110"/>
      <c r="BH30" s="102"/>
      <c r="BI30" s="102"/>
      <c r="BJ30" s="109"/>
      <c r="BK30" s="109"/>
      <c r="BL30" s="77">
        <f t="shared" si="10"/>
        <v>2</v>
      </c>
      <c r="BM30" s="80">
        <f t="shared" si="11"/>
        <v>3</v>
      </c>
      <c r="BN30" s="123" t="s">
        <v>311</v>
      </c>
      <c r="BO30" s="82">
        <f>IF(ISBLANK(A30),"",VLOOKUP(LEFT(A30,1),Coordinate,2,FALSE))</f>
        <v>1</v>
      </c>
      <c r="BP30" s="83">
        <f t="shared" si="17"/>
        <v>1</v>
      </c>
      <c r="BQ30" s="84">
        <f t="shared" si="18"/>
        <v>6</v>
      </c>
      <c r="BR30" s="54">
        <f>IF(ISBLANK(A30),"",vlookup(LEFT(A30,1),Coordinate,9,false))</f>
        <v>0</v>
      </c>
      <c r="BS30" s="54">
        <f>IF(ISBLANK(A30),"",VLOOKUP(MID(A30,2,1),Coordinate,9,false))</f>
        <v>0</v>
      </c>
      <c r="BT30" s="54">
        <f>IF(ISBLANK(A30),"",VLOOKUP(MID(A30,3,1),Coordinate,9,false))</f>
        <v>0</v>
      </c>
      <c r="BU30" s="54">
        <f>IF(ISBLANK(A30),"",VLOOKUP(MID(A30,4,1),Coordinate,9,false))</f>
        <v>0</v>
      </c>
      <c r="BV30" s="54">
        <f>IF(ISBLANK(A30),"",VLOOKUP(MID(A30,5,1),Coordinate,9,false))</f>
        <v>0</v>
      </c>
      <c r="BW30" s="54">
        <f>IF(ISBLANK(A30),"",VLOOKUP(MID(A30,6,1),Coordinate,9,false))</f>
        <v>1</v>
      </c>
      <c r="BX30" s="84">
        <f>IF(ISBLANK(A30),"",VLOOKUP(RIGHT(A30,1),Coordinate,9,false))</f>
        <v>5</v>
      </c>
      <c r="BY30" s="84">
        <f t="array" ref="BY30">SUMPRODUCT(BR30:BX30,TRANSPOSE(Weights))</f>
        <v>41</v>
      </c>
      <c r="BZ30" s="53"/>
    </row>
    <row r="31" ht="15.75" customHeight="1">
      <c r="A31" s="262" t="s">
        <v>317</v>
      </c>
      <c r="B31" s="51" t="str">
        <f>IF(ISBLANK(A31),"",if(C31="","N",if(VLOOKUP(BQ31,NewPlanet,3,false)=C31,"Y","N")))</f>
        <v>N</v>
      </c>
      <c r="C31" s="87" t="s">
        <v>318</v>
      </c>
      <c r="D31" s="97"/>
      <c r="E31" s="97"/>
      <c r="F31" s="116" t="s">
        <v>121</v>
      </c>
      <c r="G31" s="98"/>
      <c r="H31" s="97"/>
      <c r="I31" s="54">
        <f t="shared" si="14"/>
        <v>1</v>
      </c>
      <c r="J31" s="97"/>
      <c r="K31" s="97"/>
      <c r="L31" s="97"/>
      <c r="M31" s="97"/>
      <c r="N31" s="97"/>
      <c r="O31" s="54">
        <f t="shared" si="15"/>
        <v>0</v>
      </c>
      <c r="P31" s="117" t="s">
        <v>131</v>
      </c>
      <c r="Q31" s="124"/>
      <c r="R31" s="119" t="s">
        <v>131</v>
      </c>
      <c r="S31" s="125" t="s">
        <v>121</v>
      </c>
      <c r="T31" s="120" t="s">
        <v>125</v>
      </c>
      <c r="U31" s="122" t="s">
        <v>121</v>
      </c>
      <c r="V31" s="102"/>
      <c r="W31" s="121" t="s">
        <v>121</v>
      </c>
      <c r="X31" s="97"/>
      <c r="Y31" s="104"/>
      <c r="Z31" s="98"/>
      <c r="AA31" s="98"/>
      <c r="AB31" s="98"/>
      <c r="AC31" s="106"/>
      <c r="AD31" s="97"/>
      <c r="AE31" s="97"/>
      <c r="AF31" s="97"/>
      <c r="AG31" s="106"/>
      <c r="AH31" s="97"/>
      <c r="AI31" s="97"/>
      <c r="AJ31" s="97"/>
      <c r="AK31" s="106"/>
      <c r="AL31" s="97"/>
      <c r="AM31" s="97"/>
      <c r="AN31" s="97"/>
      <c r="AO31" s="100"/>
      <c r="AP31" s="100"/>
      <c r="AQ31" s="100"/>
      <c r="AR31" s="107"/>
      <c r="AS31" s="107"/>
      <c r="AT31" s="101"/>
      <c r="AU31" s="108"/>
      <c r="AV31" s="108"/>
      <c r="AW31" s="102"/>
      <c r="AX31" s="121">
        <v>2.0</v>
      </c>
      <c r="AY31" s="31">
        <f t="shared" si="16"/>
        <v>2</v>
      </c>
      <c r="AZ31" s="104"/>
      <c r="BA31" s="100"/>
      <c r="BB31" s="100"/>
      <c r="BC31" s="124"/>
      <c r="BD31" s="107"/>
      <c r="BE31" s="107"/>
      <c r="BF31" s="107"/>
      <c r="BG31" s="110"/>
      <c r="BH31" s="102"/>
      <c r="BI31" s="102"/>
      <c r="BJ31" s="109"/>
      <c r="BK31" s="109"/>
      <c r="BL31" s="77">
        <f t="shared" si="10"/>
        <v>0</v>
      </c>
      <c r="BM31" s="80">
        <f t="shared" si="11"/>
        <v>2</v>
      </c>
      <c r="BN31" s="123" t="s">
        <v>322</v>
      </c>
      <c r="BO31" s="82">
        <f>IF(ISBLANK(A31),"",VLOOKUP(LEFT(A31,1),Coordinate,2,FALSE))</f>
        <v>1</v>
      </c>
      <c r="BP31" s="83">
        <f t="shared" si="17"/>
        <v>1</v>
      </c>
      <c r="BQ31" s="84">
        <f t="shared" si="18"/>
        <v>7</v>
      </c>
      <c r="BR31" s="54">
        <f>IF(ISBLANK(A31),"",vlookup(LEFT(A31,1),Coordinate,9,false))</f>
        <v>0</v>
      </c>
      <c r="BS31" s="54">
        <f>IF(ISBLANK(A31),"",VLOOKUP(MID(A31,2,1),Coordinate,9,false))</f>
        <v>0</v>
      </c>
      <c r="BT31" s="54">
        <f>IF(ISBLANK(A31),"",VLOOKUP(MID(A31,3,1),Coordinate,9,false))</f>
        <v>0</v>
      </c>
      <c r="BU31" s="54">
        <f>IF(ISBLANK(A31),"",VLOOKUP(MID(A31,4,1),Coordinate,9,false))</f>
        <v>0</v>
      </c>
      <c r="BV31" s="54">
        <f>IF(ISBLANK(A31),"",VLOOKUP(MID(A31,5,1),Coordinate,9,false))</f>
        <v>0</v>
      </c>
      <c r="BW31" s="54">
        <f>IF(ISBLANK(A31),"",VLOOKUP(MID(A31,6,1),Coordinate,9,false))</f>
        <v>1</v>
      </c>
      <c r="BX31" s="84">
        <f>IF(ISBLANK(A31),"",VLOOKUP(RIGHT(A31,1),Coordinate,9,false))</f>
        <v>6</v>
      </c>
      <c r="BY31" s="84">
        <f t="array" ref="BY31">SUMPRODUCT(BR31:BX31,TRANSPOSE(Weights))</f>
        <v>48</v>
      </c>
      <c r="BZ31" s="53"/>
    </row>
    <row r="32" ht="15.75" customHeight="1">
      <c r="A32" s="238" t="s">
        <v>325</v>
      </c>
      <c r="B32" s="51" t="str">
        <f>IF(ISBLANK(A32),"",if(C32="","N",if(VLOOKUP(BQ32,NewPlanet,3,false)=C32,"Y","N")))</f>
        <v>N</v>
      </c>
      <c r="C32" s="3" t="s">
        <v>327</v>
      </c>
      <c r="D32" s="52"/>
      <c r="E32" s="53" t="s">
        <v>121</v>
      </c>
      <c r="F32" s="52"/>
      <c r="G32" s="53"/>
      <c r="H32" s="52"/>
      <c r="I32" s="54">
        <f t="shared" si="14"/>
        <v>1</v>
      </c>
      <c r="J32" s="52"/>
      <c r="K32" s="52"/>
      <c r="L32" s="52"/>
      <c r="M32" s="52"/>
      <c r="N32" s="52"/>
      <c r="O32" s="54">
        <f t="shared" si="15"/>
        <v>0</v>
      </c>
      <c r="P32" s="55" t="s">
        <v>131</v>
      </c>
      <c r="Q32" s="56"/>
      <c r="R32" s="57" t="s">
        <v>124</v>
      </c>
      <c r="S32" s="58"/>
      <c r="T32" s="59" t="s">
        <v>125</v>
      </c>
      <c r="U32" s="67" t="s">
        <v>121</v>
      </c>
      <c r="V32" s="68" t="s">
        <v>121</v>
      </c>
      <c r="W32" s="62"/>
      <c r="X32" s="52"/>
      <c r="Y32" s="63"/>
      <c r="Z32" s="53"/>
      <c r="AA32" s="53"/>
      <c r="AB32" s="53"/>
      <c r="AC32" s="65"/>
      <c r="AD32" s="52"/>
      <c r="AE32" s="52"/>
      <c r="AF32" s="52"/>
      <c r="AG32" s="65"/>
      <c r="AH32" s="52"/>
      <c r="AI32" s="52"/>
      <c r="AJ32" s="52"/>
      <c r="AK32" s="65"/>
      <c r="AL32" s="52"/>
      <c r="AM32" s="52"/>
      <c r="AN32" s="52"/>
      <c r="AO32" s="56"/>
      <c r="AP32" s="56"/>
      <c r="AQ32" s="56"/>
      <c r="AR32" s="58"/>
      <c r="AS32" s="58"/>
      <c r="AT32" s="66"/>
      <c r="AU32" s="60"/>
      <c r="AV32" s="60"/>
      <c r="AW32" s="61"/>
      <c r="AX32" s="62"/>
      <c r="AY32" s="31">
        <f t="shared" si="16"/>
        <v>0</v>
      </c>
      <c r="AZ32" s="63"/>
      <c r="BA32" s="69"/>
      <c r="BB32" s="69"/>
      <c r="BC32" s="69"/>
      <c r="BD32" s="71"/>
      <c r="BE32" s="71"/>
      <c r="BF32" s="71"/>
      <c r="BG32" s="76">
        <v>7.0</v>
      </c>
      <c r="BH32" s="73"/>
      <c r="BI32" s="73"/>
      <c r="BJ32" s="74"/>
      <c r="BK32" s="74"/>
      <c r="BL32" s="77">
        <f t="shared" si="10"/>
        <v>7</v>
      </c>
      <c r="BM32" s="80">
        <f t="shared" si="11"/>
        <v>7</v>
      </c>
      <c r="BN32" s="81" t="s">
        <v>329</v>
      </c>
      <c r="BO32" s="82">
        <f>IF(ISBLANK(A32),"",VLOOKUP(LEFT(A32,1),Coordinate,2,FALSE))</f>
        <v>1</v>
      </c>
      <c r="BP32" s="83">
        <f t="shared" si="17"/>
        <v>1</v>
      </c>
      <c r="BQ32" s="84">
        <f t="shared" si="18"/>
        <v>8</v>
      </c>
      <c r="BR32" s="54">
        <f>IF(ISBLANK(A32),"",vlookup(LEFT(A32,1),Coordinate,9,false))</f>
        <v>0</v>
      </c>
      <c r="BS32" s="54">
        <f>IF(ISBLANK(A32),"",VLOOKUP(MID(A32,2,1),Coordinate,9,false))</f>
        <v>0</v>
      </c>
      <c r="BT32" s="54">
        <f>IF(ISBLANK(A32),"",VLOOKUP(MID(A32,3,1),Coordinate,9,false))</f>
        <v>0</v>
      </c>
      <c r="BU32" s="54">
        <f>IF(ISBLANK(A32),"",VLOOKUP(MID(A32,4,1),Coordinate,9,false))</f>
        <v>0</v>
      </c>
      <c r="BV32" s="54">
        <f>IF(ISBLANK(A32),"",VLOOKUP(MID(A32,5,1),Coordinate,9,false))</f>
        <v>0</v>
      </c>
      <c r="BW32" s="54">
        <f>IF(ISBLANK(A32),"",VLOOKUP(MID(A32,6,1),Coordinate,9,false))</f>
        <v>1</v>
      </c>
      <c r="BX32" s="84">
        <f>IF(ISBLANK(A32),"",VLOOKUP(RIGHT(A32,1),Coordinate,9,false))</f>
        <v>7</v>
      </c>
      <c r="BY32" s="84">
        <f t="array" ref="BY32">SUMPRODUCT(BR32:BX32,TRANSPOSE(Weights))</f>
        <v>55</v>
      </c>
      <c r="BZ32" s="53"/>
    </row>
    <row r="33" ht="15.75" customHeight="1">
      <c r="A33" s="238" t="s">
        <v>332</v>
      </c>
      <c r="B33" s="51" t="str">
        <f>IF(ISBLANK(A33),"",if(C33="","N",if(VLOOKUP(BQ33,NewPlanet,3,false)=C33,"Y","N")))</f>
        <v>N</v>
      </c>
      <c r="C33" s="3" t="s">
        <v>333</v>
      </c>
      <c r="D33" s="52"/>
      <c r="E33" s="52"/>
      <c r="F33" s="52"/>
      <c r="G33" s="53"/>
      <c r="H33" s="53" t="s">
        <v>121</v>
      </c>
      <c r="I33" s="54">
        <f t="shared" si="14"/>
        <v>1</v>
      </c>
      <c r="J33" s="52"/>
      <c r="K33" s="52"/>
      <c r="L33" s="52"/>
      <c r="M33" s="52"/>
      <c r="N33" s="52"/>
      <c r="O33" s="54">
        <f t="shared" si="15"/>
        <v>0</v>
      </c>
      <c r="P33" s="55" t="s">
        <v>131</v>
      </c>
      <c r="Q33" s="64" t="s">
        <v>121</v>
      </c>
      <c r="R33" s="57" t="s">
        <v>123</v>
      </c>
      <c r="S33" s="58"/>
      <c r="T33" s="59" t="s">
        <v>124</v>
      </c>
      <c r="U33" s="60"/>
      <c r="V33" s="68" t="s">
        <v>121</v>
      </c>
      <c r="W33" s="62"/>
      <c r="X33" s="52"/>
      <c r="Y33" s="63"/>
      <c r="Z33" s="53"/>
      <c r="AA33" s="53"/>
      <c r="AB33" s="53"/>
      <c r="AC33" s="65"/>
      <c r="AD33" s="52"/>
      <c r="AE33" s="52"/>
      <c r="AF33" s="52"/>
      <c r="AG33" s="65"/>
      <c r="AH33" s="52"/>
      <c r="AI33" s="52"/>
      <c r="AJ33" s="52"/>
      <c r="AK33" s="65"/>
      <c r="AL33" s="52"/>
      <c r="AM33" s="52"/>
      <c r="AN33" s="52"/>
      <c r="AO33" s="56"/>
      <c r="AP33" s="56"/>
      <c r="AQ33" s="56"/>
      <c r="AR33" s="58"/>
      <c r="AS33" s="58"/>
      <c r="AT33" s="66"/>
      <c r="AU33" s="60"/>
      <c r="AV33" s="60"/>
      <c r="AW33" s="61"/>
      <c r="AX33" s="62"/>
      <c r="AY33" s="31">
        <f t="shared" si="16"/>
        <v>0</v>
      </c>
      <c r="AZ33" s="63"/>
      <c r="BA33" s="69"/>
      <c r="BB33" s="69"/>
      <c r="BC33" s="69"/>
      <c r="BD33" s="71"/>
      <c r="BE33" s="71"/>
      <c r="BF33" s="71"/>
      <c r="BG33" s="72"/>
      <c r="BH33" s="73"/>
      <c r="BI33" s="73"/>
      <c r="BJ33" s="74"/>
      <c r="BK33" s="74"/>
      <c r="BL33" s="77">
        <f t="shared" si="10"/>
        <v>0</v>
      </c>
      <c r="BM33" s="80">
        <f t="shared" si="11"/>
        <v>0</v>
      </c>
      <c r="BN33" s="81"/>
      <c r="BO33" s="82">
        <f>IF(ISBLANK(A33),"",VLOOKUP(LEFT(A33,1),Coordinate,2,FALSE))</f>
        <v>1</v>
      </c>
      <c r="BP33" s="83">
        <f t="shared" si="17"/>
        <v>1</v>
      </c>
      <c r="BQ33" s="84">
        <f t="shared" si="18"/>
        <v>9</v>
      </c>
      <c r="BR33" s="54">
        <f>IF(ISBLANK(A33),"",vlookup(LEFT(A33,1),Coordinate,9,false))</f>
        <v>0</v>
      </c>
      <c r="BS33" s="54">
        <f>IF(ISBLANK(A33),"",VLOOKUP(MID(A33,2,1),Coordinate,9,false))</f>
        <v>0</v>
      </c>
      <c r="BT33" s="54">
        <f>IF(ISBLANK(A33),"",VLOOKUP(MID(A33,3,1),Coordinate,9,false))</f>
        <v>0</v>
      </c>
      <c r="BU33" s="54">
        <f>IF(ISBLANK(A33),"",VLOOKUP(MID(A33,4,1),Coordinate,9,false))</f>
        <v>0</v>
      </c>
      <c r="BV33" s="54">
        <f>IF(ISBLANK(A33),"",VLOOKUP(MID(A33,5,1),Coordinate,9,false))</f>
        <v>0</v>
      </c>
      <c r="BW33" s="54">
        <f>IF(ISBLANK(A33),"",VLOOKUP(MID(A33,6,1),Coordinate,9,false))</f>
        <v>1</v>
      </c>
      <c r="BX33" s="84">
        <f>IF(ISBLANK(A33),"",VLOOKUP(RIGHT(A33,1),Coordinate,9,false))</f>
        <v>8</v>
      </c>
      <c r="BY33" s="84">
        <f t="array" ref="BY33">SUMPRODUCT(BR33:BX33,TRANSPOSE(Weights))</f>
        <v>62</v>
      </c>
      <c r="BZ33" s="53"/>
    </row>
    <row r="34" ht="15.75" customHeight="1">
      <c r="A34" s="238" t="s">
        <v>340</v>
      </c>
      <c r="B34" s="51" t="str">
        <f>IF(ISBLANK(A34),"",if(C34="","N",if(VLOOKUP(BQ34,NewPlanet,3,false)=C34,"Y","N")))</f>
        <v>N</v>
      </c>
      <c r="C34" s="3" t="s">
        <v>341</v>
      </c>
      <c r="D34" s="52"/>
      <c r="E34" s="52"/>
      <c r="F34" s="53" t="s">
        <v>121</v>
      </c>
      <c r="G34" s="53"/>
      <c r="H34" s="52"/>
      <c r="I34" s="54">
        <f t="shared" si="14"/>
        <v>1</v>
      </c>
      <c r="J34" s="52"/>
      <c r="K34" s="52"/>
      <c r="L34" s="52"/>
      <c r="M34" s="52"/>
      <c r="N34" s="52"/>
      <c r="O34" s="54">
        <f t="shared" si="15"/>
        <v>0</v>
      </c>
      <c r="P34" s="55" t="s">
        <v>123</v>
      </c>
      <c r="Q34" s="64" t="s">
        <v>121</v>
      </c>
      <c r="R34" s="57" t="s">
        <v>123</v>
      </c>
      <c r="S34" s="66" t="s">
        <v>121</v>
      </c>
      <c r="T34" s="59" t="s">
        <v>124</v>
      </c>
      <c r="U34" s="60"/>
      <c r="V34" s="61"/>
      <c r="W34" s="62"/>
      <c r="X34" s="53" t="s">
        <v>121</v>
      </c>
      <c r="Y34" s="63"/>
      <c r="Z34" s="53">
        <v>5.0</v>
      </c>
      <c r="AA34" s="53">
        <v>3.0</v>
      </c>
      <c r="AB34" s="53">
        <v>4.0</v>
      </c>
      <c r="AC34" s="65"/>
      <c r="AD34" s="52"/>
      <c r="AE34" s="52"/>
      <c r="AF34" s="52"/>
      <c r="AG34" s="65"/>
      <c r="AH34" s="52"/>
      <c r="AI34" s="52"/>
      <c r="AJ34" s="53">
        <v>1.0</v>
      </c>
      <c r="AK34" s="65"/>
      <c r="AL34" s="52"/>
      <c r="AM34" s="52"/>
      <c r="AN34" s="52"/>
      <c r="AO34" s="56"/>
      <c r="AP34" s="56"/>
      <c r="AQ34" s="56"/>
      <c r="AR34" s="58"/>
      <c r="AS34" s="58"/>
      <c r="AT34" s="66"/>
      <c r="AU34" s="60"/>
      <c r="AV34" s="60"/>
      <c r="AW34" s="61"/>
      <c r="AX34" s="62"/>
      <c r="AY34" s="31">
        <f t="shared" si="16"/>
        <v>13</v>
      </c>
      <c r="AZ34" s="63"/>
      <c r="BA34" s="75">
        <v>3.0</v>
      </c>
      <c r="BB34" s="69"/>
      <c r="BC34" s="69"/>
      <c r="BD34" s="89">
        <v>4.0</v>
      </c>
      <c r="BE34" s="71"/>
      <c r="BF34" s="71"/>
      <c r="BG34" s="72"/>
      <c r="BH34" s="73"/>
      <c r="BI34" s="73"/>
      <c r="BJ34" s="74"/>
      <c r="BK34" s="74"/>
      <c r="BL34" s="77">
        <f t="shared" si="10"/>
        <v>7</v>
      </c>
      <c r="BM34" s="80">
        <f t="shared" si="11"/>
        <v>20</v>
      </c>
      <c r="BN34" s="81"/>
      <c r="BO34" s="82">
        <f>IF(ISBLANK(A34),"",VLOOKUP(LEFT(A34,1),Coordinate,2,FALSE))</f>
        <v>1</v>
      </c>
      <c r="BP34" s="83">
        <f t="shared" si="17"/>
        <v>1</v>
      </c>
      <c r="BQ34" s="84">
        <f t="shared" si="18"/>
        <v>10</v>
      </c>
      <c r="BR34" s="54">
        <f>IF(ISBLANK(A34),"",vlookup(LEFT(A34,1),Coordinate,9,false))</f>
        <v>0</v>
      </c>
      <c r="BS34" s="54">
        <f>IF(ISBLANK(A34),"",VLOOKUP(MID(A34,2,1),Coordinate,9,false))</f>
        <v>0</v>
      </c>
      <c r="BT34" s="54">
        <f>IF(ISBLANK(A34),"",VLOOKUP(MID(A34,3,1),Coordinate,9,false))</f>
        <v>0</v>
      </c>
      <c r="BU34" s="54">
        <f>IF(ISBLANK(A34),"",VLOOKUP(MID(A34,4,1),Coordinate,9,false))</f>
        <v>0</v>
      </c>
      <c r="BV34" s="54">
        <f>IF(ISBLANK(A34),"",VLOOKUP(MID(A34,5,1),Coordinate,9,false))</f>
        <v>0</v>
      </c>
      <c r="BW34" s="54">
        <f>IF(ISBLANK(A34),"",VLOOKUP(MID(A34,6,1),Coordinate,9,false))</f>
        <v>1</v>
      </c>
      <c r="BX34" s="84">
        <f>IF(ISBLANK(A34),"",VLOOKUP(RIGHT(A34,1),Coordinate,9,false))</f>
        <v>9</v>
      </c>
      <c r="BY34" s="84">
        <f t="array" ref="BY34">SUMPRODUCT(BR34:BX34,TRANSPOSE(Weights))</f>
        <v>69</v>
      </c>
      <c r="BZ34" s="53"/>
    </row>
    <row r="35" ht="15.75" customHeight="1">
      <c r="A35" s="238" t="s">
        <v>346</v>
      </c>
      <c r="B35" s="51" t="str">
        <f>IF(ISBLANK(A35),"",if(C35="","N",if(VLOOKUP(BQ35,NewPlanet,3,false)=C35,"Y","N")))</f>
        <v>N</v>
      </c>
      <c r="C35" s="3" t="s">
        <v>347</v>
      </c>
      <c r="D35" s="97"/>
      <c r="E35" s="97"/>
      <c r="F35" s="98"/>
      <c r="G35" s="116" t="s">
        <v>121</v>
      </c>
      <c r="H35" s="97"/>
      <c r="I35" s="54">
        <f t="shared" si="14"/>
        <v>1</v>
      </c>
      <c r="J35" s="97"/>
      <c r="K35" s="97"/>
      <c r="L35" s="97"/>
      <c r="M35" s="97"/>
      <c r="N35" s="97"/>
      <c r="O35" s="54">
        <f t="shared" si="15"/>
        <v>0</v>
      </c>
      <c r="P35" s="117" t="s">
        <v>123</v>
      </c>
      <c r="Q35" s="124"/>
      <c r="R35" s="119" t="s">
        <v>123</v>
      </c>
      <c r="S35" s="101"/>
      <c r="T35" s="120" t="s">
        <v>124</v>
      </c>
      <c r="U35" s="110"/>
      <c r="V35" s="102"/>
      <c r="W35" s="121" t="s">
        <v>121</v>
      </c>
      <c r="X35" s="98"/>
      <c r="Y35" s="104"/>
      <c r="Z35" s="98"/>
      <c r="AA35" s="98"/>
      <c r="AB35" s="98"/>
      <c r="AC35" s="106"/>
      <c r="AD35" s="97"/>
      <c r="AE35" s="97"/>
      <c r="AF35" s="97"/>
      <c r="AG35" s="106"/>
      <c r="AH35" s="97"/>
      <c r="AI35" s="97"/>
      <c r="AJ35" s="98"/>
      <c r="AK35" s="106"/>
      <c r="AL35" s="97"/>
      <c r="AM35" s="97"/>
      <c r="AN35" s="97"/>
      <c r="AO35" s="100"/>
      <c r="AP35" s="100"/>
      <c r="AQ35" s="100"/>
      <c r="AR35" s="107"/>
      <c r="AS35" s="107"/>
      <c r="AT35" s="101"/>
      <c r="AU35" s="110"/>
      <c r="AV35" s="110"/>
      <c r="AW35" s="102"/>
      <c r="AX35" s="109"/>
      <c r="AY35" s="31">
        <f t="shared" si="16"/>
        <v>0</v>
      </c>
      <c r="AZ35" s="104"/>
      <c r="BA35" s="124"/>
      <c r="BB35" s="100"/>
      <c r="BC35" s="100"/>
      <c r="BD35" s="101"/>
      <c r="BE35" s="107"/>
      <c r="BF35" s="107"/>
      <c r="BG35" s="110"/>
      <c r="BH35" s="102"/>
      <c r="BI35" s="102"/>
      <c r="BJ35" s="109"/>
      <c r="BK35" s="109"/>
      <c r="BL35" s="77">
        <f t="shared" si="10"/>
        <v>0</v>
      </c>
      <c r="BM35" s="80">
        <f t="shared" si="11"/>
        <v>0</v>
      </c>
      <c r="BN35" s="123" t="s">
        <v>348</v>
      </c>
      <c r="BO35" s="82">
        <f>IF(ISBLANK(A35),"",VLOOKUP(LEFT(A35,1),Coordinate,2,FALSE))</f>
        <v>1</v>
      </c>
      <c r="BP35" s="83">
        <f t="shared" si="17"/>
        <v>1</v>
      </c>
      <c r="BQ35" s="84">
        <f t="shared" si="18"/>
        <v>11</v>
      </c>
      <c r="BR35" s="54">
        <f>IF(ISBLANK(A35),"",vlookup(LEFT(A35,1),Coordinate,9,false))</f>
        <v>0</v>
      </c>
      <c r="BS35" s="54">
        <f>IF(ISBLANK(A35),"",VLOOKUP(MID(A35,2,1),Coordinate,9,false))</f>
        <v>0</v>
      </c>
      <c r="BT35" s="54">
        <f>IF(ISBLANK(A35),"",VLOOKUP(MID(A35,3,1),Coordinate,9,false))</f>
        <v>0</v>
      </c>
      <c r="BU35" s="54">
        <f>IF(ISBLANK(A35),"",VLOOKUP(MID(A35,4,1),Coordinate,9,false))</f>
        <v>0</v>
      </c>
      <c r="BV35" s="54">
        <f>IF(ISBLANK(A35),"",VLOOKUP(MID(A35,5,1),Coordinate,9,false))</f>
        <v>0</v>
      </c>
      <c r="BW35" s="54">
        <f>IF(ISBLANK(A35),"",VLOOKUP(MID(A35,6,1),Coordinate,9,false))</f>
        <v>1</v>
      </c>
      <c r="BX35" s="84">
        <f>IF(ISBLANK(A35),"",VLOOKUP(RIGHT(A35,1),Coordinate,9,false))</f>
        <v>10</v>
      </c>
      <c r="BY35" s="84">
        <f t="array" ref="BY35">SUMPRODUCT(BR35:BX35,TRANSPOSE(Weights))</f>
        <v>76</v>
      </c>
      <c r="BZ35" s="98"/>
    </row>
    <row r="36" ht="15.75" customHeight="1">
      <c r="A36" s="238" t="s">
        <v>352</v>
      </c>
      <c r="B36" s="51" t="str">
        <f>IF(ISBLANK(A36),"",if(C36="","N",if(VLOOKUP(BQ36,NewPlanet,3,false)=C36,"Y","N")))</f>
        <v>N</v>
      </c>
      <c r="C36" s="3" t="s">
        <v>353</v>
      </c>
      <c r="D36" s="52"/>
      <c r="E36" s="52"/>
      <c r="F36" s="52"/>
      <c r="G36" s="53"/>
      <c r="H36" s="52" t="s">
        <v>119</v>
      </c>
      <c r="I36" s="54">
        <f t="shared" si="14"/>
        <v>1</v>
      </c>
      <c r="J36" s="52"/>
      <c r="K36" s="52"/>
      <c r="L36" s="52"/>
      <c r="M36" s="52"/>
      <c r="N36" s="52"/>
      <c r="O36" s="54">
        <f t="shared" si="15"/>
        <v>0</v>
      </c>
      <c r="P36" s="55" t="s">
        <v>123</v>
      </c>
      <c r="Q36" s="56"/>
      <c r="R36" s="57" t="s">
        <v>124</v>
      </c>
      <c r="S36" s="58"/>
      <c r="T36" s="59" t="s">
        <v>125</v>
      </c>
      <c r="U36" s="60" t="s">
        <v>119</v>
      </c>
      <c r="V36" s="61"/>
      <c r="W36" s="62"/>
      <c r="X36" s="52"/>
      <c r="Y36" s="63"/>
      <c r="Z36" s="53"/>
      <c r="AA36" s="53"/>
      <c r="AB36" s="53"/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/>
      <c r="AP36" s="56"/>
      <c r="AQ36" s="56"/>
      <c r="AR36" s="58"/>
      <c r="AS36" s="58"/>
      <c r="AT36" s="66"/>
      <c r="AU36" s="60"/>
      <c r="AV36" s="60"/>
      <c r="AW36" s="61"/>
      <c r="AX36" s="62"/>
      <c r="AY36" s="31">
        <f t="shared" si="16"/>
        <v>0</v>
      </c>
      <c r="AZ36" s="63"/>
      <c r="BA36" s="69"/>
      <c r="BB36" s="69"/>
      <c r="BC36" s="69"/>
      <c r="BD36" s="71"/>
      <c r="BE36" s="71"/>
      <c r="BF36" s="71"/>
      <c r="BG36" s="72"/>
      <c r="BH36" s="73"/>
      <c r="BI36" s="73"/>
      <c r="BJ36" s="74"/>
      <c r="BK36" s="74"/>
      <c r="BL36" s="77">
        <f t="shared" si="10"/>
        <v>0</v>
      </c>
      <c r="BM36" s="80">
        <f t="shared" si="11"/>
        <v>0</v>
      </c>
      <c r="BN36" s="81"/>
      <c r="BO36" s="82">
        <f>IF(ISBLANK(A36),"",VLOOKUP(LEFT(A36,1),Coordinate,2,FALSE))</f>
        <v>1</v>
      </c>
      <c r="BP36" s="83">
        <f t="shared" si="17"/>
        <v>1</v>
      </c>
      <c r="BQ36" s="84">
        <f t="shared" si="18"/>
        <v>1</v>
      </c>
      <c r="BR36" s="54">
        <f>IF(ISBLANK(A36),"",vlookup(LEFT(A36,1),Coordinate,9,false))</f>
        <v>0</v>
      </c>
      <c r="BS36" s="54">
        <f>IF(ISBLANK(A36),"",VLOOKUP(MID(A36,2,1),Coordinate,9,false))</f>
        <v>0</v>
      </c>
      <c r="BT36" s="54">
        <f>IF(ISBLANK(A36),"",VLOOKUP(MID(A36,3,1),Coordinate,9,false))</f>
        <v>0</v>
      </c>
      <c r="BU36" s="54">
        <f>IF(ISBLANK(A36),"",VLOOKUP(MID(A36,4,1),Coordinate,9,false))</f>
        <v>0</v>
      </c>
      <c r="BV36" s="54">
        <f>IF(ISBLANK(A36),"",VLOOKUP(MID(A36,5,1),Coordinate,9,false))</f>
        <v>1</v>
      </c>
      <c r="BW36" s="54">
        <f>IF(ISBLANK(A36),"",VLOOKUP(MID(A36,6,1),Coordinate,9,false))</f>
        <v>0</v>
      </c>
      <c r="BX36" s="84">
        <f>IF(ISBLANK(A36),"",VLOOKUP(RIGHT(A36,1),Coordinate,9,false))</f>
        <v>0</v>
      </c>
      <c r="BY36" s="84">
        <f t="array" ref="BY36">SUMPRODUCT(BR36:BX36,TRANSPOSE(Weights))</f>
        <v>5</v>
      </c>
      <c r="BZ36" s="53"/>
    </row>
    <row r="37" ht="15.75" customHeight="1">
      <c r="A37" s="238" t="s">
        <v>360</v>
      </c>
      <c r="B37" s="51" t="str">
        <f>IF(ISBLANK(A37),"",if(C37="","N",if(VLOOKUP(BQ37,NewPlanet,3,false)=C37,"Y","N")))</f>
        <v>N</v>
      </c>
      <c r="C37" s="3" t="s">
        <v>361</v>
      </c>
      <c r="D37" s="52"/>
      <c r="E37" s="52"/>
      <c r="F37" s="52" t="s">
        <v>121</v>
      </c>
      <c r="G37" s="53"/>
      <c r="H37" s="52"/>
      <c r="I37" s="54">
        <f t="shared" si="14"/>
        <v>1</v>
      </c>
      <c r="J37" s="52"/>
      <c r="K37" s="52"/>
      <c r="L37" s="52"/>
      <c r="M37" s="52"/>
      <c r="N37" s="52"/>
      <c r="O37" s="54">
        <f t="shared" si="15"/>
        <v>0</v>
      </c>
      <c r="P37" s="55" t="s">
        <v>124</v>
      </c>
      <c r="Q37" s="56"/>
      <c r="R37" s="57" t="s">
        <v>123</v>
      </c>
      <c r="S37" s="58"/>
      <c r="T37" s="59" t="s">
        <v>124</v>
      </c>
      <c r="U37" s="60"/>
      <c r="V37" s="61" t="s">
        <v>121</v>
      </c>
      <c r="W37" s="62"/>
      <c r="X37" s="52"/>
      <c r="Y37" s="63"/>
      <c r="Z37" s="53"/>
      <c r="AA37" s="53"/>
      <c r="AB37" s="53"/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56"/>
      <c r="AR37" s="58"/>
      <c r="AS37" s="58"/>
      <c r="AT37" s="66"/>
      <c r="AU37" s="60"/>
      <c r="AV37" s="60"/>
      <c r="AW37" s="61"/>
      <c r="AX37" s="62"/>
      <c r="AY37" s="31">
        <f t="shared" si="16"/>
        <v>0</v>
      </c>
      <c r="AZ37" s="63"/>
      <c r="BA37" s="69"/>
      <c r="BB37" s="69"/>
      <c r="BC37" s="69"/>
      <c r="BD37" s="71"/>
      <c r="BE37" s="71"/>
      <c r="BF37" s="71"/>
      <c r="BG37" s="72"/>
      <c r="BH37" s="73"/>
      <c r="BI37" s="73"/>
      <c r="BJ37" s="74"/>
      <c r="BK37" s="74"/>
      <c r="BL37" s="77">
        <f t="shared" si="10"/>
        <v>0</v>
      </c>
      <c r="BM37" s="80">
        <f t="shared" si="11"/>
        <v>0</v>
      </c>
      <c r="BN37" s="81"/>
      <c r="BO37" s="82">
        <f>IF(ISBLANK(A37),"",VLOOKUP(LEFT(A37,1),Coordinate,2,FALSE))</f>
        <v>1</v>
      </c>
      <c r="BP37" s="83">
        <f t="shared" si="17"/>
        <v>1</v>
      </c>
      <c r="BQ37" s="84">
        <f t="shared" si="18"/>
        <v>2</v>
      </c>
      <c r="BR37" s="54">
        <f>IF(ISBLANK(A37),"",vlookup(LEFT(A37,1),Coordinate,9,false))</f>
        <v>0</v>
      </c>
      <c r="BS37" s="54">
        <f>IF(ISBLANK(A37),"",VLOOKUP(MID(A37,2,1),Coordinate,9,false))</f>
        <v>0</v>
      </c>
      <c r="BT37" s="54">
        <f>IF(ISBLANK(A37),"",VLOOKUP(MID(A37,3,1),Coordinate,9,false))</f>
        <v>0</v>
      </c>
      <c r="BU37" s="54">
        <f>IF(ISBLANK(A37),"",VLOOKUP(MID(A37,4,1),Coordinate,9,false))</f>
        <v>0</v>
      </c>
      <c r="BV37" s="54">
        <f>IF(ISBLANK(A37),"",VLOOKUP(MID(A37,5,1),Coordinate,9,false))</f>
        <v>1</v>
      </c>
      <c r="BW37" s="54">
        <f>IF(ISBLANK(A37),"",VLOOKUP(MID(A37,6,1),Coordinate,9,false))</f>
        <v>0</v>
      </c>
      <c r="BX37" s="84">
        <f>IF(ISBLANK(A37),"",VLOOKUP(RIGHT(A37,1),Coordinate,9,false))</f>
        <v>1</v>
      </c>
      <c r="BY37" s="84">
        <f t="array" ref="BY37">SUMPRODUCT(BR37:BX37,TRANSPOSE(Weights))</f>
        <v>12</v>
      </c>
      <c r="BZ37" s="53"/>
    </row>
    <row r="38" ht="15.75" customHeight="1">
      <c r="A38" s="238" t="s">
        <v>364</v>
      </c>
      <c r="B38" s="51" t="str">
        <f>IF(ISBLANK(A38),"",if(C38="","N",if(VLOOKUP(BQ38,NewPlanet,3,false)=C38,"Y","N")))</f>
        <v>N</v>
      </c>
      <c r="C38" s="3" t="s">
        <v>365</v>
      </c>
      <c r="D38" s="52" t="s">
        <v>119</v>
      </c>
      <c r="E38" s="52"/>
      <c r="F38" s="52"/>
      <c r="G38" s="53"/>
      <c r="H38" s="52"/>
      <c r="I38" s="54">
        <f t="shared" si="14"/>
        <v>1</v>
      </c>
      <c r="J38" s="52"/>
      <c r="K38" s="52"/>
      <c r="L38" s="52"/>
      <c r="M38" s="52"/>
      <c r="N38" s="52"/>
      <c r="O38" s="54">
        <f t="shared" si="15"/>
        <v>0</v>
      </c>
      <c r="P38" s="55" t="s">
        <v>124</v>
      </c>
      <c r="Q38" s="56"/>
      <c r="R38" s="57" t="s">
        <v>131</v>
      </c>
      <c r="S38" s="58" t="s">
        <v>119</v>
      </c>
      <c r="T38" s="59" t="s">
        <v>125</v>
      </c>
      <c r="U38" s="60" t="s">
        <v>119</v>
      </c>
      <c r="V38" s="61"/>
      <c r="W38" s="62"/>
      <c r="X38" s="52" t="s">
        <v>119</v>
      </c>
      <c r="Y38" s="63"/>
      <c r="Z38" s="53">
        <v>4.0</v>
      </c>
      <c r="AA38" s="53">
        <v>3.0</v>
      </c>
      <c r="AB38" s="53">
        <v>2.0</v>
      </c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/>
      <c r="AN38" s="52">
        <v>1.0</v>
      </c>
      <c r="AO38" s="56"/>
      <c r="AP38" s="56"/>
      <c r="AQ38" s="56"/>
      <c r="AR38" s="58"/>
      <c r="AS38" s="58"/>
      <c r="AT38" s="66"/>
      <c r="AU38" s="60"/>
      <c r="AV38" s="60"/>
      <c r="AW38" s="61"/>
      <c r="AX38" s="62"/>
      <c r="AY38" s="31">
        <f t="shared" si="16"/>
        <v>10</v>
      </c>
      <c r="AZ38" s="63"/>
      <c r="BA38" s="69"/>
      <c r="BB38" s="69"/>
      <c r="BC38" s="69"/>
      <c r="BD38" s="71"/>
      <c r="BE38" s="71">
        <v>2.0</v>
      </c>
      <c r="BF38" s="71"/>
      <c r="BG38" s="72">
        <v>8.0</v>
      </c>
      <c r="BH38" s="73"/>
      <c r="BI38" s="73"/>
      <c r="BJ38" s="74"/>
      <c r="BK38" s="74"/>
      <c r="BL38" s="77">
        <f t="shared" si="10"/>
        <v>10</v>
      </c>
      <c r="BM38" s="80">
        <f t="shared" si="11"/>
        <v>20</v>
      </c>
      <c r="BN38" s="81"/>
      <c r="BO38" s="82">
        <f>IF(ISBLANK(A38),"",VLOOKUP(LEFT(A38,1),Coordinate,2,FALSE))</f>
        <v>1</v>
      </c>
      <c r="BP38" s="83">
        <f t="shared" si="17"/>
        <v>1</v>
      </c>
      <c r="BQ38" s="84">
        <f t="shared" si="18"/>
        <v>3</v>
      </c>
      <c r="BR38" s="54">
        <f>IF(ISBLANK(A38),"",vlookup(LEFT(A38,1),Coordinate,9,false))</f>
        <v>0</v>
      </c>
      <c r="BS38" s="54">
        <f>IF(ISBLANK(A38),"",VLOOKUP(MID(A38,2,1),Coordinate,9,false))</f>
        <v>0</v>
      </c>
      <c r="BT38" s="54">
        <f>IF(ISBLANK(A38),"",VLOOKUP(MID(A38,3,1),Coordinate,9,false))</f>
        <v>0</v>
      </c>
      <c r="BU38" s="54">
        <f>IF(ISBLANK(A38),"",VLOOKUP(MID(A38,4,1),Coordinate,9,false))</f>
        <v>0</v>
      </c>
      <c r="BV38" s="54">
        <f>IF(ISBLANK(A38),"",VLOOKUP(MID(A38,5,1),Coordinate,9,false))</f>
        <v>1</v>
      </c>
      <c r="BW38" s="54">
        <f>IF(ISBLANK(A38),"",VLOOKUP(MID(A38,6,1),Coordinate,9,false))</f>
        <v>0</v>
      </c>
      <c r="BX38" s="84">
        <f>IF(ISBLANK(A38),"",VLOOKUP(RIGHT(A38,1),Coordinate,9,false))</f>
        <v>2</v>
      </c>
      <c r="BY38" s="84">
        <f t="array" ref="BY38">SUMPRODUCT(BR38:BX38,TRANSPOSE(Weights))</f>
        <v>19</v>
      </c>
      <c r="BZ38" s="53"/>
    </row>
    <row r="39" ht="15.75" customHeight="1">
      <c r="A39" s="238" t="s">
        <v>370</v>
      </c>
      <c r="B39" s="51" t="str">
        <f>IF(ISBLANK(A39),"",if(C39="","N",if(VLOOKUP(BQ39,NewPlanet,3,false)=C39,"Y","N")))</f>
        <v>N</v>
      </c>
      <c r="C39" s="3" t="s">
        <v>371</v>
      </c>
      <c r="D39" s="52"/>
      <c r="E39" s="52"/>
      <c r="F39" s="52" t="s">
        <v>119</v>
      </c>
      <c r="G39" s="53"/>
      <c r="H39" s="52"/>
      <c r="I39" s="54">
        <f t="shared" si="14"/>
        <v>1</v>
      </c>
      <c r="J39" s="52"/>
      <c r="K39" s="52"/>
      <c r="L39" s="52"/>
      <c r="M39" s="52"/>
      <c r="N39" s="52"/>
      <c r="O39" s="54">
        <f t="shared" si="15"/>
        <v>0</v>
      </c>
      <c r="P39" s="55" t="s">
        <v>131</v>
      </c>
      <c r="Q39" s="56" t="s">
        <v>119</v>
      </c>
      <c r="R39" s="57" t="s">
        <v>123</v>
      </c>
      <c r="S39" s="58" t="s">
        <v>119</v>
      </c>
      <c r="T39" s="59" t="s">
        <v>124</v>
      </c>
      <c r="U39" s="60"/>
      <c r="V39" s="61" t="s">
        <v>119</v>
      </c>
      <c r="W39" s="62" t="s">
        <v>119</v>
      </c>
      <c r="X39" s="52"/>
      <c r="Y39" s="63"/>
      <c r="Z39" s="53">
        <v>2.0</v>
      </c>
      <c r="AA39" s="53">
        <v>3.0</v>
      </c>
      <c r="AB39" s="53"/>
      <c r="AC39" s="65"/>
      <c r="AD39" s="52"/>
      <c r="AE39" s="52"/>
      <c r="AF39" s="52"/>
      <c r="AG39" s="65"/>
      <c r="AH39" s="52"/>
      <c r="AI39" s="52"/>
      <c r="AJ39" s="52"/>
      <c r="AK39" s="65"/>
      <c r="AL39" s="52"/>
      <c r="AM39" s="52"/>
      <c r="AN39" s="52"/>
      <c r="AO39" s="56"/>
      <c r="AP39" s="56"/>
      <c r="AQ39" s="56"/>
      <c r="AR39" s="58"/>
      <c r="AS39" s="58"/>
      <c r="AT39" s="66"/>
      <c r="AU39" s="60"/>
      <c r="AV39" s="60"/>
      <c r="AW39" s="61"/>
      <c r="AX39" s="62"/>
      <c r="AY39" s="31">
        <f t="shared" si="16"/>
        <v>5</v>
      </c>
      <c r="AZ39" s="63"/>
      <c r="BA39" s="69"/>
      <c r="BB39" s="69">
        <v>3.0</v>
      </c>
      <c r="BC39" s="69"/>
      <c r="BD39" s="71">
        <v>2.0</v>
      </c>
      <c r="BE39" s="71"/>
      <c r="BF39" s="71"/>
      <c r="BG39" s="72"/>
      <c r="BH39" s="73">
        <v>4.0</v>
      </c>
      <c r="BI39" s="73"/>
      <c r="BJ39" s="74">
        <v>6.0</v>
      </c>
      <c r="BK39" s="74"/>
      <c r="BL39" s="77">
        <f t="shared" si="10"/>
        <v>15</v>
      </c>
      <c r="BM39" s="80">
        <f t="shared" si="11"/>
        <v>20</v>
      </c>
      <c r="BN39" s="81"/>
      <c r="BO39" s="82">
        <f>IF(ISBLANK(A39),"",VLOOKUP(LEFT(A39,1),Coordinate,2,FALSE))</f>
        <v>1</v>
      </c>
      <c r="BP39" s="83">
        <f t="shared" si="17"/>
        <v>1</v>
      </c>
      <c r="BQ39" s="84">
        <f t="shared" si="18"/>
        <v>2</v>
      </c>
      <c r="BR39" s="54">
        <f>IF(ISBLANK(A39),"",vlookup(LEFT(A39,1),Coordinate,9,false))</f>
        <v>0</v>
      </c>
      <c r="BS39" s="54">
        <f>IF(ISBLANK(A39),"",VLOOKUP(MID(A39,2,1),Coordinate,9,false))</f>
        <v>0</v>
      </c>
      <c r="BT39" s="54">
        <f>IF(ISBLANK(A39),"",VLOOKUP(MID(A39,3,1),Coordinate,9,false))</f>
        <v>0</v>
      </c>
      <c r="BU39" s="54">
        <f>IF(ISBLANK(A39),"",VLOOKUP(MID(A39,4,1),Coordinate,9,false))</f>
        <v>0</v>
      </c>
      <c r="BV39" s="54">
        <f>IF(ISBLANK(A39),"",VLOOKUP(MID(A39,5,1),Coordinate,9,false))</f>
        <v>1</v>
      </c>
      <c r="BW39" s="54">
        <f>IF(ISBLANK(A39),"",VLOOKUP(MID(A39,6,1),Coordinate,9,false))</f>
        <v>1</v>
      </c>
      <c r="BX39" s="84">
        <f>IF(ISBLANK(A39),"",VLOOKUP(RIGHT(A39,1),Coordinate,9,false))</f>
        <v>0</v>
      </c>
      <c r="BY39" s="84">
        <f t="array" ref="BY39">SUMPRODUCT(BR39:BX39,TRANSPOSE(Weights))</f>
        <v>11</v>
      </c>
      <c r="BZ39" s="53"/>
    </row>
    <row r="40" ht="15.75" customHeight="1">
      <c r="A40" s="238" t="s">
        <v>376</v>
      </c>
      <c r="B40" s="51" t="str">
        <f>IF(ISBLANK(A40),"",if(C40="","N",if(VLOOKUP(BQ40,NewPlanet,3,false)=C40,"Y","N")))</f>
        <v>N</v>
      </c>
      <c r="C40" s="114" t="s">
        <v>377</v>
      </c>
      <c r="D40" s="52"/>
      <c r="E40" s="52"/>
      <c r="F40" s="52"/>
      <c r="G40" s="53" t="s">
        <v>119</v>
      </c>
      <c r="H40" s="52"/>
      <c r="I40" s="54">
        <f t="shared" si="14"/>
        <v>1</v>
      </c>
      <c r="J40" s="52"/>
      <c r="K40" s="52"/>
      <c r="L40" s="52"/>
      <c r="M40" s="52"/>
      <c r="N40" s="52"/>
      <c r="O40" s="54">
        <f t="shared" si="15"/>
        <v>0</v>
      </c>
      <c r="P40" s="55" t="s">
        <v>124</v>
      </c>
      <c r="Q40" s="56"/>
      <c r="R40" s="57" t="s">
        <v>122</v>
      </c>
      <c r="S40" s="66" t="s">
        <v>119</v>
      </c>
      <c r="T40" s="59" t="s">
        <v>125</v>
      </c>
      <c r="U40" s="67" t="s">
        <v>119</v>
      </c>
      <c r="V40" s="68" t="s">
        <v>119</v>
      </c>
      <c r="W40" s="70" t="s">
        <v>119</v>
      </c>
      <c r="X40" s="52"/>
      <c r="Y40" s="63"/>
      <c r="Z40" s="53">
        <v>2.0</v>
      </c>
      <c r="AA40" s="53">
        <v>3.0</v>
      </c>
      <c r="AB40" s="53"/>
      <c r="AC40" s="65"/>
      <c r="AD40" s="52"/>
      <c r="AE40" s="52"/>
      <c r="AF40" s="52"/>
      <c r="AG40" s="65"/>
      <c r="AH40" s="52"/>
      <c r="AI40" s="52"/>
      <c r="AJ40" s="52"/>
      <c r="AK40" s="65"/>
      <c r="AL40" s="52"/>
      <c r="AM40" s="52"/>
      <c r="AN40" s="52"/>
      <c r="AO40" s="56"/>
      <c r="AP40" s="56"/>
      <c r="AQ40" s="56"/>
      <c r="AR40" s="58"/>
      <c r="AS40" s="58"/>
      <c r="AT40" s="66"/>
      <c r="AU40" s="60"/>
      <c r="AV40" s="60"/>
      <c r="AW40" s="68">
        <v>3.0</v>
      </c>
      <c r="AX40" s="62"/>
      <c r="AY40" s="31">
        <f t="shared" si="16"/>
        <v>8</v>
      </c>
      <c r="AZ40" s="63"/>
      <c r="BA40" s="69"/>
      <c r="BB40" s="69"/>
      <c r="BC40" s="69"/>
      <c r="BD40" s="71"/>
      <c r="BE40" s="71"/>
      <c r="BF40" s="89">
        <v>3.0</v>
      </c>
      <c r="BG40" s="76">
        <v>2.0</v>
      </c>
      <c r="BH40" s="73"/>
      <c r="BI40" s="73"/>
      <c r="BJ40" s="79">
        <v>5.0</v>
      </c>
      <c r="BK40" s="79">
        <v>2.0</v>
      </c>
      <c r="BL40" s="77">
        <f t="shared" si="10"/>
        <v>12</v>
      </c>
      <c r="BM40" s="80">
        <f t="shared" si="11"/>
        <v>20</v>
      </c>
      <c r="BN40" s="81" t="s">
        <v>378</v>
      </c>
      <c r="BO40" s="82">
        <f>IF(ISBLANK(A40),"",VLOOKUP(LEFT(A40,1),Coordinate,2,FALSE))</f>
        <v>1</v>
      </c>
      <c r="BP40" s="83">
        <f t="shared" si="17"/>
        <v>1</v>
      </c>
      <c r="BQ40" s="84">
        <f t="shared" si="18"/>
        <v>3</v>
      </c>
      <c r="BR40" s="54">
        <f>IF(ISBLANK(A40),"",vlookup(LEFT(A40,1),Coordinate,9,false))</f>
        <v>0</v>
      </c>
      <c r="BS40" s="54">
        <f>IF(ISBLANK(A40),"",VLOOKUP(MID(A40,2,1),Coordinate,9,false))</f>
        <v>0</v>
      </c>
      <c r="BT40" s="54">
        <f>IF(ISBLANK(A40),"",VLOOKUP(MID(A40,3,1),Coordinate,9,false))</f>
        <v>0</v>
      </c>
      <c r="BU40" s="54">
        <f>IF(ISBLANK(A40),"",VLOOKUP(MID(A40,4,1),Coordinate,9,false))</f>
        <v>0</v>
      </c>
      <c r="BV40" s="54">
        <f>IF(ISBLANK(A40),"",VLOOKUP(MID(A40,5,1),Coordinate,9,false))</f>
        <v>1</v>
      </c>
      <c r="BW40" s="54">
        <f>IF(ISBLANK(A40),"",VLOOKUP(MID(A40,6,1),Coordinate,9,false))</f>
        <v>1</v>
      </c>
      <c r="BX40" s="84">
        <f>IF(ISBLANK(A40),"",VLOOKUP(RIGHT(A40,1),Coordinate,9,false))</f>
        <v>1</v>
      </c>
      <c r="BY40" s="84">
        <f t="array" ref="BY40">SUMPRODUCT(BR40:BX40,TRANSPOSE(Weights))</f>
        <v>18</v>
      </c>
      <c r="BZ40" s="53"/>
    </row>
    <row r="41" ht="15.75" customHeight="1">
      <c r="A41" s="264" t="s">
        <v>382</v>
      </c>
      <c r="B41" s="51" t="str">
        <f>IF(ISBLANK(A41),"",if(C41="","N",if(VLOOKUP(BQ41,NewPlanet,3,false)=C41,"Y","N")))</f>
        <v>N</v>
      </c>
      <c r="C41" s="3" t="s">
        <v>383</v>
      </c>
      <c r="D41" s="52"/>
      <c r="E41" s="53" t="s">
        <v>119</v>
      </c>
      <c r="F41" s="52"/>
      <c r="G41" s="53"/>
      <c r="H41" s="52"/>
      <c r="I41" s="54">
        <f t="shared" si="14"/>
        <v>1</v>
      </c>
      <c r="J41" s="52"/>
      <c r="K41" s="52"/>
      <c r="L41" s="52"/>
      <c r="M41" s="52"/>
      <c r="N41" s="52"/>
      <c r="O41" s="54">
        <f t="shared" si="15"/>
        <v>0</v>
      </c>
      <c r="P41" s="55" t="s">
        <v>131</v>
      </c>
      <c r="Q41" s="56"/>
      <c r="R41" s="57" t="s">
        <v>131</v>
      </c>
      <c r="S41" s="58"/>
      <c r="T41" s="59" t="s">
        <v>125</v>
      </c>
      <c r="U41" s="67" t="s">
        <v>119</v>
      </c>
      <c r="V41" s="61"/>
      <c r="W41" s="62"/>
      <c r="X41" s="52"/>
      <c r="Y41" s="63"/>
      <c r="Z41" s="53">
        <v>2.0</v>
      </c>
      <c r="AA41" s="53">
        <v>6.0</v>
      </c>
      <c r="AB41" s="53"/>
      <c r="AC41" s="65"/>
      <c r="AD41" s="52"/>
      <c r="AE41" s="52"/>
      <c r="AF41" s="52"/>
      <c r="AG41" s="65"/>
      <c r="AH41" s="52"/>
      <c r="AI41" s="52"/>
      <c r="AJ41" s="52"/>
      <c r="AK41" s="65"/>
      <c r="AL41" s="52"/>
      <c r="AM41" s="52"/>
      <c r="AN41" s="52"/>
      <c r="AO41" s="56"/>
      <c r="AP41" s="64">
        <v>4.0</v>
      </c>
      <c r="AQ41" s="56"/>
      <c r="AR41" s="58"/>
      <c r="AS41" s="66">
        <v>2.0</v>
      </c>
      <c r="AT41" s="66"/>
      <c r="AU41" s="60"/>
      <c r="AV41" s="60"/>
      <c r="AW41" s="61"/>
      <c r="AX41" s="62"/>
      <c r="AY41" s="31">
        <f t="shared" si="16"/>
        <v>14</v>
      </c>
      <c r="AZ41" s="63"/>
      <c r="BA41" s="69"/>
      <c r="BB41" s="69"/>
      <c r="BC41" s="69"/>
      <c r="BD41" s="71"/>
      <c r="BE41" s="71"/>
      <c r="BF41" s="71"/>
      <c r="BG41" s="76">
        <v>6.0</v>
      </c>
      <c r="BH41" s="73"/>
      <c r="BI41" s="73"/>
      <c r="BJ41" s="74"/>
      <c r="BK41" s="74"/>
      <c r="BL41" s="77">
        <f t="shared" si="10"/>
        <v>6</v>
      </c>
      <c r="BM41" s="80">
        <f t="shared" si="11"/>
        <v>20</v>
      </c>
      <c r="BN41" s="81"/>
      <c r="BO41" s="82">
        <f>IF(ISBLANK(A41),"",VLOOKUP(LEFT(A41,1),Coordinate,2,FALSE))</f>
        <v>1</v>
      </c>
      <c r="BP41" s="83">
        <f t="shared" si="17"/>
        <v>1</v>
      </c>
      <c r="BQ41" s="84">
        <f t="shared" si="18"/>
        <v>4</v>
      </c>
      <c r="BR41" s="54">
        <f>IF(ISBLANK(A41),"",vlookup(LEFT(A41,1),Coordinate,9,false))</f>
        <v>0</v>
      </c>
      <c r="BS41" s="54">
        <f>IF(ISBLANK(A41),"",VLOOKUP(MID(A41,2,1),Coordinate,9,false))</f>
        <v>0</v>
      </c>
      <c r="BT41" s="54">
        <f>IF(ISBLANK(A41),"",VLOOKUP(MID(A41,3,1),Coordinate,9,false))</f>
        <v>0</v>
      </c>
      <c r="BU41" s="54">
        <f>IF(ISBLANK(A41),"",VLOOKUP(MID(A41,4,1),Coordinate,9,false))</f>
        <v>0</v>
      </c>
      <c r="BV41" s="54">
        <f>IF(ISBLANK(A41),"",VLOOKUP(MID(A41,5,1),Coordinate,9,false))</f>
        <v>1</v>
      </c>
      <c r="BW41" s="54">
        <f>IF(ISBLANK(A41),"",VLOOKUP(MID(A41,6,1),Coordinate,9,false))</f>
        <v>1</v>
      </c>
      <c r="BX41" s="84">
        <f>IF(ISBLANK(A41),"",VLOOKUP(RIGHT(A41,1),Coordinate,9,false))</f>
        <v>2</v>
      </c>
      <c r="BY41" s="84">
        <f t="array" ref="BY41">SUMPRODUCT(BR41:BX41,TRANSPOSE(Weights))</f>
        <v>25</v>
      </c>
      <c r="BZ41" s="53"/>
    </row>
    <row r="42" ht="15.75" customHeight="1">
      <c r="A42" s="264" t="s">
        <v>388</v>
      </c>
      <c r="B42" s="51" t="str">
        <f>IF(ISBLANK(A42),"",if(C42="","N",if(VLOOKUP(BQ42,NewPlanet,3,false)=C42,"Y","N")))</f>
        <v>N</v>
      </c>
      <c r="C42" s="3" t="s">
        <v>390</v>
      </c>
      <c r="D42" s="52"/>
      <c r="E42" s="52"/>
      <c r="F42" s="52"/>
      <c r="G42" s="53" t="s">
        <v>119</v>
      </c>
      <c r="H42" s="52"/>
      <c r="I42" s="54">
        <f t="shared" si="14"/>
        <v>1</v>
      </c>
      <c r="J42" s="52"/>
      <c r="K42" s="52"/>
      <c r="L42" s="52"/>
      <c r="M42" s="52"/>
      <c r="N42" s="52"/>
      <c r="O42" s="54">
        <f t="shared" si="15"/>
        <v>0</v>
      </c>
      <c r="P42" s="55" t="s">
        <v>123</v>
      </c>
      <c r="Q42" s="56"/>
      <c r="R42" s="57" t="s">
        <v>131</v>
      </c>
      <c r="S42" s="66" t="s">
        <v>119</v>
      </c>
      <c r="T42" s="59" t="s">
        <v>125</v>
      </c>
      <c r="U42" s="60"/>
      <c r="V42" s="61"/>
      <c r="W42" s="70" t="s">
        <v>119</v>
      </c>
      <c r="X42" s="52"/>
      <c r="Y42" s="63"/>
      <c r="Z42" s="53">
        <v>4.0</v>
      </c>
      <c r="AA42" s="53">
        <v>2.0</v>
      </c>
      <c r="AB42" s="53"/>
      <c r="AC42" s="65"/>
      <c r="AD42" s="52"/>
      <c r="AE42" s="52"/>
      <c r="AF42" s="52"/>
      <c r="AG42" s="65"/>
      <c r="AH42" s="52"/>
      <c r="AI42" s="52"/>
      <c r="AJ42" s="52"/>
      <c r="AK42" s="65"/>
      <c r="AL42" s="52"/>
      <c r="AM42" s="52"/>
      <c r="AN42" s="52"/>
      <c r="AO42" s="64">
        <v>3.0</v>
      </c>
      <c r="AP42" s="56"/>
      <c r="AQ42" s="56"/>
      <c r="AR42" s="58"/>
      <c r="AS42" s="58"/>
      <c r="AT42" s="66"/>
      <c r="AU42" s="67">
        <v>1.0</v>
      </c>
      <c r="AV42" s="67" t="s">
        <v>392</v>
      </c>
      <c r="AW42" s="61"/>
      <c r="AX42" s="62"/>
      <c r="AY42" s="31">
        <f t="shared" si="16"/>
        <v>10</v>
      </c>
      <c r="AZ42" s="63"/>
      <c r="BA42" s="69"/>
      <c r="BB42" s="69"/>
      <c r="BC42" s="69"/>
      <c r="BD42" s="71"/>
      <c r="BE42" s="89">
        <v>3.0</v>
      </c>
      <c r="BF42" s="71"/>
      <c r="BG42" s="72"/>
      <c r="BH42" s="73"/>
      <c r="BI42" s="73"/>
      <c r="BJ42" s="79">
        <v>7.0</v>
      </c>
      <c r="BK42" s="74"/>
      <c r="BL42" s="77">
        <f t="shared" si="10"/>
        <v>10</v>
      </c>
      <c r="BM42" s="80">
        <f t="shared" si="11"/>
        <v>20</v>
      </c>
      <c r="BN42" s="81"/>
      <c r="BO42" s="82">
        <f>IF(ISBLANK(A42),"",VLOOKUP(LEFT(A42,1),Coordinate,2,FALSE))</f>
        <v>1</v>
      </c>
      <c r="BP42" s="83">
        <f t="shared" si="17"/>
        <v>1</v>
      </c>
      <c r="BQ42" s="84">
        <f t="shared" si="18"/>
        <v>3</v>
      </c>
      <c r="BR42" s="54">
        <f>IF(ISBLANK(A42),"",vlookup(LEFT(A42,1),Coordinate,9,false))</f>
        <v>0</v>
      </c>
      <c r="BS42" s="54">
        <f>IF(ISBLANK(A42),"",VLOOKUP(MID(A42,2,1),Coordinate,9,false))</f>
        <v>0</v>
      </c>
      <c r="BT42" s="54">
        <f>IF(ISBLANK(A42),"",VLOOKUP(MID(A42,3,1),Coordinate,9,false))</f>
        <v>0</v>
      </c>
      <c r="BU42" s="54">
        <f>IF(ISBLANK(A42),"",VLOOKUP(MID(A42,4,1),Coordinate,9,false))</f>
        <v>0</v>
      </c>
      <c r="BV42" s="54">
        <f>IF(ISBLANK(A42),"",VLOOKUP(MID(A42,5,1),Coordinate,9,false))</f>
        <v>1</v>
      </c>
      <c r="BW42" s="54">
        <f>IF(ISBLANK(A42),"",VLOOKUP(MID(A42,6,1),Coordinate,9,false))</f>
        <v>2</v>
      </c>
      <c r="BX42" s="84">
        <f>IF(ISBLANK(A42),"",VLOOKUP(RIGHT(A42,1),Coordinate,9,false))</f>
        <v>0</v>
      </c>
      <c r="BY42" s="84">
        <f t="array" ref="BY42">SUMPRODUCT(BR42:BX42,TRANSPOSE(Weights))</f>
        <v>17</v>
      </c>
      <c r="BZ42" s="53"/>
    </row>
    <row r="43" ht="15.75" customHeight="1">
      <c r="A43" s="264" t="s">
        <v>395</v>
      </c>
      <c r="B43" s="51" t="str">
        <f>IF(ISBLANK(A43),"",if(C43="","N",if(VLOOKUP(BQ43,NewPlanet,3,false)=C43,"Y","N")))</f>
        <v>N</v>
      </c>
      <c r="C43" s="86" t="s">
        <v>396</v>
      </c>
      <c r="D43" s="52"/>
      <c r="E43" s="53" t="s">
        <v>119</v>
      </c>
      <c r="F43" s="52"/>
      <c r="G43" s="53"/>
      <c r="H43" s="52"/>
      <c r="I43" s="54">
        <f t="shared" si="14"/>
        <v>1</v>
      </c>
      <c r="J43" s="52"/>
      <c r="K43" s="52"/>
      <c r="L43" s="52"/>
      <c r="M43" s="52"/>
      <c r="N43" s="52"/>
      <c r="O43" s="54">
        <f t="shared" si="15"/>
        <v>0</v>
      </c>
      <c r="P43" s="55" t="s">
        <v>122</v>
      </c>
      <c r="Q43" s="56"/>
      <c r="R43" s="57" t="s">
        <v>123</v>
      </c>
      <c r="S43" s="66" t="s">
        <v>119</v>
      </c>
      <c r="T43" s="59" t="s">
        <v>125</v>
      </c>
      <c r="U43" s="67" t="s">
        <v>119</v>
      </c>
      <c r="V43" s="68" t="s">
        <v>119</v>
      </c>
      <c r="W43" s="62"/>
      <c r="X43" s="53" t="s">
        <v>119</v>
      </c>
      <c r="Y43" s="63"/>
      <c r="Z43" s="53">
        <v>3.0</v>
      </c>
      <c r="AA43" s="53">
        <v>2.0</v>
      </c>
      <c r="AB43" s="53"/>
      <c r="AC43" s="65"/>
      <c r="AD43" s="52"/>
      <c r="AE43" s="52"/>
      <c r="AF43" s="52"/>
      <c r="AG43" s="65"/>
      <c r="AH43" s="52"/>
      <c r="AI43" s="53">
        <v>1.0</v>
      </c>
      <c r="AJ43" s="52"/>
      <c r="AK43" s="65"/>
      <c r="AL43" s="52"/>
      <c r="AM43" s="52"/>
      <c r="AN43" s="52"/>
      <c r="AO43" s="56"/>
      <c r="AP43" s="56"/>
      <c r="AQ43" s="64">
        <v>1.0</v>
      </c>
      <c r="AR43" s="58"/>
      <c r="AS43" s="58"/>
      <c r="AT43" s="66"/>
      <c r="AU43" s="60"/>
      <c r="AV43" s="60"/>
      <c r="AW43" s="61"/>
      <c r="AX43" s="62"/>
      <c r="AY43" s="31">
        <f t="shared" si="16"/>
        <v>7</v>
      </c>
      <c r="AZ43" s="63"/>
      <c r="BA43" s="69"/>
      <c r="BB43" s="69"/>
      <c r="BC43" s="69"/>
      <c r="BD43" s="89">
        <v>3.0</v>
      </c>
      <c r="BE43" s="71"/>
      <c r="BF43" s="71"/>
      <c r="BG43" s="76">
        <v>4.0</v>
      </c>
      <c r="BH43" s="78">
        <v>6.0</v>
      </c>
      <c r="BI43" s="73"/>
      <c r="BJ43" s="74"/>
      <c r="BK43" s="74"/>
      <c r="BL43" s="77">
        <f t="shared" si="10"/>
        <v>13</v>
      </c>
      <c r="BM43" s="80">
        <f t="shared" si="11"/>
        <v>20</v>
      </c>
      <c r="BN43" s="81"/>
      <c r="BO43" s="82">
        <f>IF(ISBLANK(A43),"",VLOOKUP(LEFT(A43,1),Coordinate,2,FALSE))</f>
        <v>1</v>
      </c>
      <c r="BP43" s="83">
        <f t="shared" si="17"/>
        <v>1</v>
      </c>
      <c r="BQ43" s="84">
        <f t="shared" si="18"/>
        <v>4</v>
      </c>
      <c r="BR43" s="54">
        <f>IF(ISBLANK(A43),"",vlookup(LEFT(A43,1),Coordinate,9,false))</f>
        <v>0</v>
      </c>
      <c r="BS43" s="54">
        <f>IF(ISBLANK(A43),"",VLOOKUP(MID(A43,2,1),Coordinate,9,false))</f>
        <v>0</v>
      </c>
      <c r="BT43" s="54">
        <f>IF(ISBLANK(A43),"",VLOOKUP(MID(A43,3,1),Coordinate,9,false))</f>
        <v>0</v>
      </c>
      <c r="BU43" s="54">
        <f>IF(ISBLANK(A43),"",VLOOKUP(MID(A43,4,1),Coordinate,9,false))</f>
        <v>0</v>
      </c>
      <c r="BV43" s="54">
        <f>IF(ISBLANK(A43),"",VLOOKUP(MID(A43,5,1),Coordinate,9,false))</f>
        <v>1</v>
      </c>
      <c r="BW43" s="54">
        <f>IF(ISBLANK(A43),"",VLOOKUP(MID(A43,6,1),Coordinate,9,false))</f>
        <v>2</v>
      </c>
      <c r="BX43" s="84">
        <f>IF(ISBLANK(A43),"",VLOOKUP(RIGHT(A43,1),Coordinate,9,false))</f>
        <v>1</v>
      </c>
      <c r="BY43" s="84">
        <f t="array" ref="BY43">SUMPRODUCT(BR43:BX43,TRANSPOSE(Weights))</f>
        <v>24</v>
      </c>
      <c r="BZ43" s="53"/>
    </row>
    <row r="44" ht="16.5" customHeight="1">
      <c r="A44" s="264" t="s">
        <v>402</v>
      </c>
      <c r="B44" s="51" t="str">
        <f>IF(ISBLANK(A44),"",if(C44="","N",if(VLOOKUP(BQ44,NewPlanet,3,false)=C44,"Y","N")))</f>
        <v>N</v>
      </c>
      <c r="C44" s="86" t="s">
        <v>403</v>
      </c>
      <c r="D44" s="97"/>
      <c r="E44" s="97"/>
      <c r="F44" s="97"/>
      <c r="G44" s="116" t="s">
        <v>119</v>
      </c>
      <c r="H44" s="126"/>
      <c r="I44" s="54">
        <f t="shared" si="14"/>
        <v>1</v>
      </c>
      <c r="J44" s="97"/>
      <c r="K44" s="97"/>
      <c r="L44" s="97"/>
      <c r="M44" s="97"/>
      <c r="N44" s="97"/>
      <c r="O44" s="54">
        <f t="shared" si="15"/>
        <v>0</v>
      </c>
      <c r="P44" s="127" t="s">
        <v>131</v>
      </c>
      <c r="Q44" s="118" t="s">
        <v>119</v>
      </c>
      <c r="R44" s="128" t="s">
        <v>124</v>
      </c>
      <c r="S44" s="107"/>
      <c r="T44" s="129" t="s">
        <v>124</v>
      </c>
      <c r="U44" s="130"/>
      <c r="V44" s="131" t="s">
        <v>119</v>
      </c>
      <c r="W44" s="121" t="s">
        <v>119</v>
      </c>
      <c r="X44" s="126"/>
      <c r="Y44" s="104"/>
      <c r="Z44" s="132">
        <v>2.0</v>
      </c>
      <c r="AA44" s="132">
        <v>4.0</v>
      </c>
      <c r="AB44" s="98"/>
      <c r="AC44" s="106"/>
      <c r="AD44" s="97"/>
      <c r="AE44" s="97"/>
      <c r="AF44" s="97"/>
      <c r="AG44" s="106"/>
      <c r="AH44" s="97"/>
      <c r="AI44" s="97"/>
      <c r="AJ44" s="97"/>
      <c r="AK44" s="106"/>
      <c r="AL44" s="133"/>
      <c r="AM44" s="97"/>
      <c r="AN44" s="97"/>
      <c r="AO44" s="134"/>
      <c r="AP44" s="100"/>
      <c r="AQ44" s="100"/>
      <c r="AR44" s="135"/>
      <c r="AS44" s="107"/>
      <c r="AT44" s="101"/>
      <c r="AU44" s="110"/>
      <c r="AV44" s="110"/>
      <c r="AW44" s="102"/>
      <c r="AX44" s="121">
        <v>4.0</v>
      </c>
      <c r="AY44" s="31">
        <f t="shared" si="16"/>
        <v>10</v>
      </c>
      <c r="AZ44" s="104"/>
      <c r="BA44" s="100"/>
      <c r="BB44" s="118">
        <v>5.0</v>
      </c>
      <c r="BC44" s="100"/>
      <c r="BD44" s="107"/>
      <c r="BE44" s="107"/>
      <c r="BF44" s="107"/>
      <c r="BG44" s="110"/>
      <c r="BH44" s="131">
        <v>5.0</v>
      </c>
      <c r="BI44" s="102"/>
      <c r="BJ44" s="109"/>
      <c r="BK44" s="109"/>
      <c r="BL44" s="77">
        <f t="shared" si="10"/>
        <v>10</v>
      </c>
      <c r="BM44" s="80">
        <f t="shared" si="11"/>
        <v>20</v>
      </c>
      <c r="BN44" s="136"/>
      <c r="BO44" s="82">
        <f>IF(ISBLANK(A44),"",VLOOKUP(LEFT(A44,1),Coordinate,2,FALSE))</f>
        <v>1</v>
      </c>
      <c r="BP44" s="83">
        <f t="shared" si="17"/>
        <v>1</v>
      </c>
      <c r="BQ44" s="84">
        <f t="shared" si="18"/>
        <v>5</v>
      </c>
      <c r="BR44" s="54">
        <f>IF(ISBLANK(A44),"",vlookup(LEFT(A44,1),Coordinate,9,false))</f>
        <v>0</v>
      </c>
      <c r="BS44" s="54">
        <f>IF(ISBLANK(A44),"",VLOOKUP(MID(A44,2,1),Coordinate,9,false))</f>
        <v>0</v>
      </c>
      <c r="BT44" s="54">
        <f>IF(ISBLANK(A44),"",VLOOKUP(MID(A44,3,1),Coordinate,9,false))</f>
        <v>0</v>
      </c>
      <c r="BU44" s="54">
        <f>IF(ISBLANK(A44),"",VLOOKUP(MID(A44,4,1),Coordinate,9,false))</f>
        <v>0</v>
      </c>
      <c r="BV44" s="54">
        <f>IF(ISBLANK(A44),"",VLOOKUP(MID(A44,5,1),Coordinate,9,false))</f>
        <v>1</v>
      </c>
      <c r="BW44" s="54">
        <f>IF(ISBLANK(A44),"",VLOOKUP(MID(A44,6,1),Coordinate,9,false))</f>
        <v>2</v>
      </c>
      <c r="BX44" s="84">
        <f>IF(ISBLANK(A44),"",VLOOKUP(RIGHT(A44,1),Coordinate,9,false))</f>
        <v>2</v>
      </c>
      <c r="BY44" s="84">
        <f t="array" ref="BY44">SUMPRODUCT(BR44:BX44,TRANSPOSE(Weights))</f>
        <v>31</v>
      </c>
      <c r="BZ44" s="98"/>
    </row>
    <row r="45">
      <c r="A45" s="265" t="s">
        <v>415</v>
      </c>
      <c r="B45" s="51" t="str">
        <f>IF(ISBLANK(A45),"",if(C45="","N",if(VLOOKUP(BQ45,NewPlanet,3,false)=C45,"Y","N")))</f>
        <v>N</v>
      </c>
      <c r="C45" s="137" t="s">
        <v>417</v>
      </c>
      <c r="D45" s="97"/>
      <c r="E45" s="97"/>
      <c r="F45" s="97"/>
      <c r="G45" s="98"/>
      <c r="H45" s="96" t="s">
        <v>119</v>
      </c>
      <c r="I45" s="54">
        <f t="shared" si="14"/>
        <v>1</v>
      </c>
      <c r="J45" s="97"/>
      <c r="K45" s="97"/>
      <c r="L45" s="97"/>
      <c r="M45" s="97"/>
      <c r="N45" s="97"/>
      <c r="O45" s="54">
        <f t="shared" si="15"/>
        <v>0</v>
      </c>
      <c r="P45" s="138" t="s">
        <v>123</v>
      </c>
      <c r="Q45" s="100"/>
      <c r="R45" s="138" t="s">
        <v>194</v>
      </c>
      <c r="S45" s="107"/>
      <c r="T45" s="138" t="s">
        <v>125</v>
      </c>
      <c r="U45" s="96" t="s">
        <v>119</v>
      </c>
      <c r="V45" s="102"/>
      <c r="W45" s="109"/>
      <c r="X45" s="96" t="s">
        <v>119</v>
      </c>
      <c r="Y45" s="104"/>
      <c r="Z45" s="105">
        <v>3.0</v>
      </c>
      <c r="AA45" s="105">
        <v>3.0</v>
      </c>
      <c r="AB45" s="98"/>
      <c r="AC45" s="106"/>
      <c r="AD45" s="97"/>
      <c r="AE45" s="97"/>
      <c r="AF45" s="97"/>
      <c r="AG45" s="106"/>
      <c r="AH45" s="97"/>
      <c r="AI45" s="97"/>
      <c r="AJ45" s="97"/>
      <c r="AK45" s="106"/>
      <c r="AL45" s="133">
        <v>1.0</v>
      </c>
      <c r="AM45" s="97"/>
      <c r="AN45" s="97"/>
      <c r="AO45" s="134">
        <v>4.0</v>
      </c>
      <c r="AP45" s="100"/>
      <c r="AQ45" s="100"/>
      <c r="AR45" s="135">
        <v>3.0</v>
      </c>
      <c r="AS45" s="107"/>
      <c r="AT45" s="101"/>
      <c r="AU45" s="110"/>
      <c r="AV45" s="110"/>
      <c r="AW45" s="102"/>
      <c r="AX45" s="109"/>
      <c r="AY45" s="31">
        <f t="shared" si="16"/>
        <v>14</v>
      </c>
      <c r="AZ45" s="104"/>
      <c r="BA45" s="100"/>
      <c r="BB45" s="100"/>
      <c r="BC45" s="100"/>
      <c r="BD45" s="107"/>
      <c r="BE45" s="107"/>
      <c r="BF45" s="107"/>
      <c r="BG45" s="110"/>
      <c r="BH45" s="102"/>
      <c r="BI45" s="102"/>
      <c r="BJ45" s="109"/>
      <c r="BK45" s="109"/>
      <c r="BL45" s="77">
        <f t="shared" si="10"/>
        <v>0</v>
      </c>
      <c r="BM45" s="80">
        <f t="shared" si="11"/>
        <v>14</v>
      </c>
      <c r="BN45" s="136"/>
      <c r="BO45" s="82">
        <f>IF(ISBLANK(A45),"",VLOOKUP(LEFT(A45,1),Coordinate,2,FALSE))</f>
        <v>1</v>
      </c>
      <c r="BP45" s="83">
        <f t="shared" si="17"/>
        <v>1</v>
      </c>
      <c r="BQ45" s="84">
        <f t="shared" si="18"/>
        <v>2</v>
      </c>
      <c r="BR45" s="54">
        <f>IF(ISBLANK(A45),"",vlookup(LEFT(A45,1),Coordinate,9,false))</f>
        <v>0</v>
      </c>
      <c r="BS45" s="54">
        <f>IF(ISBLANK(A45),"",VLOOKUP(MID(A45,2,1),Coordinate,9,false))</f>
        <v>0</v>
      </c>
      <c r="BT45" s="54">
        <f>IF(ISBLANK(A45),"",VLOOKUP(MID(A45,3,1),Coordinate,9,false))</f>
        <v>0</v>
      </c>
      <c r="BU45" s="54">
        <f>IF(ISBLANK(A45),"",VLOOKUP(MID(A45,4,1),Coordinate,9,false))</f>
        <v>0</v>
      </c>
      <c r="BV45" s="54">
        <f>IF(ISBLANK(A45),"",VLOOKUP(MID(A45,5,1),Coordinate,9,false))</f>
        <v>2</v>
      </c>
      <c r="BW45" s="54">
        <f>IF(ISBLANK(A45),"",VLOOKUP(MID(A45,6,1),Coordinate,9,false))</f>
        <v>0</v>
      </c>
      <c r="BX45" s="84">
        <f>IF(ISBLANK(A45),"",VLOOKUP(RIGHT(A45,1),Coordinate,9,false))</f>
        <v>0</v>
      </c>
      <c r="BY45" s="84">
        <f t="array" ref="BY45">SUMPRODUCT(BR45:BX45,TRANSPOSE(Weights))</f>
        <v>10</v>
      </c>
      <c r="BZ45" s="98"/>
    </row>
    <row r="46">
      <c r="A46" s="264" t="s">
        <v>422</v>
      </c>
      <c r="B46" s="51" t="str">
        <f>IF(ISBLANK(A46),"",if(C46="","N",if(VLOOKUP(BQ46,NewPlanet,3,false)=C46,"Y","N")))</f>
        <v>N</v>
      </c>
      <c r="C46" s="86" t="s">
        <v>390</v>
      </c>
      <c r="D46" s="52"/>
      <c r="E46" s="52"/>
      <c r="F46" s="52"/>
      <c r="G46" s="53" t="s">
        <v>119</v>
      </c>
      <c r="H46" s="52"/>
      <c r="I46" s="54">
        <f t="shared" si="14"/>
        <v>1</v>
      </c>
      <c r="J46" s="52"/>
      <c r="K46" s="52"/>
      <c r="L46" s="52"/>
      <c r="M46" s="52"/>
      <c r="N46" s="52"/>
      <c r="O46" s="54">
        <f t="shared" si="15"/>
        <v>0</v>
      </c>
      <c r="P46" s="55" t="s">
        <v>123</v>
      </c>
      <c r="Q46" s="56"/>
      <c r="R46" s="57" t="s">
        <v>131</v>
      </c>
      <c r="S46" s="66" t="s">
        <v>119</v>
      </c>
      <c r="T46" s="59" t="s">
        <v>125</v>
      </c>
      <c r="U46" s="60"/>
      <c r="V46" s="68" t="s">
        <v>119</v>
      </c>
      <c r="W46" s="70" t="s">
        <v>119</v>
      </c>
      <c r="X46" s="52"/>
      <c r="Y46" s="63"/>
      <c r="Z46" s="53"/>
      <c r="AA46" s="53"/>
      <c r="AB46" s="53"/>
      <c r="AC46" s="65"/>
      <c r="AD46" s="52"/>
      <c r="AE46" s="52"/>
      <c r="AF46" s="52"/>
      <c r="AG46" s="65"/>
      <c r="AH46" s="52"/>
      <c r="AI46" s="52"/>
      <c r="AJ46" s="52"/>
      <c r="AK46" s="65"/>
      <c r="AL46" s="52"/>
      <c r="AM46" s="52"/>
      <c r="AN46" s="52"/>
      <c r="AO46" s="64">
        <v>3.0</v>
      </c>
      <c r="AP46" s="56"/>
      <c r="AQ46" s="56"/>
      <c r="AR46" s="58"/>
      <c r="AS46" s="58"/>
      <c r="AT46" s="66"/>
      <c r="AU46" s="67">
        <v>1.0</v>
      </c>
      <c r="AV46" s="67" t="s">
        <v>392</v>
      </c>
      <c r="AW46" s="61"/>
      <c r="AX46" s="62"/>
      <c r="AY46" s="31">
        <f t="shared" si="16"/>
        <v>4</v>
      </c>
      <c r="AZ46" s="63"/>
      <c r="BA46" s="69"/>
      <c r="BB46" s="69"/>
      <c r="BC46" s="69"/>
      <c r="BD46" s="71"/>
      <c r="BE46" s="89">
        <v>3.0</v>
      </c>
      <c r="BF46" s="71"/>
      <c r="BG46" s="72"/>
      <c r="BH46" s="78">
        <v>5.0</v>
      </c>
      <c r="BI46" s="73"/>
      <c r="BJ46" s="79">
        <v>4.0</v>
      </c>
      <c r="BK46" s="79">
        <v>4.0</v>
      </c>
      <c r="BL46" s="77">
        <f t="shared" si="10"/>
        <v>16</v>
      </c>
      <c r="BM46" s="80">
        <f t="shared" si="11"/>
        <v>20</v>
      </c>
      <c r="BN46" s="81" t="s">
        <v>425</v>
      </c>
      <c r="BO46" s="82">
        <f>IF(ISBLANK(A46),"",VLOOKUP(LEFT(A46,1),Coordinate,2,FALSE))</f>
        <v>1</v>
      </c>
      <c r="BP46" s="83">
        <f t="shared" si="17"/>
        <v>1</v>
      </c>
      <c r="BQ46" s="84">
        <f t="shared" si="18"/>
        <v>3</v>
      </c>
      <c r="BR46" s="54">
        <f>IF(ISBLANK(A46),"",vlookup(LEFT(A46,1),Coordinate,9,false))</f>
        <v>0</v>
      </c>
      <c r="BS46" s="54">
        <f>IF(ISBLANK(A46),"",VLOOKUP(MID(A46,2,1),Coordinate,9,false))</f>
        <v>0</v>
      </c>
      <c r="BT46" s="54">
        <f>IF(ISBLANK(A46),"",VLOOKUP(MID(A46,3,1),Coordinate,9,false))</f>
        <v>0</v>
      </c>
      <c r="BU46" s="54">
        <f>IF(ISBLANK(A46),"",VLOOKUP(MID(A46,4,1),Coordinate,9,false))</f>
        <v>0</v>
      </c>
      <c r="BV46" s="54">
        <f>IF(ISBLANK(A46),"",VLOOKUP(MID(A46,5,1),Coordinate,9,false))</f>
        <v>2</v>
      </c>
      <c r="BW46" s="54">
        <f>IF(ISBLANK(A46),"",VLOOKUP(MID(A46,6,1),Coordinate,9,false))</f>
        <v>0</v>
      </c>
      <c r="BX46" s="84">
        <f>IF(ISBLANK(A46),"",VLOOKUP(RIGHT(A46,1),Coordinate,9,false))</f>
        <v>1</v>
      </c>
      <c r="BY46" s="84">
        <f t="array" ref="BY46">SUMPRODUCT(BR46:BX46,TRANSPOSE(Weights))</f>
        <v>17</v>
      </c>
      <c r="BZ46" s="53"/>
    </row>
    <row r="47">
      <c r="A47" s="264" t="s">
        <v>430</v>
      </c>
      <c r="B47" s="51" t="str">
        <f>IF(ISBLANK(A47),"",if(C47="","N",if(VLOOKUP(BQ47,NewPlanet,3,false)=C47,"Y","N")))</f>
        <v>N</v>
      </c>
      <c r="C47" s="86" t="s">
        <v>396</v>
      </c>
      <c r="D47" s="52"/>
      <c r="E47" s="53" t="s">
        <v>119</v>
      </c>
      <c r="F47" s="52"/>
      <c r="G47" s="53"/>
      <c r="H47" s="52"/>
      <c r="I47" s="54">
        <f t="shared" si="14"/>
        <v>1</v>
      </c>
      <c r="J47" s="52"/>
      <c r="K47" s="52"/>
      <c r="L47" s="52"/>
      <c r="M47" s="52"/>
      <c r="N47" s="52"/>
      <c r="O47" s="54">
        <f t="shared" si="15"/>
        <v>0</v>
      </c>
      <c r="P47" s="55" t="s">
        <v>122</v>
      </c>
      <c r="Q47" s="56"/>
      <c r="R47" s="57" t="s">
        <v>194</v>
      </c>
      <c r="S47" s="66" t="s">
        <v>119</v>
      </c>
      <c r="T47" s="59" t="s">
        <v>125</v>
      </c>
      <c r="U47" s="67" t="s">
        <v>119</v>
      </c>
      <c r="V47" s="61"/>
      <c r="W47" s="62"/>
      <c r="X47" s="52"/>
      <c r="Y47" s="63"/>
      <c r="Z47" s="53">
        <v>3.0</v>
      </c>
      <c r="AA47" s="53">
        <v>1.0</v>
      </c>
      <c r="AB47" s="53"/>
      <c r="AC47" s="65"/>
      <c r="AD47" s="52"/>
      <c r="AE47" s="52"/>
      <c r="AF47" s="52"/>
      <c r="AG47" s="65"/>
      <c r="AH47" s="52"/>
      <c r="AI47" s="52"/>
      <c r="AJ47" s="52"/>
      <c r="AK47" s="65"/>
      <c r="AL47" s="52"/>
      <c r="AM47" s="52"/>
      <c r="AN47" s="52"/>
      <c r="AO47" s="56"/>
      <c r="AP47" s="56"/>
      <c r="AQ47" s="64">
        <v>6.0</v>
      </c>
      <c r="AR47" s="58"/>
      <c r="AS47" s="58"/>
      <c r="AT47" s="66"/>
      <c r="AU47" s="60"/>
      <c r="AV47" s="60"/>
      <c r="AW47" s="61"/>
      <c r="AX47" s="62"/>
      <c r="AY47" s="31">
        <f t="shared" si="16"/>
        <v>10</v>
      </c>
      <c r="AZ47" s="63"/>
      <c r="BA47" s="69"/>
      <c r="BB47" s="69"/>
      <c r="BC47" s="69"/>
      <c r="BD47" s="89">
        <v>3.0</v>
      </c>
      <c r="BE47" s="71"/>
      <c r="BF47" s="71"/>
      <c r="BG47" s="76">
        <v>7.0</v>
      </c>
      <c r="BH47" s="73"/>
      <c r="BI47" s="73"/>
      <c r="BJ47" s="74"/>
      <c r="BK47" s="74"/>
      <c r="BL47" s="77">
        <f t="shared" si="10"/>
        <v>10</v>
      </c>
      <c r="BM47" s="80">
        <f t="shared" si="11"/>
        <v>20</v>
      </c>
      <c r="BN47" s="81" t="s">
        <v>433</v>
      </c>
      <c r="BO47" s="82">
        <f>IF(ISBLANK(A47),"",VLOOKUP(LEFT(A47,1),Coordinate,2,FALSE))</f>
        <v>1</v>
      </c>
      <c r="BP47" s="83">
        <f t="shared" si="17"/>
        <v>1</v>
      </c>
      <c r="BQ47" s="84">
        <f t="shared" si="18"/>
        <v>4</v>
      </c>
      <c r="BR47" s="54">
        <f>IF(ISBLANK(A47),"",vlookup(LEFT(A47,1),Coordinate,9,false))</f>
        <v>0</v>
      </c>
      <c r="BS47" s="54">
        <f>IF(ISBLANK(A47),"",VLOOKUP(MID(A47,2,1),Coordinate,9,false))</f>
        <v>0</v>
      </c>
      <c r="BT47" s="54">
        <f>IF(ISBLANK(A47),"",VLOOKUP(MID(A47,3,1),Coordinate,9,false))</f>
        <v>0</v>
      </c>
      <c r="BU47" s="54">
        <f>IF(ISBLANK(A47),"",VLOOKUP(MID(A47,4,1),Coordinate,9,false))</f>
        <v>0</v>
      </c>
      <c r="BV47" s="54">
        <f>IF(ISBLANK(A47),"",VLOOKUP(MID(A47,5,1),Coordinate,9,false))</f>
        <v>2</v>
      </c>
      <c r="BW47" s="54">
        <f>IF(ISBLANK(A47),"",VLOOKUP(MID(A47,6,1),Coordinate,9,false))</f>
        <v>0</v>
      </c>
      <c r="BX47" s="84">
        <f>IF(ISBLANK(A47),"",VLOOKUP(RIGHT(A47,1),Coordinate,9,false))</f>
        <v>2</v>
      </c>
      <c r="BY47" s="84">
        <f t="array" ref="BY47">SUMPRODUCT(BR47:BX47,TRANSPOSE(Weights))</f>
        <v>24</v>
      </c>
      <c r="BZ47" s="53"/>
    </row>
    <row r="48">
      <c r="A48" s="264" t="s">
        <v>436</v>
      </c>
      <c r="B48" s="51" t="str">
        <f>IF(ISBLANK(A48),"",if(C48="","N",if(VLOOKUP(BQ48,NewPlanet,3,false)=C48,"Y","N")))</f>
        <v>N</v>
      </c>
      <c r="C48" s="86" t="s">
        <v>437</v>
      </c>
      <c r="D48" s="53" t="s">
        <v>119</v>
      </c>
      <c r="E48" s="52"/>
      <c r="F48" s="52"/>
      <c r="G48" s="53"/>
      <c r="H48" s="52"/>
      <c r="I48" s="54">
        <f t="shared" si="14"/>
        <v>1</v>
      </c>
      <c r="J48" s="52"/>
      <c r="K48" s="52"/>
      <c r="L48" s="52"/>
      <c r="M48" s="52"/>
      <c r="N48" s="52"/>
      <c r="O48" s="54">
        <f t="shared" si="15"/>
        <v>0</v>
      </c>
      <c r="P48" s="55" t="s">
        <v>123</v>
      </c>
      <c r="Q48" s="64" t="s">
        <v>119</v>
      </c>
      <c r="R48" s="57" t="s">
        <v>124</v>
      </c>
      <c r="S48" s="58"/>
      <c r="T48" s="59" t="s">
        <v>124</v>
      </c>
      <c r="U48" s="60"/>
      <c r="V48" s="61"/>
      <c r="W48" s="62"/>
      <c r="X48" s="53" t="s">
        <v>119</v>
      </c>
      <c r="Y48" s="63"/>
      <c r="Z48" s="53">
        <v>3.0</v>
      </c>
      <c r="AA48" s="53">
        <v>6.0</v>
      </c>
      <c r="AB48" s="53">
        <v>5.0</v>
      </c>
      <c r="AC48" s="65"/>
      <c r="AD48" s="52"/>
      <c r="AE48" s="52"/>
      <c r="AF48" s="52"/>
      <c r="AG48" s="65"/>
      <c r="AH48" s="52"/>
      <c r="AI48" s="52"/>
      <c r="AJ48" s="52"/>
      <c r="AK48" s="65"/>
      <c r="AL48" s="52"/>
      <c r="AM48" s="52"/>
      <c r="AN48" s="53">
        <v>1.0</v>
      </c>
      <c r="AO48" s="56"/>
      <c r="AP48" s="56"/>
      <c r="AQ48" s="56"/>
      <c r="AR48" s="58"/>
      <c r="AS48" s="58"/>
      <c r="AT48" s="66"/>
      <c r="AU48" s="60"/>
      <c r="AV48" s="60"/>
      <c r="AW48" s="61"/>
      <c r="AX48" s="62"/>
      <c r="AY48" s="31">
        <f t="shared" si="16"/>
        <v>15</v>
      </c>
      <c r="AZ48" s="63"/>
      <c r="BA48" s="75">
        <v>5.0</v>
      </c>
      <c r="BB48" s="69"/>
      <c r="BC48" s="69"/>
      <c r="BD48" s="71"/>
      <c r="BE48" s="71"/>
      <c r="BF48" s="71"/>
      <c r="BG48" s="72"/>
      <c r="BH48" s="73"/>
      <c r="BI48" s="73"/>
      <c r="BJ48" s="74"/>
      <c r="BK48" s="74"/>
      <c r="BL48" s="77">
        <f t="shared" si="10"/>
        <v>5</v>
      </c>
      <c r="BM48" s="80">
        <f t="shared" si="11"/>
        <v>20</v>
      </c>
      <c r="BN48" s="81"/>
      <c r="BO48" s="82">
        <f>IF(ISBLANK(A48),"",VLOOKUP(LEFT(A48,1),Coordinate,2,FALSE))</f>
        <v>1</v>
      </c>
      <c r="BP48" s="83">
        <f t="shared" si="17"/>
        <v>1</v>
      </c>
      <c r="BQ48" s="84">
        <f t="shared" si="18"/>
        <v>3</v>
      </c>
      <c r="BR48" s="54">
        <f>IF(ISBLANK(A48),"",vlookup(LEFT(A48,1),Coordinate,9,false))</f>
        <v>0</v>
      </c>
      <c r="BS48" s="54">
        <f>IF(ISBLANK(A48),"",VLOOKUP(MID(A48,2,1),Coordinate,9,false))</f>
        <v>0</v>
      </c>
      <c r="BT48" s="54">
        <f>IF(ISBLANK(A48),"",VLOOKUP(MID(A48,3,1),Coordinate,9,false))</f>
        <v>0</v>
      </c>
      <c r="BU48" s="54">
        <f>IF(ISBLANK(A48),"",VLOOKUP(MID(A48,4,1),Coordinate,9,false))</f>
        <v>0</v>
      </c>
      <c r="BV48" s="54">
        <f>IF(ISBLANK(A48),"",VLOOKUP(MID(A48,5,1),Coordinate,9,false))</f>
        <v>2</v>
      </c>
      <c r="BW48" s="54">
        <f>IF(ISBLANK(A48),"",VLOOKUP(MID(A48,6,1),Coordinate,9,false))</f>
        <v>1</v>
      </c>
      <c r="BX48" s="84">
        <f>IF(ISBLANK(A48),"",VLOOKUP(RIGHT(A48,1),Coordinate,9,false))</f>
        <v>0</v>
      </c>
      <c r="BY48" s="84">
        <f t="array" ref="BY48">SUMPRODUCT(BR48:BX48,TRANSPOSE(Weights))</f>
        <v>16</v>
      </c>
      <c r="BZ48" s="53"/>
    </row>
    <row r="49">
      <c r="A49" s="264" t="s">
        <v>438</v>
      </c>
      <c r="B49" s="51" t="str">
        <f>IF(ISBLANK(A49),"",if(C49="","N",if(VLOOKUP(BQ49,NewPlanet,3,false)=C49,"Y","N")))</f>
        <v>N</v>
      </c>
      <c r="C49" s="86" t="s">
        <v>439</v>
      </c>
      <c r="D49" s="53" t="s">
        <v>119</v>
      </c>
      <c r="E49" s="52"/>
      <c r="F49" s="52"/>
      <c r="G49" s="53"/>
      <c r="H49" s="52"/>
      <c r="I49" s="113">
        <v>1.0</v>
      </c>
      <c r="J49" s="52"/>
      <c r="K49" s="52"/>
      <c r="L49" s="52"/>
      <c r="M49" s="52"/>
      <c r="N49" s="52"/>
      <c r="O49" s="113">
        <v>0.0</v>
      </c>
      <c r="P49" s="55" t="s">
        <v>123</v>
      </c>
      <c r="Q49" s="56"/>
      <c r="R49" s="57" t="s">
        <v>194</v>
      </c>
      <c r="S49" s="66" t="s">
        <v>119</v>
      </c>
      <c r="T49" s="59" t="s">
        <v>124</v>
      </c>
      <c r="U49" s="60"/>
      <c r="V49" s="68" t="s">
        <v>119</v>
      </c>
      <c r="W49" s="62"/>
      <c r="X49" s="52"/>
      <c r="Y49" s="63"/>
      <c r="Z49" s="53">
        <v>3.0</v>
      </c>
      <c r="AA49" s="53">
        <v>3.0</v>
      </c>
      <c r="AB49" s="53"/>
      <c r="AC49" s="65"/>
      <c r="AD49" s="52"/>
      <c r="AE49" s="52"/>
      <c r="AF49" s="52"/>
      <c r="AG49" s="65"/>
      <c r="AH49" s="52"/>
      <c r="AI49" s="52"/>
      <c r="AJ49" s="52"/>
      <c r="AK49" s="65"/>
      <c r="AL49" s="52"/>
      <c r="AM49" s="52"/>
      <c r="AN49" s="52"/>
      <c r="AO49" s="64">
        <v>3.0</v>
      </c>
      <c r="AP49" s="56"/>
      <c r="AQ49" s="56"/>
      <c r="AR49" s="58"/>
      <c r="AS49" s="58"/>
      <c r="AT49" s="66"/>
      <c r="AU49" s="60"/>
      <c r="AV49" s="60"/>
      <c r="AW49" s="61"/>
      <c r="AX49" s="62"/>
      <c r="AY49" s="31">
        <v>9.0</v>
      </c>
      <c r="AZ49" s="63"/>
      <c r="BA49" s="69"/>
      <c r="BB49" s="69"/>
      <c r="BC49" s="69"/>
      <c r="BD49" s="89">
        <v>5.0</v>
      </c>
      <c r="BE49" s="71"/>
      <c r="BF49" s="71"/>
      <c r="BG49" s="72"/>
      <c r="BH49" s="78">
        <v>6.0</v>
      </c>
      <c r="BI49" s="73"/>
      <c r="BJ49" s="74"/>
      <c r="BK49" s="74"/>
      <c r="BL49" s="145">
        <v>11.0</v>
      </c>
      <c r="BM49" s="146">
        <v>20.0</v>
      </c>
      <c r="BN49" s="81"/>
      <c r="BO49" s="82"/>
      <c r="BP49" s="83"/>
      <c r="BQ49" s="84"/>
      <c r="BR49" s="54"/>
      <c r="BS49" s="54"/>
      <c r="BT49" s="54"/>
      <c r="BU49" s="54"/>
      <c r="BV49" s="54"/>
      <c r="BW49" s="54"/>
      <c r="BX49" s="84"/>
      <c r="BY49" s="84"/>
      <c r="BZ49" s="53"/>
    </row>
    <row r="50">
      <c r="A50" s="264" t="s">
        <v>440</v>
      </c>
      <c r="B50" s="51" t="str">
        <f>IF(ISBLANK(A50),"",if(C50="","N",if(VLOOKUP(BQ50,NewPlanet,3,false)=C50,"Y","N")))</f>
        <v>N</v>
      </c>
      <c r="C50" s="86" t="s">
        <v>441</v>
      </c>
      <c r="D50" s="52"/>
      <c r="E50" s="52"/>
      <c r="F50" s="53" t="s">
        <v>119</v>
      </c>
      <c r="G50" s="53"/>
      <c r="H50" s="52"/>
      <c r="I50" s="113">
        <v>1.0</v>
      </c>
      <c r="J50" s="52"/>
      <c r="K50" s="52"/>
      <c r="L50" s="52"/>
      <c r="M50" s="52"/>
      <c r="N50" s="52"/>
      <c r="O50" s="113">
        <v>0.0</v>
      </c>
      <c r="P50" s="55" t="s">
        <v>123</v>
      </c>
      <c r="Q50" s="64" t="s">
        <v>119</v>
      </c>
      <c r="R50" s="57" t="s">
        <v>122</v>
      </c>
      <c r="S50" s="58"/>
      <c r="T50" s="59" t="s">
        <v>124</v>
      </c>
      <c r="U50" s="60"/>
      <c r="V50" s="61"/>
      <c r="W50" s="62"/>
      <c r="X50" s="52"/>
      <c r="Y50" s="63"/>
      <c r="Z50" s="53">
        <v>4.0</v>
      </c>
      <c r="AA50" s="53">
        <v>3.0</v>
      </c>
      <c r="AB50" s="53">
        <v>5.0</v>
      </c>
      <c r="AC50" s="65"/>
      <c r="AD50" s="52"/>
      <c r="AE50" s="52"/>
      <c r="AF50" s="52"/>
      <c r="AG50" s="65"/>
      <c r="AH50" s="52"/>
      <c r="AI50" s="52"/>
      <c r="AJ50" s="52"/>
      <c r="AK50" s="65"/>
      <c r="AL50" s="52"/>
      <c r="AM50" s="52"/>
      <c r="AN50" s="52"/>
      <c r="AO50" s="56"/>
      <c r="AP50" s="56"/>
      <c r="AQ50" s="56"/>
      <c r="AR50" s="58"/>
      <c r="AS50" s="58"/>
      <c r="AT50" s="66">
        <v>4.0</v>
      </c>
      <c r="AU50" s="60"/>
      <c r="AV50" s="60"/>
      <c r="AW50" s="61"/>
      <c r="AX50" s="62"/>
      <c r="AY50" s="31">
        <v>16.0</v>
      </c>
      <c r="AZ50" s="63"/>
      <c r="BA50" s="75">
        <v>4.0</v>
      </c>
      <c r="BB50" s="69"/>
      <c r="BC50" s="69"/>
      <c r="BD50" s="71"/>
      <c r="BE50" s="71"/>
      <c r="BF50" s="71"/>
      <c r="BG50" s="72"/>
      <c r="BH50" s="73"/>
      <c r="BI50" s="73"/>
      <c r="BJ50" s="74"/>
      <c r="BK50" s="74"/>
      <c r="BL50" s="145">
        <v>4.0</v>
      </c>
      <c r="BM50" s="146">
        <v>20.0</v>
      </c>
      <c r="BN50" s="81"/>
      <c r="BO50" s="82"/>
      <c r="BP50" s="83"/>
      <c r="BQ50" s="84"/>
      <c r="BR50" s="54"/>
      <c r="BS50" s="54"/>
      <c r="BT50" s="54"/>
      <c r="BU50" s="54"/>
      <c r="BV50" s="54"/>
      <c r="BW50" s="54"/>
      <c r="BX50" s="84"/>
      <c r="BY50" s="84"/>
      <c r="BZ50" s="53"/>
    </row>
    <row r="51" ht="15.75" customHeight="1">
      <c r="A51" s="238" t="s">
        <v>442</v>
      </c>
      <c r="B51" s="51"/>
      <c r="C51" s="86" t="s">
        <v>443</v>
      </c>
      <c r="D51" s="52"/>
      <c r="E51" s="53" t="s">
        <v>119</v>
      </c>
      <c r="F51" s="52"/>
      <c r="G51" s="53"/>
      <c r="H51" s="52"/>
      <c r="I51" s="113">
        <v>1.0</v>
      </c>
      <c r="J51" s="52"/>
      <c r="K51" s="52"/>
      <c r="L51" s="52"/>
      <c r="M51" s="52"/>
      <c r="N51" s="52"/>
      <c r="O51" s="113">
        <v>0.0</v>
      </c>
      <c r="P51" s="55" t="s">
        <v>124</v>
      </c>
      <c r="Q51" s="56"/>
      <c r="R51" s="57" t="s">
        <v>131</v>
      </c>
      <c r="S51" s="66" t="s">
        <v>119</v>
      </c>
      <c r="T51" s="59" t="s">
        <v>124</v>
      </c>
      <c r="U51" s="60"/>
      <c r="V51" s="68" t="s">
        <v>119</v>
      </c>
      <c r="W51" s="70" t="s">
        <v>119</v>
      </c>
      <c r="X51" s="52"/>
      <c r="Y51" s="63"/>
      <c r="Z51" s="53">
        <v>3.0</v>
      </c>
      <c r="AA51" s="53">
        <v>4.0</v>
      </c>
      <c r="AB51" s="53"/>
      <c r="AC51" s="65"/>
      <c r="AD51" s="52"/>
      <c r="AE51" s="52"/>
      <c r="AF51" s="52"/>
      <c r="AG51" s="65"/>
      <c r="AH51" s="52"/>
      <c r="AI51" s="52"/>
      <c r="AJ51" s="52"/>
      <c r="AK51" s="65"/>
      <c r="AL51" s="52"/>
      <c r="AM51" s="52"/>
      <c r="AN51" s="52"/>
      <c r="AO51" s="56"/>
      <c r="AP51" s="56"/>
      <c r="AQ51" s="56"/>
      <c r="AR51" s="58"/>
      <c r="AS51" s="58"/>
      <c r="AT51" s="66"/>
      <c r="AU51" s="60"/>
      <c r="AV51" s="60"/>
      <c r="AW51" s="68">
        <v>3.0</v>
      </c>
      <c r="AX51" s="62"/>
      <c r="AY51" s="31">
        <v>10.0</v>
      </c>
      <c r="AZ51" s="63"/>
      <c r="BA51" s="69"/>
      <c r="BB51" s="69"/>
      <c r="BC51" s="69"/>
      <c r="BD51" s="71"/>
      <c r="BE51" s="89">
        <v>3.0</v>
      </c>
      <c r="BF51" s="71"/>
      <c r="BG51" s="72"/>
      <c r="BH51" s="73"/>
      <c r="BI51" s="73"/>
      <c r="BJ51" s="79">
        <v>7.0</v>
      </c>
      <c r="BK51" s="74"/>
      <c r="BL51" s="145">
        <v>10.0</v>
      </c>
      <c r="BM51" s="146">
        <v>20.0</v>
      </c>
      <c r="BN51" s="81"/>
      <c r="BO51" s="82"/>
      <c r="BP51" s="83"/>
      <c r="BQ51" s="84"/>
      <c r="BR51" s="54"/>
      <c r="BS51" s="54"/>
      <c r="BT51" s="54"/>
      <c r="BU51" s="54"/>
      <c r="BV51" s="54"/>
      <c r="BW51" s="54"/>
      <c r="BX51" s="84"/>
      <c r="BY51" s="84"/>
      <c r="BZ51" s="53"/>
    </row>
    <row r="52" ht="15.75" customHeight="1">
      <c r="A52" s="238" t="s">
        <v>444</v>
      </c>
      <c r="B52" s="51"/>
      <c r="C52" s="86" t="s">
        <v>445</v>
      </c>
      <c r="D52" s="52"/>
      <c r="E52" s="52"/>
      <c r="F52" s="52"/>
      <c r="G52" s="53"/>
      <c r="H52" s="53" t="s">
        <v>119</v>
      </c>
      <c r="I52" s="113">
        <v>1.0</v>
      </c>
      <c r="J52" s="52"/>
      <c r="K52" s="52"/>
      <c r="L52" s="52"/>
      <c r="M52" s="52"/>
      <c r="N52" s="52"/>
      <c r="O52" s="113">
        <v>0.0</v>
      </c>
      <c r="P52" s="55" t="s">
        <v>123</v>
      </c>
      <c r="Q52" s="56"/>
      <c r="R52" s="57" t="s">
        <v>131</v>
      </c>
      <c r="S52" s="66" t="s">
        <v>119</v>
      </c>
      <c r="T52" s="59" t="s">
        <v>124</v>
      </c>
      <c r="U52" s="60"/>
      <c r="V52" s="68" t="s">
        <v>119</v>
      </c>
      <c r="W52" s="70" t="s">
        <v>119</v>
      </c>
      <c r="X52" s="52"/>
      <c r="Y52" s="63"/>
      <c r="Z52" s="53">
        <v>4.0</v>
      </c>
      <c r="AA52" s="53">
        <v>3.0</v>
      </c>
      <c r="AB52" s="53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64">
        <v>3.0</v>
      </c>
      <c r="AP52" s="56"/>
      <c r="AQ52" s="56"/>
      <c r="AR52" s="58"/>
      <c r="AS52" s="58"/>
      <c r="AT52" s="66"/>
      <c r="AU52" s="60"/>
      <c r="AV52" s="60"/>
      <c r="AW52" s="61"/>
      <c r="AX52" s="70">
        <v>3.0</v>
      </c>
      <c r="AY52" s="31">
        <v>13.0</v>
      </c>
      <c r="AZ52" s="63"/>
      <c r="BA52" s="69"/>
      <c r="BB52" s="69"/>
      <c r="BC52" s="69"/>
      <c r="BD52" s="71"/>
      <c r="BE52" s="89">
        <v>1.0</v>
      </c>
      <c r="BF52" s="71"/>
      <c r="BG52" s="72"/>
      <c r="BH52" s="78">
        <v>6.0</v>
      </c>
      <c r="BI52" s="73"/>
      <c r="BJ52" s="74"/>
      <c r="BK52" s="74"/>
      <c r="BL52" s="145">
        <v>7.0</v>
      </c>
      <c r="BM52" s="146">
        <v>20.0</v>
      </c>
      <c r="BN52" s="81"/>
      <c r="BO52" s="82"/>
      <c r="BP52" s="83"/>
      <c r="BQ52" s="84"/>
      <c r="BR52" s="54"/>
      <c r="BS52" s="54"/>
      <c r="BT52" s="54"/>
      <c r="BU52" s="54"/>
      <c r="BV52" s="54"/>
      <c r="BW52" s="54"/>
      <c r="BX52" s="84"/>
      <c r="BY52" s="84"/>
      <c r="BZ52" s="53"/>
    </row>
    <row r="53" ht="15.75" customHeight="1">
      <c r="A53" s="238" t="s">
        <v>446</v>
      </c>
      <c r="B53" s="51" t="str">
        <f>IF(ISBLANK(A53),"",if(C53="","N",if(VLOOKUP(BQ53,NewPlanet,3,false)=C53,"Y","N")))</f>
        <v>N</v>
      </c>
      <c r="C53" s="3" t="s">
        <v>447</v>
      </c>
      <c r="D53" s="52"/>
      <c r="E53" s="52"/>
      <c r="F53" s="52" t="s">
        <v>119</v>
      </c>
      <c r="G53" s="53"/>
      <c r="H53" s="52"/>
      <c r="I53" s="54">
        <f t="shared" ref="I53:I83" si="19">IF(ISBLANK(A53),"",COUNTA(D53:H53))</f>
        <v>1</v>
      </c>
      <c r="J53" s="52"/>
      <c r="K53" s="52"/>
      <c r="L53" s="52"/>
      <c r="M53" s="52"/>
      <c r="N53" s="52"/>
      <c r="O53" s="54">
        <f t="shared" ref="O53:O83" si="20">IF(ISBLANK(A53),"",COUNTA(J53:N53))</f>
        <v>0</v>
      </c>
      <c r="P53" s="55" t="s">
        <v>131</v>
      </c>
      <c r="Q53" s="56" t="s">
        <v>121</v>
      </c>
      <c r="R53" s="57" t="s">
        <v>124</v>
      </c>
      <c r="S53" s="58"/>
      <c r="T53" s="59" t="s">
        <v>125</v>
      </c>
      <c r="U53" s="60"/>
      <c r="V53" s="61"/>
      <c r="W53" s="62" t="s">
        <v>121</v>
      </c>
      <c r="X53" s="52" t="s">
        <v>121</v>
      </c>
      <c r="Y53" s="63"/>
      <c r="Z53" s="53">
        <v>3.0</v>
      </c>
      <c r="AA53" s="53">
        <v>4.0</v>
      </c>
      <c r="AB53" s="53"/>
      <c r="AC53" s="65"/>
      <c r="AD53" s="52"/>
      <c r="AE53" s="52"/>
      <c r="AF53" s="52"/>
      <c r="AG53" s="65"/>
      <c r="AH53" s="52"/>
      <c r="AI53" s="52"/>
      <c r="AJ53" s="52"/>
      <c r="AK53" s="65"/>
      <c r="AL53" s="52">
        <v>1.0</v>
      </c>
      <c r="AM53" s="52"/>
      <c r="AN53" s="52"/>
      <c r="AO53" s="56"/>
      <c r="AP53" s="56"/>
      <c r="AQ53" s="56"/>
      <c r="AR53" s="58"/>
      <c r="AS53" s="58"/>
      <c r="AT53" s="66"/>
      <c r="AU53" s="60">
        <v>1.0</v>
      </c>
      <c r="AV53" s="60" t="s">
        <v>448</v>
      </c>
      <c r="AW53" s="61"/>
      <c r="AX53" s="62"/>
      <c r="AY53" s="31">
        <f t="shared" ref="AY53:AY83" si="21">IF(ISBLANK(R53),"",SUM(Z53:AU53,AW53:AX53))</f>
        <v>9</v>
      </c>
      <c r="AZ53" s="63"/>
      <c r="BA53" s="69"/>
      <c r="BB53" s="69">
        <v>6.0</v>
      </c>
      <c r="BC53" s="69"/>
      <c r="BD53" s="71"/>
      <c r="BE53" s="71"/>
      <c r="BF53" s="71"/>
      <c r="BG53" s="72"/>
      <c r="BH53" s="73"/>
      <c r="BI53" s="73"/>
      <c r="BJ53" s="74">
        <v>5.0</v>
      </c>
      <c r="BK53" s="74"/>
      <c r="BL53" s="77">
        <f t="shared" ref="BL53:BL83" si="22">IF(ISBLANK(A53),"",SUM(BA53:BK53))</f>
        <v>11</v>
      </c>
      <c r="BM53" s="80">
        <f t="shared" ref="BM53:BM83" si="23">IF(ISBLANK(A53),"",AY53+BL53)</f>
        <v>20</v>
      </c>
      <c r="BN53" s="81"/>
      <c r="BO53" s="82">
        <f>IF(ISBLANK(A53),"",VLOOKUP(LEFT(A53,1),Coordinate,2,FALSE))</f>
        <v>1</v>
      </c>
      <c r="BP53" s="83">
        <f t="shared" ref="BP53:BP83" si="24">I53+O53</f>
        <v>1</v>
      </c>
      <c r="BQ53" s="84">
        <f t="shared" ref="BQ53:BQ83" si="25">SUM(BR53:BX53)</f>
        <v>1</v>
      </c>
      <c r="BR53" s="54">
        <f>IF(ISBLANK(A53),"",vlookup(LEFT(A53,1),Coordinate,9,false))</f>
        <v>0</v>
      </c>
      <c r="BS53" s="54">
        <f>IF(ISBLANK(A53),"",VLOOKUP(MID(A53,2,1),Coordinate,9,false))</f>
        <v>0</v>
      </c>
      <c r="BT53" s="54">
        <f>IF(ISBLANK(A53),"",VLOOKUP(MID(A53,3,1),Coordinate,9,false))</f>
        <v>0</v>
      </c>
      <c r="BU53" s="54">
        <f>IF(ISBLANK(A53),"",VLOOKUP(MID(A53,4,1),Coordinate,9,false))</f>
        <v>1</v>
      </c>
      <c r="BV53" s="54">
        <f>IF(ISBLANK(A53),"",VLOOKUP(MID(A53,5,1),Coordinate,9,false))</f>
        <v>0</v>
      </c>
      <c r="BW53" s="54">
        <f>IF(ISBLANK(A53),"",VLOOKUP(MID(A53,6,1),Coordinate,9,false))</f>
        <v>0</v>
      </c>
      <c r="BX53" s="84">
        <f>IF(ISBLANK(A53),"",VLOOKUP(RIGHT(A53,1),Coordinate,9,false))</f>
        <v>0</v>
      </c>
      <c r="BY53" s="84">
        <f t="array" ref="BY53">SUMPRODUCT(BR53:BX53,TRANSPOSE(Weights))</f>
        <v>4</v>
      </c>
      <c r="BZ53" s="53"/>
    </row>
    <row r="54" ht="15.75" customHeight="1">
      <c r="A54" s="238" t="s">
        <v>449</v>
      </c>
      <c r="B54" s="51" t="str">
        <f>IF(ISBLANK(A54),"",if(C54="","N",if(VLOOKUP(BQ54,NewPlanet,3,false)=C54,"Y","N")))</f>
        <v>N</v>
      </c>
      <c r="C54" s="3" t="s">
        <v>371</v>
      </c>
      <c r="D54" s="52"/>
      <c r="E54" s="52"/>
      <c r="F54" s="52" t="s">
        <v>121</v>
      </c>
      <c r="G54" s="53"/>
      <c r="H54" s="52"/>
      <c r="I54" s="54">
        <f t="shared" si="19"/>
        <v>1</v>
      </c>
      <c r="J54" s="52"/>
      <c r="K54" s="52"/>
      <c r="L54" s="52"/>
      <c r="M54" s="52"/>
      <c r="N54" s="52"/>
      <c r="O54" s="54">
        <f t="shared" si="20"/>
        <v>0</v>
      </c>
      <c r="P54" s="55" t="s">
        <v>131</v>
      </c>
      <c r="Q54" s="56" t="s">
        <v>121</v>
      </c>
      <c r="R54" s="57" t="s">
        <v>123</v>
      </c>
      <c r="S54" s="58" t="s">
        <v>121</v>
      </c>
      <c r="T54" s="59" t="s">
        <v>124</v>
      </c>
      <c r="U54" s="60"/>
      <c r="V54" s="61" t="s">
        <v>121</v>
      </c>
      <c r="W54" s="62"/>
      <c r="X54" s="52" t="s">
        <v>121</v>
      </c>
      <c r="Y54" s="63"/>
      <c r="Z54" s="53"/>
      <c r="AA54" s="53"/>
      <c r="AB54" s="53"/>
      <c r="AC54" s="65"/>
      <c r="AD54" s="52"/>
      <c r="AE54" s="52"/>
      <c r="AF54" s="52"/>
      <c r="AG54" s="65"/>
      <c r="AH54" s="52"/>
      <c r="AI54" s="52"/>
      <c r="AJ54" s="52"/>
      <c r="AK54" s="65"/>
      <c r="AL54" s="52"/>
      <c r="AM54" s="52"/>
      <c r="AN54" s="52"/>
      <c r="AO54" s="56"/>
      <c r="AP54" s="56"/>
      <c r="AQ54" s="56"/>
      <c r="AR54" s="58"/>
      <c r="AS54" s="58"/>
      <c r="AT54" s="66"/>
      <c r="AU54" s="60"/>
      <c r="AV54" s="60"/>
      <c r="AW54" s="61"/>
      <c r="AX54" s="62"/>
      <c r="AY54" s="31">
        <f t="shared" si="21"/>
        <v>0</v>
      </c>
      <c r="AZ54" s="63"/>
      <c r="BA54" s="69"/>
      <c r="BB54" s="69"/>
      <c r="BC54" s="69"/>
      <c r="BD54" s="71"/>
      <c r="BE54" s="71"/>
      <c r="BF54" s="71"/>
      <c r="BG54" s="72"/>
      <c r="BH54" s="73"/>
      <c r="BI54" s="73"/>
      <c r="BJ54" s="74"/>
      <c r="BK54" s="74"/>
      <c r="BL54" s="77">
        <f t="shared" si="22"/>
        <v>0</v>
      </c>
      <c r="BM54" s="80">
        <f t="shared" si="23"/>
        <v>0</v>
      </c>
      <c r="BN54" s="81" t="s">
        <v>450</v>
      </c>
      <c r="BO54" s="82">
        <f>IF(ISBLANK(A54),"",VLOOKUP(LEFT(A54,1),Coordinate,2,FALSE))</f>
        <v>1</v>
      </c>
      <c r="BP54" s="83">
        <f t="shared" si="24"/>
        <v>1</v>
      </c>
      <c r="BQ54" s="84">
        <f t="shared" si="25"/>
        <v>2</v>
      </c>
      <c r="BR54" s="54">
        <f>IF(ISBLANK(A54),"",vlookup(LEFT(A54,1),Coordinate,9,false))</f>
        <v>0</v>
      </c>
      <c r="BS54" s="54">
        <f>IF(ISBLANK(A54),"",VLOOKUP(MID(A54,2,1),Coordinate,9,false))</f>
        <v>0</v>
      </c>
      <c r="BT54" s="54">
        <f>IF(ISBLANK(A54),"",VLOOKUP(MID(A54,3,1),Coordinate,9,false))</f>
        <v>0</v>
      </c>
      <c r="BU54" s="54">
        <f>IF(ISBLANK(A54),"",VLOOKUP(MID(A54,4,1),Coordinate,9,false))</f>
        <v>1</v>
      </c>
      <c r="BV54" s="54">
        <f>IF(ISBLANK(A54),"",VLOOKUP(MID(A54,5,1),Coordinate,9,false))</f>
        <v>0</v>
      </c>
      <c r="BW54" s="54">
        <f>IF(ISBLANK(A54),"",VLOOKUP(MID(A54,6,1),Coordinate,9,false))</f>
        <v>0</v>
      </c>
      <c r="BX54" s="84">
        <f>IF(ISBLANK(A54),"",VLOOKUP(RIGHT(A54,1),Coordinate,9,false))</f>
        <v>1</v>
      </c>
      <c r="BY54" s="84">
        <f t="array" ref="BY54">SUMPRODUCT(BR54:BX54,TRANSPOSE(Weights))</f>
        <v>11</v>
      </c>
      <c r="BZ54" s="53"/>
    </row>
    <row r="55" ht="15.75" customHeight="1">
      <c r="A55" s="238" t="s">
        <v>451</v>
      </c>
      <c r="B55" s="51" t="str">
        <f>IF(ISBLANK(A55),"",if(C55="","N",if(VLOOKUP(BQ55,NewPlanet,3,false)=C55,"Y","N")))</f>
        <v>N</v>
      </c>
      <c r="C55" s="3" t="s">
        <v>452</v>
      </c>
      <c r="D55" s="52"/>
      <c r="E55" s="52"/>
      <c r="F55" s="52" t="s">
        <v>119</v>
      </c>
      <c r="G55" s="53"/>
      <c r="H55" s="52"/>
      <c r="I55" s="54">
        <f t="shared" si="19"/>
        <v>1</v>
      </c>
      <c r="J55" s="52"/>
      <c r="K55" s="52"/>
      <c r="L55" s="52"/>
      <c r="M55" s="52"/>
      <c r="N55" s="52"/>
      <c r="O55" s="54">
        <f t="shared" si="20"/>
        <v>0</v>
      </c>
      <c r="P55" s="55" t="s">
        <v>124</v>
      </c>
      <c r="Q55" s="56"/>
      <c r="R55" s="57" t="s">
        <v>131</v>
      </c>
      <c r="S55" s="58"/>
      <c r="T55" s="59" t="s">
        <v>125</v>
      </c>
      <c r="U55" s="60"/>
      <c r="V55" s="61" t="s">
        <v>119</v>
      </c>
      <c r="W55" s="62"/>
      <c r="X55" s="52"/>
      <c r="Y55" s="63"/>
      <c r="Z55" s="53"/>
      <c r="AA55" s="53"/>
      <c r="AB55" s="53"/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6"/>
      <c r="AR55" s="58"/>
      <c r="AS55" s="58"/>
      <c r="AT55" s="66"/>
      <c r="AU55" s="60"/>
      <c r="AV55" s="60"/>
      <c r="AW55" s="61"/>
      <c r="AX55" s="62"/>
      <c r="AY55" s="31">
        <f t="shared" si="21"/>
        <v>0</v>
      </c>
      <c r="AZ55" s="63"/>
      <c r="BA55" s="69"/>
      <c r="BB55" s="69"/>
      <c r="BC55" s="69"/>
      <c r="BD55" s="71"/>
      <c r="BE55" s="71"/>
      <c r="BF55" s="71"/>
      <c r="BG55" s="72"/>
      <c r="BH55" s="73"/>
      <c r="BI55" s="73"/>
      <c r="BJ55" s="74"/>
      <c r="BK55" s="74"/>
      <c r="BL55" s="77">
        <f t="shared" si="22"/>
        <v>0</v>
      </c>
      <c r="BM55" s="80">
        <f t="shared" si="23"/>
        <v>0</v>
      </c>
      <c r="BN55" s="81"/>
      <c r="BO55" s="82">
        <f>IF(ISBLANK(A55),"",VLOOKUP(LEFT(A55,1),Coordinate,2,FALSE))</f>
        <v>1</v>
      </c>
      <c r="BP55" s="83">
        <f t="shared" si="24"/>
        <v>1</v>
      </c>
      <c r="BQ55" s="84">
        <f t="shared" si="25"/>
        <v>1</v>
      </c>
      <c r="BR55" s="54">
        <f>IF(ISBLANK(A55),"",vlookup(LEFT(A55,1),Coordinate,9,false))</f>
        <v>0</v>
      </c>
      <c r="BS55" s="54">
        <f>IF(ISBLANK(A55),"",VLOOKUP(MID(A55,2,1),Coordinate,9,false))</f>
        <v>0</v>
      </c>
      <c r="BT55" s="54">
        <f>IF(ISBLANK(A55),"",VLOOKUP(MID(A55,3,1),Coordinate,9,false))</f>
        <v>1</v>
      </c>
      <c r="BU55" s="54">
        <f>IF(ISBLANK(A55),"",VLOOKUP(MID(A55,4,1),Coordinate,9,false))</f>
        <v>0</v>
      </c>
      <c r="BV55" s="54">
        <f>IF(ISBLANK(A55),"",VLOOKUP(MID(A55,5,1),Coordinate,9,false))</f>
        <v>0</v>
      </c>
      <c r="BW55" s="54">
        <f>IF(ISBLANK(A55),"",VLOOKUP(MID(A55,6,1),Coordinate,9,false))</f>
        <v>0</v>
      </c>
      <c r="BX55" s="84">
        <f>IF(ISBLANK(A55),"",VLOOKUP(RIGHT(A55,1),Coordinate,9,false))</f>
        <v>0</v>
      </c>
      <c r="BY55" s="84">
        <f t="array" ref="BY55">SUMPRODUCT(BR55:BX55,TRANSPOSE(Weights))</f>
        <v>3</v>
      </c>
      <c r="BZ55" s="53"/>
    </row>
    <row r="56" ht="15.75" customHeight="1">
      <c r="A56" s="238" t="s">
        <v>453</v>
      </c>
      <c r="B56" s="51" t="str">
        <f>IF(ISBLANK(A56),"",if(C56="","N",if(VLOOKUP(BQ56,NewPlanet,3,false)=C56,"Y","N")))</f>
        <v>N</v>
      </c>
      <c r="C56" s="3" t="s">
        <v>417</v>
      </c>
      <c r="D56" s="52"/>
      <c r="E56" s="52"/>
      <c r="F56" s="52"/>
      <c r="G56" s="53"/>
      <c r="H56" s="52" t="s">
        <v>121</v>
      </c>
      <c r="I56" s="54">
        <f t="shared" si="19"/>
        <v>1</v>
      </c>
      <c r="J56" s="52"/>
      <c r="K56" s="52"/>
      <c r="L56" s="52"/>
      <c r="M56" s="52"/>
      <c r="N56" s="52"/>
      <c r="O56" s="54">
        <f t="shared" si="20"/>
        <v>0</v>
      </c>
      <c r="P56" s="55" t="s">
        <v>123</v>
      </c>
      <c r="Q56" s="56"/>
      <c r="R56" s="57" t="s">
        <v>123</v>
      </c>
      <c r="S56" s="58" t="s">
        <v>121</v>
      </c>
      <c r="T56" s="59" t="s">
        <v>125</v>
      </c>
      <c r="U56" s="60" t="s">
        <v>121</v>
      </c>
      <c r="V56" s="61"/>
      <c r="W56" s="62"/>
      <c r="X56" s="52"/>
      <c r="Y56" s="63"/>
      <c r="Z56" s="53"/>
      <c r="AA56" s="53"/>
      <c r="AB56" s="53"/>
      <c r="AC56" s="65"/>
      <c r="AD56" s="52"/>
      <c r="AE56" s="52"/>
      <c r="AF56" s="52"/>
      <c r="AG56" s="65"/>
      <c r="AH56" s="52"/>
      <c r="AI56" s="52"/>
      <c r="AJ56" s="52"/>
      <c r="AK56" s="65"/>
      <c r="AL56" s="52"/>
      <c r="AM56" s="52"/>
      <c r="AN56" s="52"/>
      <c r="AO56" s="56"/>
      <c r="AP56" s="56"/>
      <c r="AQ56" s="56"/>
      <c r="AR56" s="58"/>
      <c r="AS56" s="58"/>
      <c r="AT56" s="66"/>
      <c r="AU56" s="60"/>
      <c r="AV56" s="60"/>
      <c r="AW56" s="61"/>
      <c r="AX56" s="62"/>
      <c r="AY56" s="31">
        <f t="shared" si="21"/>
        <v>0</v>
      </c>
      <c r="AZ56" s="63"/>
      <c r="BA56" s="69"/>
      <c r="BB56" s="69"/>
      <c r="BC56" s="69"/>
      <c r="BD56" s="71"/>
      <c r="BE56" s="71"/>
      <c r="BF56" s="71"/>
      <c r="BG56" s="72"/>
      <c r="BH56" s="73"/>
      <c r="BI56" s="73"/>
      <c r="BJ56" s="74"/>
      <c r="BK56" s="74"/>
      <c r="BL56" s="77">
        <f t="shared" si="22"/>
        <v>0</v>
      </c>
      <c r="BM56" s="80">
        <f t="shared" si="23"/>
        <v>0</v>
      </c>
      <c r="BN56" s="81"/>
      <c r="BO56" s="82">
        <f>IF(ISBLANK(A56),"",VLOOKUP(LEFT(A56,1),Coordinate,2,FALSE))</f>
        <v>1</v>
      </c>
      <c r="BP56" s="83">
        <f t="shared" si="24"/>
        <v>1</v>
      </c>
      <c r="BQ56" s="84">
        <f t="shared" si="25"/>
        <v>2</v>
      </c>
      <c r="BR56" s="54">
        <f>IF(ISBLANK(A56),"",vlookup(LEFT(A56,1),Coordinate,9,false))</f>
        <v>0</v>
      </c>
      <c r="BS56" s="54">
        <f>IF(ISBLANK(A56),"",VLOOKUP(MID(A56,2,1),Coordinate,9,false))</f>
        <v>0</v>
      </c>
      <c r="BT56" s="54">
        <f>IF(ISBLANK(A56),"",VLOOKUP(MID(A56,3,1),Coordinate,9,false))</f>
        <v>1</v>
      </c>
      <c r="BU56" s="54">
        <f>IF(ISBLANK(A56),"",VLOOKUP(MID(A56,4,1),Coordinate,9,false))</f>
        <v>0</v>
      </c>
      <c r="BV56" s="54">
        <f>IF(ISBLANK(A56),"",VLOOKUP(MID(A56,5,1),Coordinate,9,false))</f>
        <v>0</v>
      </c>
      <c r="BW56" s="54">
        <f>IF(ISBLANK(A56),"",VLOOKUP(MID(A56,6,1),Coordinate,9,false))</f>
        <v>0</v>
      </c>
      <c r="BX56" s="84">
        <f>IF(ISBLANK(A56),"",VLOOKUP(RIGHT(A56,1),Coordinate,9,false))</f>
        <v>1</v>
      </c>
      <c r="BY56" s="84">
        <f t="array" ref="BY56">SUMPRODUCT(BR56:BX56,TRANSPOSE(Weights))</f>
        <v>10</v>
      </c>
      <c r="BZ56" s="53"/>
    </row>
    <row r="57" ht="15.75" customHeight="1">
      <c r="A57" s="238" t="s">
        <v>455</v>
      </c>
      <c r="B57" s="51" t="str">
        <f>IF(ISBLANK(A57),"",if(C57="","N",if(VLOOKUP(BQ57,NewPlanet,3,false)=C57,"Y","N")))</f>
        <v>N</v>
      </c>
      <c r="C57" s="3" t="s">
        <v>456</v>
      </c>
      <c r="D57" s="52"/>
      <c r="E57" s="52" t="s">
        <v>119</v>
      </c>
      <c r="F57" s="52"/>
      <c r="G57" s="53"/>
      <c r="H57" s="52"/>
      <c r="I57" s="54">
        <f t="shared" si="19"/>
        <v>1</v>
      </c>
      <c r="J57" s="52"/>
      <c r="K57" s="52"/>
      <c r="L57" s="52"/>
      <c r="M57" s="52"/>
      <c r="N57" s="52"/>
      <c r="O57" s="54">
        <f t="shared" si="20"/>
        <v>0</v>
      </c>
      <c r="P57" s="55" t="s">
        <v>124</v>
      </c>
      <c r="Q57" s="56"/>
      <c r="R57" s="57" t="s">
        <v>124</v>
      </c>
      <c r="S57" s="58"/>
      <c r="T57" s="59" t="s">
        <v>124</v>
      </c>
      <c r="U57" s="60"/>
      <c r="V57" s="61"/>
      <c r="W57" s="62" t="s">
        <v>119</v>
      </c>
      <c r="X57" s="52"/>
      <c r="Y57" s="63"/>
      <c r="Z57" s="53">
        <v>5.0</v>
      </c>
      <c r="AA57" s="53">
        <v>8.0</v>
      </c>
      <c r="AB57" s="53">
        <v>4.0</v>
      </c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6"/>
      <c r="AR57" s="58"/>
      <c r="AS57" s="58"/>
      <c r="AT57" s="66"/>
      <c r="AU57" s="60"/>
      <c r="AV57" s="60"/>
      <c r="AW57" s="61"/>
      <c r="AX57" s="62">
        <v>3.0</v>
      </c>
      <c r="AY57" s="31">
        <f t="shared" si="21"/>
        <v>20</v>
      </c>
      <c r="AZ57" s="63"/>
      <c r="BA57" s="69"/>
      <c r="BB57" s="69"/>
      <c r="BC57" s="69"/>
      <c r="BD57" s="71"/>
      <c r="BE57" s="71"/>
      <c r="BF57" s="71"/>
      <c r="BG57" s="72"/>
      <c r="BH57" s="73"/>
      <c r="BI57" s="73"/>
      <c r="BJ57" s="74"/>
      <c r="BK57" s="74"/>
      <c r="BL57" s="77">
        <f t="shared" si="22"/>
        <v>0</v>
      </c>
      <c r="BM57" s="80">
        <f t="shared" si="23"/>
        <v>20</v>
      </c>
      <c r="BN57" s="81" t="s">
        <v>457</v>
      </c>
      <c r="BO57" s="82">
        <f>IF(ISBLANK(A57),"",VLOOKUP(LEFT(A57,1),Coordinate,2,FALSE))</f>
        <v>1</v>
      </c>
      <c r="BP57" s="83">
        <f t="shared" si="24"/>
        <v>1</v>
      </c>
      <c r="BQ57" s="84">
        <f t="shared" si="25"/>
        <v>34</v>
      </c>
      <c r="BR57" s="54">
        <f>IF(ISBLANK(A57),"",vlookup(LEFT(A57,1),Coordinate,9,false))</f>
        <v>0</v>
      </c>
      <c r="BS57" s="54">
        <f>IF(ISBLANK(A57),"",VLOOKUP(MID(A57,2,1),Coordinate,9,false))</f>
        <v>0</v>
      </c>
      <c r="BT57" s="54">
        <f>IF(ISBLANK(A57),"",VLOOKUP(MID(A57,3,1),Coordinate,9,false))</f>
        <v>11</v>
      </c>
      <c r="BU57" s="54">
        <f>IF(ISBLANK(A57),"",VLOOKUP(MID(A57,4,1),Coordinate,9,false))</f>
        <v>14</v>
      </c>
      <c r="BV57" s="54">
        <f>IF(ISBLANK(A57),"",VLOOKUP(MID(A57,5,1),Coordinate,9,false))</f>
        <v>0</v>
      </c>
      <c r="BW57" s="54">
        <f>IF(ISBLANK(A57),"",VLOOKUP(MID(A57,6,1),Coordinate,9,false))</f>
        <v>0</v>
      </c>
      <c r="BX57" s="84">
        <f>IF(ISBLANK(A57),"",VLOOKUP(RIGHT(A57,1),Coordinate,9,false))</f>
        <v>9</v>
      </c>
      <c r="BY57" s="84">
        <f t="array" ref="BY57">SUMPRODUCT(BR57:BX57,TRANSPOSE(Weights))</f>
        <v>152</v>
      </c>
      <c r="BZ57" s="53"/>
    </row>
    <row r="58" ht="15.75" customHeight="1">
      <c r="A58" s="238" t="s">
        <v>458</v>
      </c>
      <c r="B58" s="51" t="str">
        <f>IF(ISBLANK(A58),"",if(C58="","N",if(VLOOKUP(BQ58,NewPlanet,3,false)=C58,"Y","N")))</f>
        <v>N</v>
      </c>
      <c r="C58" s="3" t="s">
        <v>459</v>
      </c>
      <c r="D58" s="52"/>
      <c r="E58" s="52" t="s">
        <v>121</v>
      </c>
      <c r="F58" s="52"/>
      <c r="G58" s="53"/>
      <c r="H58" s="52"/>
      <c r="I58" s="54">
        <f t="shared" si="19"/>
        <v>1</v>
      </c>
      <c r="J58" s="52"/>
      <c r="K58" s="52"/>
      <c r="L58" s="52"/>
      <c r="M58" s="52"/>
      <c r="N58" s="52"/>
      <c r="O58" s="54">
        <f t="shared" si="20"/>
        <v>0</v>
      </c>
      <c r="P58" s="55" t="s">
        <v>123</v>
      </c>
      <c r="Q58" s="56"/>
      <c r="R58" s="57" t="s">
        <v>124</v>
      </c>
      <c r="S58" s="58"/>
      <c r="T58" s="59" t="s">
        <v>124</v>
      </c>
      <c r="U58" s="60"/>
      <c r="V58" s="61" t="s">
        <v>121</v>
      </c>
      <c r="W58" s="62"/>
      <c r="X58" s="52"/>
      <c r="Y58" s="63"/>
      <c r="Z58" s="53">
        <v>4.0</v>
      </c>
      <c r="AA58" s="53">
        <v>3.0</v>
      </c>
      <c r="AB58" s="53">
        <v>5.0</v>
      </c>
      <c r="AC58" s="65"/>
      <c r="AD58" s="52"/>
      <c r="AE58" s="52"/>
      <c r="AF58" s="52"/>
      <c r="AG58" s="65"/>
      <c r="AH58" s="52"/>
      <c r="AI58" s="52"/>
      <c r="AJ58" s="52"/>
      <c r="AK58" s="65"/>
      <c r="AL58" s="52"/>
      <c r="AM58" s="52"/>
      <c r="AN58" s="52"/>
      <c r="AO58" s="56">
        <v>4.0</v>
      </c>
      <c r="AP58" s="56"/>
      <c r="AQ58" s="56"/>
      <c r="AR58" s="58"/>
      <c r="AS58" s="58"/>
      <c r="AT58" s="66"/>
      <c r="AU58" s="60"/>
      <c r="AV58" s="60"/>
      <c r="AW58" s="61">
        <v>4.0</v>
      </c>
      <c r="AX58" s="62"/>
      <c r="AY58" s="31">
        <f t="shared" si="21"/>
        <v>20</v>
      </c>
      <c r="AZ58" s="63"/>
      <c r="BA58" s="69"/>
      <c r="BB58" s="69"/>
      <c r="BC58" s="69"/>
      <c r="BD58" s="71"/>
      <c r="BE58" s="71"/>
      <c r="BF58" s="71"/>
      <c r="BG58" s="72"/>
      <c r="BH58" s="73"/>
      <c r="BI58" s="73"/>
      <c r="BJ58" s="74"/>
      <c r="BK58" s="74"/>
      <c r="BL58" s="77">
        <f t="shared" si="22"/>
        <v>0</v>
      </c>
      <c r="BM58" s="80">
        <f t="shared" si="23"/>
        <v>20</v>
      </c>
      <c r="BN58" s="81" t="s">
        <v>145</v>
      </c>
      <c r="BO58" s="82">
        <f>IF(ISBLANK(A58),"",VLOOKUP(LEFT(A58,1),Coordinate,2,FALSE))</f>
        <v>1</v>
      </c>
      <c r="BP58" s="83">
        <f t="shared" si="24"/>
        <v>1</v>
      </c>
      <c r="BQ58" s="84">
        <f t="shared" si="25"/>
        <v>1</v>
      </c>
      <c r="BR58" s="54">
        <f>IF(ISBLANK(A58),"",vlookup(LEFT(A58,1),Coordinate,9,false))</f>
        <v>0</v>
      </c>
      <c r="BS58" s="54">
        <f>IF(ISBLANK(A58),"",VLOOKUP(MID(A58,2,1),Coordinate,9,false))</f>
        <v>1</v>
      </c>
      <c r="BT58" s="54">
        <f>IF(ISBLANK(A58),"",VLOOKUP(MID(A58,3,1),Coordinate,9,false))</f>
        <v>0</v>
      </c>
      <c r="BU58" s="54">
        <f>IF(ISBLANK(A58),"",VLOOKUP(MID(A58,4,1),Coordinate,9,false))</f>
        <v>0</v>
      </c>
      <c r="BV58" s="54">
        <f>IF(ISBLANK(A58),"",VLOOKUP(MID(A58,5,1),Coordinate,9,false))</f>
        <v>0</v>
      </c>
      <c r="BW58" s="54">
        <f>IF(ISBLANK(A58),"",VLOOKUP(MID(A58,6,1),Coordinate,9,false))</f>
        <v>0</v>
      </c>
      <c r="BX58" s="84">
        <f>IF(ISBLANK(A58),"",VLOOKUP(RIGHT(A58,1),Coordinate,9,false))</f>
        <v>0</v>
      </c>
      <c r="BY58" s="84">
        <f t="array" ref="BY58">SUMPRODUCT(BR58:BX58,TRANSPOSE(Weights))</f>
        <v>2</v>
      </c>
      <c r="BZ58" s="53"/>
    </row>
    <row r="59" ht="15.75" customHeight="1">
      <c r="A59" s="238" t="s">
        <v>460</v>
      </c>
      <c r="B59" s="51" t="str">
        <f>IF(ISBLANK(A59),"",if(C59="","N",if(VLOOKUP(BQ59,NewPlanet,3,false)=C59,"Y","N")))</f>
        <v>N</v>
      </c>
      <c r="C59" s="3" t="s">
        <v>461</v>
      </c>
      <c r="D59" s="53" t="s">
        <v>121</v>
      </c>
      <c r="E59" s="52"/>
      <c r="F59" s="52"/>
      <c r="G59" s="53"/>
      <c r="H59" s="52"/>
      <c r="I59" s="54">
        <f t="shared" si="19"/>
        <v>1</v>
      </c>
      <c r="J59" s="52"/>
      <c r="K59" s="52"/>
      <c r="L59" s="52"/>
      <c r="M59" s="52"/>
      <c r="N59" s="52"/>
      <c r="O59" s="54">
        <f t="shared" si="20"/>
        <v>0</v>
      </c>
      <c r="P59" s="55" t="s">
        <v>124</v>
      </c>
      <c r="Q59" s="56"/>
      <c r="R59" s="57" t="s">
        <v>394</v>
      </c>
      <c r="S59" s="58"/>
      <c r="T59" s="59" t="s">
        <v>125</v>
      </c>
      <c r="U59" s="67" t="s">
        <v>121</v>
      </c>
      <c r="V59" s="61"/>
      <c r="W59" s="62"/>
      <c r="X59" s="53" t="s">
        <v>121</v>
      </c>
      <c r="Y59" s="63"/>
      <c r="Z59" s="53">
        <v>4.0</v>
      </c>
      <c r="AA59" s="53">
        <v>2.0</v>
      </c>
      <c r="AB59" s="53">
        <v>5.0</v>
      </c>
      <c r="AC59" s="65"/>
      <c r="AD59" s="52"/>
      <c r="AE59" s="52"/>
      <c r="AF59" s="52"/>
      <c r="AG59" s="65"/>
      <c r="AH59" s="52"/>
      <c r="AI59" s="52"/>
      <c r="AJ59" s="52"/>
      <c r="AK59" s="65"/>
      <c r="AL59" s="52"/>
      <c r="AM59" s="52"/>
      <c r="AN59" s="52"/>
      <c r="AO59" s="56"/>
      <c r="AP59" s="56"/>
      <c r="AQ59" s="56"/>
      <c r="AR59" s="58"/>
      <c r="AS59" s="58"/>
      <c r="AT59" s="66"/>
      <c r="AU59" s="60"/>
      <c r="AV59" s="60"/>
      <c r="AW59" s="61"/>
      <c r="AX59" s="62"/>
      <c r="AY59" s="31">
        <f t="shared" si="21"/>
        <v>11</v>
      </c>
      <c r="AZ59" s="63"/>
      <c r="BA59" s="69"/>
      <c r="BB59" s="69"/>
      <c r="BC59" s="69"/>
      <c r="BD59" s="71"/>
      <c r="BE59" s="71"/>
      <c r="BF59" s="71"/>
      <c r="BG59" s="76">
        <v>8.0</v>
      </c>
      <c r="BH59" s="73"/>
      <c r="BI59" s="73"/>
      <c r="BJ59" s="74"/>
      <c r="BK59" s="74"/>
      <c r="BL59" s="77">
        <f t="shared" si="22"/>
        <v>8</v>
      </c>
      <c r="BM59" s="80">
        <f t="shared" si="23"/>
        <v>19</v>
      </c>
      <c r="BN59" s="81" t="s">
        <v>1491</v>
      </c>
      <c r="BO59" s="82">
        <f>IF(ISBLANK(A59),"",VLOOKUP(LEFT(A59,1),Coordinate,2,FALSE))</f>
        <v>1</v>
      </c>
      <c r="BP59" s="83">
        <f t="shared" si="24"/>
        <v>1</v>
      </c>
      <c r="BQ59" s="84">
        <f t="shared" si="25"/>
        <v>6</v>
      </c>
      <c r="BR59" s="54">
        <f>IF(ISBLANK(A59),"",vlookup(LEFT(A59,1),Coordinate,9,false))</f>
        <v>0</v>
      </c>
      <c r="BS59" s="54">
        <f>IF(ISBLANK(A59),"",VLOOKUP(MID(A59,2,1),Coordinate,9,false))</f>
        <v>1</v>
      </c>
      <c r="BT59" s="54">
        <f>IF(ISBLANK(A59),"",VLOOKUP(MID(A59,3,1),Coordinate,9,false))</f>
        <v>0</v>
      </c>
      <c r="BU59" s="54">
        <f>IF(ISBLANK(A59),"",VLOOKUP(MID(A59,4,1),Coordinate,9,false))</f>
        <v>2</v>
      </c>
      <c r="BV59" s="54">
        <f>IF(ISBLANK(A59),"",VLOOKUP(MID(A59,5,1),Coordinate,9,false))</f>
        <v>0</v>
      </c>
      <c r="BW59" s="54">
        <f>IF(ISBLANK(A59),"",VLOOKUP(MID(A59,6,1),Coordinate,9,false))</f>
        <v>3</v>
      </c>
      <c r="BX59" s="84">
        <f>IF(ISBLANK(A59),"",VLOOKUP(RIGHT(A59,1),Coordinate,9,false))</f>
        <v>0</v>
      </c>
      <c r="BY59" s="84">
        <f t="array" ref="BY59">SUMPRODUCT(BR59:BX59,TRANSPOSE(Weights))</f>
        <v>28</v>
      </c>
      <c r="BZ59" s="53"/>
    </row>
    <row r="60" ht="15.75" customHeight="1">
      <c r="A60" s="238" t="s">
        <v>463</v>
      </c>
      <c r="B60" s="51" t="str">
        <f>IF(ISBLANK(A60),"",if(C60="","N",if(VLOOKUP(BQ60,NewPlanet,3,false)=C60,"Y","N")))</f>
        <v>N</v>
      </c>
      <c r="C60" s="3" t="s">
        <v>464</v>
      </c>
      <c r="D60" s="52"/>
      <c r="E60" s="52"/>
      <c r="F60" s="53" t="s">
        <v>121</v>
      </c>
      <c r="G60" s="53"/>
      <c r="H60" s="52"/>
      <c r="I60" s="54">
        <f t="shared" si="19"/>
        <v>1</v>
      </c>
      <c r="J60" s="52"/>
      <c r="K60" s="52"/>
      <c r="L60" s="52"/>
      <c r="M60" s="52"/>
      <c r="N60" s="52"/>
      <c r="O60" s="54">
        <f t="shared" si="20"/>
        <v>0</v>
      </c>
      <c r="P60" s="55" t="s">
        <v>124</v>
      </c>
      <c r="Q60" s="56"/>
      <c r="R60" s="57" t="s">
        <v>131</v>
      </c>
      <c r="S60" s="66" t="s">
        <v>121</v>
      </c>
      <c r="T60" s="59" t="s">
        <v>124</v>
      </c>
      <c r="U60" s="60"/>
      <c r="V60" s="61"/>
      <c r="W60" s="70"/>
      <c r="X60" s="53"/>
      <c r="Y60" s="63"/>
      <c r="Z60" s="53">
        <v>4.0</v>
      </c>
      <c r="AA60" s="53">
        <v>3.0</v>
      </c>
      <c r="AB60" s="53">
        <v>5.0</v>
      </c>
      <c r="AC60" s="65"/>
      <c r="AD60" s="52"/>
      <c r="AE60" s="53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56"/>
      <c r="AQ60" s="56"/>
      <c r="AR60" s="58"/>
      <c r="AS60" s="66">
        <v>8.0</v>
      </c>
      <c r="AT60" s="66"/>
      <c r="AU60" s="60"/>
      <c r="AV60" s="60"/>
      <c r="AW60" s="61"/>
      <c r="AX60" s="62"/>
      <c r="AY60" s="31">
        <f t="shared" si="21"/>
        <v>20</v>
      </c>
      <c r="AZ60" s="63"/>
      <c r="BA60" s="69"/>
      <c r="BB60" s="69"/>
      <c r="BC60" s="69"/>
      <c r="BD60" s="71"/>
      <c r="BE60" s="71"/>
      <c r="BF60" s="71"/>
      <c r="BG60" s="72"/>
      <c r="BH60" s="73"/>
      <c r="BI60" s="73"/>
      <c r="BJ60" s="79"/>
      <c r="BK60" s="74"/>
      <c r="BL60" s="77">
        <f t="shared" si="22"/>
        <v>0</v>
      </c>
      <c r="BM60" s="80">
        <f t="shared" si="23"/>
        <v>20</v>
      </c>
      <c r="BN60" s="81"/>
      <c r="BO60" s="82">
        <f>IF(ISBLANK(A60),"",VLOOKUP(LEFT(A60,1),Coordinate,2,FALSE))</f>
        <v>1</v>
      </c>
      <c r="BP60" s="83">
        <f t="shared" si="24"/>
        <v>1</v>
      </c>
      <c r="BQ60" s="84">
        <f t="shared" si="25"/>
        <v>20</v>
      </c>
      <c r="BR60" s="54">
        <f>IF(ISBLANK(A60),"",vlookup(LEFT(A60,1),Coordinate,9,false))</f>
        <v>0</v>
      </c>
      <c r="BS60" s="54">
        <f>IF(ISBLANK(A60),"",VLOOKUP(MID(A60,2,1),Coordinate,9,false))</f>
        <v>1</v>
      </c>
      <c r="BT60" s="54">
        <f>IF(ISBLANK(A60),"",VLOOKUP(MID(A60,3,1),Coordinate,9,false))</f>
        <v>1</v>
      </c>
      <c r="BU60" s="54">
        <f>IF(ISBLANK(A60),"",VLOOKUP(MID(A60,4,1),Coordinate,9,false))</f>
        <v>0</v>
      </c>
      <c r="BV60" s="54">
        <f>IF(ISBLANK(A60),"",VLOOKUP(MID(A60,5,1),Coordinate,9,false))</f>
        <v>5</v>
      </c>
      <c r="BW60" s="54">
        <f>IF(ISBLANK(A60),"",VLOOKUP(MID(A60,6,1),Coordinate,9,false))</f>
        <v>0</v>
      </c>
      <c r="BX60" s="84">
        <f>IF(ISBLANK(A60),"",VLOOKUP(RIGHT(A60,1),Coordinate,9,false))</f>
        <v>13</v>
      </c>
      <c r="BY60" s="84">
        <f t="array" ref="BY60">SUMPRODUCT(BR60:BX60,TRANSPOSE(Weights))</f>
        <v>121</v>
      </c>
      <c r="BZ60" s="53"/>
    </row>
    <row r="61" ht="15.75" customHeight="1">
      <c r="A61" s="238" t="s">
        <v>465</v>
      </c>
      <c r="B61" s="51" t="str">
        <f>IF(ISBLANK(A61),"",if(C61="","N",if(VLOOKUP(BQ61,NewPlanet,3,false)=C61,"Y","N")))</f>
        <v>N</v>
      </c>
      <c r="C61" s="87" t="s">
        <v>466</v>
      </c>
      <c r="D61" s="52"/>
      <c r="E61" s="52"/>
      <c r="F61" s="53" t="s">
        <v>121</v>
      </c>
      <c r="G61" s="53"/>
      <c r="H61" s="52"/>
      <c r="I61" s="54">
        <f t="shared" si="19"/>
        <v>1</v>
      </c>
      <c r="J61" s="52"/>
      <c r="K61" s="52"/>
      <c r="L61" s="52"/>
      <c r="M61" s="52"/>
      <c r="N61" s="52"/>
      <c r="O61" s="54">
        <f t="shared" si="20"/>
        <v>0</v>
      </c>
      <c r="P61" s="55" t="s">
        <v>124</v>
      </c>
      <c r="Q61" s="56"/>
      <c r="R61" s="57" t="s">
        <v>122</v>
      </c>
      <c r="S61" s="58"/>
      <c r="T61" s="59" t="s">
        <v>124</v>
      </c>
      <c r="U61" s="60"/>
      <c r="V61" s="61"/>
      <c r="W61" s="70" t="s">
        <v>121</v>
      </c>
      <c r="X61" s="53" t="s">
        <v>121</v>
      </c>
      <c r="Y61" s="63"/>
      <c r="Z61" s="53">
        <v>3.0</v>
      </c>
      <c r="AA61" s="53">
        <v>4.0</v>
      </c>
      <c r="AB61" s="53">
        <v>4.0</v>
      </c>
      <c r="AC61" s="65"/>
      <c r="AD61" s="52"/>
      <c r="AE61" s="53">
        <v>1.0</v>
      </c>
      <c r="AF61" s="52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6"/>
      <c r="AR61" s="58"/>
      <c r="AS61" s="58"/>
      <c r="AT61" s="66">
        <v>4.0</v>
      </c>
      <c r="AU61" s="60"/>
      <c r="AV61" s="60"/>
      <c r="AW61" s="61"/>
      <c r="AX61" s="62"/>
      <c r="AY61" s="31">
        <f t="shared" si="21"/>
        <v>16</v>
      </c>
      <c r="AZ61" s="63"/>
      <c r="BA61" s="69"/>
      <c r="BB61" s="69"/>
      <c r="BC61" s="69"/>
      <c r="BD61" s="71"/>
      <c r="BE61" s="71"/>
      <c r="BF61" s="71"/>
      <c r="BG61" s="72"/>
      <c r="BH61" s="73"/>
      <c r="BI61" s="73"/>
      <c r="BJ61" s="79">
        <v>4.0</v>
      </c>
      <c r="BK61" s="74"/>
      <c r="BL61" s="77">
        <f t="shared" si="22"/>
        <v>4</v>
      </c>
      <c r="BM61" s="80">
        <f t="shared" si="23"/>
        <v>20</v>
      </c>
      <c r="BN61" s="81"/>
      <c r="BO61" s="82">
        <f>IF(ISBLANK(A61),"",VLOOKUP(LEFT(A61,1),Coordinate,2,FALSE))</f>
        <v>1</v>
      </c>
      <c r="BP61" s="83">
        <f t="shared" si="24"/>
        <v>1</v>
      </c>
      <c r="BQ61" s="84">
        <f t="shared" si="25"/>
        <v>61</v>
      </c>
      <c r="BR61" s="54">
        <f>IF(ISBLANK(A61),"",vlookup(LEFT(A61,1),Coordinate,9,false))</f>
        <v>0</v>
      </c>
      <c r="BS61" s="54">
        <f>IF(ISBLANK(A61),"",VLOOKUP(MID(A61,2,1),Coordinate,9,false))</f>
        <v>1</v>
      </c>
      <c r="BT61" s="54">
        <f>IF(ISBLANK(A61),"",VLOOKUP(MID(A61,3,1),Coordinate,9,false))</f>
        <v>8</v>
      </c>
      <c r="BU61" s="54">
        <f>IF(ISBLANK(A61),"",VLOOKUP(MID(A61,4,1),Coordinate,9,false))</f>
        <v>6</v>
      </c>
      <c r="BV61" s="54">
        <f>IF(ISBLANK(A61),"",VLOOKUP(MID(A61,5,1),Coordinate,9,false))</f>
        <v>19</v>
      </c>
      <c r="BW61" s="54">
        <f>IF(ISBLANK(A61),"",VLOOKUP(MID(A61,6,1),Coordinate,9,false))</f>
        <v>8</v>
      </c>
      <c r="BX61" s="84">
        <f>IF(ISBLANK(A61),"",VLOOKUP(RIGHT(A61,1),Coordinate,9,false))</f>
        <v>19</v>
      </c>
      <c r="BY61" s="84">
        <f t="array" ref="BY61">SUMPRODUCT(BR61:BX61,TRANSPOSE(Weights))</f>
        <v>326</v>
      </c>
      <c r="BZ61" s="53"/>
    </row>
    <row r="62" ht="15.75" customHeight="1">
      <c r="A62" s="238" t="s">
        <v>467</v>
      </c>
      <c r="B62" s="51" t="str">
        <f>IF(ISBLANK(A62),"",if(C62="","N",if(VLOOKUP(BQ62,NewPlanet,3,false)=C62,"Y","N")))</f>
        <v>N</v>
      </c>
      <c r="C62" s="114" t="s">
        <v>468</v>
      </c>
      <c r="D62" s="53" t="s">
        <v>119</v>
      </c>
      <c r="E62" s="52"/>
      <c r="F62" s="52"/>
      <c r="G62" s="53"/>
      <c r="H62" s="52"/>
      <c r="I62" s="54">
        <f t="shared" si="19"/>
        <v>1</v>
      </c>
      <c r="J62" s="52"/>
      <c r="K62" s="52"/>
      <c r="L62" s="52"/>
      <c r="M62" s="52"/>
      <c r="N62" s="52"/>
      <c r="O62" s="54">
        <f t="shared" si="20"/>
        <v>0</v>
      </c>
      <c r="P62" s="55" t="s">
        <v>131</v>
      </c>
      <c r="Q62" s="64" t="s">
        <v>119</v>
      </c>
      <c r="R62" s="57" t="s">
        <v>131</v>
      </c>
      <c r="S62" s="66" t="s">
        <v>119</v>
      </c>
      <c r="T62" s="59" t="s">
        <v>124</v>
      </c>
      <c r="U62" s="60"/>
      <c r="V62" s="68" t="s">
        <v>119</v>
      </c>
      <c r="W62" s="70" t="s">
        <v>119</v>
      </c>
      <c r="X62" s="53" t="s">
        <v>119</v>
      </c>
      <c r="Y62" s="63"/>
      <c r="Z62" s="53">
        <v>4.0</v>
      </c>
      <c r="AA62" s="53">
        <v>2.0</v>
      </c>
      <c r="AB62" s="53"/>
      <c r="AC62" s="65"/>
      <c r="AD62" s="52"/>
      <c r="AE62" s="52"/>
      <c r="AF62" s="53">
        <v>1.0</v>
      </c>
      <c r="AG62" s="65"/>
      <c r="AH62" s="52"/>
      <c r="AI62" s="52"/>
      <c r="AJ62" s="52"/>
      <c r="AK62" s="65"/>
      <c r="AL62" s="52"/>
      <c r="AM62" s="52"/>
      <c r="AN62" s="52"/>
      <c r="AO62" s="56"/>
      <c r="AP62" s="56"/>
      <c r="AQ62" s="56"/>
      <c r="AR62" s="58"/>
      <c r="AS62" s="58"/>
      <c r="AT62" s="66"/>
      <c r="AU62" s="60"/>
      <c r="AV62" s="60"/>
      <c r="AW62" s="61"/>
      <c r="AX62" s="70">
        <v>2.0</v>
      </c>
      <c r="AY62" s="31">
        <f t="shared" si="21"/>
        <v>9</v>
      </c>
      <c r="AZ62" s="63"/>
      <c r="BA62" s="69"/>
      <c r="BB62" s="75">
        <v>2.0</v>
      </c>
      <c r="BC62" s="69"/>
      <c r="BD62" s="71"/>
      <c r="BE62" s="89">
        <v>2.0</v>
      </c>
      <c r="BF62" s="71"/>
      <c r="BG62" s="72"/>
      <c r="BH62" s="78">
        <v>7.0</v>
      </c>
      <c r="BI62" s="73"/>
      <c r="BJ62" s="74"/>
      <c r="BK62" s="74"/>
      <c r="BL62" s="77">
        <f t="shared" si="22"/>
        <v>11</v>
      </c>
      <c r="BM62" s="80">
        <f t="shared" si="23"/>
        <v>20</v>
      </c>
      <c r="BN62" s="81" t="s">
        <v>173</v>
      </c>
      <c r="BO62" s="82">
        <f>IF(ISBLANK(A62),"",VLOOKUP(LEFT(A62,1),Coordinate,2,FALSE))</f>
        <v>1</v>
      </c>
      <c r="BP62" s="83">
        <f t="shared" si="24"/>
        <v>1</v>
      </c>
      <c r="BQ62" s="84">
        <f t="shared" si="25"/>
        <v>32</v>
      </c>
      <c r="BR62" s="54">
        <f>IF(ISBLANK(A62),"",vlookup(LEFT(A62,1),Coordinate,9,false))</f>
        <v>0</v>
      </c>
      <c r="BS62" s="54">
        <f>IF(ISBLANK(A62),"",VLOOKUP(MID(A62,2,1),Coordinate,9,false))</f>
        <v>2</v>
      </c>
      <c r="BT62" s="54">
        <f>IF(ISBLANK(A62),"",VLOOKUP(MID(A62,3,1),Coordinate,9,false))</f>
        <v>0</v>
      </c>
      <c r="BU62" s="54">
        <f>IF(ISBLANK(A62),"",VLOOKUP(MID(A62,4,1),Coordinate,9,false))</f>
        <v>10</v>
      </c>
      <c r="BV62" s="54">
        <f>IF(ISBLANK(A62),"",VLOOKUP(MID(A62,5,1),Coordinate,9,false))</f>
        <v>0</v>
      </c>
      <c r="BW62" s="54">
        <f>IF(ISBLANK(A62),"",VLOOKUP(MID(A62,6,1),Coordinate,9,false))</f>
        <v>8</v>
      </c>
      <c r="BX62" s="84">
        <f>IF(ISBLANK(A62),"",VLOOKUP(RIGHT(A62,1),Coordinate,9,false))</f>
        <v>12</v>
      </c>
      <c r="BY62" s="84">
        <f t="array" ref="BY62">SUMPRODUCT(BR62:BX62,TRANSPOSE(Weights))</f>
        <v>176</v>
      </c>
      <c r="BZ62" s="53"/>
    </row>
    <row r="63" ht="15.75" customHeight="1">
      <c r="A63" s="238" t="s">
        <v>469</v>
      </c>
      <c r="B63" s="51" t="str">
        <f>IF(ISBLANK(A63),"",if(C63="","N",if(VLOOKUP(BQ63,NewPlanet,3,false)=C63,"Y","N")))</f>
        <v>N</v>
      </c>
      <c r="C63" s="3" t="s">
        <v>470</v>
      </c>
      <c r="D63" s="52"/>
      <c r="E63" s="52" t="s">
        <v>119</v>
      </c>
      <c r="F63" s="52"/>
      <c r="G63" s="53"/>
      <c r="H63" s="52"/>
      <c r="I63" s="54">
        <f t="shared" si="19"/>
        <v>1</v>
      </c>
      <c r="J63" s="52"/>
      <c r="K63" s="52"/>
      <c r="L63" s="52"/>
      <c r="M63" s="52"/>
      <c r="N63" s="52"/>
      <c r="O63" s="54">
        <f t="shared" si="20"/>
        <v>0</v>
      </c>
      <c r="P63" s="55" t="s">
        <v>122</v>
      </c>
      <c r="Q63" s="56"/>
      <c r="R63" s="57" t="s">
        <v>124</v>
      </c>
      <c r="S63" s="58"/>
      <c r="T63" s="59" t="s">
        <v>124</v>
      </c>
      <c r="U63" s="60"/>
      <c r="V63" s="61"/>
      <c r="W63" s="62" t="s">
        <v>119</v>
      </c>
      <c r="X63" s="52" t="s">
        <v>119</v>
      </c>
      <c r="Y63" s="63"/>
      <c r="Z63" s="53">
        <v>4.0</v>
      </c>
      <c r="AA63" s="53">
        <v>5.0</v>
      </c>
      <c r="AB63" s="53">
        <v>2.0</v>
      </c>
      <c r="AC63" s="65"/>
      <c r="AD63" s="52"/>
      <c r="AE63" s="52"/>
      <c r="AF63" s="52"/>
      <c r="AG63" s="65"/>
      <c r="AH63" s="52"/>
      <c r="AI63" s="52"/>
      <c r="AJ63" s="52"/>
      <c r="AK63" s="65"/>
      <c r="AL63" s="52">
        <v>1.0</v>
      </c>
      <c r="AM63" s="52"/>
      <c r="AN63" s="52"/>
      <c r="AO63" s="56"/>
      <c r="AP63" s="56"/>
      <c r="AQ63" s="56">
        <v>3.0</v>
      </c>
      <c r="AR63" s="58"/>
      <c r="AS63" s="58"/>
      <c r="AT63" s="66"/>
      <c r="AU63" s="60"/>
      <c r="AV63" s="60"/>
      <c r="AW63" s="61"/>
      <c r="AX63" s="70">
        <v>3.0</v>
      </c>
      <c r="AY63" s="31">
        <f t="shared" si="21"/>
        <v>18</v>
      </c>
      <c r="AZ63" s="63"/>
      <c r="BA63" s="69"/>
      <c r="BB63" s="69"/>
      <c r="BC63" s="69"/>
      <c r="BD63" s="71"/>
      <c r="BE63" s="71"/>
      <c r="BF63" s="71"/>
      <c r="BG63" s="72"/>
      <c r="BH63" s="73"/>
      <c r="BI63" s="73"/>
      <c r="BJ63" s="74"/>
      <c r="BK63" s="74"/>
      <c r="BL63" s="77">
        <f t="shared" si="22"/>
        <v>0</v>
      </c>
      <c r="BM63" s="80">
        <f t="shared" si="23"/>
        <v>18</v>
      </c>
      <c r="BN63" s="81"/>
      <c r="BO63" s="82">
        <f>IF(ISBLANK(A63),"",VLOOKUP(LEFT(A63,1),Coordinate,2,FALSE))</f>
        <v>1</v>
      </c>
      <c r="BP63" s="83">
        <f t="shared" si="24"/>
        <v>1</v>
      </c>
      <c r="BQ63" s="84">
        <f t="shared" si="25"/>
        <v>8</v>
      </c>
      <c r="BR63" s="54">
        <f>IF(ISBLANK(A63),"",vlookup(LEFT(A63,1),Coordinate,9,false))</f>
        <v>0</v>
      </c>
      <c r="BS63" s="54">
        <f>IF(ISBLANK(A63),"",VLOOKUP(MID(A63,2,1),Coordinate,9,false))</f>
        <v>3</v>
      </c>
      <c r="BT63" s="54">
        <f>IF(ISBLANK(A63),"",VLOOKUP(MID(A63,3,1),Coordinate,9,false))</f>
        <v>2</v>
      </c>
      <c r="BU63" s="54">
        <f>IF(ISBLANK(A63),"",VLOOKUP(MID(A63,4,1),Coordinate,9,false))</f>
        <v>1</v>
      </c>
      <c r="BV63" s="54">
        <f>IF(ISBLANK(A63),"",VLOOKUP(MID(A63,5,1),Coordinate,9,false))</f>
        <v>0</v>
      </c>
      <c r="BW63" s="54">
        <f>IF(ISBLANK(A63),"",VLOOKUP(MID(A63,6,1),Coordinate,9,false))</f>
        <v>2</v>
      </c>
      <c r="BX63" s="84">
        <f>IF(ISBLANK(A63),"",VLOOKUP(RIGHT(A63,1),Coordinate,9,false))</f>
        <v>0</v>
      </c>
      <c r="BY63" s="84">
        <f t="array" ref="BY63">SUMPRODUCT(BR63:BX63,TRANSPOSE(Weights))</f>
        <v>28</v>
      </c>
      <c r="BZ63" s="53"/>
    </row>
    <row r="64" ht="15.75" customHeight="1">
      <c r="A64" s="238" t="s">
        <v>471</v>
      </c>
      <c r="B64" s="51" t="str">
        <f>IF(ISBLANK(A64),"",if(C64="","N",if(VLOOKUP(BQ64,NewPlanet,3,false)=C64,"Y","N")))</f>
        <v>N</v>
      </c>
      <c r="C64" s="3" t="s">
        <v>472</v>
      </c>
      <c r="D64" s="52"/>
      <c r="E64" s="52"/>
      <c r="F64" s="52"/>
      <c r="G64" s="53" t="s">
        <v>119</v>
      </c>
      <c r="H64" s="52"/>
      <c r="I64" s="54">
        <f t="shared" si="19"/>
        <v>1</v>
      </c>
      <c r="J64" s="52"/>
      <c r="K64" s="52"/>
      <c r="L64" s="52"/>
      <c r="M64" s="52"/>
      <c r="N64" s="52"/>
      <c r="O64" s="54">
        <f t="shared" si="20"/>
        <v>0</v>
      </c>
      <c r="P64" s="55" t="s">
        <v>123</v>
      </c>
      <c r="Q64" s="56"/>
      <c r="R64" s="57" t="s">
        <v>124</v>
      </c>
      <c r="S64" s="58"/>
      <c r="T64" s="59" t="s">
        <v>124</v>
      </c>
      <c r="U64" s="60"/>
      <c r="V64" s="61"/>
      <c r="W64" s="70" t="s">
        <v>119</v>
      </c>
      <c r="X64" s="52"/>
      <c r="Y64" s="63"/>
      <c r="Z64" s="53">
        <v>5.0</v>
      </c>
      <c r="AA64" s="53">
        <v>4.0</v>
      </c>
      <c r="AB64" s="53">
        <v>5.0</v>
      </c>
      <c r="AC64" s="65"/>
      <c r="AD64" s="52"/>
      <c r="AE64" s="52"/>
      <c r="AF64" s="52"/>
      <c r="AG64" s="65"/>
      <c r="AH64" s="52"/>
      <c r="AI64" s="52"/>
      <c r="AJ64" s="52"/>
      <c r="AK64" s="65"/>
      <c r="AL64" s="52"/>
      <c r="AM64" s="52"/>
      <c r="AN64" s="52"/>
      <c r="AO64" s="64">
        <v>2.0</v>
      </c>
      <c r="AP64" s="56"/>
      <c r="AQ64" s="56"/>
      <c r="AR64" s="58"/>
      <c r="AS64" s="58"/>
      <c r="AT64" s="66"/>
      <c r="AU64" s="60"/>
      <c r="AV64" s="60"/>
      <c r="AW64" s="61"/>
      <c r="AX64" s="70">
        <v>4.0</v>
      </c>
      <c r="AY64" s="31">
        <f t="shared" si="21"/>
        <v>20</v>
      </c>
      <c r="AZ64" s="63"/>
      <c r="BA64" s="69"/>
      <c r="BB64" s="69"/>
      <c r="BC64" s="69"/>
      <c r="BD64" s="71"/>
      <c r="BE64" s="71"/>
      <c r="BF64" s="71"/>
      <c r="BG64" s="72"/>
      <c r="BH64" s="73"/>
      <c r="BI64" s="73"/>
      <c r="BJ64" s="74"/>
      <c r="BK64" s="74"/>
      <c r="BL64" s="77">
        <f t="shared" si="22"/>
        <v>0</v>
      </c>
      <c r="BM64" s="80">
        <f t="shared" si="23"/>
        <v>20</v>
      </c>
      <c r="BN64" s="81"/>
      <c r="BO64" s="82">
        <f>IF(ISBLANK(A64),"",VLOOKUP(LEFT(A64,1),Coordinate,2,FALSE))</f>
        <v>1</v>
      </c>
      <c r="BP64" s="83">
        <f t="shared" si="24"/>
        <v>1</v>
      </c>
      <c r="BQ64" s="84">
        <f t="shared" si="25"/>
        <v>57</v>
      </c>
      <c r="BR64" s="54">
        <f>IF(ISBLANK(A64),"",vlookup(LEFT(A64,1),Coordinate,9,false))</f>
        <v>0</v>
      </c>
      <c r="BS64" s="54">
        <f>IF(ISBLANK(A64),"",VLOOKUP(MID(A64,2,1),Coordinate,9,false))</f>
        <v>4</v>
      </c>
      <c r="BT64" s="54">
        <f>IF(ISBLANK(A64),"",VLOOKUP(MID(A64,3,1),Coordinate,9,false))</f>
        <v>11</v>
      </c>
      <c r="BU64" s="54">
        <f>IF(ISBLANK(A64),"",VLOOKUP(MID(A64,4,1),Coordinate,9,false))</f>
        <v>4</v>
      </c>
      <c r="BV64" s="54">
        <f>IF(ISBLANK(A64),"",VLOOKUP(MID(A64,5,1),Coordinate,9,false))</f>
        <v>21</v>
      </c>
      <c r="BW64" s="54">
        <f>IF(ISBLANK(A64),"",VLOOKUP(MID(A64,6,1),Coordinate,9,false))</f>
        <v>4</v>
      </c>
      <c r="BX64" s="84">
        <f>IF(ISBLANK(A64),"",VLOOKUP(RIGHT(A64,1),Coordinate,9,false))</f>
        <v>13</v>
      </c>
      <c r="BY64" s="84">
        <f t="array" ref="BY64">SUMPRODUCT(BR64:BX64,TRANSPOSE(Weights))</f>
        <v>277</v>
      </c>
      <c r="BZ64" s="53"/>
    </row>
    <row r="65" ht="15.75" customHeight="1">
      <c r="A65" s="238" t="s">
        <v>473</v>
      </c>
      <c r="B65" s="51" t="str">
        <f>IF(ISBLANK(A65),"",if(C65="","N",if(VLOOKUP(BQ65,NewPlanet,3,false)=C65,"Y","N")))</f>
        <v>N</v>
      </c>
      <c r="C65" s="3" t="s">
        <v>474</v>
      </c>
      <c r="D65" s="52"/>
      <c r="E65" s="52"/>
      <c r="F65" s="52"/>
      <c r="G65" s="53" t="s">
        <v>119</v>
      </c>
      <c r="H65" s="52"/>
      <c r="I65" s="54">
        <f t="shared" si="19"/>
        <v>1</v>
      </c>
      <c r="J65" s="52"/>
      <c r="K65" s="52"/>
      <c r="L65" s="52"/>
      <c r="M65" s="52"/>
      <c r="N65" s="52"/>
      <c r="O65" s="54">
        <f t="shared" si="20"/>
        <v>0</v>
      </c>
      <c r="P65" s="55" t="s">
        <v>123</v>
      </c>
      <c r="Q65" s="56" t="s">
        <v>119</v>
      </c>
      <c r="R65" s="57" t="s">
        <v>122</v>
      </c>
      <c r="S65" s="58"/>
      <c r="T65" s="59" t="s">
        <v>124</v>
      </c>
      <c r="U65" s="60" t="s">
        <v>119</v>
      </c>
      <c r="V65" s="61" t="s">
        <v>119</v>
      </c>
      <c r="W65" s="62"/>
      <c r="X65" s="52"/>
      <c r="Y65" s="63"/>
      <c r="Z65" s="53">
        <v>3.0</v>
      </c>
      <c r="AA65" s="53">
        <v>2.0</v>
      </c>
      <c r="AB65" s="53"/>
      <c r="AC65" s="65"/>
      <c r="AD65" s="52"/>
      <c r="AE65" s="52"/>
      <c r="AF65" s="52"/>
      <c r="AG65" s="65"/>
      <c r="AH65" s="52"/>
      <c r="AI65" s="52"/>
      <c r="AJ65" s="52"/>
      <c r="AK65" s="65"/>
      <c r="AL65" s="52"/>
      <c r="AM65" s="52"/>
      <c r="AN65" s="52"/>
      <c r="AO65" s="56"/>
      <c r="AP65" s="56"/>
      <c r="AQ65" s="56"/>
      <c r="AR65" s="58"/>
      <c r="AS65" s="58"/>
      <c r="AT65" s="66">
        <v>2.0</v>
      </c>
      <c r="AU65" s="60"/>
      <c r="AV65" s="60"/>
      <c r="AW65" s="61"/>
      <c r="AX65" s="62"/>
      <c r="AY65" s="31">
        <f t="shared" si="21"/>
        <v>7</v>
      </c>
      <c r="AZ65" s="63"/>
      <c r="BA65" s="69">
        <v>2.0</v>
      </c>
      <c r="BB65" s="69"/>
      <c r="BC65" s="69"/>
      <c r="BD65" s="71"/>
      <c r="BE65" s="71"/>
      <c r="BF65" s="71"/>
      <c r="BG65" s="72"/>
      <c r="BH65" s="73">
        <v>5.0</v>
      </c>
      <c r="BI65" s="73"/>
      <c r="BJ65" s="74">
        <v>3.0</v>
      </c>
      <c r="BK65" s="74">
        <v>3.0</v>
      </c>
      <c r="BL65" s="77">
        <f t="shared" si="22"/>
        <v>13</v>
      </c>
      <c r="BM65" s="80">
        <f t="shared" si="23"/>
        <v>20</v>
      </c>
      <c r="BN65" s="81" t="s">
        <v>457</v>
      </c>
      <c r="BO65" s="82">
        <f>IF(ISBLANK(A65),"",VLOOKUP(LEFT(A65,1),Coordinate,2,FALSE))</f>
        <v>1</v>
      </c>
      <c r="BP65" s="83">
        <f t="shared" si="24"/>
        <v>1</v>
      </c>
      <c r="BQ65" s="84">
        <f t="shared" si="25"/>
        <v>75</v>
      </c>
      <c r="BR65" s="54">
        <f>IF(ISBLANK(A65),"",vlookup(LEFT(A65,1),Coordinate,9,false))</f>
        <v>0</v>
      </c>
      <c r="BS65" s="54">
        <f>IF(ISBLANK(A65),"",VLOOKUP(MID(A65,2,1),Coordinate,9,false))</f>
        <v>4</v>
      </c>
      <c r="BT65" s="54">
        <f>IF(ISBLANK(A65),"",VLOOKUP(MID(A65,3,1),Coordinate,9,false))</f>
        <v>13</v>
      </c>
      <c r="BU65" s="54">
        <f>IF(ISBLANK(A65),"",VLOOKUP(MID(A65,4,1),Coordinate,9,false))</f>
        <v>8</v>
      </c>
      <c r="BV65" s="54">
        <f>IF(ISBLANK(A65),"",VLOOKUP(MID(A65,5,1),Coordinate,9,false))</f>
        <v>12</v>
      </c>
      <c r="BW65" s="54">
        <f>IF(ISBLANK(A65),"",VLOOKUP(MID(A65,6,1),Coordinate,9,false))</f>
        <v>20</v>
      </c>
      <c r="BX65" s="84">
        <f>IF(ISBLANK(A65),"",VLOOKUP(RIGHT(A65,1),Coordinate,9,false))</f>
        <v>18</v>
      </c>
      <c r="BY65" s="84">
        <f t="array" ref="BY65">SUMPRODUCT(BR65:BX65,TRANSPOSE(Weights))</f>
        <v>385</v>
      </c>
      <c r="BZ65" s="53"/>
    </row>
    <row r="66">
      <c r="A66" s="238" t="s">
        <v>478</v>
      </c>
      <c r="B66" s="51" t="str">
        <f>IF(ISBLANK(A66),"",if(C66="","N",if(VLOOKUP(BQ66,NewPlanet,3,false)=C66,"Y","N")))</f>
        <v>N</v>
      </c>
      <c r="C66" s="3" t="s">
        <v>479</v>
      </c>
      <c r="D66" s="52"/>
      <c r="E66" s="53" t="s">
        <v>119</v>
      </c>
      <c r="F66" s="52"/>
      <c r="G66" s="53"/>
      <c r="H66" s="52"/>
      <c r="I66" s="54">
        <f t="shared" si="19"/>
        <v>1</v>
      </c>
      <c r="J66" s="52"/>
      <c r="K66" s="52"/>
      <c r="L66" s="52"/>
      <c r="M66" s="52"/>
      <c r="N66" s="52"/>
      <c r="O66" s="54">
        <f t="shared" si="20"/>
        <v>0</v>
      </c>
      <c r="P66" s="55" t="s">
        <v>124</v>
      </c>
      <c r="Q66" s="56"/>
      <c r="R66" s="57" t="s">
        <v>124</v>
      </c>
      <c r="S66" s="58"/>
      <c r="T66" s="59" t="s">
        <v>124</v>
      </c>
      <c r="U66" s="60"/>
      <c r="V66" s="68" t="s">
        <v>119</v>
      </c>
      <c r="W66" s="70" t="s">
        <v>119</v>
      </c>
      <c r="X66" s="52"/>
      <c r="Y66" s="63"/>
      <c r="Z66" s="53">
        <v>1.0</v>
      </c>
      <c r="AA66" s="53">
        <v>3.0</v>
      </c>
      <c r="AB66" s="53">
        <v>3.0</v>
      </c>
      <c r="AC66" s="65"/>
      <c r="AD66" s="52"/>
      <c r="AE66" s="52"/>
      <c r="AF66" s="52"/>
      <c r="AG66" s="65"/>
      <c r="AH66" s="52"/>
      <c r="AI66" s="52"/>
      <c r="AJ66" s="52"/>
      <c r="AK66" s="65"/>
      <c r="AL66" s="52"/>
      <c r="AM66" s="52"/>
      <c r="AN66" s="52"/>
      <c r="AO66" s="56"/>
      <c r="AP66" s="56"/>
      <c r="AQ66" s="56"/>
      <c r="AR66" s="58"/>
      <c r="AS66" s="58"/>
      <c r="AT66" s="66"/>
      <c r="AU66" s="60"/>
      <c r="AV66" s="60"/>
      <c r="AW66" s="61"/>
      <c r="AX66" s="62"/>
      <c r="AY66" s="31">
        <f t="shared" si="21"/>
        <v>7</v>
      </c>
      <c r="AZ66" s="63"/>
      <c r="BA66" s="69"/>
      <c r="BB66" s="69"/>
      <c r="BC66" s="69"/>
      <c r="BD66" s="71"/>
      <c r="BE66" s="71"/>
      <c r="BF66" s="71"/>
      <c r="BG66" s="72"/>
      <c r="BH66" s="78">
        <v>5.0</v>
      </c>
      <c r="BI66" s="73"/>
      <c r="BJ66" s="79">
        <v>5.0</v>
      </c>
      <c r="BK66" s="79">
        <v>2.0</v>
      </c>
      <c r="BL66" s="77">
        <f t="shared" si="22"/>
        <v>12</v>
      </c>
      <c r="BM66" s="80">
        <f t="shared" si="23"/>
        <v>19</v>
      </c>
      <c r="BN66" s="81" t="s">
        <v>480</v>
      </c>
      <c r="BO66" s="82">
        <f>IF(ISBLANK(A66),"",VLOOKUP(LEFT(A66,1),Coordinate,2,FALSE))</f>
        <v>1</v>
      </c>
      <c r="BP66" s="83">
        <f t="shared" si="24"/>
        <v>1</v>
      </c>
      <c r="BQ66" s="84">
        <f t="shared" si="25"/>
        <v>38</v>
      </c>
      <c r="BR66" s="54">
        <f>IF(ISBLANK(A66),"",vlookup(LEFT(A66,1),Coordinate,9,false))</f>
        <v>0</v>
      </c>
      <c r="BS66" s="54">
        <f>IF(ISBLANK(A66),"",VLOOKUP(MID(A66,2,1),Coordinate,9,false))</f>
        <v>11</v>
      </c>
      <c r="BT66" s="54">
        <f>IF(ISBLANK(A66),"",VLOOKUP(MID(A66,3,1),Coordinate,9,false))</f>
        <v>0</v>
      </c>
      <c r="BU66" s="54">
        <f>IF(ISBLANK(A66),"",VLOOKUP(MID(A66,4,1),Coordinate,9,false))</f>
        <v>2</v>
      </c>
      <c r="BV66" s="54">
        <f>IF(ISBLANK(A66),"",VLOOKUP(MID(A66,5,1),Coordinate,9,false))</f>
        <v>4</v>
      </c>
      <c r="BW66" s="54">
        <f>IF(ISBLANK(A66),"",VLOOKUP(MID(A66,6,1),Coordinate,9,false))</f>
        <v>7</v>
      </c>
      <c r="BX66" s="84">
        <f>IF(ISBLANK(A66),"",VLOOKUP(RIGHT(A66,1),Coordinate,9,false))</f>
        <v>14</v>
      </c>
      <c r="BY66" s="84">
        <f t="array" ref="BY66">SUMPRODUCT(BR66:BX66,TRANSPOSE(Weights))</f>
        <v>190</v>
      </c>
      <c r="BZ66" s="53"/>
    </row>
    <row r="67" ht="15.75" customHeight="1">
      <c r="A67" s="238" t="s">
        <v>481</v>
      </c>
      <c r="B67" s="51" t="str">
        <f>IF(ISBLANK(A67),"",if(C67="","N",if(VLOOKUP(BQ67,NewPlanet,3,false)=C67,"Y","N")))</f>
        <v>N</v>
      </c>
      <c r="C67" s="3" t="s">
        <v>482</v>
      </c>
      <c r="D67" s="52"/>
      <c r="E67" s="53" t="s">
        <v>119</v>
      </c>
      <c r="F67" s="52"/>
      <c r="G67" s="53"/>
      <c r="H67" s="52"/>
      <c r="I67" s="54">
        <f t="shared" si="19"/>
        <v>1</v>
      </c>
      <c r="J67" s="52"/>
      <c r="K67" s="52"/>
      <c r="L67" s="52"/>
      <c r="M67" s="52"/>
      <c r="N67" s="52"/>
      <c r="O67" s="54">
        <f t="shared" si="20"/>
        <v>0</v>
      </c>
      <c r="P67" s="55" t="s">
        <v>124</v>
      </c>
      <c r="Q67" s="56"/>
      <c r="R67" s="57" t="s">
        <v>122</v>
      </c>
      <c r="S67" s="58"/>
      <c r="T67" s="59" t="s">
        <v>125</v>
      </c>
      <c r="U67" s="60"/>
      <c r="V67" s="61"/>
      <c r="W67" s="62"/>
      <c r="X67" s="53" t="s">
        <v>119</v>
      </c>
      <c r="Y67" s="63"/>
      <c r="Z67" s="53">
        <v>6.0</v>
      </c>
      <c r="AA67" s="53">
        <v>3.0</v>
      </c>
      <c r="AB67" s="53">
        <v>5.0</v>
      </c>
      <c r="AC67" s="65"/>
      <c r="AD67" s="52"/>
      <c r="AE67" s="53">
        <v>1.0</v>
      </c>
      <c r="AF67" s="52"/>
      <c r="AG67" s="65"/>
      <c r="AH67" s="52"/>
      <c r="AI67" s="52"/>
      <c r="AJ67" s="52"/>
      <c r="AK67" s="65"/>
      <c r="AL67" s="52"/>
      <c r="AM67" s="52"/>
      <c r="AN67" s="52"/>
      <c r="AO67" s="56"/>
      <c r="AP67" s="56"/>
      <c r="AQ67" s="56"/>
      <c r="AR67" s="58"/>
      <c r="AS67" s="58"/>
      <c r="AT67" s="66">
        <v>4.0</v>
      </c>
      <c r="AU67" s="67">
        <v>1.0</v>
      </c>
      <c r="AV67" s="67" t="s">
        <v>483</v>
      </c>
      <c r="AW67" s="61"/>
      <c r="AX67" s="62"/>
      <c r="AY67" s="31">
        <f t="shared" si="21"/>
        <v>20</v>
      </c>
      <c r="AZ67" s="63"/>
      <c r="BA67" s="69"/>
      <c r="BB67" s="69"/>
      <c r="BC67" s="69"/>
      <c r="BD67" s="71"/>
      <c r="BE67" s="71"/>
      <c r="BF67" s="71"/>
      <c r="BG67" s="72"/>
      <c r="BH67" s="73"/>
      <c r="BI67" s="73"/>
      <c r="BJ67" s="74"/>
      <c r="BK67" s="74"/>
      <c r="BL67" s="77">
        <f t="shared" si="22"/>
        <v>0</v>
      </c>
      <c r="BM67" s="80">
        <f t="shared" si="23"/>
        <v>20</v>
      </c>
      <c r="BN67" s="81"/>
      <c r="BO67" s="82">
        <f>IF(ISBLANK(A67),"",VLOOKUP(LEFT(A67,1),Coordinate,2,FALSE))</f>
        <v>1</v>
      </c>
      <c r="BP67" s="83">
        <f t="shared" si="24"/>
        <v>1</v>
      </c>
      <c r="BQ67" s="84">
        <f t="shared" si="25"/>
        <v>38</v>
      </c>
      <c r="BR67" s="54">
        <f>IF(ISBLANK(A67),"",vlookup(LEFT(A67,1),Coordinate,9,false))</f>
        <v>0</v>
      </c>
      <c r="BS67" s="54">
        <f>IF(ISBLANK(A67),"",VLOOKUP(MID(A67,2,1),Coordinate,9,false))</f>
        <v>11</v>
      </c>
      <c r="BT67" s="54">
        <f>IF(ISBLANK(A67),"",VLOOKUP(MID(A67,3,1),Coordinate,9,false))</f>
        <v>0</v>
      </c>
      <c r="BU67" s="54">
        <f>IF(ISBLANK(A67),"",VLOOKUP(MID(A67,4,1),Coordinate,9,false))</f>
        <v>3</v>
      </c>
      <c r="BV67" s="54">
        <f>IF(ISBLANK(A67),"",VLOOKUP(MID(A67,5,1),Coordinate,9,false))</f>
        <v>3</v>
      </c>
      <c r="BW67" s="54">
        <f>IF(ISBLANK(A67),"",VLOOKUP(MID(A67,6,1),Coordinate,9,false))</f>
        <v>8</v>
      </c>
      <c r="BX67" s="84">
        <f>IF(ISBLANK(A67),"",VLOOKUP(RIGHT(A67,1),Coordinate,9,false))</f>
        <v>13</v>
      </c>
      <c r="BY67" s="84">
        <f t="array" ref="BY67">SUMPRODUCT(BR67:BX67,TRANSPOSE(Weights))</f>
        <v>188</v>
      </c>
      <c r="BZ67" s="53"/>
    </row>
    <row r="68" ht="15.75" customHeight="1">
      <c r="A68" s="238" t="s">
        <v>484</v>
      </c>
      <c r="B68" s="51" t="str">
        <f>IF(ISBLANK(A68),"",if(C68="","N",if(VLOOKUP(BQ68,NewPlanet,3,false)=C68,"Y","N")))</f>
        <v>N</v>
      </c>
      <c r="C68" s="3" t="s">
        <v>485</v>
      </c>
      <c r="D68" s="52"/>
      <c r="E68" s="53" t="s">
        <v>119</v>
      </c>
      <c r="F68" s="52"/>
      <c r="G68" s="53"/>
      <c r="H68" s="52"/>
      <c r="I68" s="54">
        <f t="shared" si="19"/>
        <v>1</v>
      </c>
      <c r="J68" s="52"/>
      <c r="K68" s="52"/>
      <c r="L68" s="52"/>
      <c r="M68" s="52"/>
      <c r="N68" s="52"/>
      <c r="O68" s="54">
        <f t="shared" si="20"/>
        <v>0</v>
      </c>
      <c r="P68" s="55" t="s">
        <v>124</v>
      </c>
      <c r="Q68" s="56"/>
      <c r="R68" s="57" t="s">
        <v>124</v>
      </c>
      <c r="S68" s="58"/>
      <c r="T68" s="59" t="s">
        <v>125</v>
      </c>
      <c r="U68" s="67" t="s">
        <v>119</v>
      </c>
      <c r="V68" s="61"/>
      <c r="W68" s="70" t="s">
        <v>119</v>
      </c>
      <c r="X68" s="53"/>
      <c r="Y68" s="63"/>
      <c r="Z68" s="53">
        <v>3.0</v>
      </c>
      <c r="AA68" s="53">
        <v>4.0</v>
      </c>
      <c r="AB68" s="53">
        <v>3.0</v>
      </c>
      <c r="AC68" s="65"/>
      <c r="AD68" s="52"/>
      <c r="AE68" s="53"/>
      <c r="AF68" s="52"/>
      <c r="AG68" s="65"/>
      <c r="AH68" s="52"/>
      <c r="AI68" s="52"/>
      <c r="AJ68" s="52"/>
      <c r="AK68" s="65"/>
      <c r="AL68" s="52"/>
      <c r="AM68" s="52"/>
      <c r="AN68" s="52"/>
      <c r="AO68" s="56"/>
      <c r="AP68" s="56"/>
      <c r="AQ68" s="56"/>
      <c r="AR68" s="58"/>
      <c r="AS68" s="58"/>
      <c r="AT68" s="66"/>
      <c r="AU68" s="67"/>
      <c r="AV68" s="59"/>
      <c r="AW68" s="61"/>
      <c r="AX68" s="70">
        <v>3.0</v>
      </c>
      <c r="AY68" s="31">
        <f t="shared" si="21"/>
        <v>13</v>
      </c>
      <c r="AZ68" s="63"/>
      <c r="BA68" s="69"/>
      <c r="BB68" s="69"/>
      <c r="BC68" s="69"/>
      <c r="BD68" s="71"/>
      <c r="BE68" s="71"/>
      <c r="BF68" s="71"/>
      <c r="BG68" s="76">
        <v>7.0</v>
      </c>
      <c r="BH68" s="73"/>
      <c r="BI68" s="73"/>
      <c r="BJ68" s="74"/>
      <c r="BK68" s="74"/>
      <c r="BL68" s="77">
        <f t="shared" si="22"/>
        <v>7</v>
      </c>
      <c r="BM68" s="80">
        <f t="shared" si="23"/>
        <v>20</v>
      </c>
      <c r="BN68" s="81" t="s">
        <v>457</v>
      </c>
      <c r="BO68" s="82">
        <f>IF(ISBLANK(A68),"",VLOOKUP(LEFT(A68,1),Coordinate,2,FALSE))</f>
        <v>1</v>
      </c>
      <c r="BP68" s="83">
        <f t="shared" si="24"/>
        <v>1</v>
      </c>
      <c r="BQ68" s="84">
        <f t="shared" si="25"/>
        <v>34</v>
      </c>
      <c r="BR68" s="54">
        <f>IF(ISBLANK(A68),"",vlookup(LEFT(A68,1),Coordinate,9,false))</f>
        <v>0</v>
      </c>
      <c r="BS68" s="54">
        <f>IF(ISBLANK(A68),"",VLOOKUP(MID(A68,2,1),Coordinate,9,false))</f>
        <v>11</v>
      </c>
      <c r="BT68" s="54">
        <f>IF(ISBLANK(A68),"",VLOOKUP(MID(A68,3,1),Coordinate,9,false))</f>
        <v>0</v>
      </c>
      <c r="BU68" s="54">
        <f>IF(ISBLANK(A68),"",VLOOKUP(MID(A68,4,1),Coordinate,9,false))</f>
        <v>12</v>
      </c>
      <c r="BV68" s="54">
        <f>IF(ISBLANK(A68),"",VLOOKUP(MID(A68,5,1),Coordinate,9,false))</f>
        <v>8</v>
      </c>
      <c r="BW68" s="54">
        <f>IF(ISBLANK(A68),"",VLOOKUP(MID(A68,6,1),Coordinate,9,false))</f>
        <v>3</v>
      </c>
      <c r="BX68" s="84">
        <f>IF(ISBLANK(A68),"",VLOOKUP(RIGHT(A68,1),Coordinate,9,false))</f>
        <v>0</v>
      </c>
      <c r="BY68" s="84">
        <f t="array" ref="BY68">SUMPRODUCT(BR68:BX68,TRANSPOSE(Weights))</f>
        <v>128</v>
      </c>
      <c r="BZ68" s="53"/>
    </row>
    <row r="69" ht="15.75" customHeight="1">
      <c r="A69" s="238" t="s">
        <v>486</v>
      </c>
      <c r="B69" s="51" t="str">
        <f>IF(ISBLANK(A69),"",if(C69="","N",if(VLOOKUP(BQ69,NewPlanet,3,false)=C69,"Y","N")))</f>
        <v>N</v>
      </c>
      <c r="C69" s="86" t="s">
        <v>487</v>
      </c>
      <c r="D69" s="52"/>
      <c r="E69" s="52"/>
      <c r="F69" s="53" t="s">
        <v>119</v>
      </c>
      <c r="G69" s="53"/>
      <c r="H69" s="52"/>
      <c r="I69" s="54">
        <f t="shared" si="19"/>
        <v>1</v>
      </c>
      <c r="J69" s="52"/>
      <c r="K69" s="52"/>
      <c r="L69" s="52"/>
      <c r="M69" s="52"/>
      <c r="N69" s="52"/>
      <c r="O69" s="54">
        <f t="shared" si="20"/>
        <v>0</v>
      </c>
      <c r="P69" s="55" t="s">
        <v>123</v>
      </c>
      <c r="Q69" s="56"/>
      <c r="R69" s="57" t="s">
        <v>124</v>
      </c>
      <c r="S69" s="58"/>
      <c r="T69" s="59" t="s">
        <v>124</v>
      </c>
      <c r="U69" s="60"/>
      <c r="V69" s="61"/>
      <c r="W69" s="70" t="s">
        <v>119</v>
      </c>
      <c r="X69" s="53" t="s">
        <v>119</v>
      </c>
      <c r="Y69" s="63"/>
      <c r="Z69" s="53">
        <v>4.0</v>
      </c>
      <c r="AA69" s="53">
        <v>2.0</v>
      </c>
      <c r="AB69" s="53">
        <v>2.0</v>
      </c>
      <c r="AC69" s="65"/>
      <c r="AD69" s="52"/>
      <c r="AE69" s="52"/>
      <c r="AF69" s="53">
        <v>1.0</v>
      </c>
      <c r="AG69" s="65"/>
      <c r="AH69" s="52"/>
      <c r="AI69" s="52"/>
      <c r="AJ69" s="52"/>
      <c r="AK69" s="65"/>
      <c r="AL69" s="52"/>
      <c r="AM69" s="52"/>
      <c r="AN69" s="52"/>
      <c r="AO69" s="64">
        <v>4.0</v>
      </c>
      <c r="AP69" s="56"/>
      <c r="AQ69" s="56"/>
      <c r="AR69" s="58"/>
      <c r="AS69" s="58"/>
      <c r="AT69" s="66"/>
      <c r="AU69" s="60"/>
      <c r="AV69" s="60"/>
      <c r="AW69" s="61"/>
      <c r="AX69" s="62"/>
      <c r="AY69" s="31">
        <f t="shared" si="21"/>
        <v>13</v>
      </c>
      <c r="AZ69" s="63"/>
      <c r="BA69" s="69"/>
      <c r="BB69" s="69"/>
      <c r="BC69" s="69"/>
      <c r="BD69" s="71"/>
      <c r="BE69" s="71"/>
      <c r="BF69" s="71"/>
      <c r="BG69" s="72"/>
      <c r="BH69" s="73"/>
      <c r="BI69" s="73"/>
      <c r="BJ69" s="79">
        <v>7.0</v>
      </c>
      <c r="BK69" s="74"/>
      <c r="BL69" s="77">
        <f t="shared" si="22"/>
        <v>7</v>
      </c>
      <c r="BM69" s="80">
        <f t="shared" si="23"/>
        <v>20</v>
      </c>
      <c r="BN69" s="81"/>
      <c r="BO69" s="82">
        <f>IF(ISBLANK(A69),"",VLOOKUP(LEFT(A69,1),Coordinate,2,FALSE))</f>
        <v>1</v>
      </c>
      <c r="BP69" s="83">
        <f t="shared" si="24"/>
        <v>1</v>
      </c>
      <c r="BQ69" s="84">
        <f t="shared" si="25"/>
        <v>21</v>
      </c>
      <c r="BR69" s="54">
        <f>IF(ISBLANK(A69),"",vlookup(LEFT(A69,1),Coordinate,9,false))</f>
        <v>0</v>
      </c>
      <c r="BS69" s="54">
        <f>IF(ISBLANK(A69),"",VLOOKUP(MID(A69,2,1),Coordinate,9,false))</f>
        <v>11</v>
      </c>
      <c r="BT69" s="54">
        <f>IF(ISBLANK(A69),"",VLOOKUP(MID(A69,3,1),Coordinate,9,false))</f>
        <v>8</v>
      </c>
      <c r="BU69" s="54">
        <f>IF(ISBLANK(A69),"",VLOOKUP(MID(A69,4,1),Coordinate,9,false))</f>
        <v>1</v>
      </c>
      <c r="BV69" s="54">
        <f>IF(ISBLANK(A69),"",VLOOKUP(MID(A69,5,1),Coordinate,9,false))</f>
        <v>0</v>
      </c>
      <c r="BW69" s="54">
        <f>IF(ISBLANK(A69),"",VLOOKUP(MID(A69,6,1),Coordinate,9,false))</f>
        <v>1</v>
      </c>
      <c r="BX69" s="84">
        <f>IF(ISBLANK(A69),"",VLOOKUP(RIGHT(A69,1),Coordinate,9,false))</f>
        <v>0</v>
      </c>
      <c r="BY69" s="84">
        <f t="array" ref="BY69">SUMPRODUCT(BR69:BX69,TRANSPOSE(Weights))</f>
        <v>56</v>
      </c>
      <c r="BZ69" s="53"/>
    </row>
    <row r="70">
      <c r="A70" s="238" t="s">
        <v>488</v>
      </c>
      <c r="B70" s="51" t="str">
        <f>IF(ISBLANK(A70),"",if(C70="","N",if(VLOOKUP(BQ70,NewPlanet,3,false)=C70,"Y","N")))</f>
        <v>N</v>
      </c>
      <c r="C70" s="3" t="s">
        <v>489</v>
      </c>
      <c r="D70" s="52" t="s">
        <v>119</v>
      </c>
      <c r="E70" s="52"/>
      <c r="F70" s="52"/>
      <c r="G70" s="53"/>
      <c r="H70" s="52"/>
      <c r="I70" s="54">
        <f t="shared" si="19"/>
        <v>1</v>
      </c>
      <c r="J70" s="52"/>
      <c r="K70" s="52"/>
      <c r="L70" s="52"/>
      <c r="M70" s="52"/>
      <c r="N70" s="52"/>
      <c r="O70" s="54">
        <f t="shared" si="20"/>
        <v>0</v>
      </c>
      <c r="P70" s="55" t="s">
        <v>194</v>
      </c>
      <c r="Q70" s="56"/>
      <c r="R70" s="57" t="s">
        <v>124</v>
      </c>
      <c r="S70" s="58"/>
      <c r="T70" s="59" t="s">
        <v>124</v>
      </c>
      <c r="U70" s="60"/>
      <c r="V70" s="61"/>
      <c r="W70" s="62" t="s">
        <v>119</v>
      </c>
      <c r="X70" s="52"/>
      <c r="Y70" s="63"/>
      <c r="Z70" s="53">
        <v>3.0</v>
      </c>
      <c r="AA70" s="53">
        <v>4.0</v>
      </c>
      <c r="AB70" s="53">
        <v>5.0</v>
      </c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>
        <v>4.0</v>
      </c>
      <c r="AP70" s="56"/>
      <c r="AQ70" s="56"/>
      <c r="AR70" s="58"/>
      <c r="AS70" s="58"/>
      <c r="AT70" s="66"/>
      <c r="AU70" s="60"/>
      <c r="AV70" s="60"/>
      <c r="AW70" s="61"/>
      <c r="AX70" s="62">
        <v>4.0</v>
      </c>
      <c r="AY70" s="31">
        <f t="shared" si="21"/>
        <v>20</v>
      </c>
      <c r="AZ70" s="63"/>
      <c r="BA70" s="69"/>
      <c r="BB70" s="69"/>
      <c r="BC70" s="69"/>
      <c r="BD70" s="71"/>
      <c r="BE70" s="71"/>
      <c r="BF70" s="71"/>
      <c r="BG70" s="72"/>
      <c r="BH70" s="73"/>
      <c r="BI70" s="73"/>
      <c r="BJ70" s="74"/>
      <c r="BK70" s="74"/>
      <c r="BL70" s="77">
        <f t="shared" si="22"/>
        <v>0</v>
      </c>
      <c r="BM70" s="80">
        <f t="shared" si="23"/>
        <v>20</v>
      </c>
      <c r="BN70" s="81"/>
      <c r="BO70" s="82">
        <f>IF(ISBLANK(A70),"",VLOOKUP(LEFT(A70,1),Coordinate,2,FALSE))</f>
        <v>1</v>
      </c>
      <c r="BP70" s="83">
        <f t="shared" si="24"/>
        <v>1</v>
      </c>
      <c r="BQ70" s="84">
        <f t="shared" si="25"/>
        <v>68</v>
      </c>
      <c r="BR70" s="54">
        <f>IF(ISBLANK(A70),"",vlookup(LEFT(A70,1),Coordinate,9,false))</f>
        <v>0</v>
      </c>
      <c r="BS70" s="54">
        <f>IF(ISBLANK(A70),"",VLOOKUP(MID(A70,2,1),Coordinate,9,false))</f>
        <v>11</v>
      </c>
      <c r="BT70" s="54">
        <f>IF(ISBLANK(A70),"",VLOOKUP(MID(A70,3,1),Coordinate,9,false))</f>
        <v>19</v>
      </c>
      <c r="BU70" s="54">
        <f>IF(ISBLANK(A70),"",VLOOKUP(MID(A70,4,1),Coordinate,9,false))</f>
        <v>17</v>
      </c>
      <c r="BV70" s="54">
        <f>IF(ISBLANK(A70),"",VLOOKUP(MID(A70,5,1),Coordinate,9,false))</f>
        <v>8</v>
      </c>
      <c r="BW70" s="54">
        <f>IF(ISBLANK(A70),"",VLOOKUP(MID(A70,6,1),Coordinate,9,false))</f>
        <v>13</v>
      </c>
      <c r="BX70" s="84">
        <f>IF(ISBLANK(A70),"",VLOOKUP(RIGHT(A70,1),Coordinate,9,false))</f>
        <v>0</v>
      </c>
      <c r="BY70" s="84">
        <f t="array" ref="BY70">SUMPRODUCT(BR70:BX70,TRANSPOSE(Weights))</f>
        <v>265</v>
      </c>
      <c r="BZ70" s="53"/>
    </row>
    <row r="71">
      <c r="A71" s="238" t="s">
        <v>490</v>
      </c>
      <c r="B71" s="51" t="str">
        <f>IF(ISBLANK(A71),"",if(C71="","N",if(VLOOKUP(BQ71,NewPlanet,3,false)=C71,"Y","N")))</f>
        <v>N</v>
      </c>
      <c r="C71" s="3" t="s">
        <v>491</v>
      </c>
      <c r="D71" s="52"/>
      <c r="E71" s="52"/>
      <c r="F71" s="52" t="s">
        <v>119</v>
      </c>
      <c r="G71" s="53"/>
      <c r="H71" s="52"/>
      <c r="I71" s="54">
        <f t="shared" si="19"/>
        <v>1</v>
      </c>
      <c r="J71" s="52"/>
      <c r="K71" s="52"/>
      <c r="L71" s="52"/>
      <c r="M71" s="52"/>
      <c r="N71" s="52"/>
      <c r="O71" s="54">
        <f t="shared" si="20"/>
        <v>0</v>
      </c>
      <c r="P71" s="55" t="s">
        <v>123</v>
      </c>
      <c r="Q71" s="56" t="s">
        <v>119</v>
      </c>
      <c r="R71" s="57" t="s">
        <v>123</v>
      </c>
      <c r="S71" s="58" t="s">
        <v>119</v>
      </c>
      <c r="T71" s="59" t="s">
        <v>124</v>
      </c>
      <c r="U71" s="60"/>
      <c r="V71" s="61" t="s">
        <v>119</v>
      </c>
      <c r="W71" s="62" t="s">
        <v>119</v>
      </c>
      <c r="X71" s="52" t="s">
        <v>119</v>
      </c>
      <c r="Y71" s="63"/>
      <c r="Z71" s="53">
        <v>4.0</v>
      </c>
      <c r="AA71" s="53"/>
      <c r="AB71" s="53"/>
      <c r="AC71" s="65"/>
      <c r="AD71" s="52"/>
      <c r="AE71" s="52"/>
      <c r="AF71" s="52">
        <v>1.0</v>
      </c>
      <c r="AG71" s="65"/>
      <c r="AH71" s="52"/>
      <c r="AI71" s="52"/>
      <c r="AJ71" s="52"/>
      <c r="AK71" s="65"/>
      <c r="AL71" s="52"/>
      <c r="AM71" s="52"/>
      <c r="AN71" s="52"/>
      <c r="AO71" s="56"/>
      <c r="AP71" s="56"/>
      <c r="AQ71" s="56"/>
      <c r="AR71" s="58"/>
      <c r="AS71" s="58"/>
      <c r="AT71" s="66"/>
      <c r="AU71" s="60"/>
      <c r="AV71" s="60"/>
      <c r="AW71" s="61"/>
      <c r="AX71" s="62"/>
      <c r="AY71" s="31">
        <f t="shared" si="21"/>
        <v>5</v>
      </c>
      <c r="AZ71" s="63"/>
      <c r="BA71" s="69">
        <v>2.0</v>
      </c>
      <c r="BB71" s="69"/>
      <c r="BC71" s="69"/>
      <c r="BD71" s="71">
        <v>3.0</v>
      </c>
      <c r="BE71" s="71"/>
      <c r="BF71" s="71"/>
      <c r="BG71" s="72"/>
      <c r="BH71" s="73">
        <v>2.0</v>
      </c>
      <c r="BI71" s="73">
        <v>3.0</v>
      </c>
      <c r="BJ71" s="74">
        <v>5.0</v>
      </c>
      <c r="BK71" s="74"/>
      <c r="BL71" s="77">
        <f t="shared" si="22"/>
        <v>15</v>
      </c>
      <c r="BM71" s="80">
        <f t="shared" si="23"/>
        <v>20</v>
      </c>
      <c r="BN71" s="81" t="s">
        <v>492</v>
      </c>
      <c r="BO71" s="82">
        <f>IF(ISBLANK(A71),"",VLOOKUP(LEFT(A71,1),Coordinate,2,FALSE))</f>
        <v>1</v>
      </c>
      <c r="BP71" s="83">
        <f t="shared" si="24"/>
        <v>1</v>
      </c>
      <c r="BQ71" s="84">
        <f t="shared" si="25"/>
        <v>68</v>
      </c>
      <c r="BR71" s="54">
        <f>IF(ISBLANK(A71),"",vlookup(LEFT(A71,1),Coordinate,9,false))</f>
        <v>0</v>
      </c>
      <c r="BS71" s="54">
        <f>IF(ISBLANK(A71),"",VLOOKUP(MID(A71,2,1),Coordinate,9,false))</f>
        <v>11</v>
      </c>
      <c r="BT71" s="54">
        <f>IF(ISBLANK(A71),"",VLOOKUP(MID(A71,3,1),Coordinate,9,false))</f>
        <v>19</v>
      </c>
      <c r="BU71" s="54">
        <f>IF(ISBLANK(A71),"",VLOOKUP(MID(A71,4,1),Coordinate,9,false))</f>
        <v>17</v>
      </c>
      <c r="BV71" s="54">
        <f>IF(ISBLANK(A71),"",VLOOKUP(MID(A71,5,1),Coordinate,9,false))</f>
        <v>13</v>
      </c>
      <c r="BW71" s="54">
        <f>IF(ISBLANK(A71),"",VLOOKUP(MID(A71,6,1),Coordinate,9,false))</f>
        <v>8</v>
      </c>
      <c r="BX71" s="84">
        <f>IF(ISBLANK(A71),"",VLOOKUP(RIGHT(A71,1),Coordinate,9,false))</f>
        <v>0</v>
      </c>
      <c r="BY71" s="84">
        <f t="array" ref="BY71">SUMPRODUCT(BR71:BX71,TRANSPOSE(Weights))</f>
        <v>260</v>
      </c>
      <c r="BZ71" s="53"/>
    </row>
    <row r="72" ht="15.75" customHeight="1">
      <c r="A72" s="238" t="s">
        <v>493</v>
      </c>
      <c r="B72" s="51" t="str">
        <f>IF(ISBLANK(A72),"",if(C72="","N",if(VLOOKUP(BQ72,NewPlanet,3,false)=C72,"Y","N")))</f>
        <v>N</v>
      </c>
      <c r="C72" s="3" t="s">
        <v>494</v>
      </c>
      <c r="D72" s="52"/>
      <c r="E72" s="52"/>
      <c r="F72" s="52"/>
      <c r="G72" s="53"/>
      <c r="H72" s="52" t="s">
        <v>121</v>
      </c>
      <c r="I72" s="54">
        <f t="shared" si="19"/>
        <v>1</v>
      </c>
      <c r="J72" s="52"/>
      <c r="K72" s="52"/>
      <c r="L72" s="52"/>
      <c r="M72" s="52"/>
      <c r="N72" s="52"/>
      <c r="O72" s="54">
        <f t="shared" si="20"/>
        <v>0</v>
      </c>
      <c r="P72" s="55" t="s">
        <v>131</v>
      </c>
      <c r="Q72" s="56"/>
      <c r="R72" s="57" t="s">
        <v>123</v>
      </c>
      <c r="S72" s="58"/>
      <c r="T72" s="59" t="s">
        <v>125</v>
      </c>
      <c r="U72" s="60" t="s">
        <v>121</v>
      </c>
      <c r="V72" s="61"/>
      <c r="W72" s="62"/>
      <c r="X72" s="52"/>
      <c r="Y72" s="63"/>
      <c r="Z72" s="53"/>
      <c r="AA72" s="53"/>
      <c r="AB72" s="53"/>
      <c r="AC72" s="65"/>
      <c r="AD72" s="52"/>
      <c r="AE72" s="52"/>
      <c r="AF72" s="52"/>
      <c r="AG72" s="65"/>
      <c r="AH72" s="52"/>
      <c r="AI72" s="52"/>
      <c r="AJ72" s="52"/>
      <c r="AK72" s="65"/>
      <c r="AL72" s="52"/>
      <c r="AM72" s="52"/>
      <c r="AN72" s="52"/>
      <c r="AO72" s="56"/>
      <c r="AP72" s="56"/>
      <c r="AQ72" s="56"/>
      <c r="AR72" s="58"/>
      <c r="AS72" s="58"/>
      <c r="AT72" s="66"/>
      <c r="AU72" s="60"/>
      <c r="AV72" s="60"/>
      <c r="AW72" s="61"/>
      <c r="AX72" s="62"/>
      <c r="AY72" s="31">
        <f t="shared" si="21"/>
        <v>0</v>
      </c>
      <c r="AZ72" s="63"/>
      <c r="BA72" s="69"/>
      <c r="BB72" s="69"/>
      <c r="BC72" s="69"/>
      <c r="BD72" s="71"/>
      <c r="BE72" s="71"/>
      <c r="BF72" s="71"/>
      <c r="BG72" s="72"/>
      <c r="BH72" s="73"/>
      <c r="BI72" s="73"/>
      <c r="BJ72" s="74"/>
      <c r="BK72" s="74"/>
      <c r="BL72" s="77">
        <f t="shared" si="22"/>
        <v>0</v>
      </c>
      <c r="BM72" s="80">
        <f t="shared" si="23"/>
        <v>0</v>
      </c>
      <c r="BN72" s="81"/>
      <c r="BO72" s="82">
        <f>IF(ISBLANK(A72),"",VLOOKUP(LEFT(A72,1),Coordinate,2,FALSE))</f>
        <v>1</v>
      </c>
      <c r="BP72" s="83">
        <f t="shared" si="24"/>
        <v>1</v>
      </c>
      <c r="BQ72" s="84">
        <f t="shared" si="25"/>
        <v>50</v>
      </c>
      <c r="BR72" s="54">
        <f>IF(ISBLANK(A72),"",vlookup(LEFT(A72,1),Coordinate,9,false))</f>
        <v>0</v>
      </c>
      <c r="BS72" s="54">
        <f>IF(ISBLANK(A72),"",VLOOKUP(MID(A72,2,1),Coordinate,9,false))</f>
        <v>13</v>
      </c>
      <c r="BT72" s="54">
        <f>IF(ISBLANK(A72),"",VLOOKUP(MID(A72,3,1),Coordinate,9,false))</f>
        <v>0</v>
      </c>
      <c r="BU72" s="54">
        <f>IF(ISBLANK(A72),"",VLOOKUP(MID(A72,4,1),Coordinate,9,false))</f>
        <v>11</v>
      </c>
      <c r="BV72" s="54">
        <f>IF(ISBLANK(A72),"",VLOOKUP(MID(A72,5,1),Coordinate,9,false))</f>
        <v>15</v>
      </c>
      <c r="BW72" s="54">
        <f>IF(ISBLANK(A72),"",VLOOKUP(MID(A72,6,1),Coordinate,9,false))</f>
        <v>0</v>
      </c>
      <c r="BX72" s="84">
        <f>IF(ISBLANK(A72),"",VLOOKUP(RIGHT(A72,1),Coordinate,9,false))</f>
        <v>11</v>
      </c>
      <c r="BY72" s="84">
        <f t="array" ref="BY72">SUMPRODUCT(BR72:BX72,TRANSPOSE(Weights))</f>
        <v>222</v>
      </c>
      <c r="BZ72" s="53"/>
    </row>
    <row r="73" ht="15.75" customHeight="1">
      <c r="A73" s="238" t="s">
        <v>495</v>
      </c>
      <c r="B73" s="51" t="str">
        <f>IF(ISBLANK(A73),"",if(C73="","N",if(VLOOKUP(BQ73,NewPlanet,3,false)=C73,"Y","N")))</f>
        <v>N</v>
      </c>
      <c r="C73" s="3" t="s">
        <v>496</v>
      </c>
      <c r="D73" s="52"/>
      <c r="E73" s="52" t="s">
        <v>119</v>
      </c>
      <c r="F73" s="52"/>
      <c r="G73" s="53"/>
      <c r="H73" s="52"/>
      <c r="I73" s="54">
        <f t="shared" si="19"/>
        <v>1</v>
      </c>
      <c r="J73" s="52"/>
      <c r="K73" s="52"/>
      <c r="L73" s="52"/>
      <c r="M73" s="52"/>
      <c r="N73" s="52"/>
      <c r="O73" s="54">
        <f t="shared" si="20"/>
        <v>0</v>
      </c>
      <c r="P73" s="55" t="s">
        <v>123</v>
      </c>
      <c r="Q73" s="56" t="s">
        <v>119</v>
      </c>
      <c r="R73" s="57" t="s">
        <v>123</v>
      </c>
      <c r="S73" s="58" t="s">
        <v>119</v>
      </c>
      <c r="T73" s="59" t="s">
        <v>124</v>
      </c>
      <c r="U73" s="60"/>
      <c r="V73" s="61" t="s">
        <v>119</v>
      </c>
      <c r="W73" s="62" t="s">
        <v>119</v>
      </c>
      <c r="X73" s="52"/>
      <c r="Y73" s="63"/>
      <c r="Z73" s="53">
        <v>3.0</v>
      </c>
      <c r="AA73" s="53">
        <v>2.0</v>
      </c>
      <c r="AB73" s="53"/>
      <c r="AC73" s="65"/>
      <c r="AD73" s="52"/>
      <c r="AE73" s="52"/>
      <c r="AF73" s="52"/>
      <c r="AG73" s="65"/>
      <c r="AH73" s="52"/>
      <c r="AI73" s="52"/>
      <c r="AJ73" s="52"/>
      <c r="AK73" s="65"/>
      <c r="AL73" s="52"/>
      <c r="AM73" s="52"/>
      <c r="AN73" s="52"/>
      <c r="AO73" s="56"/>
      <c r="AP73" s="56"/>
      <c r="AQ73" s="56"/>
      <c r="AR73" s="58"/>
      <c r="AS73" s="58"/>
      <c r="AT73" s="66"/>
      <c r="AU73" s="60"/>
      <c r="AV73" s="60"/>
      <c r="AW73" s="61"/>
      <c r="AX73" s="62"/>
      <c r="AY73" s="31">
        <f t="shared" si="21"/>
        <v>5</v>
      </c>
      <c r="AZ73" s="63"/>
      <c r="BA73" s="69">
        <v>2.0</v>
      </c>
      <c r="BB73" s="69"/>
      <c r="BC73" s="69"/>
      <c r="BD73" s="71">
        <v>4.0</v>
      </c>
      <c r="BE73" s="71"/>
      <c r="BF73" s="71"/>
      <c r="BG73" s="72"/>
      <c r="BH73" s="73">
        <v>5.0</v>
      </c>
      <c r="BI73" s="73"/>
      <c r="BJ73" s="74">
        <v>2.0</v>
      </c>
      <c r="BK73" s="74">
        <v>2.0</v>
      </c>
      <c r="BL73" s="77">
        <f t="shared" si="22"/>
        <v>15</v>
      </c>
      <c r="BM73" s="80">
        <f t="shared" si="23"/>
        <v>20</v>
      </c>
      <c r="BN73" s="81"/>
      <c r="BO73" s="82">
        <f>IF(ISBLANK(A73),"",VLOOKUP(LEFT(A73,1),Coordinate,2,FALSE))</f>
        <v>1</v>
      </c>
      <c r="BP73" s="83">
        <f t="shared" si="24"/>
        <v>1</v>
      </c>
      <c r="BQ73" s="84">
        <f t="shared" si="25"/>
        <v>74</v>
      </c>
      <c r="BR73" s="54">
        <f>IF(ISBLANK(A73),"",vlookup(LEFT(A73,1),Coordinate,9,false))</f>
        <v>0</v>
      </c>
      <c r="BS73" s="54">
        <f>IF(ISBLANK(A73),"",VLOOKUP(MID(A73,2,1),Coordinate,9,false))</f>
        <v>13</v>
      </c>
      <c r="BT73" s="54">
        <f>IF(ISBLANK(A73),"",VLOOKUP(MID(A73,3,1),Coordinate,9,false))</f>
        <v>14</v>
      </c>
      <c r="BU73" s="54">
        <f>IF(ISBLANK(A73),"",VLOOKUP(MID(A73,4,1),Coordinate,9,false))</f>
        <v>19</v>
      </c>
      <c r="BV73" s="54">
        <f>IF(ISBLANK(A73),"",VLOOKUP(MID(A73,5,1),Coordinate,9,false))</f>
        <v>7</v>
      </c>
      <c r="BW73" s="54">
        <f>IF(ISBLANK(A73),"",VLOOKUP(MID(A73,6,1),Coordinate,9,false))</f>
        <v>4</v>
      </c>
      <c r="BX73" s="84">
        <f>IF(ISBLANK(A73),"",VLOOKUP(RIGHT(A73,1),Coordinate,9,false))</f>
        <v>17</v>
      </c>
      <c r="BY73" s="84">
        <f t="array" ref="BY73">SUMPRODUCT(BR73:BX73,TRANSPOSE(Weights))</f>
        <v>322</v>
      </c>
      <c r="BZ73" s="53"/>
    </row>
    <row r="74" ht="15.75" customHeight="1">
      <c r="A74" s="238" t="s">
        <v>497</v>
      </c>
      <c r="B74" s="51" t="str">
        <f>IF(ISBLANK(A74),"",if(C74="","N",if(VLOOKUP(BQ74,NewPlanet,3,false)=C74,"Y","N")))</f>
        <v>N</v>
      </c>
      <c r="C74" s="3" t="s">
        <v>498</v>
      </c>
      <c r="D74" s="52"/>
      <c r="E74" s="53" t="s">
        <v>121</v>
      </c>
      <c r="F74" s="52"/>
      <c r="G74" s="53"/>
      <c r="H74" s="52"/>
      <c r="I74" s="54">
        <f t="shared" si="19"/>
        <v>1</v>
      </c>
      <c r="J74" s="52"/>
      <c r="K74" s="52"/>
      <c r="L74" s="52"/>
      <c r="M74" s="52"/>
      <c r="N74" s="52"/>
      <c r="O74" s="54">
        <f t="shared" si="20"/>
        <v>0</v>
      </c>
      <c r="P74" s="55" t="s">
        <v>123</v>
      </c>
      <c r="Q74" s="56"/>
      <c r="R74" s="57" t="s">
        <v>123</v>
      </c>
      <c r="S74" s="66" t="s">
        <v>121</v>
      </c>
      <c r="T74" s="59" t="s">
        <v>125</v>
      </c>
      <c r="U74" s="67" t="s">
        <v>121</v>
      </c>
      <c r="V74" s="61"/>
      <c r="W74" s="62"/>
      <c r="X74" s="52"/>
      <c r="Y74" s="63"/>
      <c r="Z74" s="53">
        <v>4.0</v>
      </c>
      <c r="AA74" s="53">
        <v>3.0</v>
      </c>
      <c r="AB74" s="53"/>
      <c r="AC74" s="65"/>
      <c r="AD74" s="52"/>
      <c r="AE74" s="52"/>
      <c r="AF74" s="52"/>
      <c r="AG74" s="65"/>
      <c r="AH74" s="52"/>
      <c r="AI74" s="52"/>
      <c r="AJ74" s="52"/>
      <c r="AK74" s="65"/>
      <c r="AL74" s="52"/>
      <c r="AM74" s="52"/>
      <c r="AN74" s="52"/>
      <c r="AO74" s="64">
        <v>3.0</v>
      </c>
      <c r="AP74" s="56"/>
      <c r="AQ74" s="56"/>
      <c r="AR74" s="58"/>
      <c r="AS74" s="58"/>
      <c r="AT74" s="66"/>
      <c r="AU74" s="60"/>
      <c r="AV74" s="60"/>
      <c r="AW74" s="61"/>
      <c r="AX74" s="62"/>
      <c r="AY74" s="31">
        <f t="shared" si="21"/>
        <v>10</v>
      </c>
      <c r="AZ74" s="63"/>
      <c r="BA74" s="69"/>
      <c r="BB74" s="69"/>
      <c r="BC74" s="69"/>
      <c r="BD74" s="89">
        <v>4.0</v>
      </c>
      <c r="BE74" s="71"/>
      <c r="BF74" s="71"/>
      <c r="BG74" s="76">
        <v>6.0</v>
      </c>
      <c r="BH74" s="73"/>
      <c r="BI74" s="73"/>
      <c r="BJ74" s="74"/>
      <c r="BK74" s="74"/>
      <c r="BL74" s="77">
        <f t="shared" si="22"/>
        <v>10</v>
      </c>
      <c r="BM74" s="80">
        <f t="shared" si="23"/>
        <v>20</v>
      </c>
      <c r="BN74" s="81" t="s">
        <v>499</v>
      </c>
      <c r="BO74" s="82">
        <f>IF(ISBLANK(A74),"",VLOOKUP(LEFT(A74,1),Coordinate,2,FALSE))</f>
        <v>1</v>
      </c>
      <c r="BP74" s="83">
        <f t="shared" si="24"/>
        <v>1</v>
      </c>
      <c r="BQ74" s="84">
        <f t="shared" si="25"/>
        <v>96</v>
      </c>
      <c r="BR74" s="54">
        <f>IF(ISBLANK(A74),"",vlookup(LEFT(A74,1),Coordinate,9,false))</f>
        <v>0</v>
      </c>
      <c r="BS74" s="54">
        <f>IF(ISBLANK(A74),"",VLOOKUP(MID(A74,2,1),Coordinate,9,false))</f>
        <v>16</v>
      </c>
      <c r="BT74" s="54">
        <f>IF(ISBLANK(A74),"",VLOOKUP(MID(A74,3,1),Coordinate,9,false))</f>
        <v>16</v>
      </c>
      <c r="BU74" s="54">
        <f>IF(ISBLANK(A74),"",VLOOKUP(MID(A74,4,1),Coordinate,9,false))</f>
        <v>16</v>
      </c>
      <c r="BV74" s="54">
        <f>IF(ISBLANK(A74),"",VLOOKUP(MID(A74,5,1),Coordinate,9,false))</f>
        <v>16</v>
      </c>
      <c r="BW74" s="54">
        <f>IF(ISBLANK(A74),"",VLOOKUP(MID(A74,6,1),Coordinate,9,false))</f>
        <v>16</v>
      </c>
      <c r="BX74" s="84">
        <f>IF(ISBLANK(A74),"",VLOOKUP(RIGHT(A74,1),Coordinate,9,false))</f>
        <v>16</v>
      </c>
      <c r="BY74" s="84">
        <f t="array" ref="BY74">SUMPRODUCT(BR74:BX74,TRANSPOSE(Weights))</f>
        <v>432</v>
      </c>
      <c r="BZ74" s="53"/>
    </row>
    <row r="75" ht="15.75" customHeight="1">
      <c r="A75" s="238" t="s">
        <v>500</v>
      </c>
      <c r="B75" s="51" t="str">
        <f>IF(ISBLANK(A75),"",if(C75="","N",if(VLOOKUP(BQ75,NewPlanet,3,false)=C75,"Y","N")))</f>
        <v>N</v>
      </c>
      <c r="C75" s="3" t="s">
        <v>501</v>
      </c>
      <c r="D75" s="53" t="s">
        <v>119</v>
      </c>
      <c r="E75" s="52"/>
      <c r="F75" s="52"/>
      <c r="G75" s="53"/>
      <c r="H75" s="52"/>
      <c r="I75" s="54">
        <f t="shared" si="19"/>
        <v>1</v>
      </c>
      <c r="J75" s="52"/>
      <c r="K75" s="52"/>
      <c r="L75" s="52"/>
      <c r="M75" s="52"/>
      <c r="N75" s="52"/>
      <c r="O75" s="54">
        <f t="shared" si="20"/>
        <v>0</v>
      </c>
      <c r="P75" s="55" t="s">
        <v>122</v>
      </c>
      <c r="Q75" s="64" t="s">
        <v>119</v>
      </c>
      <c r="R75" s="57" t="s">
        <v>122</v>
      </c>
      <c r="S75" s="58"/>
      <c r="T75" s="59" t="s">
        <v>124</v>
      </c>
      <c r="U75" s="60"/>
      <c r="V75" s="68" t="s">
        <v>119</v>
      </c>
      <c r="W75" s="70" t="s">
        <v>119</v>
      </c>
      <c r="X75" s="52"/>
      <c r="Y75" s="63"/>
      <c r="Z75" s="53">
        <v>2.0</v>
      </c>
      <c r="AA75" s="53"/>
      <c r="AB75" s="53"/>
      <c r="AC75" s="65"/>
      <c r="AD75" s="52"/>
      <c r="AE75" s="52"/>
      <c r="AF75" s="52"/>
      <c r="AG75" s="65"/>
      <c r="AH75" s="52"/>
      <c r="AI75" s="52"/>
      <c r="AJ75" s="52"/>
      <c r="AK75" s="65"/>
      <c r="AL75" s="52"/>
      <c r="AM75" s="52"/>
      <c r="AN75" s="52"/>
      <c r="AO75" s="56"/>
      <c r="AP75" s="56"/>
      <c r="AQ75" s="56"/>
      <c r="AR75" s="58"/>
      <c r="AS75" s="58"/>
      <c r="AT75" s="66">
        <v>2.0</v>
      </c>
      <c r="AU75" s="60"/>
      <c r="AV75" s="60"/>
      <c r="AW75" s="61"/>
      <c r="AX75" s="70">
        <v>4.0</v>
      </c>
      <c r="AY75" s="31">
        <f t="shared" si="21"/>
        <v>8</v>
      </c>
      <c r="AZ75" s="63"/>
      <c r="BA75" s="69"/>
      <c r="BB75" s="69"/>
      <c r="BC75" s="69"/>
      <c r="BD75" s="71"/>
      <c r="BE75" s="71"/>
      <c r="BF75" s="71"/>
      <c r="BG75" s="72"/>
      <c r="BH75" s="73"/>
      <c r="BI75" s="73"/>
      <c r="BJ75" s="74"/>
      <c r="BK75" s="74"/>
      <c r="BL75" s="77">
        <f t="shared" si="22"/>
        <v>0</v>
      </c>
      <c r="BM75" s="80">
        <f t="shared" si="23"/>
        <v>8</v>
      </c>
      <c r="BN75" s="81"/>
      <c r="BO75" s="82">
        <f>IF(ISBLANK(A75),"",VLOOKUP(LEFT(A75,1),Coordinate,2,FALSE))</f>
        <v>1</v>
      </c>
      <c r="BP75" s="83">
        <f t="shared" si="24"/>
        <v>1</v>
      </c>
      <c r="BQ75" s="84">
        <f t="shared" si="25"/>
        <v>59</v>
      </c>
      <c r="BR75" s="54">
        <f>IF(ISBLANK(A75),"",vlookup(LEFT(A75,1),Coordinate,9,false))</f>
        <v>0</v>
      </c>
      <c r="BS75" s="54">
        <f>IF(ISBLANK(A75),"",VLOOKUP(MID(A75,2,1),Coordinate,9,false))</f>
        <v>17</v>
      </c>
      <c r="BT75" s="54">
        <f>IF(ISBLANK(A75),"",VLOOKUP(MID(A75,3,1),Coordinate,9,false))</f>
        <v>0</v>
      </c>
      <c r="BU75" s="54">
        <f>IF(ISBLANK(A75),"",VLOOKUP(MID(A75,4,1),Coordinate,9,false))</f>
        <v>1</v>
      </c>
      <c r="BV75" s="54">
        <f>IF(ISBLANK(A75),"",VLOOKUP(MID(A75,5,1),Coordinate,9,false))</f>
        <v>4</v>
      </c>
      <c r="BW75" s="54">
        <f>IF(ISBLANK(A75),"",VLOOKUP(MID(A75,6,1),Coordinate,9,false))</f>
        <v>18</v>
      </c>
      <c r="BX75" s="84">
        <f>IF(ISBLANK(A75),"",VLOOKUP(RIGHT(A75,1),Coordinate,9,false))</f>
        <v>19</v>
      </c>
      <c r="BY75" s="84">
        <f t="array" ref="BY75">SUMPRODUCT(BR75:BX75,TRANSPOSE(Weights))</f>
        <v>299</v>
      </c>
      <c r="BZ75" s="53"/>
    </row>
    <row r="76">
      <c r="A76" s="238" t="s">
        <v>502</v>
      </c>
      <c r="B76" s="51" t="str">
        <f>IF(ISBLANK(A76),"",if(C76="","N",if(VLOOKUP(BQ76,NewPlanet,3,false)=C76,"Y","N")))</f>
        <v>N</v>
      </c>
      <c r="C76" s="3" t="s">
        <v>503</v>
      </c>
      <c r="D76" s="52"/>
      <c r="E76" s="52"/>
      <c r="F76" s="52" t="s">
        <v>119</v>
      </c>
      <c r="G76" s="53"/>
      <c r="H76" s="52"/>
      <c r="I76" s="54">
        <f t="shared" si="19"/>
        <v>1</v>
      </c>
      <c r="J76" s="52"/>
      <c r="K76" s="52"/>
      <c r="L76" s="52"/>
      <c r="M76" s="52"/>
      <c r="N76" s="52"/>
      <c r="O76" s="54">
        <f t="shared" si="20"/>
        <v>0</v>
      </c>
      <c r="P76" s="55" t="s">
        <v>123</v>
      </c>
      <c r="Q76" s="56" t="s">
        <v>119</v>
      </c>
      <c r="R76" s="57" t="s">
        <v>123</v>
      </c>
      <c r="S76" s="58" t="s">
        <v>119</v>
      </c>
      <c r="T76" s="59" t="s">
        <v>125</v>
      </c>
      <c r="U76" s="60" t="s">
        <v>119</v>
      </c>
      <c r="V76" s="61" t="s">
        <v>119</v>
      </c>
      <c r="W76" s="62"/>
      <c r="X76" s="52"/>
      <c r="Y76" s="63"/>
      <c r="Z76" s="53">
        <v>3.0</v>
      </c>
      <c r="AA76" s="53">
        <v>1.0</v>
      </c>
      <c r="AB76" s="53"/>
      <c r="AC76" s="65"/>
      <c r="AD76" s="52"/>
      <c r="AE76" s="52"/>
      <c r="AF76" s="52"/>
      <c r="AG76" s="65"/>
      <c r="AH76" s="52"/>
      <c r="AI76" s="52"/>
      <c r="AJ76" s="52"/>
      <c r="AK76" s="65"/>
      <c r="AL76" s="52"/>
      <c r="AM76" s="52"/>
      <c r="AN76" s="52"/>
      <c r="AO76" s="56"/>
      <c r="AP76" s="56"/>
      <c r="AQ76" s="56"/>
      <c r="AR76" s="58"/>
      <c r="AS76" s="58"/>
      <c r="AT76" s="66"/>
      <c r="AU76" s="60"/>
      <c r="AV76" s="60"/>
      <c r="AW76" s="61"/>
      <c r="AX76" s="62"/>
      <c r="AY76" s="31">
        <f t="shared" si="21"/>
        <v>4</v>
      </c>
      <c r="AZ76" s="63"/>
      <c r="BA76" s="69">
        <v>3.0</v>
      </c>
      <c r="BB76" s="69"/>
      <c r="BC76" s="69"/>
      <c r="BD76" s="71">
        <v>3.0</v>
      </c>
      <c r="BE76" s="71"/>
      <c r="BF76" s="71"/>
      <c r="BG76" s="72">
        <v>5.0</v>
      </c>
      <c r="BH76" s="73">
        <v>5.0</v>
      </c>
      <c r="BI76" s="73"/>
      <c r="BJ76" s="74"/>
      <c r="BK76" s="74"/>
      <c r="BL76" s="77">
        <f t="shared" si="22"/>
        <v>16</v>
      </c>
      <c r="BM76" s="80">
        <f t="shared" si="23"/>
        <v>20</v>
      </c>
      <c r="BN76" s="81" t="s">
        <v>173</v>
      </c>
      <c r="BO76" s="82">
        <f>IF(ISBLANK(A76),"",VLOOKUP(LEFT(A76,1),Coordinate,2,FALSE))</f>
        <v>1</v>
      </c>
      <c r="BP76" s="83">
        <f t="shared" si="24"/>
        <v>1</v>
      </c>
      <c r="BQ76" s="84">
        <f t="shared" si="25"/>
        <v>32</v>
      </c>
      <c r="BR76" s="54">
        <f>IF(ISBLANK(A76),"",vlookup(LEFT(A76,1),Coordinate,9,false))</f>
        <v>0</v>
      </c>
      <c r="BS76" s="54">
        <f>IF(ISBLANK(A76),"",VLOOKUP(MID(A76,2,1),Coordinate,9,false))</f>
        <v>17</v>
      </c>
      <c r="BT76" s="54">
        <f>IF(ISBLANK(A76),"",VLOOKUP(MID(A76,3,1),Coordinate,9,false))</f>
        <v>0</v>
      </c>
      <c r="BU76" s="54">
        <f>IF(ISBLANK(A76),"",VLOOKUP(MID(A76,4,1),Coordinate,9,false))</f>
        <v>12</v>
      </c>
      <c r="BV76" s="54">
        <f>IF(ISBLANK(A76),"",VLOOKUP(MID(A76,5,1),Coordinate,9,false))</f>
        <v>0</v>
      </c>
      <c r="BW76" s="54">
        <f>IF(ISBLANK(A76),"",VLOOKUP(MID(A76,6,1),Coordinate,9,false))</f>
        <v>3</v>
      </c>
      <c r="BX76" s="84">
        <f>IF(ISBLANK(A76),"",VLOOKUP(RIGHT(A76,1),Coordinate,9,false))</f>
        <v>0</v>
      </c>
      <c r="BY76" s="84">
        <f t="array" ref="BY76">SUMPRODUCT(BR76:BX76,TRANSPOSE(Weights))</f>
        <v>100</v>
      </c>
      <c r="BZ76" s="53"/>
    </row>
    <row r="77" ht="15.75" customHeight="1">
      <c r="A77" s="238" t="s">
        <v>504</v>
      </c>
      <c r="B77" s="51" t="str">
        <f>IF(ISBLANK(A77),"",if(C77="","N",if(VLOOKUP(BQ77,NewPlanet,3,false)=C77,"Y","N")))</f>
        <v>N</v>
      </c>
      <c r="C77" s="3" t="s">
        <v>505</v>
      </c>
      <c r="D77" s="52"/>
      <c r="E77" s="52" t="s">
        <v>121</v>
      </c>
      <c r="F77" s="52"/>
      <c r="G77" s="53"/>
      <c r="H77" s="52"/>
      <c r="I77" s="54">
        <f t="shared" si="19"/>
        <v>1</v>
      </c>
      <c r="J77" s="52"/>
      <c r="K77" s="52"/>
      <c r="L77" s="52"/>
      <c r="M77" s="52"/>
      <c r="N77" s="52"/>
      <c r="O77" s="54">
        <f t="shared" si="20"/>
        <v>0</v>
      </c>
      <c r="P77" s="55" t="s">
        <v>122</v>
      </c>
      <c r="Q77" s="56"/>
      <c r="R77" s="57" t="s">
        <v>123</v>
      </c>
      <c r="S77" s="58" t="s">
        <v>119</v>
      </c>
      <c r="T77" s="59" t="s">
        <v>125</v>
      </c>
      <c r="U77" s="60" t="s">
        <v>119</v>
      </c>
      <c r="V77" s="61"/>
      <c r="W77" s="62" t="s">
        <v>119</v>
      </c>
      <c r="X77" s="52" t="s">
        <v>119</v>
      </c>
      <c r="Y77" s="63"/>
      <c r="Z77" s="53">
        <v>3.0</v>
      </c>
      <c r="AA77" s="53">
        <v>2.0</v>
      </c>
      <c r="AB77" s="53"/>
      <c r="AC77" s="65"/>
      <c r="AD77" s="52"/>
      <c r="AE77" s="52"/>
      <c r="AF77" s="52"/>
      <c r="AG77" s="65"/>
      <c r="AH77" s="52"/>
      <c r="AI77" s="52">
        <v>1.0</v>
      </c>
      <c r="AJ77" s="52"/>
      <c r="AK77" s="65"/>
      <c r="AL77" s="52"/>
      <c r="AM77" s="52"/>
      <c r="AN77" s="52"/>
      <c r="AO77" s="56"/>
      <c r="AP77" s="56"/>
      <c r="AQ77" s="56">
        <v>2.0</v>
      </c>
      <c r="AR77" s="58"/>
      <c r="AS77" s="58"/>
      <c r="AT77" s="66"/>
      <c r="AU77" s="60"/>
      <c r="AV77" s="60"/>
      <c r="AW77" s="61"/>
      <c r="AX77" s="62">
        <v>4.0</v>
      </c>
      <c r="AY77" s="31">
        <f t="shared" si="21"/>
        <v>12</v>
      </c>
      <c r="AZ77" s="63"/>
      <c r="BA77" s="69"/>
      <c r="BB77" s="69"/>
      <c r="BC77" s="69"/>
      <c r="BD77" s="71">
        <v>1.0</v>
      </c>
      <c r="BE77" s="71"/>
      <c r="BF77" s="71"/>
      <c r="BG77" s="72">
        <v>7.0</v>
      </c>
      <c r="BH77" s="73"/>
      <c r="BI77" s="73"/>
      <c r="BJ77" s="74"/>
      <c r="BK77" s="74"/>
      <c r="BL77" s="77">
        <f t="shared" si="22"/>
        <v>8</v>
      </c>
      <c r="BM77" s="80">
        <f t="shared" si="23"/>
        <v>20</v>
      </c>
      <c r="BN77" s="81"/>
      <c r="BO77" s="82">
        <f>IF(ISBLANK(A77),"",VLOOKUP(LEFT(A77,1),Coordinate,2,FALSE))</f>
        <v>1</v>
      </c>
      <c r="BP77" s="83">
        <f t="shared" si="24"/>
        <v>1</v>
      </c>
      <c r="BQ77" s="84">
        <f t="shared" si="25"/>
        <v>64</v>
      </c>
      <c r="BR77" s="54">
        <f>IF(ISBLANK(A77),"",vlookup(LEFT(A77,1),Coordinate,9,false))</f>
        <v>0</v>
      </c>
      <c r="BS77" s="54">
        <f>IF(ISBLANK(A77),"",VLOOKUP(MID(A77,2,1),Coordinate,9,false))</f>
        <v>17</v>
      </c>
      <c r="BT77" s="54">
        <f>IF(ISBLANK(A77),"",VLOOKUP(MID(A77,3,1),Coordinate,9,false))</f>
        <v>2</v>
      </c>
      <c r="BU77" s="54">
        <f>IF(ISBLANK(A77),"",VLOOKUP(MID(A77,4,1),Coordinate,9,false))</f>
        <v>0</v>
      </c>
      <c r="BV77" s="54">
        <f>IF(ISBLANK(A77),"",VLOOKUP(MID(A77,5,1),Coordinate,9,false))</f>
        <v>13</v>
      </c>
      <c r="BW77" s="54">
        <f>IF(ISBLANK(A77),"",VLOOKUP(MID(A77,6,1),Coordinate,9,false))</f>
        <v>20</v>
      </c>
      <c r="BX77" s="84">
        <f>IF(ISBLANK(A77),"",VLOOKUP(RIGHT(A77,1),Coordinate,9,false))</f>
        <v>12</v>
      </c>
      <c r="BY77" s="84">
        <f t="array" ref="BY77">SUMPRODUCT(BR77:BX77,TRANSPOSE(Weights))</f>
        <v>309</v>
      </c>
      <c r="BZ77" s="53"/>
    </row>
    <row r="78" ht="15.75" customHeight="1">
      <c r="A78" s="238" t="s">
        <v>506</v>
      </c>
      <c r="B78" s="51" t="str">
        <f>IF(ISBLANK(A78),"",if(C78="","N",if(VLOOKUP(BQ78,NewPlanet,3,false)=C78,"Y","N")))</f>
        <v>N</v>
      </c>
      <c r="C78" s="3" t="s">
        <v>507</v>
      </c>
      <c r="D78" s="52"/>
      <c r="E78" s="52"/>
      <c r="F78" s="53" t="s">
        <v>121</v>
      </c>
      <c r="G78" s="53"/>
      <c r="H78" s="52"/>
      <c r="I78" s="54">
        <f t="shared" si="19"/>
        <v>1</v>
      </c>
      <c r="J78" s="52"/>
      <c r="K78" s="52"/>
      <c r="L78" s="52"/>
      <c r="M78" s="52"/>
      <c r="N78" s="52"/>
      <c r="O78" s="54">
        <f t="shared" si="20"/>
        <v>0</v>
      </c>
      <c r="P78" s="55" t="s">
        <v>124</v>
      </c>
      <c r="Q78" s="56"/>
      <c r="R78" s="57" t="s">
        <v>124</v>
      </c>
      <c r="S78" s="58"/>
      <c r="T78" s="59" t="s">
        <v>125</v>
      </c>
      <c r="U78" s="67" t="s">
        <v>121</v>
      </c>
      <c r="V78" s="68" t="s">
        <v>121</v>
      </c>
      <c r="W78" s="70" t="s">
        <v>121</v>
      </c>
      <c r="X78" s="52"/>
      <c r="Y78" s="63"/>
      <c r="Z78" s="53">
        <v>3.0</v>
      </c>
      <c r="AA78" s="53">
        <v>2.0</v>
      </c>
      <c r="AB78" s="53"/>
      <c r="AC78" s="65"/>
      <c r="AD78" s="52"/>
      <c r="AE78" s="52"/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6"/>
      <c r="AR78" s="58"/>
      <c r="AS78" s="58"/>
      <c r="AT78" s="66"/>
      <c r="AU78" s="60"/>
      <c r="AV78" s="60"/>
      <c r="AW78" s="61"/>
      <c r="AX78" s="62"/>
      <c r="AY78" s="31">
        <f t="shared" si="21"/>
        <v>5</v>
      </c>
      <c r="AZ78" s="63"/>
      <c r="BA78" s="69"/>
      <c r="BB78" s="69"/>
      <c r="BC78" s="69"/>
      <c r="BD78" s="71"/>
      <c r="BE78" s="71"/>
      <c r="BF78" s="71"/>
      <c r="BG78" s="76">
        <v>4.0</v>
      </c>
      <c r="BH78" s="78">
        <v>3.0</v>
      </c>
      <c r="BI78" s="78">
        <v>2.0</v>
      </c>
      <c r="BJ78" s="79">
        <v>6.0</v>
      </c>
      <c r="BK78" s="74"/>
      <c r="BL78" s="77">
        <f t="shared" si="22"/>
        <v>15</v>
      </c>
      <c r="BM78" s="80">
        <f t="shared" si="23"/>
        <v>20</v>
      </c>
      <c r="BN78" s="81"/>
      <c r="BO78" s="82">
        <f>IF(ISBLANK(A78),"",VLOOKUP(LEFT(A78,1),Coordinate,2,FALSE))</f>
        <v>1</v>
      </c>
      <c r="BP78" s="83">
        <f t="shared" si="24"/>
        <v>1</v>
      </c>
      <c r="BQ78" s="84">
        <f t="shared" si="25"/>
        <v>64</v>
      </c>
      <c r="BR78" s="54">
        <f>IF(ISBLANK(A78),"",vlookup(LEFT(A78,1),Coordinate,9,false))</f>
        <v>0</v>
      </c>
      <c r="BS78" s="54">
        <f>IF(ISBLANK(A78),"",VLOOKUP(MID(A78,2,1),Coordinate,9,false))</f>
        <v>17</v>
      </c>
      <c r="BT78" s="54">
        <f>IF(ISBLANK(A78),"",VLOOKUP(MID(A78,3,1),Coordinate,9,false))</f>
        <v>10</v>
      </c>
      <c r="BU78" s="54">
        <f>IF(ISBLANK(A78),"",VLOOKUP(MID(A78,4,1),Coordinate,9,false))</f>
        <v>7</v>
      </c>
      <c r="BV78" s="54">
        <f>IF(ISBLANK(A78),"",VLOOKUP(MID(A78,5,1),Coordinate,9,false))</f>
        <v>0</v>
      </c>
      <c r="BW78" s="54">
        <f>IF(ISBLANK(A78),"",VLOOKUP(MID(A78,6,1),Coordinate,9,false))</f>
        <v>12</v>
      </c>
      <c r="BX78" s="84">
        <f>IF(ISBLANK(A78),"",VLOOKUP(RIGHT(A78,1),Coordinate,9,false))</f>
        <v>18</v>
      </c>
      <c r="BY78" s="84">
        <f t="array" ref="BY78">SUMPRODUCT(BR78:BX78,TRANSPOSE(Weights))</f>
        <v>290</v>
      </c>
      <c r="BZ78" s="53"/>
    </row>
    <row r="79" ht="15.75" customHeight="1">
      <c r="A79" s="238" t="s">
        <v>508</v>
      </c>
      <c r="B79" s="51" t="str">
        <f>IF(ISBLANK(A79),"",if(C79="","N",if(VLOOKUP(BQ79,NewPlanet,3,false)=C79,"Y","N")))</f>
        <v>N</v>
      </c>
      <c r="C79" s="3" t="s">
        <v>509</v>
      </c>
      <c r="D79" s="52"/>
      <c r="E79" s="52"/>
      <c r="F79" s="52" t="s">
        <v>119</v>
      </c>
      <c r="G79" s="53"/>
      <c r="H79" s="52"/>
      <c r="I79" s="54">
        <f t="shared" si="19"/>
        <v>1</v>
      </c>
      <c r="J79" s="52"/>
      <c r="K79" s="52"/>
      <c r="L79" s="52"/>
      <c r="M79" s="52"/>
      <c r="N79" s="52"/>
      <c r="O79" s="54">
        <f t="shared" si="20"/>
        <v>0</v>
      </c>
      <c r="P79" s="55" t="s">
        <v>124</v>
      </c>
      <c r="Q79" s="56"/>
      <c r="R79" s="57" t="s">
        <v>123</v>
      </c>
      <c r="S79" s="58" t="s">
        <v>119</v>
      </c>
      <c r="T79" s="59" t="s">
        <v>124</v>
      </c>
      <c r="U79" s="60"/>
      <c r="V79" s="61"/>
      <c r="W79" s="62" t="s">
        <v>119</v>
      </c>
      <c r="X79" s="52"/>
      <c r="Y79" s="63"/>
      <c r="Z79" s="53"/>
      <c r="AA79" s="53"/>
      <c r="AB79" s="53"/>
      <c r="AC79" s="65"/>
      <c r="AD79" s="52"/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6"/>
      <c r="AR79" s="58"/>
      <c r="AS79" s="58"/>
      <c r="AT79" s="66"/>
      <c r="AU79" s="60"/>
      <c r="AV79" s="60"/>
      <c r="AW79" s="61"/>
      <c r="AX79" s="62"/>
      <c r="AY79" s="31">
        <f t="shared" si="21"/>
        <v>0</v>
      </c>
      <c r="AZ79" s="63"/>
      <c r="BA79" s="69"/>
      <c r="BB79" s="69"/>
      <c r="BC79" s="69"/>
      <c r="BD79" s="71"/>
      <c r="BE79" s="71"/>
      <c r="BF79" s="71"/>
      <c r="BG79" s="72"/>
      <c r="BH79" s="73"/>
      <c r="BI79" s="73"/>
      <c r="BJ79" s="74"/>
      <c r="BK79" s="74"/>
      <c r="BL79" s="77">
        <f t="shared" si="22"/>
        <v>0</v>
      </c>
      <c r="BM79" s="80">
        <f t="shared" si="23"/>
        <v>0</v>
      </c>
      <c r="BN79" s="81"/>
      <c r="BO79" s="82">
        <f>IF(ISBLANK(A79),"",VLOOKUP(LEFT(A79,1),Coordinate,2,FALSE))</f>
        <v>1</v>
      </c>
      <c r="BP79" s="83">
        <f t="shared" si="24"/>
        <v>1</v>
      </c>
      <c r="BQ79" s="84">
        <f t="shared" si="25"/>
        <v>70</v>
      </c>
      <c r="BR79" s="54">
        <f>IF(ISBLANK(A79),"",vlookup(LEFT(A79,1),Coordinate,9,false))</f>
        <v>0</v>
      </c>
      <c r="BS79" s="54">
        <f>IF(ISBLANK(A79),"",VLOOKUP(MID(A79,2,1),Coordinate,9,false))</f>
        <v>17</v>
      </c>
      <c r="BT79" s="54">
        <f>IF(ISBLANK(A79),"",VLOOKUP(MID(A79,3,1),Coordinate,9,false))</f>
        <v>17</v>
      </c>
      <c r="BU79" s="54">
        <f>IF(ISBLANK(A79),"",VLOOKUP(MID(A79,4,1),Coordinate,9,false))</f>
        <v>0</v>
      </c>
      <c r="BV79" s="54">
        <f>IF(ISBLANK(A79),"",VLOOKUP(MID(A79,5,1),Coordinate,9,false))</f>
        <v>10</v>
      </c>
      <c r="BW79" s="54">
        <f>IF(ISBLANK(A79),"",VLOOKUP(MID(A79,6,1),Coordinate,9,false))</f>
        <v>8</v>
      </c>
      <c r="BX79" s="84">
        <f>IF(ISBLANK(A79),"",VLOOKUP(RIGHT(A79,1),Coordinate,9,false))</f>
        <v>18</v>
      </c>
      <c r="BY79" s="84">
        <f t="array" ref="BY79">SUMPRODUCT(BR79:BX79,TRANSPOSE(Weights))</f>
        <v>309</v>
      </c>
      <c r="BZ79" s="53"/>
    </row>
    <row r="80" ht="15.75" customHeight="1">
      <c r="A80" s="238" t="s">
        <v>510</v>
      </c>
      <c r="B80" s="51" t="str">
        <f>IF(ISBLANK(A80),"",if(C80="","N",if(VLOOKUP(BQ80,NewPlanet,3,false)=C80,"Y","N")))</f>
        <v>N</v>
      </c>
      <c r="C80" s="3" t="s">
        <v>511</v>
      </c>
      <c r="D80" s="52"/>
      <c r="E80" s="52"/>
      <c r="F80" s="52"/>
      <c r="G80" s="53"/>
      <c r="H80" s="52" t="s">
        <v>119</v>
      </c>
      <c r="I80" s="54">
        <f t="shared" si="19"/>
        <v>1</v>
      </c>
      <c r="J80" s="52"/>
      <c r="K80" s="52"/>
      <c r="L80" s="52"/>
      <c r="M80" s="52"/>
      <c r="N80" s="52"/>
      <c r="O80" s="54">
        <f t="shared" si="20"/>
        <v>0</v>
      </c>
      <c r="P80" s="55" t="s">
        <v>123</v>
      </c>
      <c r="Q80" s="56"/>
      <c r="R80" s="57" t="s">
        <v>123</v>
      </c>
      <c r="S80" s="58"/>
      <c r="T80" s="59" t="s">
        <v>124</v>
      </c>
      <c r="U80" s="60"/>
      <c r="V80" s="61"/>
      <c r="W80" s="62"/>
      <c r="X80" s="52"/>
      <c r="Y80" s="63"/>
      <c r="Z80" s="53"/>
      <c r="AA80" s="53"/>
      <c r="AB80" s="53"/>
      <c r="AC80" s="65"/>
      <c r="AD80" s="52"/>
      <c r="AE80" s="52"/>
      <c r="AF80" s="52"/>
      <c r="AG80" s="65"/>
      <c r="AH80" s="52"/>
      <c r="AI80" s="52"/>
      <c r="AJ80" s="52"/>
      <c r="AK80" s="65"/>
      <c r="AL80" s="52"/>
      <c r="AM80" s="52"/>
      <c r="AN80" s="52"/>
      <c r="AO80" s="56"/>
      <c r="AP80" s="56"/>
      <c r="AQ80" s="56"/>
      <c r="AR80" s="58"/>
      <c r="AS80" s="58"/>
      <c r="AT80" s="66"/>
      <c r="AU80" s="60"/>
      <c r="AV80" s="60"/>
      <c r="AW80" s="61"/>
      <c r="AX80" s="62"/>
      <c r="AY80" s="31">
        <f t="shared" si="21"/>
        <v>0</v>
      </c>
      <c r="AZ80" s="63"/>
      <c r="BA80" s="69"/>
      <c r="BB80" s="69"/>
      <c r="BC80" s="69"/>
      <c r="BD80" s="71"/>
      <c r="BE80" s="71"/>
      <c r="BF80" s="71"/>
      <c r="BG80" s="72"/>
      <c r="BH80" s="73"/>
      <c r="BI80" s="73"/>
      <c r="BJ80" s="74"/>
      <c r="BK80" s="74"/>
      <c r="BL80" s="77">
        <f t="shared" si="22"/>
        <v>0</v>
      </c>
      <c r="BM80" s="80">
        <f t="shared" si="23"/>
        <v>0</v>
      </c>
      <c r="BN80" s="81"/>
      <c r="BO80" s="82">
        <f>IF(ISBLANK(A80),"",VLOOKUP(LEFT(A80,1),Coordinate,2,FALSE))</f>
        <v>1</v>
      </c>
      <c r="BP80" s="83">
        <f t="shared" si="24"/>
        <v>1</v>
      </c>
      <c r="BQ80" s="84">
        <f t="shared" si="25"/>
        <v>95</v>
      </c>
      <c r="BR80" s="54">
        <f>IF(ISBLANK(A80),"",vlookup(LEFT(A80,1),Coordinate,9,false))</f>
        <v>0</v>
      </c>
      <c r="BS80" s="54">
        <f>IF(ISBLANK(A80),"",VLOOKUP(MID(A80,2,1),Coordinate,9,false))</f>
        <v>18</v>
      </c>
      <c r="BT80" s="54">
        <f>IF(ISBLANK(A80),"",VLOOKUP(MID(A80,3,1),Coordinate,9,false))</f>
        <v>18</v>
      </c>
      <c r="BU80" s="54">
        <f>IF(ISBLANK(A80),"",VLOOKUP(MID(A80,4,1),Coordinate,9,false))</f>
        <v>1</v>
      </c>
      <c r="BV80" s="54">
        <f>IF(ISBLANK(A80),"",VLOOKUP(MID(A80,5,1),Coordinate,9,false))</f>
        <v>20</v>
      </c>
      <c r="BW80" s="54">
        <f>IF(ISBLANK(A80),"",VLOOKUP(MID(A80,6,1),Coordinate,9,false))</f>
        <v>19</v>
      </c>
      <c r="BX80" s="84">
        <f>IF(ISBLANK(A80),"",VLOOKUP(RIGHT(A80,1),Coordinate,9,false))</f>
        <v>19</v>
      </c>
      <c r="BY80" s="84">
        <f t="array" ref="BY80">SUMPRODUCT(BR80:BX80,TRANSPOSE(Weights))</f>
        <v>441</v>
      </c>
      <c r="BZ80" s="53"/>
    </row>
    <row r="81" ht="15.75" customHeight="1">
      <c r="A81" s="238" t="s">
        <v>512</v>
      </c>
      <c r="B81" s="51" t="str">
        <f>IF(ISBLANK(A81),"",if(C81="","N",if(VLOOKUP(BQ81,NewPlanet,3,false)=C81,"Y","N")))</f>
        <v>N</v>
      </c>
      <c r="C81" s="3" t="s">
        <v>513</v>
      </c>
      <c r="D81" s="52"/>
      <c r="E81" s="52"/>
      <c r="F81" s="53"/>
      <c r="G81" s="53" t="s">
        <v>119</v>
      </c>
      <c r="H81" s="52"/>
      <c r="I81" s="54">
        <f t="shared" si="19"/>
        <v>1</v>
      </c>
      <c r="J81" s="52"/>
      <c r="K81" s="52"/>
      <c r="L81" s="52"/>
      <c r="M81" s="52"/>
      <c r="N81" s="52"/>
      <c r="O81" s="54">
        <f t="shared" si="20"/>
        <v>0</v>
      </c>
      <c r="P81" s="55" t="s">
        <v>124</v>
      </c>
      <c r="Q81" s="64"/>
      <c r="R81" s="57" t="s">
        <v>124</v>
      </c>
      <c r="S81" s="66"/>
      <c r="T81" s="59" t="s">
        <v>124</v>
      </c>
      <c r="U81" s="60"/>
      <c r="V81" s="61"/>
      <c r="W81" s="70"/>
      <c r="X81" s="53"/>
      <c r="Y81" s="63"/>
      <c r="Z81" s="53"/>
      <c r="AA81" s="53"/>
      <c r="AB81" s="53"/>
      <c r="AC81" s="65"/>
      <c r="AD81" s="52"/>
      <c r="AE81" s="52"/>
      <c r="AF81" s="52"/>
      <c r="AG81" s="65"/>
      <c r="AH81" s="53"/>
      <c r="AI81" s="52"/>
      <c r="AJ81" s="52"/>
      <c r="AK81" s="65"/>
      <c r="AL81" s="52"/>
      <c r="AM81" s="52"/>
      <c r="AN81" s="52"/>
      <c r="AO81" s="56"/>
      <c r="AP81" s="56"/>
      <c r="AQ81" s="56"/>
      <c r="AR81" s="58"/>
      <c r="AS81" s="58"/>
      <c r="AT81" s="66"/>
      <c r="AU81" s="60"/>
      <c r="AV81" s="60"/>
      <c r="AW81" s="61"/>
      <c r="AX81" s="62"/>
      <c r="AY81" s="31">
        <f t="shared" si="21"/>
        <v>0</v>
      </c>
      <c r="AZ81" s="63"/>
      <c r="BA81" s="75"/>
      <c r="BB81" s="69"/>
      <c r="BC81" s="69"/>
      <c r="BD81" s="89"/>
      <c r="BE81" s="71"/>
      <c r="BF81" s="71"/>
      <c r="BG81" s="72"/>
      <c r="BH81" s="73"/>
      <c r="BI81" s="73"/>
      <c r="BJ81" s="79"/>
      <c r="BK81" s="74"/>
      <c r="BL81" s="77">
        <f t="shared" si="22"/>
        <v>0</v>
      </c>
      <c r="BM81" s="80">
        <f t="shared" si="23"/>
        <v>0</v>
      </c>
      <c r="BN81" s="81"/>
      <c r="BO81" s="82">
        <f>IF(ISBLANK(A81),"",VLOOKUP(LEFT(A81,1),Coordinate,2,FALSE))</f>
        <v>1</v>
      </c>
      <c r="BP81" s="83">
        <f t="shared" si="24"/>
        <v>1</v>
      </c>
      <c r="BQ81" s="84">
        <f t="shared" si="25"/>
        <v>85</v>
      </c>
      <c r="BR81" s="54">
        <f>IF(ISBLANK(A81),"",vlookup(LEFT(A81,1),Coordinate,9,false))</f>
        <v>0</v>
      </c>
      <c r="BS81" s="54">
        <f>IF(ISBLANK(A81),"",VLOOKUP(MID(A81,2,1),Coordinate,9,false))</f>
        <v>18</v>
      </c>
      <c r="BT81" s="54">
        <f>IF(ISBLANK(A81),"",VLOOKUP(MID(A81,3,1),Coordinate,9,false))</f>
        <v>18</v>
      </c>
      <c r="BU81" s="54">
        <f>IF(ISBLANK(A81),"",VLOOKUP(MID(A81,4,1),Coordinate,9,false))</f>
        <v>22</v>
      </c>
      <c r="BV81" s="54">
        <f>IF(ISBLANK(A81),"",VLOOKUP(MID(A81,5,1),Coordinate,9,false))</f>
        <v>8</v>
      </c>
      <c r="BW81" s="54">
        <f>IF(ISBLANK(A81),"",VLOOKUP(MID(A81,6,1),Coordinate,9,false))</f>
        <v>15</v>
      </c>
      <c r="BX81" s="84">
        <f>IF(ISBLANK(A81),"",VLOOKUP(RIGHT(A81,1),Coordinate,9,false))</f>
        <v>4</v>
      </c>
      <c r="BY81" s="84">
        <f t="array" ref="BY81">SUMPRODUCT(BR81:BX81,TRANSPOSE(Weights))</f>
        <v>336</v>
      </c>
      <c r="BZ81" s="53"/>
    </row>
    <row r="82" ht="15.75" customHeight="1">
      <c r="A82" s="238" t="s">
        <v>514</v>
      </c>
      <c r="B82" s="51" t="str">
        <f>IF(ISBLANK(A82),"",if(C82="","N",if(VLOOKUP(BQ82,NewPlanet,3,false)=C82,"Y","N")))</f>
        <v>N</v>
      </c>
      <c r="C82" s="3" t="s">
        <v>515</v>
      </c>
      <c r="D82" s="52"/>
      <c r="E82" s="52"/>
      <c r="F82" s="53" t="s">
        <v>119</v>
      </c>
      <c r="G82" s="53"/>
      <c r="H82" s="52"/>
      <c r="I82" s="54">
        <f t="shared" si="19"/>
        <v>1</v>
      </c>
      <c r="J82" s="52"/>
      <c r="K82" s="52"/>
      <c r="L82" s="52"/>
      <c r="M82" s="52"/>
      <c r="N82" s="52"/>
      <c r="O82" s="54">
        <f t="shared" si="20"/>
        <v>0</v>
      </c>
      <c r="P82" s="55" t="s">
        <v>123</v>
      </c>
      <c r="Q82" s="56"/>
      <c r="R82" s="57" t="s">
        <v>123</v>
      </c>
      <c r="S82" s="66" t="s">
        <v>119</v>
      </c>
      <c r="T82" s="59" t="s">
        <v>124</v>
      </c>
      <c r="U82" s="60"/>
      <c r="V82" s="68" t="s">
        <v>119</v>
      </c>
      <c r="W82" s="70" t="s">
        <v>119</v>
      </c>
      <c r="X82" s="52"/>
      <c r="Y82" s="63"/>
      <c r="Z82" s="53">
        <v>2.0</v>
      </c>
      <c r="AA82" s="53">
        <v>2.0</v>
      </c>
      <c r="AB82" s="53"/>
      <c r="AC82" s="65"/>
      <c r="AD82" s="52"/>
      <c r="AE82" s="52"/>
      <c r="AF82" s="52"/>
      <c r="AG82" s="65"/>
      <c r="AH82" s="52"/>
      <c r="AI82" s="52"/>
      <c r="AJ82" s="52"/>
      <c r="AK82" s="65"/>
      <c r="AL82" s="52"/>
      <c r="AM82" s="52"/>
      <c r="AN82" s="52"/>
      <c r="AO82" s="64">
        <v>4.0</v>
      </c>
      <c r="AP82" s="56"/>
      <c r="AQ82" s="56"/>
      <c r="AR82" s="58"/>
      <c r="AS82" s="58"/>
      <c r="AT82" s="66"/>
      <c r="AU82" s="60"/>
      <c r="AV82" s="60"/>
      <c r="AW82" s="61"/>
      <c r="AX82" s="62"/>
      <c r="AY82" s="31">
        <f t="shared" si="21"/>
        <v>8</v>
      </c>
      <c r="AZ82" s="63"/>
      <c r="BA82" s="69"/>
      <c r="BB82" s="69"/>
      <c r="BC82" s="69"/>
      <c r="BD82" s="89">
        <v>3.0</v>
      </c>
      <c r="BE82" s="71"/>
      <c r="BF82" s="71"/>
      <c r="BG82" s="72"/>
      <c r="BH82" s="78">
        <v>4.0</v>
      </c>
      <c r="BI82" s="78">
        <v>2.0</v>
      </c>
      <c r="BJ82" s="79">
        <v>1.0</v>
      </c>
      <c r="BK82" s="79">
        <v>2.0</v>
      </c>
      <c r="BL82" s="77">
        <f t="shared" si="22"/>
        <v>12</v>
      </c>
      <c r="BM82" s="80">
        <f t="shared" si="23"/>
        <v>20</v>
      </c>
      <c r="BN82" s="81"/>
      <c r="BO82" s="82">
        <f>IF(ISBLANK(A82),"",VLOOKUP(LEFT(A82,1),Coordinate,2,FALSE))</f>
        <v>1</v>
      </c>
      <c r="BP82" s="83">
        <f t="shared" si="24"/>
        <v>1</v>
      </c>
      <c r="BQ82" s="84">
        <f t="shared" si="25"/>
        <v>90</v>
      </c>
      <c r="BR82" s="54">
        <f>IF(ISBLANK(A82),"",vlookup(LEFT(A82,1),Coordinate,9,false))</f>
        <v>0</v>
      </c>
      <c r="BS82" s="54">
        <f>IF(ISBLANK(A82),"",VLOOKUP(MID(A82,2,1),Coordinate,9,false))</f>
        <v>19</v>
      </c>
      <c r="BT82" s="54">
        <f>IF(ISBLANK(A82),"",VLOOKUP(MID(A82,3,1),Coordinate,9,false))</f>
        <v>14</v>
      </c>
      <c r="BU82" s="54">
        <f>IF(ISBLANK(A82),"",VLOOKUP(MID(A82,4,1),Coordinate,9,false))</f>
        <v>24</v>
      </c>
      <c r="BV82" s="54">
        <f>IF(ISBLANK(A82),"",VLOOKUP(MID(A82,5,1),Coordinate,9,false))</f>
        <v>14</v>
      </c>
      <c r="BW82" s="54">
        <f>IF(ISBLANK(A82),"",VLOOKUP(MID(A82,6,1),Coordinate,9,false))</f>
        <v>19</v>
      </c>
      <c r="BX82" s="84">
        <f>IF(ISBLANK(A82),"",VLOOKUP(RIGHT(A82,1),Coordinate,9,false))</f>
        <v>0</v>
      </c>
      <c r="BY82" s="84">
        <f t="array" ref="BY82">SUMPRODUCT(BR82:BX82,TRANSPOSE(Weights))</f>
        <v>360</v>
      </c>
      <c r="BZ82" s="53"/>
    </row>
    <row r="83" ht="15.75" customHeight="1">
      <c r="A83" s="140" t="s">
        <v>518</v>
      </c>
      <c r="B83" s="51" t="str">
        <f>IF(ISBLANK(A83),"",if(C83="","N",if(VLOOKUP(BQ83,NewPlanet,3,false)=C83,"Y","N")))</f>
        <v>N</v>
      </c>
      <c r="C83" s="3" t="s">
        <v>519</v>
      </c>
      <c r="D83" s="52"/>
      <c r="E83" s="52"/>
      <c r="F83" s="52"/>
      <c r="G83" s="52"/>
      <c r="H83" s="53" t="s">
        <v>121</v>
      </c>
      <c r="I83" s="54">
        <f t="shared" si="19"/>
        <v>1</v>
      </c>
      <c r="J83" s="52"/>
      <c r="K83" s="52"/>
      <c r="L83" s="52"/>
      <c r="M83" s="52"/>
      <c r="N83" s="52"/>
      <c r="O83" s="54">
        <f t="shared" si="20"/>
        <v>0</v>
      </c>
      <c r="P83" s="55" t="s">
        <v>123</v>
      </c>
      <c r="Q83" s="64" t="s">
        <v>121</v>
      </c>
      <c r="R83" s="57" t="s">
        <v>124</v>
      </c>
      <c r="S83" s="58"/>
      <c r="T83" s="59" t="s">
        <v>124</v>
      </c>
      <c r="U83" s="60"/>
      <c r="V83" s="68" t="s">
        <v>121</v>
      </c>
      <c r="W83" s="70" t="s">
        <v>121</v>
      </c>
      <c r="X83" s="52"/>
      <c r="Y83" s="63"/>
      <c r="Z83" s="53">
        <v>3.0</v>
      </c>
      <c r="AA83" s="53">
        <v>5.0</v>
      </c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6"/>
      <c r="AR83" s="58"/>
      <c r="AS83" s="58"/>
      <c r="AT83" s="58"/>
      <c r="AU83" s="60"/>
      <c r="AV83" s="60"/>
      <c r="AW83" s="68">
        <v>6.0</v>
      </c>
      <c r="AX83" s="70">
        <v>3.0</v>
      </c>
      <c r="AY83" s="31">
        <f t="shared" si="21"/>
        <v>17</v>
      </c>
      <c r="AZ83" s="63"/>
      <c r="BA83" s="75">
        <v>3.0</v>
      </c>
      <c r="BB83" s="69"/>
      <c r="BC83" s="69"/>
      <c r="BD83" s="71"/>
      <c r="BE83" s="71"/>
      <c r="BF83" s="71"/>
      <c r="BG83" s="72"/>
      <c r="BH83" s="73"/>
      <c r="BI83" s="73"/>
      <c r="BJ83" s="74"/>
      <c r="BK83" s="74"/>
      <c r="BL83" s="77">
        <f t="shared" si="22"/>
        <v>3</v>
      </c>
      <c r="BM83" s="80">
        <f t="shared" si="23"/>
        <v>20</v>
      </c>
      <c r="BN83" s="81" t="s">
        <v>521</v>
      </c>
      <c r="BO83" s="82">
        <f>IF(ISBLANK(A83),"",VLOOKUP(LEFT(A83,1),Coordinate,2,FALSE))</f>
        <v>1</v>
      </c>
      <c r="BP83" s="83">
        <f t="shared" si="24"/>
        <v>1</v>
      </c>
      <c r="BQ83" s="84">
        <f t="shared" si="25"/>
        <v>75</v>
      </c>
      <c r="BR83" s="54">
        <f>IF(ISBLANK(A83),"",vlookup(LEFT(A83,1),Coordinate,9,false))</f>
        <v>0</v>
      </c>
      <c r="BS83" s="54">
        <f>IF(ISBLANK(A83),"",VLOOKUP(MID(A83,2,1),Coordinate,9,false))</f>
        <v>23</v>
      </c>
      <c r="BT83" s="54">
        <f>IF(ISBLANK(A83),"",VLOOKUP(MID(A83,3,1),Coordinate,9,false))</f>
        <v>1</v>
      </c>
      <c r="BU83" s="54">
        <f>IF(ISBLANK(A83),"",VLOOKUP(MID(A83,4,1),Coordinate,9,false))</f>
        <v>23</v>
      </c>
      <c r="BV83" s="54">
        <f>IF(ISBLANK(A83),"",VLOOKUP(MID(A83,5,1),Coordinate,9,false))</f>
        <v>2</v>
      </c>
      <c r="BW83" s="54">
        <f>IF(ISBLANK(A83),"",VLOOKUP(MID(A83,6,1),Coordinate,9,false))</f>
        <v>23</v>
      </c>
      <c r="BX83" s="84">
        <f>IF(ISBLANK(A83),"",VLOOKUP(RIGHT(A83,1),Coordinate,9,false))</f>
        <v>3</v>
      </c>
      <c r="BY83" s="84">
        <f t="array" ref="BY83">SUMPRODUCT(BR83:BX83,TRANSPOSE(Weights))</f>
        <v>310</v>
      </c>
      <c r="BZ83" s="53"/>
    </row>
    <row r="84" ht="15.75" customHeight="1">
      <c r="A84" s="238" t="s">
        <v>1530</v>
      </c>
      <c r="B84" s="92" t="s">
        <v>182</v>
      </c>
      <c r="C84" s="3" t="s">
        <v>1531</v>
      </c>
      <c r="D84" s="52"/>
      <c r="E84" s="52"/>
      <c r="F84" s="53" t="s">
        <v>121</v>
      </c>
      <c r="G84" s="53"/>
      <c r="H84" s="52"/>
      <c r="I84" s="113">
        <v>1.0</v>
      </c>
      <c r="J84" s="52"/>
      <c r="K84" s="52"/>
      <c r="L84" s="52"/>
      <c r="M84" s="52"/>
      <c r="N84" s="52"/>
      <c r="O84" s="113">
        <v>0.0</v>
      </c>
      <c r="P84" s="55" t="s">
        <v>124</v>
      </c>
      <c r="Q84" s="56"/>
      <c r="R84" s="57" t="s">
        <v>124</v>
      </c>
      <c r="S84" s="58"/>
      <c r="T84" s="59" t="s">
        <v>124</v>
      </c>
      <c r="U84" s="60"/>
      <c r="V84" s="68" t="s">
        <v>121</v>
      </c>
      <c r="W84" s="70" t="s">
        <v>121</v>
      </c>
      <c r="X84" s="52"/>
      <c r="Y84" s="63"/>
      <c r="Z84" s="53"/>
      <c r="AA84" s="53"/>
      <c r="AB84" s="53"/>
      <c r="AC84" s="65"/>
      <c r="AD84" s="52"/>
      <c r="AE84" s="52"/>
      <c r="AF84" s="52"/>
      <c r="AG84" s="65"/>
      <c r="AH84" s="52"/>
      <c r="AI84" s="52"/>
      <c r="AJ84" s="52"/>
      <c r="AK84" s="65"/>
      <c r="AL84" s="52"/>
      <c r="AM84" s="52"/>
      <c r="AN84" s="52"/>
      <c r="AO84" s="56"/>
      <c r="AP84" s="56"/>
      <c r="AQ84" s="56"/>
      <c r="AR84" s="58"/>
      <c r="AS84" s="58"/>
      <c r="AT84" s="66"/>
      <c r="AU84" s="60"/>
      <c r="AV84" s="60"/>
      <c r="AW84" s="61"/>
      <c r="AX84" s="62"/>
      <c r="AY84" s="31"/>
      <c r="AZ84" s="63"/>
      <c r="BA84" s="69"/>
      <c r="BB84" s="69"/>
      <c r="BC84" s="69"/>
      <c r="BD84" s="71"/>
      <c r="BE84" s="71"/>
      <c r="BF84" s="71"/>
      <c r="BG84" s="72"/>
      <c r="BH84" s="73"/>
      <c r="BI84" s="73"/>
      <c r="BJ84" s="74"/>
      <c r="BK84" s="74"/>
      <c r="BL84" s="77"/>
      <c r="BM84" s="80"/>
      <c r="BN84" s="81" t="s">
        <v>1532</v>
      </c>
      <c r="BO84" s="82"/>
      <c r="BP84" s="83"/>
      <c r="BQ84" s="84"/>
      <c r="BR84" s="54"/>
      <c r="BS84" s="54"/>
      <c r="BT84" s="54"/>
      <c r="BU84" s="54"/>
      <c r="BV84" s="54"/>
      <c r="BW84" s="54"/>
      <c r="BX84" s="84"/>
      <c r="BY84" s="84"/>
      <c r="BZ84" s="53"/>
    </row>
    <row r="85" ht="15.75" customHeight="1">
      <c r="A85" s="238" t="s">
        <v>516</v>
      </c>
      <c r="B85" s="51" t="str">
        <f>IF(ISBLANK(A85),"",if(C85="","N",if(VLOOKUP(BQ85,NewPlanet,3,false)=C85,"Y","N")))</f>
        <v>N</v>
      </c>
      <c r="C85" s="3" t="s">
        <v>517</v>
      </c>
      <c r="D85" s="52"/>
      <c r="E85" s="52"/>
      <c r="F85" s="53" t="s">
        <v>121</v>
      </c>
      <c r="G85" s="53"/>
      <c r="H85" s="52"/>
      <c r="I85" s="54">
        <f t="shared" ref="I85:I133" si="26">IF(ISBLANK(A85),"",COUNTA(D85:H85))</f>
        <v>1</v>
      </c>
      <c r="J85" s="52"/>
      <c r="K85" s="52"/>
      <c r="L85" s="52"/>
      <c r="M85" s="52"/>
      <c r="N85" s="52"/>
      <c r="O85" s="54">
        <f t="shared" ref="O85:O133" si="27">IF(ISBLANK(A85),"",COUNTA(J85:N85))</f>
        <v>0</v>
      </c>
      <c r="P85" s="55" t="s">
        <v>123</v>
      </c>
      <c r="Q85" s="64" t="s">
        <v>121</v>
      </c>
      <c r="R85" s="57" t="s">
        <v>123</v>
      </c>
      <c r="S85" s="66" t="s">
        <v>121</v>
      </c>
      <c r="T85" s="59" t="s">
        <v>124</v>
      </c>
      <c r="U85" s="60"/>
      <c r="V85" s="61"/>
      <c r="W85" s="70" t="s">
        <v>121</v>
      </c>
      <c r="X85" s="53" t="s">
        <v>121</v>
      </c>
      <c r="Y85" s="63"/>
      <c r="Z85" s="53">
        <v>2.0</v>
      </c>
      <c r="AA85" s="53">
        <v>4.0</v>
      </c>
      <c r="AB85" s="53"/>
      <c r="AC85" s="65"/>
      <c r="AD85" s="52"/>
      <c r="AE85" s="52"/>
      <c r="AF85" s="52"/>
      <c r="AG85" s="65"/>
      <c r="AH85" s="53">
        <v>1.0</v>
      </c>
      <c r="AI85" s="52"/>
      <c r="AJ85" s="52"/>
      <c r="AK85" s="65"/>
      <c r="AL85" s="52"/>
      <c r="AM85" s="52"/>
      <c r="AN85" s="52"/>
      <c r="AO85" s="56"/>
      <c r="AP85" s="56"/>
      <c r="AQ85" s="56"/>
      <c r="AR85" s="58"/>
      <c r="AS85" s="58"/>
      <c r="AT85" s="66"/>
      <c r="AU85" s="60"/>
      <c r="AV85" s="60"/>
      <c r="AW85" s="61"/>
      <c r="AX85" s="62"/>
      <c r="AY85" s="31">
        <f t="shared" ref="AY85:AY133" si="28">IF(ISBLANK(R85),"",SUM(Z85:AU85,AW85:AX85))</f>
        <v>7</v>
      </c>
      <c r="AZ85" s="63"/>
      <c r="BA85" s="75">
        <v>3.0</v>
      </c>
      <c r="BB85" s="69"/>
      <c r="BC85" s="69"/>
      <c r="BD85" s="89">
        <v>4.0</v>
      </c>
      <c r="BE85" s="71"/>
      <c r="BF85" s="71"/>
      <c r="BG85" s="72"/>
      <c r="BH85" s="73"/>
      <c r="BI85" s="73"/>
      <c r="BJ85" s="79">
        <v>6.0</v>
      </c>
      <c r="BK85" s="74"/>
      <c r="BL85" s="77">
        <f t="shared" ref="BL85:BL133" si="29">IF(ISBLANK(A85),"",SUM(BA85:BK85))</f>
        <v>13</v>
      </c>
      <c r="BM85" s="80">
        <f t="shared" ref="BM85:BM133" si="30">IF(ISBLANK(A85),"",AY85+BL85)</f>
        <v>20</v>
      </c>
      <c r="BN85" s="81"/>
      <c r="BO85" s="82">
        <f>IF(ISBLANK(A85),"",VLOOKUP(LEFT(A85,1),Coordinate,2,FALSE))</f>
        <v>1</v>
      </c>
      <c r="BP85" s="83">
        <f t="shared" ref="BP85:BP133" si="31">I85+O85</f>
        <v>1</v>
      </c>
      <c r="BQ85" s="84">
        <f t="shared" ref="BQ85:BQ133" si="32">SUM(BR85:BX85)</f>
        <v>150</v>
      </c>
      <c r="BR85" s="54">
        <f>IF(ISBLANK(A85),"",vlookup(LEFT(A85,1),Coordinate,9,false))</f>
        <v>0</v>
      </c>
      <c r="BS85" s="54">
        <f>IF(ISBLANK(A85),"",VLOOKUP(MID(A85,2,1),Coordinate,9,false))</f>
        <v>25</v>
      </c>
      <c r="BT85" s="54">
        <f>IF(ISBLANK(A85),"",VLOOKUP(MID(A85,3,1),Coordinate,9,false))</f>
        <v>25</v>
      </c>
      <c r="BU85" s="54">
        <f>IF(ISBLANK(A85),"",VLOOKUP(MID(A85,4,1),Coordinate,9,false))</f>
        <v>25</v>
      </c>
      <c r="BV85" s="54">
        <f>IF(ISBLANK(A85),"",VLOOKUP(MID(A85,5,1),Coordinate,9,false))</f>
        <v>25</v>
      </c>
      <c r="BW85" s="54">
        <f>IF(ISBLANK(A85),"",VLOOKUP(MID(A85,6,1),Coordinate,9,false))</f>
        <v>25</v>
      </c>
      <c r="BX85" s="84">
        <f>IF(ISBLANK(A85),"",VLOOKUP(RIGHT(A85,1),Coordinate,9,false))</f>
        <v>25</v>
      </c>
      <c r="BY85" s="84">
        <f t="array" ref="BY85">SUMPRODUCT(BR85:BX85,TRANSPOSE(Weights))</f>
        <v>675</v>
      </c>
      <c r="BZ85" s="53"/>
    </row>
    <row r="86" ht="15.75" customHeight="1">
      <c r="A86" s="238" t="s">
        <v>116</v>
      </c>
      <c r="B86" s="51" t="str">
        <f>IF(ISBLANK(A86),"",if(C86="","N",if(VLOOKUP(BQ86,NewPlanet,3,false)=C86,"Y","N")))</f>
        <v>N</v>
      </c>
      <c r="C86" s="3" t="s">
        <v>117</v>
      </c>
      <c r="D86" s="52"/>
      <c r="E86" s="52"/>
      <c r="F86" s="52" t="s">
        <v>119</v>
      </c>
      <c r="G86" s="53"/>
      <c r="H86" s="52"/>
      <c r="I86" s="54">
        <f t="shared" si="26"/>
        <v>1</v>
      </c>
      <c r="J86" s="52"/>
      <c r="K86" s="52"/>
      <c r="L86" s="52"/>
      <c r="M86" s="52"/>
      <c r="N86" s="52"/>
      <c r="O86" s="54">
        <f t="shared" si="27"/>
        <v>0</v>
      </c>
      <c r="P86" s="55" t="s">
        <v>122</v>
      </c>
      <c r="Q86" s="56" t="s">
        <v>119</v>
      </c>
      <c r="R86" s="57" t="s">
        <v>124</v>
      </c>
      <c r="S86" s="58"/>
      <c r="T86" s="59" t="s">
        <v>125</v>
      </c>
      <c r="U86" s="60" t="s">
        <v>119</v>
      </c>
      <c r="V86" s="61"/>
      <c r="W86" s="62" t="s">
        <v>119</v>
      </c>
      <c r="X86" s="52" t="s">
        <v>119</v>
      </c>
      <c r="Y86" s="63"/>
      <c r="Z86" s="53">
        <v>3.0</v>
      </c>
      <c r="AA86" s="53">
        <v>3.0</v>
      </c>
      <c r="AB86" s="53"/>
      <c r="AC86" s="65"/>
      <c r="AD86" s="52"/>
      <c r="AE86" s="52"/>
      <c r="AF86" s="52"/>
      <c r="AG86" s="65"/>
      <c r="AH86" s="52"/>
      <c r="AI86" s="52"/>
      <c r="AJ86" s="52"/>
      <c r="AK86" s="65"/>
      <c r="AL86" s="52">
        <v>1.0</v>
      </c>
      <c r="AM86" s="52"/>
      <c r="AN86" s="52"/>
      <c r="AO86" s="56"/>
      <c r="AP86" s="56"/>
      <c r="AQ86" s="56"/>
      <c r="AR86" s="58"/>
      <c r="AS86" s="58"/>
      <c r="AT86" s="66"/>
      <c r="AU86" s="60"/>
      <c r="AV86" s="60"/>
      <c r="AW86" s="61"/>
      <c r="AX86" s="62">
        <v>2.0</v>
      </c>
      <c r="AY86" s="31">
        <f t="shared" si="28"/>
        <v>9</v>
      </c>
      <c r="AZ86" s="63"/>
      <c r="BA86" s="69"/>
      <c r="BB86" s="69"/>
      <c r="BC86" s="69">
        <v>4.0</v>
      </c>
      <c r="BD86" s="71"/>
      <c r="BE86" s="71"/>
      <c r="BF86" s="71"/>
      <c r="BG86" s="72">
        <v>7.0</v>
      </c>
      <c r="BH86" s="73"/>
      <c r="BI86" s="73"/>
      <c r="BJ86" s="74"/>
      <c r="BK86" s="74"/>
      <c r="BL86" s="77">
        <f t="shared" si="29"/>
        <v>11</v>
      </c>
      <c r="BM86" s="80">
        <f t="shared" si="30"/>
        <v>20</v>
      </c>
      <c r="BN86" s="81"/>
      <c r="BO86" s="82">
        <f>IF(ISBLANK(A86),"",VLOOKUP(LEFT(A86,1),Coordinate,2,FALSE))</f>
        <v>1</v>
      </c>
      <c r="BP86" s="83">
        <f t="shared" si="31"/>
        <v>1</v>
      </c>
      <c r="BQ86" s="84">
        <f t="shared" si="32"/>
        <v>1</v>
      </c>
      <c r="BR86" s="54">
        <f>IF(ISBLANK(A86),"",vlookup(LEFT(A86,1),Coordinate,9,false))</f>
        <v>1</v>
      </c>
      <c r="BS86" s="54">
        <f>IF(ISBLANK(A86),"",VLOOKUP(MID(A86,2,1),Coordinate,9,false))</f>
        <v>0</v>
      </c>
      <c r="BT86" s="54">
        <f>IF(ISBLANK(A86),"",VLOOKUP(MID(A86,3,1),Coordinate,9,false))</f>
        <v>0</v>
      </c>
      <c r="BU86" s="54">
        <f>IF(ISBLANK(A86),"",VLOOKUP(MID(A86,4,1),Coordinate,9,false))</f>
        <v>0</v>
      </c>
      <c r="BV86" s="54">
        <f>IF(ISBLANK(A86),"",VLOOKUP(MID(A86,5,1),Coordinate,9,false))</f>
        <v>0</v>
      </c>
      <c r="BW86" s="54">
        <f>IF(ISBLANK(A86),"",VLOOKUP(MID(A86,6,1),Coordinate,9,false))</f>
        <v>0</v>
      </c>
      <c r="BX86" s="84">
        <f>IF(ISBLANK(A86),"",VLOOKUP(RIGHT(A86,1),Coordinate,9,false))</f>
        <v>0</v>
      </c>
      <c r="BY86" s="84">
        <f t="array" ref="BY86">SUMPRODUCT(BR86:BX86,TRANSPOSE(Weights))</f>
        <v>1</v>
      </c>
      <c r="BZ86" s="53"/>
    </row>
    <row r="87" ht="15.75" customHeight="1">
      <c r="A87" s="238" t="s">
        <v>126</v>
      </c>
      <c r="B87" s="51" t="str">
        <f>IF(ISBLANK(A87),"",if(C87="","N",if(VLOOKUP(BQ87,NewPlanet,3,false)=C87,"Y","N")))</f>
        <v>N</v>
      </c>
      <c r="C87" s="3" t="s">
        <v>128</v>
      </c>
      <c r="D87" s="52"/>
      <c r="E87" s="53" t="s">
        <v>121</v>
      </c>
      <c r="F87" s="52"/>
      <c r="G87" s="53"/>
      <c r="H87" s="52"/>
      <c r="I87" s="54">
        <f t="shared" si="26"/>
        <v>1</v>
      </c>
      <c r="J87" s="52"/>
      <c r="K87" s="52"/>
      <c r="L87" s="52"/>
      <c r="M87" s="52"/>
      <c r="N87" s="52"/>
      <c r="O87" s="54">
        <f t="shared" si="27"/>
        <v>0</v>
      </c>
      <c r="P87" s="55" t="s">
        <v>123</v>
      </c>
      <c r="Q87" s="56"/>
      <c r="R87" s="57" t="s">
        <v>124</v>
      </c>
      <c r="S87" s="58"/>
      <c r="T87" s="59" t="s">
        <v>124</v>
      </c>
      <c r="U87" s="67"/>
      <c r="V87" s="68" t="s">
        <v>121</v>
      </c>
      <c r="W87" s="70" t="s">
        <v>121</v>
      </c>
      <c r="X87" s="53" t="s">
        <v>121</v>
      </c>
      <c r="Y87" s="63"/>
      <c r="Z87" s="53">
        <v>3.0</v>
      </c>
      <c r="AA87" s="53">
        <v>2.0</v>
      </c>
      <c r="AB87" s="53"/>
      <c r="AC87" s="65"/>
      <c r="AD87" s="53">
        <v>1.0</v>
      </c>
      <c r="AE87" s="52"/>
      <c r="AF87" s="52"/>
      <c r="AG87" s="65"/>
      <c r="AH87" s="52"/>
      <c r="AI87" s="52"/>
      <c r="AJ87" s="52"/>
      <c r="AK87" s="65"/>
      <c r="AL87" s="52"/>
      <c r="AM87" s="52"/>
      <c r="AN87" s="52"/>
      <c r="AO87" s="64">
        <v>3.0</v>
      </c>
      <c r="AP87" s="56"/>
      <c r="AQ87" s="56"/>
      <c r="AR87" s="58"/>
      <c r="AS87" s="58"/>
      <c r="AT87" s="66"/>
      <c r="AU87" s="60"/>
      <c r="AV87" s="60"/>
      <c r="AW87" s="61"/>
      <c r="AX87" s="62"/>
      <c r="AY87" s="31">
        <f t="shared" si="28"/>
        <v>9</v>
      </c>
      <c r="AZ87" s="63"/>
      <c r="BA87" s="69"/>
      <c r="BB87" s="69"/>
      <c r="BC87" s="69"/>
      <c r="BD87" s="71"/>
      <c r="BE87" s="71"/>
      <c r="BF87" s="71"/>
      <c r="BG87" s="72"/>
      <c r="BH87" s="78">
        <v>4.0</v>
      </c>
      <c r="BI87" s="73"/>
      <c r="BJ87" s="79">
        <v>7.0</v>
      </c>
      <c r="BK87" s="74"/>
      <c r="BL87" s="77">
        <f t="shared" si="29"/>
        <v>11</v>
      </c>
      <c r="BM87" s="80">
        <f t="shared" si="30"/>
        <v>20</v>
      </c>
      <c r="BN87" s="81"/>
      <c r="BO87" s="82">
        <f>IF(ISBLANK(A87),"",VLOOKUP(LEFT(A87,1),Coordinate,2,FALSE))</f>
        <v>1</v>
      </c>
      <c r="BP87" s="83">
        <f t="shared" si="31"/>
        <v>1</v>
      </c>
      <c r="BQ87" s="84">
        <f t="shared" si="32"/>
        <v>2</v>
      </c>
      <c r="BR87" s="54">
        <f>IF(ISBLANK(A87),"",vlookup(LEFT(A87,1),Coordinate,9,false))</f>
        <v>1</v>
      </c>
      <c r="BS87" s="54">
        <f>IF(ISBLANK(A87),"",VLOOKUP(MID(A87,2,1),Coordinate,9,false))</f>
        <v>0</v>
      </c>
      <c r="BT87" s="54">
        <f>IF(ISBLANK(A87),"",VLOOKUP(MID(A87,3,1),Coordinate,9,false))</f>
        <v>0</v>
      </c>
      <c r="BU87" s="54">
        <f>IF(ISBLANK(A87),"",VLOOKUP(MID(A87,4,1),Coordinate,9,false))</f>
        <v>0</v>
      </c>
      <c r="BV87" s="54">
        <f>IF(ISBLANK(A87),"",VLOOKUP(MID(A87,5,1),Coordinate,9,false))</f>
        <v>0</v>
      </c>
      <c r="BW87" s="54">
        <f>IF(ISBLANK(A87),"",VLOOKUP(MID(A87,6,1),Coordinate,9,false))</f>
        <v>0</v>
      </c>
      <c r="BX87" s="84">
        <f>IF(ISBLANK(A87),"",VLOOKUP(RIGHT(A87,1),Coordinate,9,false))</f>
        <v>1</v>
      </c>
      <c r="BY87" s="84">
        <f t="array" ref="BY87">SUMPRODUCT(BR87:BX87,TRANSPOSE(Weights))</f>
        <v>8</v>
      </c>
      <c r="BZ87" s="53"/>
    </row>
    <row r="88" ht="15.75" customHeight="1">
      <c r="A88" s="238" t="s">
        <v>136</v>
      </c>
      <c r="B88" s="51" t="str">
        <f>IF(ISBLANK(A88),"",if(C88="","N",if(VLOOKUP(BQ88,NewPlanet,3,false)=C88,"Y","N")))</f>
        <v>N</v>
      </c>
      <c r="C88" s="86" t="s">
        <v>137</v>
      </c>
      <c r="D88" s="52"/>
      <c r="E88" s="52"/>
      <c r="F88" s="52"/>
      <c r="G88" s="53"/>
      <c r="H88" s="53" t="s">
        <v>119</v>
      </c>
      <c r="I88" s="54">
        <f t="shared" si="26"/>
        <v>1</v>
      </c>
      <c r="J88" s="52"/>
      <c r="K88" s="52"/>
      <c r="L88" s="52"/>
      <c r="M88" s="52"/>
      <c r="N88" s="52"/>
      <c r="O88" s="54">
        <f t="shared" si="27"/>
        <v>0</v>
      </c>
      <c r="P88" s="55" t="s">
        <v>124</v>
      </c>
      <c r="Q88" s="56"/>
      <c r="R88" s="57" t="s">
        <v>124</v>
      </c>
      <c r="S88" s="58"/>
      <c r="T88" s="59" t="s">
        <v>125</v>
      </c>
      <c r="U88" s="67" t="s">
        <v>119</v>
      </c>
      <c r="V88" s="68" t="s">
        <v>119</v>
      </c>
      <c r="W88" s="70" t="s">
        <v>119</v>
      </c>
      <c r="X88" s="52"/>
      <c r="Y88" s="63"/>
      <c r="Z88" s="53">
        <v>3.0</v>
      </c>
      <c r="AA88" s="53">
        <v>3.0</v>
      </c>
      <c r="AB88" s="53"/>
      <c r="AC88" s="65"/>
      <c r="AD88" s="52"/>
      <c r="AE88" s="52"/>
      <c r="AF88" s="52"/>
      <c r="AG88" s="65"/>
      <c r="AH88" s="52"/>
      <c r="AI88" s="52"/>
      <c r="AJ88" s="52"/>
      <c r="AK88" s="65"/>
      <c r="AL88" s="52"/>
      <c r="AM88" s="52"/>
      <c r="AN88" s="52"/>
      <c r="AO88" s="56"/>
      <c r="AP88" s="56"/>
      <c r="AQ88" s="56"/>
      <c r="AR88" s="58"/>
      <c r="AS88" s="58"/>
      <c r="AT88" s="66"/>
      <c r="AU88" s="60"/>
      <c r="AV88" s="60"/>
      <c r="AW88" s="61"/>
      <c r="AX88" s="70">
        <v>5.0</v>
      </c>
      <c r="AY88" s="31">
        <f t="shared" si="28"/>
        <v>11</v>
      </c>
      <c r="AZ88" s="63"/>
      <c r="BA88" s="69"/>
      <c r="BB88" s="69"/>
      <c r="BC88" s="69"/>
      <c r="BD88" s="71"/>
      <c r="BE88" s="71"/>
      <c r="BF88" s="71"/>
      <c r="BG88" s="76">
        <v>3.0</v>
      </c>
      <c r="BH88" s="78">
        <v>6.0</v>
      </c>
      <c r="BI88" s="73"/>
      <c r="BJ88" s="74"/>
      <c r="BK88" s="74"/>
      <c r="BL88" s="77">
        <f t="shared" si="29"/>
        <v>9</v>
      </c>
      <c r="BM88" s="80">
        <f t="shared" si="30"/>
        <v>20</v>
      </c>
      <c r="BN88" s="81"/>
      <c r="BO88" s="82">
        <f>IF(ISBLANK(A88),"",VLOOKUP(LEFT(A88,1),Coordinate,2,FALSE))</f>
        <v>1</v>
      </c>
      <c r="BP88" s="83">
        <f t="shared" si="31"/>
        <v>1</v>
      </c>
      <c r="BQ88" s="84">
        <f t="shared" si="32"/>
        <v>41</v>
      </c>
      <c r="BR88" s="54">
        <f>IF(ISBLANK(A88),"",vlookup(LEFT(A88,1),Coordinate,9,false))</f>
        <v>1</v>
      </c>
      <c r="BS88" s="54">
        <f>IF(ISBLANK(A88),"",VLOOKUP(MID(A88,2,1),Coordinate,9,false))</f>
        <v>0</v>
      </c>
      <c r="BT88" s="54">
        <f>IF(ISBLANK(A88),"",VLOOKUP(MID(A88,3,1),Coordinate,9,false))</f>
        <v>1</v>
      </c>
      <c r="BU88" s="54">
        <f>IF(ISBLANK(A88),"",VLOOKUP(MID(A88,4,1),Coordinate,9,false))</f>
        <v>0</v>
      </c>
      <c r="BV88" s="54">
        <f>IF(ISBLANK(A88),"",VLOOKUP(MID(A88,5,1),Coordinate,9,false))</f>
        <v>11</v>
      </c>
      <c r="BW88" s="54">
        <f>IF(ISBLANK(A88),"",VLOOKUP(MID(A88,6,1),Coordinate,9,false))</f>
        <v>14</v>
      </c>
      <c r="BX88" s="84">
        <f>IF(ISBLANK(A88),"",VLOOKUP(RIGHT(A88,1),Coordinate,9,false))</f>
        <v>14</v>
      </c>
      <c r="BY88" s="84">
        <f t="array" ref="BY88">SUMPRODUCT(BR88:BX88,TRANSPOSE(Weights))</f>
        <v>241</v>
      </c>
      <c r="BZ88" s="53"/>
    </row>
    <row r="89" ht="15.75" customHeight="1">
      <c r="A89" s="238" t="s">
        <v>136</v>
      </c>
      <c r="B89" s="51" t="str">
        <f>IF(ISBLANK(A89),"",if(C89="","N",if(VLOOKUP(BQ89,NewPlanet,3,false)=C89,"Y","N")))</f>
        <v>N</v>
      </c>
      <c r="C89" s="86" t="s">
        <v>137</v>
      </c>
      <c r="D89" s="52"/>
      <c r="E89" s="52"/>
      <c r="F89" s="52"/>
      <c r="G89" s="53"/>
      <c r="H89" s="53" t="s">
        <v>121</v>
      </c>
      <c r="I89" s="54">
        <f t="shared" si="26"/>
        <v>1</v>
      </c>
      <c r="J89" s="52"/>
      <c r="K89" s="52"/>
      <c r="L89" s="52"/>
      <c r="M89" s="52"/>
      <c r="N89" s="52"/>
      <c r="O89" s="54">
        <f t="shared" si="27"/>
        <v>0</v>
      </c>
      <c r="P89" s="55" t="s">
        <v>124</v>
      </c>
      <c r="Q89" s="56"/>
      <c r="R89" s="57" t="s">
        <v>124</v>
      </c>
      <c r="S89" s="58"/>
      <c r="T89" s="59" t="s">
        <v>125</v>
      </c>
      <c r="U89" s="67" t="s">
        <v>121</v>
      </c>
      <c r="V89" s="68" t="s">
        <v>121</v>
      </c>
      <c r="W89" s="70" t="s">
        <v>121</v>
      </c>
      <c r="X89" s="52"/>
      <c r="Y89" s="63"/>
      <c r="Z89" s="53">
        <v>3.0</v>
      </c>
      <c r="AA89" s="53">
        <v>2.0</v>
      </c>
      <c r="AB89" s="53"/>
      <c r="AC89" s="65"/>
      <c r="AD89" s="52"/>
      <c r="AE89" s="52"/>
      <c r="AF89" s="52"/>
      <c r="AG89" s="65"/>
      <c r="AH89" s="52"/>
      <c r="AI89" s="52"/>
      <c r="AJ89" s="52"/>
      <c r="AK89" s="65"/>
      <c r="AL89" s="52"/>
      <c r="AM89" s="52"/>
      <c r="AN89" s="52"/>
      <c r="AO89" s="56"/>
      <c r="AP89" s="56"/>
      <c r="AQ89" s="56"/>
      <c r="AR89" s="58"/>
      <c r="AS89" s="58"/>
      <c r="AT89" s="66"/>
      <c r="AU89" s="60"/>
      <c r="AV89" s="60"/>
      <c r="AW89" s="61"/>
      <c r="AX89" s="70">
        <v>3.0</v>
      </c>
      <c r="AY89" s="31">
        <f t="shared" si="28"/>
        <v>8</v>
      </c>
      <c r="AZ89" s="63"/>
      <c r="BA89" s="69"/>
      <c r="BB89" s="69"/>
      <c r="BC89" s="69"/>
      <c r="BD89" s="71"/>
      <c r="BE89" s="71"/>
      <c r="BF89" s="71"/>
      <c r="BG89" s="76">
        <v>7.0</v>
      </c>
      <c r="BH89" s="78">
        <v>5.0</v>
      </c>
      <c r="BI89" s="73"/>
      <c r="BJ89" s="74"/>
      <c r="BK89" s="74"/>
      <c r="BL89" s="77">
        <f t="shared" si="29"/>
        <v>12</v>
      </c>
      <c r="BM89" s="80">
        <f t="shared" si="30"/>
        <v>20</v>
      </c>
      <c r="BN89" s="81"/>
      <c r="BO89" s="82">
        <f>IF(ISBLANK(A89),"",VLOOKUP(LEFT(A89,1),Coordinate,2,FALSE))</f>
        <v>1</v>
      </c>
      <c r="BP89" s="83">
        <f t="shared" si="31"/>
        <v>1</v>
      </c>
      <c r="BQ89" s="84">
        <f t="shared" si="32"/>
        <v>41</v>
      </c>
      <c r="BR89" s="54">
        <f>IF(ISBLANK(A89),"",vlookup(LEFT(A89,1),Coordinate,9,false))</f>
        <v>1</v>
      </c>
      <c r="BS89" s="54">
        <f>IF(ISBLANK(A89),"",VLOOKUP(MID(A89,2,1),Coordinate,9,false))</f>
        <v>0</v>
      </c>
      <c r="BT89" s="54">
        <f>IF(ISBLANK(A89),"",VLOOKUP(MID(A89,3,1),Coordinate,9,false))</f>
        <v>1</v>
      </c>
      <c r="BU89" s="54">
        <f>IF(ISBLANK(A89),"",VLOOKUP(MID(A89,4,1),Coordinate,9,false))</f>
        <v>0</v>
      </c>
      <c r="BV89" s="54">
        <f>IF(ISBLANK(A89),"",VLOOKUP(MID(A89,5,1),Coordinate,9,false))</f>
        <v>11</v>
      </c>
      <c r="BW89" s="54">
        <f>IF(ISBLANK(A89),"",VLOOKUP(MID(A89,6,1),Coordinate,9,false))</f>
        <v>14</v>
      </c>
      <c r="BX89" s="84">
        <f>IF(ISBLANK(A89),"",VLOOKUP(RIGHT(A89,1),Coordinate,9,false))</f>
        <v>14</v>
      </c>
      <c r="BY89" s="84">
        <f t="array" ref="BY89">SUMPRODUCT(BR89:BX89,TRANSPOSE(Weights))</f>
        <v>241</v>
      </c>
      <c r="BZ89" s="53"/>
    </row>
    <row r="90" ht="15.75" customHeight="1">
      <c r="A90" s="238" t="s">
        <v>146</v>
      </c>
      <c r="B90" s="51" t="str">
        <f>IF(ISBLANK(A90),"",if(C90="","N",if(VLOOKUP(BQ90,NewPlanet,3,false)=C90,"Y","N")))</f>
        <v>N</v>
      </c>
      <c r="C90" s="3" t="s">
        <v>147</v>
      </c>
      <c r="D90" s="52" t="s">
        <v>119</v>
      </c>
      <c r="E90" s="52"/>
      <c r="F90" s="52"/>
      <c r="G90" s="53"/>
      <c r="H90" s="52"/>
      <c r="I90" s="54">
        <f t="shared" si="26"/>
        <v>1</v>
      </c>
      <c r="J90" s="52"/>
      <c r="K90" s="52"/>
      <c r="L90" s="52"/>
      <c r="M90" s="52"/>
      <c r="N90" s="52"/>
      <c r="O90" s="54">
        <f t="shared" si="27"/>
        <v>0</v>
      </c>
      <c r="P90" s="55" t="s">
        <v>124</v>
      </c>
      <c r="Q90" s="56"/>
      <c r="R90" s="57" t="s">
        <v>124</v>
      </c>
      <c r="S90" s="58"/>
      <c r="T90" s="59" t="s">
        <v>124</v>
      </c>
      <c r="U90" s="60"/>
      <c r="V90" s="61" t="s">
        <v>119</v>
      </c>
      <c r="W90" s="62"/>
      <c r="X90" s="52" t="s">
        <v>119</v>
      </c>
      <c r="Y90" s="63"/>
      <c r="Z90" s="53">
        <v>4.0</v>
      </c>
      <c r="AA90" s="53">
        <v>5.0</v>
      </c>
      <c r="AB90" s="53">
        <v>6.0</v>
      </c>
      <c r="AC90" s="65"/>
      <c r="AD90" s="52"/>
      <c r="AE90" s="52"/>
      <c r="AF90" s="52">
        <v>1.0</v>
      </c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6"/>
      <c r="AR90" s="58"/>
      <c r="AS90" s="58"/>
      <c r="AT90" s="66"/>
      <c r="AU90" s="60"/>
      <c r="AV90" s="60"/>
      <c r="AW90" s="61">
        <v>4.0</v>
      </c>
      <c r="AX90" s="62"/>
      <c r="AY90" s="31">
        <f t="shared" si="28"/>
        <v>20</v>
      </c>
      <c r="AZ90" s="63"/>
      <c r="BA90" s="69"/>
      <c r="BB90" s="69"/>
      <c r="BC90" s="69"/>
      <c r="BD90" s="71"/>
      <c r="BE90" s="71"/>
      <c r="BF90" s="71"/>
      <c r="BG90" s="72"/>
      <c r="BH90" s="73"/>
      <c r="BI90" s="73"/>
      <c r="BJ90" s="74"/>
      <c r="BK90" s="74"/>
      <c r="BL90" s="77">
        <f t="shared" si="29"/>
        <v>0</v>
      </c>
      <c r="BM90" s="80">
        <f t="shared" si="30"/>
        <v>20</v>
      </c>
      <c r="BN90" s="81"/>
      <c r="BO90" s="82">
        <f>IF(ISBLANK(A90),"",VLOOKUP(LEFT(A90,1),Coordinate,2,FALSE))</f>
        <v>1</v>
      </c>
      <c r="BP90" s="83">
        <f t="shared" si="31"/>
        <v>1</v>
      </c>
      <c r="BQ90" s="84">
        <f t="shared" si="32"/>
        <v>20</v>
      </c>
      <c r="BR90" s="54">
        <f>IF(ISBLANK(A90),"",vlookup(LEFT(A90,1),Coordinate,9,false))</f>
        <v>1</v>
      </c>
      <c r="BS90" s="54">
        <f>IF(ISBLANK(A90),"",VLOOKUP(MID(A90,2,1),Coordinate,9,false))</f>
        <v>0</v>
      </c>
      <c r="BT90" s="54">
        <f>IF(ISBLANK(A90),"",VLOOKUP(MID(A90,3,1),Coordinate,9,false))</f>
        <v>6</v>
      </c>
      <c r="BU90" s="54">
        <f>IF(ISBLANK(A90),"",VLOOKUP(MID(A90,4,1),Coordinate,9,false))</f>
        <v>7</v>
      </c>
      <c r="BV90" s="54">
        <f>IF(ISBLANK(A90),"",VLOOKUP(MID(A90,5,1),Coordinate,9,false))</f>
        <v>3</v>
      </c>
      <c r="BW90" s="54">
        <f>IF(ISBLANK(A90),"",VLOOKUP(MID(A90,6,1),Coordinate,9,false))</f>
        <v>0</v>
      </c>
      <c r="BX90" s="84">
        <f>IF(ISBLANK(A90),"",VLOOKUP(RIGHT(A90,1),Coordinate,9,false))</f>
        <v>3</v>
      </c>
      <c r="BY90" s="84">
        <f t="array" ref="BY90">SUMPRODUCT(BR90:BX90,TRANSPOSE(Weights))</f>
        <v>83</v>
      </c>
      <c r="BZ90" s="53"/>
    </row>
    <row r="91">
      <c r="A91" s="238" t="s">
        <v>153</v>
      </c>
      <c r="B91" s="51" t="str">
        <f>IF(ISBLANK(A91),"",if(C91="","N",if(VLOOKUP(BQ91,NewPlanet,3,false)=C91,"Y","N")))</f>
        <v>N</v>
      </c>
      <c r="C91" s="3" t="s">
        <v>154</v>
      </c>
      <c r="D91" s="52"/>
      <c r="E91" s="52"/>
      <c r="F91" s="52"/>
      <c r="G91" s="53"/>
      <c r="H91" s="52" t="s">
        <v>119</v>
      </c>
      <c r="I91" s="54">
        <f t="shared" si="26"/>
        <v>1</v>
      </c>
      <c r="J91" s="52"/>
      <c r="K91" s="52"/>
      <c r="L91" s="52"/>
      <c r="M91" s="52"/>
      <c r="N91" s="52"/>
      <c r="O91" s="54">
        <f t="shared" si="27"/>
        <v>0</v>
      </c>
      <c r="P91" s="55" t="s">
        <v>124</v>
      </c>
      <c r="Q91" s="56"/>
      <c r="R91" s="57" t="s">
        <v>131</v>
      </c>
      <c r="S91" s="58" t="s">
        <v>119</v>
      </c>
      <c r="T91" s="59" t="s">
        <v>124</v>
      </c>
      <c r="U91" s="60"/>
      <c r="V91" s="61"/>
      <c r="W91" s="62"/>
      <c r="X91" s="52"/>
      <c r="Y91" s="63"/>
      <c r="Z91" s="53">
        <v>7.0</v>
      </c>
      <c r="AA91" s="53">
        <v>5.0</v>
      </c>
      <c r="AB91" s="53">
        <v>4.0</v>
      </c>
      <c r="AC91" s="65"/>
      <c r="AD91" s="52"/>
      <c r="AE91" s="52"/>
      <c r="AF91" s="52"/>
      <c r="AG91" s="65"/>
      <c r="AH91" s="52"/>
      <c r="AI91" s="52"/>
      <c r="AJ91" s="52"/>
      <c r="AK91" s="65"/>
      <c r="AL91" s="52"/>
      <c r="AM91" s="52"/>
      <c r="AN91" s="52"/>
      <c r="AO91" s="56"/>
      <c r="AP91" s="56"/>
      <c r="AQ91" s="56"/>
      <c r="AR91" s="58"/>
      <c r="AS91" s="58"/>
      <c r="AT91" s="66"/>
      <c r="AU91" s="60"/>
      <c r="AV91" s="60"/>
      <c r="AW91" s="61"/>
      <c r="AX91" s="62"/>
      <c r="AY91" s="31">
        <f t="shared" si="28"/>
        <v>16</v>
      </c>
      <c r="AZ91" s="63"/>
      <c r="BA91" s="69"/>
      <c r="BB91" s="69"/>
      <c r="BC91" s="69"/>
      <c r="BD91" s="71"/>
      <c r="BE91" s="71">
        <v>4.0</v>
      </c>
      <c r="BF91" s="71"/>
      <c r="BG91" s="72"/>
      <c r="BH91" s="73"/>
      <c r="BI91" s="73"/>
      <c r="BJ91" s="74"/>
      <c r="BK91" s="74"/>
      <c r="BL91" s="77">
        <f t="shared" si="29"/>
        <v>4</v>
      </c>
      <c r="BM91" s="80">
        <f t="shared" si="30"/>
        <v>20</v>
      </c>
      <c r="BN91" s="81" t="s">
        <v>156</v>
      </c>
      <c r="BO91" s="82">
        <f>IF(ISBLANK(A91),"",VLOOKUP(LEFT(A91,1),Coordinate,2,FALSE))</f>
        <v>1</v>
      </c>
      <c r="BP91" s="83">
        <f t="shared" si="31"/>
        <v>1</v>
      </c>
      <c r="BQ91" s="84">
        <f t="shared" si="32"/>
        <v>45</v>
      </c>
      <c r="BR91" s="54">
        <f>IF(ISBLANK(A91),"",vlookup(LEFT(A91,1),Coordinate,9,false))</f>
        <v>1</v>
      </c>
      <c r="BS91" s="54">
        <f>IF(ISBLANK(A91),"",VLOOKUP(MID(A91,2,1),Coordinate,9,false))</f>
        <v>0</v>
      </c>
      <c r="BT91" s="54">
        <f>IF(ISBLANK(A91),"",VLOOKUP(MID(A91,3,1),Coordinate,9,false))</f>
        <v>11</v>
      </c>
      <c r="BU91" s="54">
        <f>IF(ISBLANK(A91),"",VLOOKUP(MID(A91,4,1),Coordinate,9,false))</f>
        <v>14</v>
      </c>
      <c r="BV91" s="54">
        <f>IF(ISBLANK(A91),"",VLOOKUP(MID(A91,5,1),Coordinate,9,false))</f>
        <v>6</v>
      </c>
      <c r="BW91" s="54">
        <f>IF(ISBLANK(A91),"",VLOOKUP(MID(A91,6,1),Coordinate,9,false))</f>
        <v>13</v>
      </c>
      <c r="BX91" s="84">
        <f>IF(ISBLANK(A91),"",VLOOKUP(RIGHT(A91,1),Coordinate,9,false))</f>
        <v>0</v>
      </c>
      <c r="BY91" s="84">
        <f t="array" ref="BY91">SUMPRODUCT(BR91:BX91,TRANSPOSE(Weights))</f>
        <v>198</v>
      </c>
      <c r="BZ91" s="53"/>
    </row>
    <row r="92" ht="15.75" customHeight="1">
      <c r="A92" s="238" t="s">
        <v>160</v>
      </c>
      <c r="B92" s="51" t="str">
        <f>IF(ISBLANK(A92),"",if(C92="","N",if(VLOOKUP(BQ92,NewPlanet,3,false)=C92,"Y","N")))</f>
        <v>N</v>
      </c>
      <c r="C92" s="3" t="s">
        <v>161</v>
      </c>
      <c r="D92" s="52"/>
      <c r="E92" s="52"/>
      <c r="F92" s="52"/>
      <c r="G92" s="53" t="s">
        <v>119</v>
      </c>
      <c r="H92" s="52"/>
      <c r="I92" s="54">
        <f t="shared" si="26"/>
        <v>1</v>
      </c>
      <c r="J92" s="52"/>
      <c r="K92" s="52"/>
      <c r="L92" s="52"/>
      <c r="M92" s="52"/>
      <c r="N92" s="52"/>
      <c r="O92" s="54">
        <f t="shared" si="27"/>
        <v>0</v>
      </c>
      <c r="P92" s="55" t="s">
        <v>123</v>
      </c>
      <c r="Q92" s="56" t="s">
        <v>119</v>
      </c>
      <c r="R92" s="57" t="s">
        <v>123</v>
      </c>
      <c r="S92" s="58"/>
      <c r="T92" s="59" t="s">
        <v>124</v>
      </c>
      <c r="U92" s="60"/>
      <c r="V92" s="61"/>
      <c r="W92" s="62" t="s">
        <v>119</v>
      </c>
      <c r="X92" s="52" t="s">
        <v>119</v>
      </c>
      <c r="Y92" s="63"/>
      <c r="Z92" s="53">
        <v>4.0</v>
      </c>
      <c r="AA92" s="53">
        <v>5.0</v>
      </c>
      <c r="AB92" s="53"/>
      <c r="AC92" s="65"/>
      <c r="AD92" s="52"/>
      <c r="AE92" s="52"/>
      <c r="AF92" s="52"/>
      <c r="AG92" s="65"/>
      <c r="AH92" s="52"/>
      <c r="AI92" s="52"/>
      <c r="AJ92" s="52">
        <v>1.0</v>
      </c>
      <c r="AK92" s="65"/>
      <c r="AL92" s="52"/>
      <c r="AM92" s="52"/>
      <c r="AN92" s="52"/>
      <c r="AO92" s="56"/>
      <c r="AP92" s="56"/>
      <c r="AQ92" s="56"/>
      <c r="AR92" s="58">
        <v>3.0</v>
      </c>
      <c r="AS92" s="58"/>
      <c r="AT92" s="66"/>
      <c r="AU92" s="60"/>
      <c r="AV92" s="60"/>
      <c r="AW92" s="61"/>
      <c r="AX92" s="62">
        <v>4.0</v>
      </c>
      <c r="AY92" s="31">
        <f t="shared" si="28"/>
        <v>17</v>
      </c>
      <c r="AZ92" s="63"/>
      <c r="BA92" s="69">
        <v>3.0</v>
      </c>
      <c r="BB92" s="69"/>
      <c r="BC92" s="69"/>
      <c r="BD92" s="71"/>
      <c r="BE92" s="71"/>
      <c r="BF92" s="71"/>
      <c r="BG92" s="72"/>
      <c r="BH92" s="73"/>
      <c r="BI92" s="73"/>
      <c r="BJ92" s="74"/>
      <c r="BK92" s="74"/>
      <c r="BL92" s="77">
        <f t="shared" si="29"/>
        <v>3</v>
      </c>
      <c r="BM92" s="80">
        <f t="shared" si="30"/>
        <v>20</v>
      </c>
      <c r="BN92" s="81" t="s">
        <v>162</v>
      </c>
      <c r="BO92" s="82">
        <f>IF(ISBLANK(A92),"",VLOOKUP(LEFT(A92,1),Coordinate,2,FALSE))</f>
        <v>1</v>
      </c>
      <c r="BP92" s="83">
        <f t="shared" si="31"/>
        <v>1</v>
      </c>
      <c r="BQ92" s="84">
        <f t="shared" si="32"/>
        <v>45</v>
      </c>
      <c r="BR92" s="54">
        <f>IF(ISBLANK(A92),"",vlookup(LEFT(A92,1),Coordinate,9,false))</f>
        <v>1</v>
      </c>
      <c r="BS92" s="54">
        <f>IF(ISBLANK(A92),"",VLOOKUP(MID(A92,2,1),Coordinate,9,false))</f>
        <v>0</v>
      </c>
      <c r="BT92" s="54">
        <f>IF(ISBLANK(A92),"",VLOOKUP(MID(A92,3,1),Coordinate,9,false))</f>
        <v>13</v>
      </c>
      <c r="BU92" s="54">
        <f>IF(ISBLANK(A92),"",VLOOKUP(MID(A92,4,1),Coordinate,9,false))</f>
        <v>0</v>
      </c>
      <c r="BV92" s="54">
        <f>IF(ISBLANK(A92),"",VLOOKUP(MID(A92,5,1),Coordinate,9,false))</f>
        <v>13</v>
      </c>
      <c r="BW92" s="54">
        <f>IF(ISBLANK(A92),"",VLOOKUP(MID(A92,6,1),Coordinate,9,false))</f>
        <v>0</v>
      </c>
      <c r="BX92" s="84">
        <f>IF(ISBLANK(A92),"",VLOOKUP(RIGHT(A92,1),Coordinate,9,false))</f>
        <v>18</v>
      </c>
      <c r="BY92" s="84">
        <f t="array" ref="BY92">SUMPRODUCT(BR92:BX92,TRANSPOSE(Weights))</f>
        <v>231</v>
      </c>
      <c r="BZ92" s="53"/>
    </row>
    <row r="93" ht="15.75" customHeight="1">
      <c r="A93" s="238" t="s">
        <v>168</v>
      </c>
      <c r="B93" s="51" t="str">
        <f>IF(ISBLANK(A93),"",if(C93="","N",if(VLOOKUP(BQ93,NewPlanet,3,false)=C93,"Y","N")))</f>
        <v>N</v>
      </c>
      <c r="C93" s="91" t="s">
        <v>169</v>
      </c>
      <c r="D93" s="52"/>
      <c r="E93" s="52"/>
      <c r="F93" s="53" t="s">
        <v>119</v>
      </c>
      <c r="G93" s="53"/>
      <c r="H93" s="52"/>
      <c r="I93" s="54">
        <f t="shared" si="26"/>
        <v>1</v>
      </c>
      <c r="J93" s="52"/>
      <c r="K93" s="52"/>
      <c r="L93" s="52"/>
      <c r="M93" s="52"/>
      <c r="N93" s="52"/>
      <c r="O93" s="54">
        <f t="shared" si="27"/>
        <v>0</v>
      </c>
      <c r="P93" s="55" t="s">
        <v>124</v>
      </c>
      <c r="Q93" s="56"/>
      <c r="R93" s="57" t="s">
        <v>124</v>
      </c>
      <c r="S93" s="58"/>
      <c r="T93" s="59" t="s">
        <v>124</v>
      </c>
      <c r="U93" s="60"/>
      <c r="V93" s="68" t="s">
        <v>119</v>
      </c>
      <c r="W93" s="70" t="s">
        <v>119</v>
      </c>
      <c r="X93" s="52"/>
      <c r="Y93" s="63"/>
      <c r="Z93" s="53">
        <v>3.0</v>
      </c>
      <c r="AA93" s="53">
        <v>6.0</v>
      </c>
      <c r="AB93" s="53">
        <v>3.0</v>
      </c>
      <c r="AC93" s="65"/>
      <c r="AD93" s="52"/>
      <c r="AE93" s="52"/>
      <c r="AF93" s="52"/>
      <c r="AG93" s="65"/>
      <c r="AH93" s="52"/>
      <c r="AI93" s="52"/>
      <c r="AJ93" s="52"/>
      <c r="AK93" s="65"/>
      <c r="AL93" s="52"/>
      <c r="AM93" s="52"/>
      <c r="AN93" s="52"/>
      <c r="AO93" s="56"/>
      <c r="AP93" s="56"/>
      <c r="AQ93" s="56"/>
      <c r="AR93" s="58"/>
      <c r="AS93" s="58"/>
      <c r="AT93" s="66"/>
      <c r="AU93" s="60"/>
      <c r="AV93" s="60"/>
      <c r="AW93" s="68">
        <v>4.0</v>
      </c>
      <c r="AX93" s="70">
        <v>4.0</v>
      </c>
      <c r="AY93" s="31">
        <f t="shared" si="28"/>
        <v>20</v>
      </c>
      <c r="AZ93" s="63"/>
      <c r="BA93" s="69"/>
      <c r="BB93" s="69"/>
      <c r="BC93" s="69"/>
      <c r="BD93" s="71"/>
      <c r="BE93" s="71"/>
      <c r="BF93" s="71"/>
      <c r="BG93" s="72"/>
      <c r="BH93" s="73"/>
      <c r="BI93" s="73"/>
      <c r="BJ93" s="74"/>
      <c r="BK93" s="74"/>
      <c r="BL93" s="77">
        <f t="shared" si="29"/>
        <v>0</v>
      </c>
      <c r="BM93" s="80">
        <f t="shared" si="30"/>
        <v>20</v>
      </c>
      <c r="BN93" s="81" t="s">
        <v>171</v>
      </c>
      <c r="BO93" s="82">
        <f>IF(ISBLANK(A93),"",VLOOKUP(LEFT(A93,1),Coordinate,2,FALSE))</f>
        <v>1</v>
      </c>
      <c r="BP93" s="83">
        <f t="shared" si="31"/>
        <v>1</v>
      </c>
      <c r="BQ93" s="84">
        <f t="shared" si="32"/>
        <v>52</v>
      </c>
      <c r="BR93" s="54">
        <f>IF(ISBLANK(A93),"",vlookup(LEFT(A93,1),Coordinate,9,false))</f>
        <v>1</v>
      </c>
      <c r="BS93" s="54">
        <f>IF(ISBLANK(A93),"",VLOOKUP(MID(A93,2,1),Coordinate,9,false))</f>
        <v>0</v>
      </c>
      <c r="BT93" s="54">
        <f>IF(ISBLANK(A93),"",VLOOKUP(MID(A93,3,1),Coordinate,9,false))</f>
        <v>17</v>
      </c>
      <c r="BU93" s="54">
        <f>IF(ISBLANK(A93),"",VLOOKUP(MID(A93,4,1),Coordinate,9,false))</f>
        <v>0</v>
      </c>
      <c r="BV93" s="54">
        <f>IF(ISBLANK(A93),"",VLOOKUP(MID(A93,5,1),Coordinate,9,false))</f>
        <v>17</v>
      </c>
      <c r="BW93" s="54">
        <f>IF(ISBLANK(A93),"",VLOOKUP(MID(A93,6,1),Coordinate,9,false))</f>
        <v>3</v>
      </c>
      <c r="BX93" s="84">
        <f>IF(ISBLANK(A93),"",VLOOKUP(RIGHT(A93,1),Coordinate,9,false))</f>
        <v>14</v>
      </c>
      <c r="BY93" s="84">
        <f t="array" ref="BY93">SUMPRODUCT(BR93:BX93,TRANSPOSE(Weights))</f>
        <v>253</v>
      </c>
      <c r="BZ93" s="53"/>
    </row>
    <row r="94" ht="15.75" customHeight="1">
      <c r="A94" s="238" t="s">
        <v>176</v>
      </c>
      <c r="B94" s="51" t="str">
        <f>IF(ISBLANK(A94),"",if(C94="","N",if(VLOOKUP(BQ94,NewPlanet,3,false)=C94,"Y","N")))</f>
        <v>N</v>
      </c>
      <c r="C94" s="3" t="s">
        <v>177</v>
      </c>
      <c r="D94" s="52"/>
      <c r="E94" s="52"/>
      <c r="F94" s="52"/>
      <c r="G94" s="53"/>
      <c r="H94" s="53" t="s">
        <v>121</v>
      </c>
      <c r="I94" s="54">
        <f t="shared" si="26"/>
        <v>1</v>
      </c>
      <c r="J94" s="52"/>
      <c r="K94" s="52"/>
      <c r="L94" s="52"/>
      <c r="M94" s="52"/>
      <c r="N94" s="52"/>
      <c r="O94" s="54">
        <f t="shared" si="27"/>
        <v>0</v>
      </c>
      <c r="P94" s="55" t="s">
        <v>123</v>
      </c>
      <c r="Q94" s="56"/>
      <c r="R94" s="57" t="s">
        <v>124</v>
      </c>
      <c r="S94" s="58"/>
      <c r="T94" s="59" t="s">
        <v>124</v>
      </c>
      <c r="U94" s="60"/>
      <c r="V94" s="68" t="s">
        <v>121</v>
      </c>
      <c r="W94" s="62"/>
      <c r="X94" s="52"/>
      <c r="Y94" s="63"/>
      <c r="Z94" s="53">
        <v>4.0</v>
      </c>
      <c r="AA94" s="53">
        <v>3.0</v>
      </c>
      <c r="AB94" s="53">
        <v>5.0</v>
      </c>
      <c r="AC94" s="65"/>
      <c r="AD94" s="52"/>
      <c r="AE94" s="52"/>
      <c r="AF94" s="52"/>
      <c r="AG94" s="65"/>
      <c r="AH94" s="52"/>
      <c r="AI94" s="52"/>
      <c r="AJ94" s="52"/>
      <c r="AK94" s="65"/>
      <c r="AL94" s="52"/>
      <c r="AM94" s="52"/>
      <c r="AN94" s="52"/>
      <c r="AO94" s="64">
        <v>2.0</v>
      </c>
      <c r="AP94" s="56"/>
      <c r="AQ94" s="56"/>
      <c r="AR94" s="58"/>
      <c r="AS94" s="58"/>
      <c r="AT94" s="66"/>
      <c r="AU94" s="60"/>
      <c r="AV94" s="60"/>
      <c r="AW94" s="61"/>
      <c r="AX94" s="62"/>
      <c r="AY94" s="31">
        <f t="shared" si="28"/>
        <v>14</v>
      </c>
      <c r="AZ94" s="63"/>
      <c r="BA94" s="69"/>
      <c r="BB94" s="69"/>
      <c r="BC94" s="69"/>
      <c r="BD94" s="71"/>
      <c r="BE94" s="71"/>
      <c r="BF94" s="71"/>
      <c r="BG94" s="72"/>
      <c r="BH94" s="78">
        <v>6.0</v>
      </c>
      <c r="BI94" s="73"/>
      <c r="BJ94" s="74"/>
      <c r="BK94" s="74"/>
      <c r="BL94" s="77">
        <f t="shared" si="29"/>
        <v>6</v>
      </c>
      <c r="BM94" s="80">
        <f t="shared" si="30"/>
        <v>20</v>
      </c>
      <c r="BN94" s="81"/>
      <c r="BO94" s="82">
        <f>IF(ISBLANK(A94),"",VLOOKUP(LEFT(A94,1),Coordinate,2,FALSE))</f>
        <v>1</v>
      </c>
      <c r="BP94" s="83">
        <f t="shared" si="31"/>
        <v>1</v>
      </c>
      <c r="BQ94" s="84">
        <f t="shared" si="32"/>
        <v>6</v>
      </c>
      <c r="BR94" s="54">
        <f>IF(ISBLANK(A94),"",vlookup(LEFT(A94,1),Coordinate,9,false))</f>
        <v>1</v>
      </c>
      <c r="BS94" s="54">
        <f>IF(ISBLANK(A94),"",VLOOKUP(MID(A94,2,1),Coordinate,9,false))</f>
        <v>1</v>
      </c>
      <c r="BT94" s="54">
        <f>IF(ISBLANK(A94),"",VLOOKUP(MID(A94,3,1),Coordinate,9,false))</f>
        <v>1</v>
      </c>
      <c r="BU94" s="54">
        <f>IF(ISBLANK(A94),"",VLOOKUP(MID(A94,4,1),Coordinate,9,false))</f>
        <v>1</v>
      </c>
      <c r="BV94" s="54">
        <f>IF(ISBLANK(A94),"",VLOOKUP(MID(A94,5,1),Coordinate,9,false))</f>
        <v>1</v>
      </c>
      <c r="BW94" s="54">
        <f>IF(ISBLANK(A94),"",VLOOKUP(MID(A94,6,1),Coordinate,9,false))</f>
        <v>1</v>
      </c>
      <c r="BX94" s="84">
        <f>IF(ISBLANK(A94),"",VLOOKUP(RIGHT(A94,1),Coordinate,9,false))</f>
        <v>0</v>
      </c>
      <c r="BY94" s="84">
        <f t="array" ref="BY94">SUMPRODUCT(BR94:BX94,TRANSPOSE(Weights))</f>
        <v>21</v>
      </c>
      <c r="BZ94" s="53"/>
    </row>
    <row r="95" ht="15.75" customHeight="1">
      <c r="A95" s="238" t="s">
        <v>184</v>
      </c>
      <c r="B95" s="51" t="str">
        <f>IF(ISBLANK(A95),"",if(C95="","N",if(VLOOKUP(BQ95,NewPlanet,3,false)=C95,"Y","N")))</f>
        <v>N</v>
      </c>
      <c r="C95" s="3" t="s">
        <v>186</v>
      </c>
      <c r="D95" s="52"/>
      <c r="E95" s="52"/>
      <c r="F95" s="52"/>
      <c r="G95" s="53" t="s">
        <v>121</v>
      </c>
      <c r="H95" s="52"/>
      <c r="I95" s="54">
        <f t="shared" si="26"/>
        <v>1</v>
      </c>
      <c r="J95" s="52"/>
      <c r="K95" s="52"/>
      <c r="L95" s="52"/>
      <c r="M95" s="52"/>
      <c r="N95" s="52"/>
      <c r="O95" s="54">
        <f t="shared" si="27"/>
        <v>0</v>
      </c>
      <c r="P95" s="55" t="s">
        <v>124</v>
      </c>
      <c r="Q95" s="56"/>
      <c r="R95" s="57" t="s">
        <v>123</v>
      </c>
      <c r="S95" s="58" t="s">
        <v>121</v>
      </c>
      <c r="T95" s="59" t="s">
        <v>124</v>
      </c>
      <c r="U95" s="60"/>
      <c r="V95" s="61"/>
      <c r="W95" s="62"/>
      <c r="X95" s="52"/>
      <c r="Y95" s="63"/>
      <c r="Z95" s="53">
        <v>4.0</v>
      </c>
      <c r="AA95" s="53">
        <v>4.0</v>
      </c>
      <c r="AB95" s="53">
        <v>6.0</v>
      </c>
      <c r="AC95" s="65"/>
      <c r="AD95" s="52"/>
      <c r="AE95" s="52"/>
      <c r="AF95" s="52"/>
      <c r="AG95" s="65"/>
      <c r="AH95" s="52"/>
      <c r="AI95" s="52"/>
      <c r="AJ95" s="52"/>
      <c r="AK95" s="65"/>
      <c r="AL95" s="52"/>
      <c r="AM95" s="52"/>
      <c r="AN95" s="52"/>
      <c r="AO95" s="56"/>
      <c r="AP95" s="56"/>
      <c r="AQ95" s="56"/>
      <c r="AR95" s="58"/>
      <c r="AS95" s="58"/>
      <c r="AT95" s="66"/>
      <c r="AU95" s="60"/>
      <c r="AV95" s="60"/>
      <c r="AW95" s="61"/>
      <c r="AX95" s="62"/>
      <c r="AY95" s="31">
        <f t="shared" si="28"/>
        <v>14</v>
      </c>
      <c r="AZ95" s="63"/>
      <c r="BA95" s="69"/>
      <c r="BB95" s="69"/>
      <c r="BC95" s="69"/>
      <c r="BD95" s="71">
        <v>6.0</v>
      </c>
      <c r="BE95" s="71"/>
      <c r="BF95" s="71"/>
      <c r="BG95" s="72"/>
      <c r="BH95" s="73"/>
      <c r="BI95" s="73"/>
      <c r="BJ95" s="74"/>
      <c r="BK95" s="74"/>
      <c r="BL95" s="77">
        <f t="shared" si="29"/>
        <v>6</v>
      </c>
      <c r="BM95" s="80">
        <f t="shared" si="30"/>
        <v>20</v>
      </c>
      <c r="BN95" s="81" t="s">
        <v>145</v>
      </c>
      <c r="BO95" s="82">
        <f>IF(ISBLANK(A95),"",VLOOKUP(LEFT(A95,1),Coordinate,2,FALSE))</f>
        <v>1</v>
      </c>
      <c r="BP95" s="83">
        <f t="shared" si="31"/>
        <v>1</v>
      </c>
      <c r="BQ95" s="84">
        <f t="shared" si="32"/>
        <v>7</v>
      </c>
      <c r="BR95" s="54">
        <f>IF(ISBLANK(A95),"",vlookup(LEFT(A95,1),Coordinate,9,false))</f>
        <v>1</v>
      </c>
      <c r="BS95" s="54">
        <f>IF(ISBLANK(A95),"",VLOOKUP(MID(A95,2,1),Coordinate,9,false))</f>
        <v>1</v>
      </c>
      <c r="BT95" s="54">
        <f>IF(ISBLANK(A95),"",VLOOKUP(MID(A95,3,1),Coordinate,9,false))</f>
        <v>1</v>
      </c>
      <c r="BU95" s="54">
        <f>IF(ISBLANK(A95),"",VLOOKUP(MID(A95,4,1),Coordinate,9,false))</f>
        <v>1</v>
      </c>
      <c r="BV95" s="54">
        <f>IF(ISBLANK(A95),"",VLOOKUP(MID(A95,5,1),Coordinate,9,false))</f>
        <v>1</v>
      </c>
      <c r="BW95" s="54">
        <f>IF(ISBLANK(A95),"",VLOOKUP(MID(A95,6,1),Coordinate,9,false))</f>
        <v>1</v>
      </c>
      <c r="BX95" s="84">
        <f>IF(ISBLANK(A95),"",VLOOKUP(RIGHT(A95,1),Coordinate,9,false))</f>
        <v>1</v>
      </c>
      <c r="BY95" s="84">
        <f t="array" ref="BY95">SUMPRODUCT(BR95:BX95,TRANSPOSE(Weights))</f>
        <v>28</v>
      </c>
      <c r="BZ95" s="53"/>
    </row>
    <row r="96" ht="15.75" customHeight="1">
      <c r="A96" s="238" t="s">
        <v>191</v>
      </c>
      <c r="B96" s="51" t="str">
        <f>IF(ISBLANK(A96),"",if(C96="","N",if(VLOOKUP(BQ96,NewPlanet,3,false)=C96,"Y","N")))</f>
        <v>N</v>
      </c>
      <c r="C96" s="3" t="s">
        <v>193</v>
      </c>
      <c r="D96" s="52"/>
      <c r="E96" s="52"/>
      <c r="F96" s="52"/>
      <c r="G96" s="53" t="s">
        <v>121</v>
      </c>
      <c r="H96" s="52"/>
      <c r="I96" s="54">
        <f t="shared" si="26"/>
        <v>1</v>
      </c>
      <c r="J96" s="52"/>
      <c r="K96" s="52"/>
      <c r="L96" s="52"/>
      <c r="M96" s="52"/>
      <c r="N96" s="52"/>
      <c r="O96" s="54">
        <f t="shared" si="27"/>
        <v>0</v>
      </c>
      <c r="P96" s="55" t="s">
        <v>194</v>
      </c>
      <c r="Q96" s="56" t="s">
        <v>121</v>
      </c>
      <c r="R96" s="57" t="s">
        <v>124</v>
      </c>
      <c r="S96" s="58"/>
      <c r="T96" s="59" t="s">
        <v>124</v>
      </c>
      <c r="U96" s="60"/>
      <c r="V96" s="61" t="s">
        <v>121</v>
      </c>
      <c r="W96" s="62"/>
      <c r="X96" s="52"/>
      <c r="Y96" s="63"/>
      <c r="Z96" s="53">
        <v>3.0</v>
      </c>
      <c r="AA96" s="53">
        <v>3.0</v>
      </c>
      <c r="AB96" s="53">
        <v>7.0</v>
      </c>
      <c r="AC96" s="65"/>
      <c r="AD96" s="52"/>
      <c r="AE96" s="52"/>
      <c r="AF96" s="52"/>
      <c r="AG96" s="65"/>
      <c r="AH96" s="52"/>
      <c r="AI96" s="52"/>
      <c r="AJ96" s="52"/>
      <c r="AK96" s="65"/>
      <c r="AL96" s="52"/>
      <c r="AM96" s="52"/>
      <c r="AN96" s="52"/>
      <c r="AO96" s="56"/>
      <c r="AP96" s="56"/>
      <c r="AQ96" s="56"/>
      <c r="AR96" s="58"/>
      <c r="AS96" s="58"/>
      <c r="AT96" s="66"/>
      <c r="AU96" s="60"/>
      <c r="AV96" s="60"/>
      <c r="AW96" s="61">
        <v>4.0</v>
      </c>
      <c r="AX96" s="62"/>
      <c r="AY96" s="31">
        <f t="shared" si="28"/>
        <v>17</v>
      </c>
      <c r="AZ96" s="63"/>
      <c r="BA96" s="69">
        <v>3.0</v>
      </c>
      <c r="BB96" s="69"/>
      <c r="BC96" s="69"/>
      <c r="BD96" s="71"/>
      <c r="BE96" s="71"/>
      <c r="BF96" s="71"/>
      <c r="BG96" s="72"/>
      <c r="BH96" s="73"/>
      <c r="BI96" s="73"/>
      <c r="BJ96" s="74"/>
      <c r="BK96" s="74"/>
      <c r="BL96" s="77">
        <f t="shared" si="29"/>
        <v>3</v>
      </c>
      <c r="BM96" s="80">
        <f t="shared" si="30"/>
        <v>20</v>
      </c>
      <c r="BN96" s="81" t="s">
        <v>196</v>
      </c>
      <c r="BO96" s="82">
        <f>IF(ISBLANK(A96),"",VLOOKUP(LEFT(A96,1),Coordinate,2,FALSE))</f>
        <v>1</v>
      </c>
      <c r="BP96" s="83">
        <f t="shared" si="31"/>
        <v>1</v>
      </c>
      <c r="BQ96" s="84">
        <f t="shared" si="32"/>
        <v>8</v>
      </c>
      <c r="BR96" s="54">
        <f>IF(ISBLANK(A96),"",vlookup(LEFT(A96,1),Coordinate,9,false))</f>
        <v>1</v>
      </c>
      <c r="BS96" s="54">
        <f>IF(ISBLANK(A96),"",VLOOKUP(MID(A96,2,1),Coordinate,9,false))</f>
        <v>1</v>
      </c>
      <c r="BT96" s="54">
        <f>IF(ISBLANK(A96),"",VLOOKUP(MID(A96,3,1),Coordinate,9,false))</f>
        <v>1</v>
      </c>
      <c r="BU96" s="54">
        <f>IF(ISBLANK(A96),"",VLOOKUP(MID(A96,4,1),Coordinate,9,false))</f>
        <v>1</v>
      </c>
      <c r="BV96" s="54">
        <f>IF(ISBLANK(A96),"",VLOOKUP(MID(A96,5,1),Coordinate,9,false))</f>
        <v>1</v>
      </c>
      <c r="BW96" s="54">
        <f>IF(ISBLANK(A96),"",VLOOKUP(MID(A96,6,1),Coordinate,9,false))</f>
        <v>1</v>
      </c>
      <c r="BX96" s="84">
        <f>IF(ISBLANK(A96),"",VLOOKUP(RIGHT(A96,1),Coordinate,9,false))</f>
        <v>2</v>
      </c>
      <c r="BY96" s="84">
        <f t="array" ref="BY96">SUMPRODUCT(BR96:BX96,TRANSPOSE(Weights))</f>
        <v>35</v>
      </c>
      <c r="BZ96" s="53"/>
    </row>
    <row r="97" ht="15.75" customHeight="1">
      <c r="A97" s="238" t="s">
        <v>199</v>
      </c>
      <c r="B97" s="51" t="str">
        <f>IF(ISBLANK(A97),"",if(C97="","N",if(VLOOKUP(BQ97,NewPlanet,3,false)=C97,"Y","N")))</f>
        <v>N</v>
      </c>
      <c r="C97" s="3" t="s">
        <v>202</v>
      </c>
      <c r="D97" s="52"/>
      <c r="E97" s="52"/>
      <c r="F97" s="53" t="s">
        <v>121</v>
      </c>
      <c r="G97" s="53"/>
      <c r="H97" s="52"/>
      <c r="I97" s="54">
        <f t="shared" si="26"/>
        <v>1</v>
      </c>
      <c r="J97" s="52"/>
      <c r="K97" s="52"/>
      <c r="L97" s="52"/>
      <c r="M97" s="52"/>
      <c r="N97" s="52"/>
      <c r="O97" s="54">
        <f t="shared" si="27"/>
        <v>0</v>
      </c>
      <c r="P97" s="55" t="s">
        <v>124</v>
      </c>
      <c r="Q97" s="56"/>
      <c r="R97" s="57" t="s">
        <v>124</v>
      </c>
      <c r="S97" s="58"/>
      <c r="T97" s="59" t="s">
        <v>124</v>
      </c>
      <c r="U97" s="60"/>
      <c r="V97" s="61"/>
      <c r="W97" s="62"/>
      <c r="X97" s="53" t="s">
        <v>121</v>
      </c>
      <c r="Y97" s="63"/>
      <c r="Z97" s="53">
        <v>7.0</v>
      </c>
      <c r="AA97" s="53">
        <v>6.0</v>
      </c>
      <c r="AB97" s="53">
        <v>6.0</v>
      </c>
      <c r="AC97" s="65"/>
      <c r="AD97" s="52"/>
      <c r="AE97" s="52"/>
      <c r="AF97" s="52"/>
      <c r="AG97" s="65"/>
      <c r="AH97" s="52"/>
      <c r="AI97" s="53">
        <v>1.0</v>
      </c>
      <c r="AJ97" s="52"/>
      <c r="AK97" s="65"/>
      <c r="AL97" s="52"/>
      <c r="AM97" s="52"/>
      <c r="AN97" s="52"/>
      <c r="AO97" s="56"/>
      <c r="AP97" s="56"/>
      <c r="AQ97" s="56"/>
      <c r="AR97" s="58"/>
      <c r="AS97" s="58"/>
      <c r="AT97" s="66"/>
      <c r="AU97" s="60"/>
      <c r="AV97" s="60"/>
      <c r="AW97" s="61"/>
      <c r="AX97" s="62"/>
      <c r="AY97" s="31">
        <f t="shared" si="28"/>
        <v>20</v>
      </c>
      <c r="AZ97" s="63"/>
      <c r="BA97" s="69"/>
      <c r="BB97" s="69"/>
      <c r="BC97" s="69"/>
      <c r="BD97" s="71"/>
      <c r="BE97" s="71"/>
      <c r="BF97" s="71"/>
      <c r="BG97" s="72"/>
      <c r="BH97" s="73"/>
      <c r="BI97" s="73"/>
      <c r="BJ97" s="74"/>
      <c r="BK97" s="74"/>
      <c r="BL97" s="77">
        <f t="shared" si="29"/>
        <v>0</v>
      </c>
      <c r="BM97" s="80">
        <f t="shared" si="30"/>
        <v>20</v>
      </c>
      <c r="BN97" s="81" t="s">
        <v>142</v>
      </c>
      <c r="BO97" s="82">
        <f>IF(ISBLANK(A97),"",VLOOKUP(LEFT(A97,1),Coordinate,2,FALSE))</f>
        <v>1</v>
      </c>
      <c r="BP97" s="83">
        <f t="shared" si="31"/>
        <v>1</v>
      </c>
      <c r="BQ97" s="84">
        <f t="shared" si="32"/>
        <v>9</v>
      </c>
      <c r="BR97" s="54">
        <f>IF(ISBLANK(A97),"",vlookup(LEFT(A97,1),Coordinate,9,false))</f>
        <v>1</v>
      </c>
      <c r="BS97" s="54">
        <f>IF(ISBLANK(A97),"",VLOOKUP(MID(A97,2,1),Coordinate,9,false))</f>
        <v>1</v>
      </c>
      <c r="BT97" s="54">
        <f>IF(ISBLANK(A97),"",VLOOKUP(MID(A97,3,1),Coordinate,9,false))</f>
        <v>1</v>
      </c>
      <c r="BU97" s="54">
        <f>IF(ISBLANK(A97),"",VLOOKUP(MID(A97,4,1),Coordinate,9,false))</f>
        <v>1</v>
      </c>
      <c r="BV97" s="54">
        <f>IF(ISBLANK(A97),"",VLOOKUP(MID(A97,5,1),Coordinate,9,false))</f>
        <v>1</v>
      </c>
      <c r="BW97" s="54">
        <f>IF(ISBLANK(A97),"",VLOOKUP(MID(A97,6,1),Coordinate,9,false))</f>
        <v>1</v>
      </c>
      <c r="BX97" s="84">
        <f>IF(ISBLANK(A97),"",VLOOKUP(RIGHT(A97,1),Coordinate,9,false))</f>
        <v>3</v>
      </c>
      <c r="BY97" s="84">
        <f t="array" ref="BY97">SUMPRODUCT(BR97:BX97,TRANSPOSE(Weights))</f>
        <v>42</v>
      </c>
      <c r="BZ97" s="53"/>
    </row>
    <row r="98" ht="15.75" customHeight="1">
      <c r="A98" s="238" t="s">
        <v>206</v>
      </c>
      <c r="B98" s="51" t="str">
        <f>IF(ISBLANK(A98),"",if(C98="","N",if(VLOOKUP(BQ98,NewPlanet,3,false)=C98,"Y","N")))</f>
        <v>N</v>
      </c>
      <c r="C98" s="3" t="s">
        <v>209</v>
      </c>
      <c r="D98" s="52"/>
      <c r="E98" s="52" t="s">
        <v>119</v>
      </c>
      <c r="F98" s="52"/>
      <c r="G98" s="53"/>
      <c r="H98" s="52"/>
      <c r="I98" s="54">
        <f t="shared" si="26"/>
        <v>1</v>
      </c>
      <c r="J98" s="52"/>
      <c r="K98" s="52"/>
      <c r="L98" s="52"/>
      <c r="M98" s="52"/>
      <c r="N98" s="52"/>
      <c r="O98" s="54">
        <f t="shared" si="27"/>
        <v>0</v>
      </c>
      <c r="P98" s="55" t="s">
        <v>124</v>
      </c>
      <c r="Q98" s="56"/>
      <c r="R98" s="57" t="s">
        <v>124</v>
      </c>
      <c r="S98" s="58"/>
      <c r="T98" s="59" t="s">
        <v>124</v>
      </c>
      <c r="U98" s="60"/>
      <c r="V98" s="61" t="s">
        <v>119</v>
      </c>
      <c r="W98" s="62"/>
      <c r="X98" s="52"/>
      <c r="Y98" s="63"/>
      <c r="Z98" s="53">
        <v>4.0</v>
      </c>
      <c r="AA98" s="53">
        <v>3.0</v>
      </c>
      <c r="AB98" s="53">
        <v>6.0</v>
      </c>
      <c r="AC98" s="65"/>
      <c r="AD98" s="52"/>
      <c r="AE98" s="52"/>
      <c r="AF98" s="52"/>
      <c r="AG98" s="65"/>
      <c r="AH98" s="52"/>
      <c r="AI98" s="52"/>
      <c r="AJ98" s="52"/>
      <c r="AK98" s="65"/>
      <c r="AL98" s="52"/>
      <c r="AM98" s="52"/>
      <c r="AN98" s="52"/>
      <c r="AO98" s="56"/>
      <c r="AP98" s="56"/>
      <c r="AQ98" s="56"/>
      <c r="AR98" s="58"/>
      <c r="AS98" s="58"/>
      <c r="AT98" s="66"/>
      <c r="AU98" s="60"/>
      <c r="AV98" s="60"/>
      <c r="AW98" s="61"/>
      <c r="AX98" s="62"/>
      <c r="AY98" s="31">
        <f t="shared" si="28"/>
        <v>13</v>
      </c>
      <c r="AZ98" s="63"/>
      <c r="BA98" s="69"/>
      <c r="BB98" s="69"/>
      <c r="BC98" s="69"/>
      <c r="BD98" s="71"/>
      <c r="BE98" s="71"/>
      <c r="BF98" s="71"/>
      <c r="BG98" s="72"/>
      <c r="BH98" s="73">
        <v>7.0</v>
      </c>
      <c r="BI98" s="73"/>
      <c r="BJ98" s="74"/>
      <c r="BK98" s="74"/>
      <c r="BL98" s="77">
        <f t="shared" si="29"/>
        <v>7</v>
      </c>
      <c r="BM98" s="80">
        <f t="shared" si="30"/>
        <v>20</v>
      </c>
      <c r="BN98" s="81"/>
      <c r="BO98" s="82">
        <f>IF(ISBLANK(A98),"",VLOOKUP(LEFT(A98,1),Coordinate,2,FALSE))</f>
        <v>1</v>
      </c>
      <c r="BP98" s="83">
        <f t="shared" si="31"/>
        <v>1</v>
      </c>
      <c r="BQ98" s="84">
        <f t="shared" si="32"/>
        <v>54</v>
      </c>
      <c r="BR98" s="54">
        <f>IF(ISBLANK(A98),"",vlookup(LEFT(A98,1),Coordinate,9,false))</f>
        <v>1</v>
      </c>
      <c r="BS98" s="54">
        <f>IF(ISBLANK(A98),"",VLOOKUP(MID(A98,2,1),Coordinate,9,false))</f>
        <v>3</v>
      </c>
      <c r="BT98" s="54">
        <f>IF(ISBLANK(A98),"",VLOOKUP(MID(A98,3,1),Coordinate,9,false))</f>
        <v>17</v>
      </c>
      <c r="BU98" s="54">
        <f>IF(ISBLANK(A98),"",VLOOKUP(MID(A98,4,1),Coordinate,9,false))</f>
        <v>0</v>
      </c>
      <c r="BV98" s="54">
        <f>IF(ISBLANK(A98),"",VLOOKUP(MID(A98,5,1),Coordinate,9,false))</f>
        <v>6</v>
      </c>
      <c r="BW98" s="54">
        <f>IF(ISBLANK(A98),"",VLOOKUP(MID(A98,6,1),Coordinate,9,false))</f>
        <v>14</v>
      </c>
      <c r="BX98" s="84">
        <f>IF(ISBLANK(A98),"",VLOOKUP(RIGHT(A98,1),Coordinate,9,false))</f>
        <v>13</v>
      </c>
      <c r="BY98" s="84">
        <f t="array" ref="BY98">SUMPRODUCT(BR98:BX98,TRANSPOSE(Weights))</f>
        <v>263</v>
      </c>
      <c r="BZ98" s="53"/>
    </row>
    <row r="99" ht="15.75" customHeight="1">
      <c r="A99" s="238" t="s">
        <v>212</v>
      </c>
      <c r="B99" s="51" t="str">
        <f>IF(ISBLANK(A99),"",if(C99="","N",if(VLOOKUP(BQ99,NewPlanet,3,false)=C99,"Y","N")))</f>
        <v>N</v>
      </c>
      <c r="C99" s="3" t="s">
        <v>215</v>
      </c>
      <c r="D99" s="52"/>
      <c r="E99" s="52"/>
      <c r="F99" s="52"/>
      <c r="G99" s="53" t="s">
        <v>119</v>
      </c>
      <c r="H99" s="52"/>
      <c r="I99" s="54">
        <f t="shared" si="26"/>
        <v>1</v>
      </c>
      <c r="J99" s="52"/>
      <c r="K99" s="52"/>
      <c r="L99" s="52"/>
      <c r="M99" s="52"/>
      <c r="N99" s="52"/>
      <c r="O99" s="54">
        <f t="shared" si="27"/>
        <v>0</v>
      </c>
      <c r="P99" s="55" t="s">
        <v>124</v>
      </c>
      <c r="Q99" s="56"/>
      <c r="R99" s="57" t="s">
        <v>122</v>
      </c>
      <c r="S99" s="58"/>
      <c r="T99" s="59" t="s">
        <v>125</v>
      </c>
      <c r="U99" s="60" t="s">
        <v>119</v>
      </c>
      <c r="V99" s="61" t="s">
        <v>119</v>
      </c>
      <c r="W99" s="62"/>
      <c r="X99" s="52"/>
      <c r="Y99" s="63"/>
      <c r="Z99" s="53">
        <v>2.0</v>
      </c>
      <c r="AA99" s="53">
        <v>5.0</v>
      </c>
      <c r="AB99" s="53"/>
      <c r="AC99" s="65"/>
      <c r="AD99" s="52"/>
      <c r="AE99" s="52"/>
      <c r="AF99" s="52"/>
      <c r="AG99" s="65"/>
      <c r="AH99" s="52"/>
      <c r="AI99" s="52"/>
      <c r="AJ99" s="52"/>
      <c r="AK99" s="65"/>
      <c r="AL99" s="52"/>
      <c r="AM99" s="52"/>
      <c r="AN99" s="52"/>
      <c r="AO99" s="56"/>
      <c r="AP99" s="56"/>
      <c r="AQ99" s="56"/>
      <c r="AR99" s="58"/>
      <c r="AS99" s="58"/>
      <c r="AT99" s="66">
        <v>2.0</v>
      </c>
      <c r="AU99" s="60"/>
      <c r="AV99" s="60"/>
      <c r="AW99" s="61"/>
      <c r="AX99" s="62"/>
      <c r="AY99" s="31">
        <f t="shared" si="28"/>
        <v>9</v>
      </c>
      <c r="AZ99" s="63"/>
      <c r="BA99" s="69"/>
      <c r="BB99" s="69"/>
      <c r="BC99" s="69"/>
      <c r="BD99" s="71"/>
      <c r="BE99" s="71"/>
      <c r="BF99" s="71"/>
      <c r="BG99" s="72">
        <v>6.0</v>
      </c>
      <c r="BH99" s="73">
        <v>5.0</v>
      </c>
      <c r="BI99" s="73"/>
      <c r="BJ99" s="74"/>
      <c r="BK99" s="74"/>
      <c r="BL99" s="77">
        <f t="shared" si="29"/>
        <v>11</v>
      </c>
      <c r="BM99" s="80">
        <f t="shared" si="30"/>
        <v>20</v>
      </c>
      <c r="BN99" s="81"/>
      <c r="BO99" s="82">
        <f>IF(ISBLANK(A99),"",VLOOKUP(LEFT(A99,1),Coordinate,2,FALSE))</f>
        <v>1</v>
      </c>
      <c r="BP99" s="83">
        <f t="shared" si="31"/>
        <v>1</v>
      </c>
      <c r="BQ99" s="84">
        <f t="shared" si="32"/>
        <v>67</v>
      </c>
      <c r="BR99" s="54">
        <f>IF(ISBLANK(A99),"",vlookup(LEFT(A99,1),Coordinate,9,false))</f>
        <v>1</v>
      </c>
      <c r="BS99" s="54">
        <f>IF(ISBLANK(A99),"",VLOOKUP(MID(A99,2,1),Coordinate,9,false))</f>
        <v>4</v>
      </c>
      <c r="BT99" s="54">
        <f>IF(ISBLANK(A99),"",VLOOKUP(MID(A99,3,1),Coordinate,9,false))</f>
        <v>0</v>
      </c>
      <c r="BU99" s="54">
        <f>IF(ISBLANK(A99),"",VLOOKUP(MID(A99,4,1),Coordinate,9,false))</f>
        <v>17</v>
      </c>
      <c r="BV99" s="54">
        <f>IF(ISBLANK(A99),"",VLOOKUP(MID(A99,5,1),Coordinate,9,false))</f>
        <v>18</v>
      </c>
      <c r="BW99" s="54">
        <f>IF(ISBLANK(A99),"",VLOOKUP(MID(A99,6,1),Coordinate,9,false))</f>
        <v>4</v>
      </c>
      <c r="BX99" s="84">
        <f>IF(ISBLANK(A99),"",VLOOKUP(RIGHT(A99,1),Coordinate,9,false))</f>
        <v>23</v>
      </c>
      <c r="BY99" s="84">
        <f t="array" ref="BY99">SUMPRODUCT(BR99:BX99,TRANSPOSE(Weights))</f>
        <v>352</v>
      </c>
      <c r="BZ99" s="53"/>
    </row>
    <row r="100" ht="15.75" customHeight="1">
      <c r="A100" s="238" t="s">
        <v>219</v>
      </c>
      <c r="B100" s="51" t="str">
        <f>IF(ISBLANK(A100),"",if(C100="","N",if(VLOOKUP(BQ100,NewPlanet,3,false)=C100,"Y","N")))</f>
        <v>N</v>
      </c>
      <c r="C100" s="3" t="s">
        <v>221</v>
      </c>
      <c r="D100" s="52" t="s">
        <v>119</v>
      </c>
      <c r="E100" s="52"/>
      <c r="F100" s="52"/>
      <c r="G100" s="53"/>
      <c r="H100" s="52"/>
      <c r="I100" s="54">
        <f t="shared" si="26"/>
        <v>1</v>
      </c>
      <c r="J100" s="52"/>
      <c r="K100" s="52"/>
      <c r="L100" s="52"/>
      <c r="M100" s="52"/>
      <c r="N100" s="52"/>
      <c r="O100" s="54">
        <f t="shared" si="27"/>
        <v>0</v>
      </c>
      <c r="P100" s="55" t="s">
        <v>131</v>
      </c>
      <c r="Q100" s="56" t="s">
        <v>119</v>
      </c>
      <c r="R100" s="57" t="s">
        <v>123</v>
      </c>
      <c r="S100" s="58"/>
      <c r="T100" s="59" t="s">
        <v>124</v>
      </c>
      <c r="U100" s="60"/>
      <c r="V100" s="61"/>
      <c r="W100" s="62" t="s">
        <v>119</v>
      </c>
      <c r="X100" s="52"/>
      <c r="Y100" s="63"/>
      <c r="Z100" s="53">
        <v>4.0</v>
      </c>
      <c r="AA100" s="53">
        <v>6.0</v>
      </c>
      <c r="AB100" s="53"/>
      <c r="AC100" s="65"/>
      <c r="AD100" s="52"/>
      <c r="AE100" s="52"/>
      <c r="AF100" s="52"/>
      <c r="AG100" s="65"/>
      <c r="AH100" s="52"/>
      <c r="AI100" s="52"/>
      <c r="AJ100" s="52"/>
      <c r="AK100" s="65"/>
      <c r="AL100" s="52"/>
      <c r="AM100" s="52"/>
      <c r="AN100" s="52"/>
      <c r="AO100" s="56"/>
      <c r="AP100" s="56"/>
      <c r="AQ100" s="56"/>
      <c r="AR100" s="58">
        <v>2.0</v>
      </c>
      <c r="AS100" s="58"/>
      <c r="AT100" s="66"/>
      <c r="AU100" s="60"/>
      <c r="AV100" s="60"/>
      <c r="AW100" s="61"/>
      <c r="AX100" s="62"/>
      <c r="AY100" s="31">
        <f t="shared" si="28"/>
        <v>12</v>
      </c>
      <c r="AZ100" s="63"/>
      <c r="BA100" s="69"/>
      <c r="BB100" s="69">
        <v>3.0</v>
      </c>
      <c r="BC100" s="69"/>
      <c r="BD100" s="71"/>
      <c r="BE100" s="71"/>
      <c r="BF100" s="71"/>
      <c r="BG100" s="72"/>
      <c r="BH100" s="73"/>
      <c r="BI100" s="73"/>
      <c r="BJ100" s="74">
        <v>5.0</v>
      </c>
      <c r="BK100" s="74"/>
      <c r="BL100" s="77">
        <f t="shared" si="29"/>
        <v>8</v>
      </c>
      <c r="BM100" s="80">
        <f t="shared" si="30"/>
        <v>20</v>
      </c>
      <c r="BN100" s="81" t="s">
        <v>142</v>
      </c>
      <c r="BO100" s="82">
        <f>IF(ISBLANK(A100),"",VLOOKUP(LEFT(A100,1),Coordinate,2,FALSE))</f>
        <v>1</v>
      </c>
      <c r="BP100" s="83">
        <f t="shared" si="31"/>
        <v>1</v>
      </c>
      <c r="BQ100" s="84">
        <f t="shared" si="32"/>
        <v>65</v>
      </c>
      <c r="BR100" s="54">
        <f>IF(ISBLANK(A100),"",vlookup(LEFT(A100,1),Coordinate,9,false))</f>
        <v>1</v>
      </c>
      <c r="BS100" s="54">
        <f>IF(ISBLANK(A100),"",VLOOKUP(MID(A100,2,1),Coordinate,9,false))</f>
        <v>4</v>
      </c>
      <c r="BT100" s="54">
        <f>IF(ISBLANK(A100),"",VLOOKUP(MID(A100,3,1),Coordinate,9,false))</f>
        <v>0</v>
      </c>
      <c r="BU100" s="54">
        <f>IF(ISBLANK(A100),"",VLOOKUP(MID(A100,4,1),Coordinate,9,false))</f>
        <v>21</v>
      </c>
      <c r="BV100" s="54">
        <f>IF(ISBLANK(A100),"",VLOOKUP(MID(A100,5,1),Coordinate,9,false))</f>
        <v>4</v>
      </c>
      <c r="BW100" s="54">
        <f>IF(ISBLANK(A100),"",VLOOKUP(MID(A100,6,1),Coordinate,9,false))</f>
        <v>17</v>
      </c>
      <c r="BX100" s="84">
        <f>IF(ISBLANK(A100),"",VLOOKUP(RIGHT(A100,1),Coordinate,9,false))</f>
        <v>18</v>
      </c>
      <c r="BY100" s="84">
        <f t="array" ref="BY100">SUMPRODUCT(BR100:BX100,TRANSPOSE(Weights))</f>
        <v>341</v>
      </c>
      <c r="BZ100" s="53"/>
    </row>
    <row r="101" ht="15.75" customHeight="1">
      <c r="A101" s="238" t="s">
        <v>223</v>
      </c>
      <c r="B101" s="51" t="str">
        <f>IF(ISBLANK(A101),"",if(C101="","N",if(VLOOKUP(BQ101,NewPlanet,3,false)=C101,"Y","N")))</f>
        <v>N</v>
      </c>
      <c r="C101" s="3" t="s">
        <v>224</v>
      </c>
      <c r="D101" s="52"/>
      <c r="E101" s="52"/>
      <c r="F101" s="52" t="s">
        <v>119</v>
      </c>
      <c r="G101" s="53"/>
      <c r="H101" s="52"/>
      <c r="I101" s="54">
        <f t="shared" si="26"/>
        <v>1</v>
      </c>
      <c r="J101" s="52"/>
      <c r="K101" s="52"/>
      <c r="L101" s="52"/>
      <c r="M101" s="52"/>
      <c r="N101" s="52"/>
      <c r="O101" s="54">
        <f t="shared" si="27"/>
        <v>0</v>
      </c>
      <c r="P101" s="55" t="s">
        <v>124</v>
      </c>
      <c r="Q101" s="56"/>
      <c r="R101" s="57" t="s">
        <v>124</v>
      </c>
      <c r="S101" s="58"/>
      <c r="T101" s="59" t="s">
        <v>125</v>
      </c>
      <c r="U101" s="60" t="s">
        <v>119</v>
      </c>
      <c r="V101" s="61"/>
      <c r="W101" s="62" t="s">
        <v>119</v>
      </c>
      <c r="X101" s="52"/>
      <c r="Y101" s="63"/>
      <c r="Z101" s="53">
        <v>1.0</v>
      </c>
      <c r="AA101" s="53">
        <v>3.0</v>
      </c>
      <c r="AB101" s="53">
        <v>4.0</v>
      </c>
      <c r="AC101" s="65"/>
      <c r="AD101" s="52"/>
      <c r="AE101" s="52"/>
      <c r="AF101" s="52"/>
      <c r="AG101" s="65"/>
      <c r="AH101" s="52"/>
      <c r="AI101" s="52"/>
      <c r="AJ101" s="52"/>
      <c r="AK101" s="65"/>
      <c r="AL101" s="52"/>
      <c r="AM101" s="52"/>
      <c r="AN101" s="52"/>
      <c r="AO101" s="56"/>
      <c r="AP101" s="56"/>
      <c r="AQ101" s="56"/>
      <c r="AR101" s="58"/>
      <c r="AS101" s="58"/>
      <c r="AT101" s="66"/>
      <c r="AU101" s="60"/>
      <c r="AV101" s="60"/>
      <c r="AW101" s="61"/>
      <c r="AX101" s="62"/>
      <c r="AY101" s="31">
        <f t="shared" si="28"/>
        <v>8</v>
      </c>
      <c r="AZ101" s="63"/>
      <c r="BA101" s="69"/>
      <c r="BB101" s="69"/>
      <c r="BC101" s="69"/>
      <c r="BD101" s="71"/>
      <c r="BE101" s="71"/>
      <c r="BF101" s="71"/>
      <c r="BG101" s="72">
        <v>5.0</v>
      </c>
      <c r="BH101" s="73"/>
      <c r="BI101" s="73"/>
      <c r="BJ101" s="74">
        <v>4.0</v>
      </c>
      <c r="BK101" s="74">
        <v>3.0</v>
      </c>
      <c r="BL101" s="77">
        <f t="shared" si="29"/>
        <v>12</v>
      </c>
      <c r="BM101" s="80">
        <f t="shared" si="30"/>
        <v>20</v>
      </c>
      <c r="BN101" s="81"/>
      <c r="BO101" s="82">
        <f>IF(ISBLANK(A101),"",VLOOKUP(LEFT(A101,1),Coordinate,2,FALSE))</f>
        <v>1</v>
      </c>
      <c r="BP101" s="83">
        <f t="shared" si="31"/>
        <v>1</v>
      </c>
      <c r="BQ101" s="84">
        <f t="shared" si="32"/>
        <v>79</v>
      </c>
      <c r="BR101" s="54">
        <f>IF(ISBLANK(A101),"",vlookup(LEFT(A101,1),Coordinate,9,false))</f>
        <v>1</v>
      </c>
      <c r="BS101" s="54">
        <f>IF(ISBLANK(A101),"",VLOOKUP(MID(A101,2,1),Coordinate,9,false))</f>
        <v>4</v>
      </c>
      <c r="BT101" s="54">
        <f>IF(ISBLANK(A101),"",VLOOKUP(MID(A101,3,1),Coordinate,9,false))</f>
        <v>5</v>
      </c>
      <c r="BU101" s="54">
        <f>IF(ISBLANK(A101),"",VLOOKUP(MID(A101,4,1),Coordinate,9,false))</f>
        <v>14</v>
      </c>
      <c r="BV101" s="54">
        <f>IF(ISBLANK(A101),"",VLOOKUP(MID(A101,5,1),Coordinate,9,false))</f>
        <v>17</v>
      </c>
      <c r="BW101" s="54">
        <f>IF(ISBLANK(A101),"",VLOOKUP(MID(A101,6,1),Coordinate,9,false))</f>
        <v>20</v>
      </c>
      <c r="BX101" s="84">
        <f>IF(ISBLANK(A101),"",VLOOKUP(RIGHT(A101,1),Coordinate,9,false))</f>
        <v>18</v>
      </c>
      <c r="BY101" s="84">
        <f t="array" ref="BY101">SUMPRODUCT(BR101:BX101,TRANSPOSE(Weights))</f>
        <v>411</v>
      </c>
      <c r="BZ101" s="53"/>
    </row>
    <row r="102" ht="15.75" customHeight="1">
      <c r="A102" s="238" t="s">
        <v>227</v>
      </c>
      <c r="B102" s="51" t="str">
        <f>IF(ISBLANK(A102),"",if(C102="","N",if(VLOOKUP(BQ102,NewPlanet,3,false)=C102,"Y","N")))</f>
        <v>N</v>
      </c>
      <c r="C102" s="3" t="s">
        <v>229</v>
      </c>
      <c r="D102" s="53" t="s">
        <v>119</v>
      </c>
      <c r="E102" s="52"/>
      <c r="F102" s="52"/>
      <c r="G102" s="53"/>
      <c r="H102" s="52"/>
      <c r="I102" s="54">
        <f t="shared" si="26"/>
        <v>1</v>
      </c>
      <c r="J102" s="52"/>
      <c r="K102" s="52"/>
      <c r="L102" s="52"/>
      <c r="M102" s="52"/>
      <c r="N102" s="52"/>
      <c r="O102" s="54">
        <f t="shared" si="27"/>
        <v>0</v>
      </c>
      <c r="P102" s="55" t="s">
        <v>122</v>
      </c>
      <c r="Q102" s="64" t="s">
        <v>119</v>
      </c>
      <c r="R102" s="57" t="s">
        <v>124</v>
      </c>
      <c r="S102" s="58"/>
      <c r="T102" s="59" t="s">
        <v>124</v>
      </c>
      <c r="U102" s="60"/>
      <c r="V102" s="68" t="s">
        <v>119</v>
      </c>
      <c r="W102" s="62"/>
      <c r="X102" s="53" t="s">
        <v>119</v>
      </c>
      <c r="Y102" s="63"/>
      <c r="Z102" s="53">
        <v>3.0</v>
      </c>
      <c r="AA102" s="53">
        <v>7.0</v>
      </c>
      <c r="AB102" s="53">
        <v>3.0</v>
      </c>
      <c r="AC102" s="65"/>
      <c r="AD102" s="52"/>
      <c r="AE102" s="53">
        <v>1.0</v>
      </c>
      <c r="AF102" s="52"/>
      <c r="AG102" s="65"/>
      <c r="AH102" s="52"/>
      <c r="AI102" s="52"/>
      <c r="AJ102" s="52"/>
      <c r="AK102" s="65"/>
      <c r="AL102" s="52"/>
      <c r="AM102" s="52"/>
      <c r="AN102" s="52"/>
      <c r="AO102" s="56"/>
      <c r="AP102" s="56"/>
      <c r="AQ102" s="64"/>
      <c r="AR102" s="58"/>
      <c r="AS102" s="58"/>
      <c r="AT102" s="66"/>
      <c r="AU102" s="60"/>
      <c r="AV102" s="60"/>
      <c r="AW102" s="68">
        <v>3.0</v>
      </c>
      <c r="AX102" s="62"/>
      <c r="AY102" s="31">
        <f t="shared" si="28"/>
        <v>17</v>
      </c>
      <c r="AZ102" s="63"/>
      <c r="BA102" s="69"/>
      <c r="BB102" s="69"/>
      <c r="BC102" s="75">
        <v>3.0</v>
      </c>
      <c r="BD102" s="71"/>
      <c r="BE102" s="71"/>
      <c r="BF102" s="71"/>
      <c r="BG102" s="72"/>
      <c r="BH102" s="73"/>
      <c r="BI102" s="73"/>
      <c r="BJ102" s="74"/>
      <c r="BK102" s="74"/>
      <c r="BL102" s="77">
        <f t="shared" si="29"/>
        <v>3</v>
      </c>
      <c r="BM102" s="80">
        <f t="shared" si="30"/>
        <v>20</v>
      </c>
      <c r="BN102" s="81" t="s">
        <v>231</v>
      </c>
      <c r="BO102" s="82">
        <f>IF(ISBLANK(A102),"",VLOOKUP(LEFT(A102,1),Coordinate,2,FALSE))</f>
        <v>1</v>
      </c>
      <c r="BP102" s="83">
        <f t="shared" si="31"/>
        <v>1</v>
      </c>
      <c r="BQ102" s="84">
        <f t="shared" si="32"/>
        <v>58</v>
      </c>
      <c r="BR102" s="54">
        <f>IF(ISBLANK(A102),"",vlookup(LEFT(A102,1),Coordinate,9,false))</f>
        <v>1</v>
      </c>
      <c r="BS102" s="54">
        <f>IF(ISBLANK(A102),"",VLOOKUP(MID(A102,2,1),Coordinate,9,false))</f>
        <v>4</v>
      </c>
      <c r="BT102" s="54">
        <f>IF(ISBLANK(A102),"",VLOOKUP(MID(A102,3,1),Coordinate,9,false))</f>
        <v>11</v>
      </c>
      <c r="BU102" s="54">
        <f>IF(ISBLANK(A102),"",VLOOKUP(MID(A102,4,1),Coordinate,9,false))</f>
        <v>4</v>
      </c>
      <c r="BV102" s="54">
        <f>IF(ISBLANK(A102),"",VLOOKUP(MID(A102,5,1),Coordinate,9,false))</f>
        <v>21</v>
      </c>
      <c r="BW102" s="54">
        <f>IF(ISBLANK(A102),"",VLOOKUP(MID(A102,6,1),Coordinate,9,false))</f>
        <v>4</v>
      </c>
      <c r="BX102" s="84">
        <f>IF(ISBLANK(A102),"",VLOOKUP(RIGHT(A102,1),Coordinate,9,false))</f>
        <v>13</v>
      </c>
      <c r="BY102" s="84">
        <f t="array" ref="BY102">SUMPRODUCT(BR102:BX102,TRANSPOSE(Weights))</f>
        <v>278</v>
      </c>
      <c r="BZ102" s="53"/>
    </row>
    <row r="103" ht="15.75" customHeight="1">
      <c r="A103" s="238" t="s">
        <v>234</v>
      </c>
      <c r="B103" s="51" t="str">
        <f>IF(ISBLANK(A103),"",if(C103="","N",if(VLOOKUP(BQ103,NewPlanet,3,false)=C103,"Y","N")))</f>
        <v>N</v>
      </c>
      <c r="C103" s="3" t="s">
        <v>235</v>
      </c>
      <c r="D103" s="52"/>
      <c r="E103" s="52"/>
      <c r="F103" s="52"/>
      <c r="G103" s="53" t="s">
        <v>119</v>
      </c>
      <c r="H103" s="52"/>
      <c r="I103" s="54">
        <f t="shared" si="26"/>
        <v>1</v>
      </c>
      <c r="J103" s="52"/>
      <c r="K103" s="52"/>
      <c r="L103" s="52"/>
      <c r="M103" s="52"/>
      <c r="N103" s="52"/>
      <c r="O103" s="54">
        <f t="shared" si="27"/>
        <v>0</v>
      </c>
      <c r="P103" s="55" t="s">
        <v>124</v>
      </c>
      <c r="Q103" s="56"/>
      <c r="R103" s="57" t="s">
        <v>123</v>
      </c>
      <c r="S103" s="58"/>
      <c r="T103" s="59" t="s">
        <v>124</v>
      </c>
      <c r="U103" s="60"/>
      <c r="V103" s="68"/>
      <c r="W103" s="70" t="s">
        <v>119</v>
      </c>
      <c r="X103" s="52"/>
      <c r="Y103" s="63"/>
      <c r="Z103" s="53">
        <v>3.0</v>
      </c>
      <c r="AA103" s="53">
        <v>4.0</v>
      </c>
      <c r="AB103" s="53">
        <v>4.0</v>
      </c>
      <c r="AC103" s="65"/>
      <c r="AD103" s="52"/>
      <c r="AE103" s="52"/>
      <c r="AF103" s="52"/>
      <c r="AG103" s="65"/>
      <c r="AH103" s="52"/>
      <c r="AI103" s="52"/>
      <c r="AJ103" s="52"/>
      <c r="AK103" s="65"/>
      <c r="AL103" s="52"/>
      <c r="AM103" s="52"/>
      <c r="AN103" s="52"/>
      <c r="AO103" s="56"/>
      <c r="AP103" s="56"/>
      <c r="AQ103" s="56"/>
      <c r="AR103" s="66">
        <v>3.0</v>
      </c>
      <c r="AS103" s="58"/>
      <c r="AT103" s="66"/>
      <c r="AU103" s="60"/>
      <c r="AV103" s="60"/>
      <c r="AW103" s="61"/>
      <c r="AX103" s="62"/>
      <c r="AY103" s="31">
        <f t="shared" si="28"/>
        <v>14</v>
      </c>
      <c r="AZ103" s="63"/>
      <c r="BA103" s="69"/>
      <c r="BB103" s="69"/>
      <c r="BC103" s="69"/>
      <c r="BD103" s="71"/>
      <c r="BE103" s="71"/>
      <c r="BF103" s="71"/>
      <c r="BG103" s="72"/>
      <c r="BH103" s="73"/>
      <c r="BI103" s="73"/>
      <c r="BJ103" s="79">
        <v>6.0</v>
      </c>
      <c r="BK103" s="74"/>
      <c r="BL103" s="77">
        <f t="shared" si="29"/>
        <v>6</v>
      </c>
      <c r="BM103" s="80">
        <f t="shared" si="30"/>
        <v>20</v>
      </c>
      <c r="BN103" s="81"/>
      <c r="BO103" s="82">
        <f>IF(ISBLANK(A103),"",VLOOKUP(LEFT(A103,1),Coordinate,2,FALSE))</f>
        <v>1</v>
      </c>
      <c r="BP103" s="83">
        <f t="shared" si="31"/>
        <v>1</v>
      </c>
      <c r="BQ103" s="84">
        <f t="shared" si="32"/>
        <v>73</v>
      </c>
      <c r="BR103" s="54">
        <f>IF(ISBLANK(A103),"",vlookup(LEFT(A103,1),Coordinate,9,false))</f>
        <v>1</v>
      </c>
      <c r="BS103" s="54">
        <f>IF(ISBLANK(A103),"",VLOOKUP(MID(A103,2,1),Coordinate,9,false))</f>
        <v>4</v>
      </c>
      <c r="BT103" s="54">
        <f>IF(ISBLANK(A103),"",VLOOKUP(MID(A103,3,1),Coordinate,9,false))</f>
        <v>18</v>
      </c>
      <c r="BU103" s="54">
        <f>IF(ISBLANK(A103),"",VLOOKUP(MID(A103,4,1),Coordinate,9,false))</f>
        <v>19</v>
      </c>
      <c r="BV103" s="54">
        <f>IF(ISBLANK(A103),"",VLOOKUP(MID(A103,5,1),Coordinate,9,false))</f>
        <v>14</v>
      </c>
      <c r="BW103" s="54">
        <f>IF(ISBLANK(A103),"",VLOOKUP(MID(A103,6,1),Coordinate,9,false))</f>
        <v>13</v>
      </c>
      <c r="BX103" s="84">
        <f>IF(ISBLANK(A103),"",VLOOKUP(RIGHT(A103,1),Coordinate,9,false))</f>
        <v>4</v>
      </c>
      <c r="BY103" s="84">
        <f t="array" ref="BY103">SUMPRODUCT(BR103:BX103,TRANSPOSE(Weights))</f>
        <v>315</v>
      </c>
      <c r="BZ103" s="53"/>
    </row>
    <row r="104">
      <c r="A104" s="238" t="s">
        <v>242</v>
      </c>
      <c r="B104" s="51" t="str">
        <f>IF(ISBLANK(A104),"",if(C104="","N",if(VLOOKUP(BQ104,NewPlanet,3,false)=C104,"Y","N")))</f>
        <v>N</v>
      </c>
      <c r="C104" s="3" t="s">
        <v>244</v>
      </c>
      <c r="D104" s="52"/>
      <c r="E104" s="52"/>
      <c r="F104" s="52"/>
      <c r="G104" s="53"/>
      <c r="H104" s="53" t="s">
        <v>121</v>
      </c>
      <c r="I104" s="54">
        <f t="shared" si="26"/>
        <v>1</v>
      </c>
      <c r="J104" s="52"/>
      <c r="K104" s="52"/>
      <c r="L104" s="52"/>
      <c r="M104" s="52"/>
      <c r="N104" s="52"/>
      <c r="O104" s="54">
        <f t="shared" si="27"/>
        <v>0</v>
      </c>
      <c r="P104" s="55" t="s">
        <v>123</v>
      </c>
      <c r="Q104" s="64" t="s">
        <v>121</v>
      </c>
      <c r="R104" s="57" t="s">
        <v>123</v>
      </c>
      <c r="S104" s="66" t="s">
        <v>121</v>
      </c>
      <c r="T104" s="59" t="s">
        <v>125</v>
      </c>
      <c r="U104" s="67" t="s">
        <v>121</v>
      </c>
      <c r="V104" s="68" t="s">
        <v>121</v>
      </c>
      <c r="W104" s="70" t="s">
        <v>121</v>
      </c>
      <c r="X104" s="52"/>
      <c r="Y104" s="63"/>
      <c r="Z104" s="53">
        <v>4.0</v>
      </c>
      <c r="AA104" s="53"/>
      <c r="AB104" s="53"/>
      <c r="AC104" s="65"/>
      <c r="AD104" s="52"/>
      <c r="AE104" s="52"/>
      <c r="AF104" s="52"/>
      <c r="AG104" s="65"/>
      <c r="AH104" s="52"/>
      <c r="AI104" s="52"/>
      <c r="AJ104" s="52"/>
      <c r="AK104" s="65"/>
      <c r="AL104" s="52"/>
      <c r="AM104" s="52"/>
      <c r="AN104" s="52"/>
      <c r="AO104" s="56"/>
      <c r="AP104" s="56"/>
      <c r="AQ104" s="56"/>
      <c r="AR104" s="58"/>
      <c r="AS104" s="58"/>
      <c r="AT104" s="66"/>
      <c r="AU104" s="60"/>
      <c r="AV104" s="60"/>
      <c r="AW104" s="61"/>
      <c r="AX104" s="62"/>
      <c r="AY104" s="31">
        <f t="shared" si="28"/>
        <v>4</v>
      </c>
      <c r="AZ104" s="63"/>
      <c r="BA104" s="75">
        <v>2.0</v>
      </c>
      <c r="BB104" s="69"/>
      <c r="BC104" s="69"/>
      <c r="BD104" s="89">
        <v>2.0</v>
      </c>
      <c r="BE104" s="71"/>
      <c r="BF104" s="71"/>
      <c r="BG104" s="76">
        <v>2.0</v>
      </c>
      <c r="BH104" s="78">
        <v>4.0</v>
      </c>
      <c r="BI104" s="78">
        <v>1.0</v>
      </c>
      <c r="BJ104" s="79">
        <v>5.0</v>
      </c>
      <c r="BK104" s="79"/>
      <c r="BL104" s="77">
        <f t="shared" si="29"/>
        <v>16</v>
      </c>
      <c r="BM104" s="80">
        <f t="shared" si="30"/>
        <v>20</v>
      </c>
      <c r="BN104" s="81"/>
      <c r="BO104" s="82">
        <f>IF(ISBLANK(A104),"",VLOOKUP(LEFT(A104,1),Coordinate,2,FALSE))</f>
        <v>1</v>
      </c>
      <c r="BP104" s="83">
        <f t="shared" si="31"/>
        <v>1</v>
      </c>
      <c r="BQ104" s="84">
        <f t="shared" si="32"/>
        <v>72</v>
      </c>
      <c r="BR104" s="54">
        <f>IF(ISBLANK(A104),"",vlookup(LEFT(A104,1),Coordinate,9,false))</f>
        <v>1</v>
      </c>
      <c r="BS104" s="54">
        <f>IF(ISBLANK(A104),"",VLOOKUP(MID(A104,2,1),Coordinate,9,false))</f>
        <v>11</v>
      </c>
      <c r="BT104" s="54">
        <f>IF(ISBLANK(A104),"",VLOOKUP(MID(A104,3,1),Coordinate,9,false))</f>
        <v>14</v>
      </c>
      <c r="BU104" s="54">
        <f>IF(ISBLANK(A104),"",VLOOKUP(MID(A104,4,1),Coordinate,9,false))</f>
        <v>22</v>
      </c>
      <c r="BV104" s="54">
        <f>IF(ISBLANK(A104),"",VLOOKUP(MID(A104,5,1),Coordinate,9,false))</f>
        <v>9</v>
      </c>
      <c r="BW104" s="54">
        <f>IF(ISBLANK(A104),"",VLOOKUP(MID(A104,6,1),Coordinate,9,false))</f>
        <v>14</v>
      </c>
      <c r="BX104" s="84">
        <f>IF(ISBLANK(A104),"",VLOOKUP(RIGHT(A104,1),Coordinate,9,false))</f>
        <v>1</v>
      </c>
      <c r="BY104" s="84">
        <f t="array" ref="BY104">SUMPRODUCT(BR104:BX104,TRANSPOSE(Weights))</f>
        <v>289</v>
      </c>
      <c r="BZ104" s="53"/>
    </row>
    <row r="105" ht="15.75" customHeight="1">
      <c r="A105" s="238" t="s">
        <v>249</v>
      </c>
      <c r="B105" s="51" t="str">
        <f>IF(ISBLANK(A105),"",if(C105="","N",if(VLOOKUP(BQ105,NewPlanet,3,false)=C105,"Y","N")))</f>
        <v>N</v>
      </c>
      <c r="C105" s="3" t="s">
        <v>252</v>
      </c>
      <c r="D105" s="52"/>
      <c r="E105" s="52"/>
      <c r="F105" s="53" t="s">
        <v>119</v>
      </c>
      <c r="G105" s="53"/>
      <c r="H105" s="52"/>
      <c r="I105" s="54">
        <f t="shared" si="26"/>
        <v>1</v>
      </c>
      <c r="J105" s="52"/>
      <c r="K105" s="52"/>
      <c r="L105" s="52"/>
      <c r="M105" s="52"/>
      <c r="N105" s="52"/>
      <c r="O105" s="54">
        <f t="shared" si="27"/>
        <v>0</v>
      </c>
      <c r="P105" s="55" t="s">
        <v>124</v>
      </c>
      <c r="Q105" s="56"/>
      <c r="R105" s="57" t="s">
        <v>124</v>
      </c>
      <c r="S105" s="58"/>
      <c r="T105" s="59" t="s">
        <v>125</v>
      </c>
      <c r="U105" s="67" t="s">
        <v>119</v>
      </c>
      <c r="V105" s="68" t="s">
        <v>119</v>
      </c>
      <c r="W105" s="62"/>
      <c r="X105" s="53" t="s">
        <v>119</v>
      </c>
      <c r="Y105" s="63"/>
      <c r="Z105" s="53">
        <v>4.0</v>
      </c>
      <c r="AA105" s="53">
        <v>4.0</v>
      </c>
      <c r="AB105" s="53"/>
      <c r="AC105" s="65"/>
      <c r="AD105" s="52"/>
      <c r="AE105" s="52"/>
      <c r="AF105" s="52"/>
      <c r="AG105" s="65"/>
      <c r="AH105" s="52"/>
      <c r="AI105" s="52"/>
      <c r="AJ105" s="52"/>
      <c r="AK105" s="65"/>
      <c r="AL105" s="53">
        <v>1.0</v>
      </c>
      <c r="AM105" s="52"/>
      <c r="AN105" s="52"/>
      <c r="AO105" s="56"/>
      <c r="AP105" s="56"/>
      <c r="AQ105" s="56"/>
      <c r="AR105" s="58"/>
      <c r="AS105" s="58"/>
      <c r="AT105" s="66"/>
      <c r="AU105" s="60"/>
      <c r="AV105" s="60"/>
      <c r="AW105" s="61"/>
      <c r="AX105" s="62"/>
      <c r="AY105" s="31">
        <f t="shared" si="28"/>
        <v>9</v>
      </c>
      <c r="AZ105" s="63"/>
      <c r="BA105" s="69"/>
      <c r="BB105" s="69"/>
      <c r="BC105" s="69"/>
      <c r="BD105" s="71"/>
      <c r="BE105" s="71"/>
      <c r="BF105" s="71"/>
      <c r="BG105" s="76">
        <v>5.0</v>
      </c>
      <c r="BH105" s="78">
        <v>4.0</v>
      </c>
      <c r="BI105" s="78">
        <v>2.0</v>
      </c>
      <c r="BJ105" s="74"/>
      <c r="BK105" s="74"/>
      <c r="BL105" s="77">
        <f t="shared" si="29"/>
        <v>11</v>
      </c>
      <c r="BM105" s="80">
        <f t="shared" si="30"/>
        <v>20</v>
      </c>
      <c r="BN105" s="81"/>
      <c r="BO105" s="82">
        <f>IF(ISBLANK(A105),"",VLOOKUP(LEFT(A105,1),Coordinate,2,FALSE))</f>
        <v>1</v>
      </c>
      <c r="BP105" s="83">
        <f t="shared" si="31"/>
        <v>1</v>
      </c>
      <c r="BQ105" s="84">
        <f t="shared" si="32"/>
        <v>59</v>
      </c>
      <c r="BR105" s="54">
        <f>IF(ISBLANK(A105),"",vlookup(LEFT(A105,1),Coordinate,9,false))</f>
        <v>1</v>
      </c>
      <c r="BS105" s="54">
        <f>IF(ISBLANK(A105),"",VLOOKUP(MID(A105,2,1),Coordinate,9,false))</f>
        <v>11</v>
      </c>
      <c r="BT105" s="54">
        <f>IF(ISBLANK(A105),"",VLOOKUP(MID(A105,3,1),Coordinate,9,false))</f>
        <v>20</v>
      </c>
      <c r="BU105" s="54">
        <f>IF(ISBLANK(A105),"",VLOOKUP(MID(A105,4,1),Coordinate,9,false))</f>
        <v>1</v>
      </c>
      <c r="BV105" s="54">
        <f>IF(ISBLANK(A105),"",VLOOKUP(MID(A105,5,1),Coordinate,9,false))</f>
        <v>4</v>
      </c>
      <c r="BW105" s="54">
        <f>IF(ISBLANK(A105),"",VLOOKUP(MID(A105,6,1),Coordinate,9,false))</f>
        <v>11</v>
      </c>
      <c r="BX105" s="84">
        <f>IF(ISBLANK(A105),"",VLOOKUP(RIGHT(A105,1),Coordinate,9,false))</f>
        <v>11</v>
      </c>
      <c r="BY105" s="84">
        <f t="array" ref="BY105">SUMPRODUCT(BR105:BX105,TRANSPOSE(Weights))</f>
        <v>250</v>
      </c>
      <c r="BZ105" s="53"/>
    </row>
    <row r="106" ht="15.75" customHeight="1">
      <c r="A106" s="238" t="s">
        <v>256</v>
      </c>
      <c r="B106" s="51" t="str">
        <f>IF(ISBLANK(A106),"",if(C106="","N",if(VLOOKUP(BQ106,NewPlanet,3,false)=C106,"Y","N")))</f>
        <v>N</v>
      </c>
      <c r="C106" s="3" t="s">
        <v>259</v>
      </c>
      <c r="D106" s="52" t="s">
        <v>119</v>
      </c>
      <c r="E106" s="52"/>
      <c r="F106" s="52"/>
      <c r="G106" s="53"/>
      <c r="H106" s="52"/>
      <c r="I106" s="54">
        <f t="shared" si="26"/>
        <v>1</v>
      </c>
      <c r="J106" s="52"/>
      <c r="K106" s="52"/>
      <c r="L106" s="52"/>
      <c r="M106" s="52"/>
      <c r="N106" s="52"/>
      <c r="O106" s="54">
        <f t="shared" si="27"/>
        <v>0</v>
      </c>
      <c r="P106" s="55" t="s">
        <v>124</v>
      </c>
      <c r="Q106" s="56"/>
      <c r="R106" s="57" t="s">
        <v>131</v>
      </c>
      <c r="S106" s="58" t="s">
        <v>121</v>
      </c>
      <c r="T106" s="59" t="s">
        <v>125</v>
      </c>
      <c r="U106" s="60"/>
      <c r="V106" s="61" t="s">
        <v>121</v>
      </c>
      <c r="W106" s="62"/>
      <c r="X106" s="52"/>
      <c r="Y106" s="63"/>
      <c r="Z106" s="53"/>
      <c r="AA106" s="53"/>
      <c r="AB106" s="53"/>
      <c r="AC106" s="65"/>
      <c r="AD106" s="52"/>
      <c r="AE106" s="52"/>
      <c r="AF106" s="52"/>
      <c r="AG106" s="65"/>
      <c r="AH106" s="52"/>
      <c r="AI106" s="52"/>
      <c r="AJ106" s="52"/>
      <c r="AK106" s="65"/>
      <c r="AL106" s="52"/>
      <c r="AM106" s="52"/>
      <c r="AN106" s="52"/>
      <c r="AO106" s="56"/>
      <c r="AP106" s="56"/>
      <c r="AQ106" s="56"/>
      <c r="AR106" s="58"/>
      <c r="AS106" s="58"/>
      <c r="AT106" s="66"/>
      <c r="AU106" s="60"/>
      <c r="AV106" s="60"/>
      <c r="AW106" s="61"/>
      <c r="AX106" s="62"/>
      <c r="AY106" s="31">
        <f t="shared" si="28"/>
        <v>0</v>
      </c>
      <c r="AZ106" s="63"/>
      <c r="BA106" s="69"/>
      <c r="BB106" s="69"/>
      <c r="BC106" s="69"/>
      <c r="BD106" s="71"/>
      <c r="BE106" s="71"/>
      <c r="BF106" s="71"/>
      <c r="BG106" s="72"/>
      <c r="BH106" s="73"/>
      <c r="BI106" s="73"/>
      <c r="BJ106" s="74"/>
      <c r="BK106" s="74"/>
      <c r="BL106" s="77">
        <f t="shared" si="29"/>
        <v>0</v>
      </c>
      <c r="BM106" s="80">
        <f t="shared" si="30"/>
        <v>0</v>
      </c>
      <c r="BN106" s="81"/>
      <c r="BO106" s="82">
        <f>IF(ISBLANK(A106),"",VLOOKUP(LEFT(A106,1),Coordinate,2,FALSE))</f>
        <v>1</v>
      </c>
      <c r="BP106" s="83">
        <f t="shared" si="31"/>
        <v>1</v>
      </c>
      <c r="BQ106" s="84">
        <f t="shared" si="32"/>
        <v>76</v>
      </c>
      <c r="BR106" s="54">
        <f>IF(ISBLANK(A106),"",vlookup(LEFT(A106,1),Coordinate,9,false))</f>
        <v>1</v>
      </c>
      <c r="BS106" s="54">
        <f>IF(ISBLANK(A106),"",VLOOKUP(MID(A106,2,1),Coordinate,9,false))</f>
        <v>11</v>
      </c>
      <c r="BT106" s="54">
        <f>IF(ISBLANK(A106),"",VLOOKUP(MID(A106,3,1),Coordinate,9,false))</f>
        <v>23</v>
      </c>
      <c r="BU106" s="54">
        <f>IF(ISBLANK(A106),"",VLOOKUP(MID(A106,4,1),Coordinate,9,false))</f>
        <v>2</v>
      </c>
      <c r="BV106" s="54">
        <f>IF(ISBLANK(A106),"",VLOOKUP(MID(A106,5,1),Coordinate,9,false))</f>
        <v>6</v>
      </c>
      <c r="BW106" s="54">
        <f>IF(ISBLANK(A106),"",VLOOKUP(MID(A106,6,1),Coordinate,9,false))</f>
        <v>24</v>
      </c>
      <c r="BX106" s="84">
        <f>IF(ISBLANK(A106),"",VLOOKUP(RIGHT(A106,1),Coordinate,9,false))</f>
        <v>9</v>
      </c>
      <c r="BY106" s="84">
        <f t="array" ref="BY106">SUMPRODUCT(BR106:BX106,TRANSPOSE(Weights))</f>
        <v>337</v>
      </c>
      <c r="BZ106" s="53"/>
    </row>
    <row r="107" ht="15.75" customHeight="1">
      <c r="A107" s="238" t="s">
        <v>262</v>
      </c>
      <c r="B107" s="51" t="str">
        <f>IF(ISBLANK(A107),"",if(C107="","N",if(VLOOKUP(BQ107,NewPlanet,3,false)=C107,"Y","N")))</f>
        <v>N</v>
      </c>
      <c r="C107" s="86" t="s">
        <v>265</v>
      </c>
      <c r="D107" s="52"/>
      <c r="E107" s="52"/>
      <c r="F107" s="53" t="s">
        <v>119</v>
      </c>
      <c r="G107" s="53"/>
      <c r="H107" s="52"/>
      <c r="I107" s="54">
        <f t="shared" si="26"/>
        <v>1</v>
      </c>
      <c r="J107" s="52"/>
      <c r="K107" s="52"/>
      <c r="L107" s="52"/>
      <c r="M107" s="52"/>
      <c r="N107" s="52"/>
      <c r="O107" s="54">
        <f t="shared" si="27"/>
        <v>0</v>
      </c>
      <c r="P107" s="55" t="s">
        <v>122</v>
      </c>
      <c r="Q107" s="64" t="s">
        <v>119</v>
      </c>
      <c r="R107" s="57" t="s">
        <v>123</v>
      </c>
      <c r="S107" s="58"/>
      <c r="T107" s="59" t="s">
        <v>124</v>
      </c>
      <c r="U107" s="60"/>
      <c r="V107" s="61"/>
      <c r="W107" s="70" t="s">
        <v>119</v>
      </c>
      <c r="X107" s="53" t="s">
        <v>119</v>
      </c>
      <c r="Y107" s="63"/>
      <c r="Z107" s="53">
        <v>7.0</v>
      </c>
      <c r="AA107" s="53">
        <v>3.0</v>
      </c>
      <c r="AB107" s="53"/>
      <c r="AC107" s="65"/>
      <c r="AD107" s="52"/>
      <c r="AE107" s="52"/>
      <c r="AF107" s="52"/>
      <c r="AG107" s="65"/>
      <c r="AH107" s="52"/>
      <c r="AI107" s="52"/>
      <c r="AJ107" s="52"/>
      <c r="AK107" s="65"/>
      <c r="AL107" s="52"/>
      <c r="AM107" s="52"/>
      <c r="AN107" s="53">
        <v>1.0</v>
      </c>
      <c r="AO107" s="56"/>
      <c r="AP107" s="56"/>
      <c r="AQ107" s="56"/>
      <c r="AR107" s="66">
        <v>2.0</v>
      </c>
      <c r="AS107" s="58"/>
      <c r="AT107" s="66"/>
      <c r="AU107" s="60"/>
      <c r="AV107" s="60"/>
      <c r="AW107" s="61"/>
      <c r="AX107" s="62"/>
      <c r="AY107" s="31">
        <f t="shared" si="28"/>
        <v>13</v>
      </c>
      <c r="AZ107" s="63"/>
      <c r="BA107" s="69"/>
      <c r="BB107" s="69"/>
      <c r="BC107" s="75">
        <v>2.0</v>
      </c>
      <c r="BD107" s="71"/>
      <c r="BE107" s="71"/>
      <c r="BF107" s="71"/>
      <c r="BG107" s="72"/>
      <c r="BH107" s="73"/>
      <c r="BI107" s="73"/>
      <c r="BJ107" s="79">
        <v>2.0</v>
      </c>
      <c r="BK107" s="79">
        <v>3.0</v>
      </c>
      <c r="BL107" s="77">
        <f t="shared" si="29"/>
        <v>7</v>
      </c>
      <c r="BM107" s="80">
        <f t="shared" si="30"/>
        <v>20</v>
      </c>
      <c r="BN107" s="86"/>
      <c r="BO107" s="82">
        <f>IF(ISBLANK(A107),"",VLOOKUP(LEFT(A107,1),Coordinate,2,FALSE))</f>
        <v>1</v>
      </c>
      <c r="BP107" s="83">
        <f t="shared" si="31"/>
        <v>1</v>
      </c>
      <c r="BQ107" s="84">
        <f t="shared" si="32"/>
        <v>60</v>
      </c>
      <c r="BR107" s="54">
        <f>IF(ISBLANK(A107),"",vlookup(LEFT(A107,1),Coordinate,9,false))</f>
        <v>1</v>
      </c>
      <c r="BS107" s="54">
        <f>IF(ISBLANK(A107),"",VLOOKUP(MID(A107,2,1),Coordinate,9,false))</f>
        <v>14</v>
      </c>
      <c r="BT107" s="54">
        <f>IF(ISBLANK(A107),"",VLOOKUP(MID(A107,3,1),Coordinate,9,false))</f>
        <v>14</v>
      </c>
      <c r="BU107" s="54">
        <f>IF(ISBLANK(A107),"",VLOOKUP(MID(A107,4,1),Coordinate,9,false))</f>
        <v>1</v>
      </c>
      <c r="BV107" s="54">
        <f>IF(ISBLANK(A107),"",VLOOKUP(MID(A107,5,1),Coordinate,9,false))</f>
        <v>8</v>
      </c>
      <c r="BW107" s="54">
        <f>IF(ISBLANK(A107),"",VLOOKUP(MID(A107,6,1),Coordinate,9,false))</f>
        <v>4</v>
      </c>
      <c r="BX107" s="84">
        <f>IF(ISBLANK(A107),"",VLOOKUP(RIGHT(A107,1),Coordinate,9,false))</f>
        <v>18</v>
      </c>
      <c r="BY107" s="84">
        <f t="array" ref="BY107">SUMPRODUCT(BR107:BX107,TRANSPOSE(Weights))</f>
        <v>265</v>
      </c>
      <c r="BZ107" s="53"/>
    </row>
    <row r="108" ht="15.75" customHeight="1">
      <c r="A108" s="238" t="s">
        <v>277</v>
      </c>
      <c r="B108" s="51" t="str">
        <f>IF(ISBLANK(A108),"",if(C108="","N",if(VLOOKUP(BQ108,NewPlanet,3,false)=C108,"Y","N")))</f>
        <v>N</v>
      </c>
      <c r="C108" s="3" t="s">
        <v>278</v>
      </c>
      <c r="D108" s="52"/>
      <c r="E108" s="52"/>
      <c r="F108" s="52" t="s">
        <v>121</v>
      </c>
      <c r="G108" s="53"/>
      <c r="H108" s="52"/>
      <c r="I108" s="54">
        <f t="shared" si="26"/>
        <v>1</v>
      </c>
      <c r="J108" s="52"/>
      <c r="K108" s="52"/>
      <c r="L108" s="52"/>
      <c r="M108" s="52"/>
      <c r="N108" s="52"/>
      <c r="O108" s="54">
        <f t="shared" si="27"/>
        <v>0</v>
      </c>
      <c r="P108" s="55" t="s">
        <v>131</v>
      </c>
      <c r="Q108" s="56"/>
      <c r="R108" s="57" t="s">
        <v>131</v>
      </c>
      <c r="S108" s="58"/>
      <c r="T108" s="59" t="s">
        <v>125</v>
      </c>
      <c r="U108" s="60" t="s">
        <v>121</v>
      </c>
      <c r="V108" s="61" t="s">
        <v>121</v>
      </c>
      <c r="W108" s="62"/>
      <c r="X108" s="52" t="s">
        <v>121</v>
      </c>
      <c r="Y108" s="63"/>
      <c r="Z108" s="53">
        <v>2.0</v>
      </c>
      <c r="AA108" s="53">
        <v>2.0</v>
      </c>
      <c r="AB108" s="53"/>
      <c r="AC108" s="65"/>
      <c r="AD108" s="52"/>
      <c r="AE108" s="52">
        <v>1.0</v>
      </c>
      <c r="AF108" s="52"/>
      <c r="AG108" s="65"/>
      <c r="AH108" s="52"/>
      <c r="AI108" s="52"/>
      <c r="AJ108" s="52"/>
      <c r="AK108" s="65"/>
      <c r="AL108" s="52"/>
      <c r="AM108" s="52"/>
      <c r="AN108" s="52"/>
      <c r="AO108" s="56"/>
      <c r="AP108" s="56">
        <v>2.0</v>
      </c>
      <c r="AQ108" s="56"/>
      <c r="AR108" s="58"/>
      <c r="AS108" s="58">
        <v>2.0</v>
      </c>
      <c r="AT108" s="66"/>
      <c r="AU108" s="60"/>
      <c r="AV108" s="60"/>
      <c r="AW108" s="61"/>
      <c r="AX108" s="62"/>
      <c r="AY108" s="31">
        <f t="shared" si="28"/>
        <v>9</v>
      </c>
      <c r="AZ108" s="63"/>
      <c r="BA108" s="69"/>
      <c r="BB108" s="69"/>
      <c r="BC108" s="69"/>
      <c r="BD108" s="71"/>
      <c r="BE108" s="71"/>
      <c r="BF108" s="71"/>
      <c r="BG108" s="72">
        <v>7.0</v>
      </c>
      <c r="BH108" s="73">
        <v>4.0</v>
      </c>
      <c r="BI108" s="73"/>
      <c r="BJ108" s="74"/>
      <c r="BK108" s="74"/>
      <c r="BL108" s="77">
        <f t="shared" si="29"/>
        <v>11</v>
      </c>
      <c r="BM108" s="80">
        <f t="shared" si="30"/>
        <v>20</v>
      </c>
      <c r="BN108" s="81"/>
      <c r="BO108" s="82">
        <f>IF(ISBLANK(A108),"",VLOOKUP(LEFT(A108,1),Coordinate,2,FALSE))</f>
        <v>1</v>
      </c>
      <c r="BP108" s="83">
        <f t="shared" si="31"/>
        <v>1</v>
      </c>
      <c r="BQ108" s="84">
        <f t="shared" si="32"/>
        <v>75</v>
      </c>
      <c r="BR108" s="54">
        <f>IF(ISBLANK(A108),"",vlookup(LEFT(A108,1),Coordinate,9,false))</f>
        <v>1</v>
      </c>
      <c r="BS108" s="54">
        <f>IF(ISBLANK(A108),"",VLOOKUP(MID(A108,2,1),Coordinate,9,false))</f>
        <v>15</v>
      </c>
      <c r="BT108" s="54">
        <f>IF(ISBLANK(A108),"",VLOOKUP(MID(A108,3,1),Coordinate,9,false))</f>
        <v>7</v>
      </c>
      <c r="BU108" s="54">
        <f>IF(ISBLANK(A108),"",VLOOKUP(MID(A108,4,1),Coordinate,9,false))</f>
        <v>13</v>
      </c>
      <c r="BV108" s="54">
        <f>IF(ISBLANK(A108),"",VLOOKUP(MID(A108,5,1),Coordinate,9,false))</f>
        <v>6</v>
      </c>
      <c r="BW108" s="54">
        <f>IF(ISBLANK(A108),"",VLOOKUP(MID(A108,6,1),Coordinate,9,false))</f>
        <v>9</v>
      </c>
      <c r="BX108" s="84">
        <f>IF(ISBLANK(A108),"",VLOOKUP(RIGHT(A108,1),Coordinate,9,false))</f>
        <v>24</v>
      </c>
      <c r="BY108" s="84">
        <f t="array" ref="BY108">SUMPRODUCT(BR108:BX108,TRANSPOSE(Weights))</f>
        <v>356</v>
      </c>
      <c r="BZ108" s="53"/>
    </row>
    <row r="109" ht="15.75" customHeight="1">
      <c r="A109" s="238" t="s">
        <v>284</v>
      </c>
      <c r="B109" s="51" t="str">
        <f>IF(ISBLANK(A109),"",if(C109="","N",if(VLOOKUP(BQ109,NewPlanet,3,false)=C109,"Y","N")))</f>
        <v>N</v>
      </c>
      <c r="C109" s="3" t="s">
        <v>285</v>
      </c>
      <c r="D109" s="52"/>
      <c r="E109" s="53" t="s">
        <v>119</v>
      </c>
      <c r="F109" s="52"/>
      <c r="G109" s="53"/>
      <c r="H109" s="52"/>
      <c r="I109" s="54">
        <f t="shared" si="26"/>
        <v>1</v>
      </c>
      <c r="J109" s="52"/>
      <c r="K109" s="52"/>
      <c r="L109" s="52"/>
      <c r="M109" s="52"/>
      <c r="N109" s="52"/>
      <c r="O109" s="54">
        <f t="shared" si="27"/>
        <v>0</v>
      </c>
      <c r="P109" s="55" t="s">
        <v>123</v>
      </c>
      <c r="Q109" s="56"/>
      <c r="R109" s="57" t="s">
        <v>123</v>
      </c>
      <c r="S109" s="66" t="s">
        <v>286</v>
      </c>
      <c r="T109" s="59" t="s">
        <v>124</v>
      </c>
      <c r="U109" s="60"/>
      <c r="V109" s="61"/>
      <c r="W109" s="70" t="s">
        <v>119</v>
      </c>
      <c r="X109" s="52"/>
      <c r="Y109" s="63"/>
      <c r="Z109" s="53">
        <v>4.0</v>
      </c>
      <c r="AA109" s="53">
        <v>3.0</v>
      </c>
      <c r="AB109" s="53"/>
      <c r="AC109" s="65"/>
      <c r="AD109" s="52"/>
      <c r="AE109" s="52"/>
      <c r="AF109" s="52"/>
      <c r="AG109" s="65"/>
      <c r="AH109" s="52"/>
      <c r="AI109" s="52"/>
      <c r="AJ109" s="52"/>
      <c r="AK109" s="65"/>
      <c r="AL109" s="52"/>
      <c r="AM109" s="52"/>
      <c r="AN109" s="52"/>
      <c r="AO109" s="64">
        <v>1.0</v>
      </c>
      <c r="AP109" s="56"/>
      <c r="AQ109" s="56"/>
      <c r="AR109" s="66">
        <v>6.0</v>
      </c>
      <c r="AS109" s="58"/>
      <c r="AT109" s="66"/>
      <c r="AU109" s="60"/>
      <c r="AV109" s="60"/>
      <c r="AW109" s="61"/>
      <c r="AX109" s="62"/>
      <c r="AY109" s="31">
        <f t="shared" si="28"/>
        <v>14</v>
      </c>
      <c r="AZ109" s="63"/>
      <c r="BA109" s="69"/>
      <c r="BB109" s="69"/>
      <c r="BC109" s="69"/>
      <c r="BD109" s="71"/>
      <c r="BE109" s="71"/>
      <c r="BF109" s="71"/>
      <c r="BG109" s="72"/>
      <c r="BH109" s="73"/>
      <c r="BI109" s="73"/>
      <c r="BJ109" s="79">
        <v>6.0</v>
      </c>
      <c r="BK109" s="74"/>
      <c r="BL109" s="77">
        <f t="shared" si="29"/>
        <v>6</v>
      </c>
      <c r="BM109" s="80">
        <f t="shared" si="30"/>
        <v>20</v>
      </c>
      <c r="BN109" s="81"/>
      <c r="BO109" s="82">
        <f>IF(ISBLANK(A109),"",VLOOKUP(LEFT(A109,1),Coordinate,2,FALSE))</f>
        <v>1</v>
      </c>
      <c r="BP109" s="83">
        <f t="shared" si="31"/>
        <v>1</v>
      </c>
      <c r="BQ109" s="84">
        <f t="shared" si="32"/>
        <v>77</v>
      </c>
      <c r="BR109" s="54">
        <f>IF(ISBLANK(A109),"",vlookup(LEFT(A109,1),Coordinate,9,false))</f>
        <v>1</v>
      </c>
      <c r="BS109" s="54">
        <f>IF(ISBLANK(A109),"",VLOOKUP(MID(A109,2,1),Coordinate,9,false))</f>
        <v>17</v>
      </c>
      <c r="BT109" s="54">
        <f>IF(ISBLANK(A109),"",VLOOKUP(MID(A109,3,1),Coordinate,9,false))</f>
        <v>4</v>
      </c>
      <c r="BU109" s="54">
        <f>IF(ISBLANK(A109),"",VLOOKUP(MID(A109,4,1),Coordinate,9,false))</f>
        <v>0</v>
      </c>
      <c r="BV109" s="54">
        <f>IF(ISBLANK(A109),"",VLOOKUP(MID(A109,5,1),Coordinate,9,false))</f>
        <v>18</v>
      </c>
      <c r="BW109" s="54">
        <f>IF(ISBLANK(A109),"",VLOOKUP(MID(A109,6,1),Coordinate,9,false))</f>
        <v>19</v>
      </c>
      <c r="BX109" s="84">
        <f>IF(ISBLANK(A109),"",VLOOKUP(RIGHT(A109,1),Coordinate,9,false))</f>
        <v>18</v>
      </c>
      <c r="BY109" s="84">
        <f t="array" ref="BY109">SUMPRODUCT(BR109:BX109,TRANSPOSE(Weights))</f>
        <v>377</v>
      </c>
      <c r="BZ109" s="53"/>
    </row>
    <row r="110" ht="15.75" customHeight="1">
      <c r="A110" s="238" t="s">
        <v>292</v>
      </c>
      <c r="B110" s="51" t="str">
        <f>IF(ISBLANK(A110),"",if(C110="","N",if(VLOOKUP(BQ110,NewPlanet,3,false)=C110,"Y","N")))</f>
        <v>N</v>
      </c>
      <c r="C110" s="87" t="s">
        <v>293</v>
      </c>
      <c r="D110" s="52"/>
      <c r="E110" s="52"/>
      <c r="F110" s="52"/>
      <c r="G110" s="53" t="s">
        <v>119</v>
      </c>
      <c r="H110" s="52"/>
      <c r="I110" s="54">
        <f t="shared" si="26"/>
        <v>1</v>
      </c>
      <c r="J110" s="52"/>
      <c r="K110" s="52"/>
      <c r="L110" s="52"/>
      <c r="M110" s="52"/>
      <c r="N110" s="52"/>
      <c r="O110" s="54">
        <f t="shared" si="27"/>
        <v>0</v>
      </c>
      <c r="P110" s="55" t="s">
        <v>294</v>
      </c>
      <c r="Q110" s="64" t="s">
        <v>121</v>
      </c>
      <c r="R110" s="57" t="s">
        <v>123</v>
      </c>
      <c r="S110" s="66" t="s">
        <v>121</v>
      </c>
      <c r="T110" s="59" t="s">
        <v>124</v>
      </c>
      <c r="U110" s="60"/>
      <c r="V110" s="61"/>
      <c r="W110" s="62"/>
      <c r="X110" s="53" t="s">
        <v>121</v>
      </c>
      <c r="Y110" s="63"/>
      <c r="Z110" s="53">
        <v>5.0</v>
      </c>
      <c r="AA110" s="53">
        <v>3.0</v>
      </c>
      <c r="AB110" s="53">
        <v>3.0</v>
      </c>
      <c r="AC110" s="65"/>
      <c r="AD110" s="52"/>
      <c r="AE110" s="52"/>
      <c r="AF110" s="52"/>
      <c r="AG110" s="65"/>
      <c r="AH110" s="52"/>
      <c r="AI110" s="52"/>
      <c r="AJ110" s="52"/>
      <c r="AK110" s="65"/>
      <c r="AL110" s="52"/>
      <c r="AM110" s="53">
        <v>1.0</v>
      </c>
      <c r="AN110" s="52"/>
      <c r="AO110" s="56"/>
      <c r="AP110" s="56"/>
      <c r="AQ110" s="56"/>
      <c r="AR110" s="58"/>
      <c r="AS110" s="58"/>
      <c r="AT110" s="66"/>
      <c r="AU110" s="60"/>
      <c r="AV110" s="60"/>
      <c r="AW110" s="61"/>
      <c r="AX110" s="62"/>
      <c r="AY110" s="31">
        <f t="shared" si="28"/>
        <v>12</v>
      </c>
      <c r="AZ110" s="63"/>
      <c r="BA110" s="75">
        <v>4.0</v>
      </c>
      <c r="BB110" s="69"/>
      <c r="BC110" s="69"/>
      <c r="BD110" s="89">
        <v>4.0</v>
      </c>
      <c r="BE110" s="71"/>
      <c r="BF110" s="71"/>
      <c r="BG110" s="72"/>
      <c r="BH110" s="73"/>
      <c r="BI110" s="73"/>
      <c r="BJ110" s="74"/>
      <c r="BK110" s="74"/>
      <c r="BL110" s="77">
        <f t="shared" si="29"/>
        <v>8</v>
      </c>
      <c r="BM110" s="80">
        <f t="shared" si="30"/>
        <v>20</v>
      </c>
      <c r="BN110" s="81"/>
      <c r="BO110" s="82">
        <f>IF(ISBLANK(A110),"",VLOOKUP(LEFT(A110,1),Coordinate,2,FALSE))</f>
        <v>1</v>
      </c>
      <c r="BP110" s="83">
        <f t="shared" si="31"/>
        <v>1</v>
      </c>
      <c r="BQ110" s="84">
        <f t="shared" si="32"/>
        <v>129</v>
      </c>
      <c r="BR110" s="54">
        <f>IF(ISBLANK(A110),"",vlookup(LEFT(A110,1),Coordinate,9,false))</f>
        <v>1</v>
      </c>
      <c r="BS110" s="54">
        <f>IF(ISBLANK(A110),"",VLOOKUP(MID(A110,2,1),Coordinate,9,false))</f>
        <v>19</v>
      </c>
      <c r="BT110" s="54">
        <f>IF(ISBLANK(A110),"",VLOOKUP(MID(A110,3,1),Coordinate,9,false))</f>
        <v>23</v>
      </c>
      <c r="BU110" s="54">
        <f>IF(ISBLANK(A110),"",VLOOKUP(MID(A110,4,1),Coordinate,9,false))</f>
        <v>22</v>
      </c>
      <c r="BV110" s="54">
        <f>IF(ISBLANK(A110),"",VLOOKUP(MID(A110,5,1),Coordinate,9,false))</f>
        <v>21</v>
      </c>
      <c r="BW110" s="54">
        <f>IF(ISBLANK(A110),"",VLOOKUP(MID(A110,6,1),Coordinate,9,false))</f>
        <v>22</v>
      </c>
      <c r="BX110" s="84">
        <f>IF(ISBLANK(A110),"",VLOOKUP(RIGHT(A110,1),Coordinate,9,false))</f>
        <v>21</v>
      </c>
      <c r="BY110" s="84">
        <f t="array" ref="BY110">SUMPRODUCT(BR110:BX110,TRANSPOSE(Weights))</f>
        <v>580</v>
      </c>
      <c r="BZ110" s="53"/>
    </row>
    <row r="111" ht="15.75" customHeight="1">
      <c r="A111" s="238" t="s">
        <v>296</v>
      </c>
      <c r="B111" s="51" t="str">
        <f>IF(ISBLANK(A111),"",if(C111="","N",if(VLOOKUP(BQ111,NewPlanet,3,false)=C111,"Y","N")))</f>
        <v>N</v>
      </c>
      <c r="C111" s="3" t="s">
        <v>298</v>
      </c>
      <c r="D111" s="52"/>
      <c r="E111" s="52"/>
      <c r="F111" s="52"/>
      <c r="G111" s="53"/>
      <c r="H111" s="52" t="s">
        <v>119</v>
      </c>
      <c r="I111" s="54">
        <f t="shared" si="26"/>
        <v>1</v>
      </c>
      <c r="J111" s="52"/>
      <c r="K111" s="52"/>
      <c r="L111" s="52"/>
      <c r="M111" s="52"/>
      <c r="N111" s="52"/>
      <c r="O111" s="54">
        <f t="shared" si="27"/>
        <v>0</v>
      </c>
      <c r="P111" s="55" t="s">
        <v>123</v>
      </c>
      <c r="Q111" s="56" t="s">
        <v>119</v>
      </c>
      <c r="R111" s="57" t="s">
        <v>124</v>
      </c>
      <c r="S111" s="58"/>
      <c r="T111" s="59" t="s">
        <v>125</v>
      </c>
      <c r="U111" s="60" t="s">
        <v>119</v>
      </c>
      <c r="V111" s="61"/>
      <c r="W111" s="62"/>
      <c r="X111" s="52"/>
      <c r="Y111" s="63"/>
      <c r="Z111" s="53">
        <v>4.0</v>
      </c>
      <c r="AA111" s="53">
        <v>5.0</v>
      </c>
      <c r="AB111" s="53">
        <v>3.0</v>
      </c>
      <c r="AC111" s="65"/>
      <c r="AD111" s="52"/>
      <c r="AE111" s="52"/>
      <c r="AF111" s="52"/>
      <c r="AG111" s="65"/>
      <c r="AH111" s="52"/>
      <c r="AI111" s="52"/>
      <c r="AJ111" s="52"/>
      <c r="AK111" s="65"/>
      <c r="AL111" s="52"/>
      <c r="AM111" s="52"/>
      <c r="AN111" s="52">
        <v>1.0</v>
      </c>
      <c r="AO111" s="56"/>
      <c r="AP111" s="56"/>
      <c r="AQ111" s="56"/>
      <c r="AR111" s="58"/>
      <c r="AS111" s="58"/>
      <c r="AT111" s="66"/>
      <c r="AU111" s="60"/>
      <c r="AV111" s="60"/>
      <c r="AW111" s="61"/>
      <c r="AX111" s="62"/>
      <c r="AY111" s="31">
        <f t="shared" si="28"/>
        <v>13</v>
      </c>
      <c r="AZ111" s="63"/>
      <c r="BA111" s="69">
        <v>2.0</v>
      </c>
      <c r="BB111" s="69"/>
      <c r="BC111" s="69"/>
      <c r="BD111" s="71"/>
      <c r="BE111" s="71"/>
      <c r="BF111" s="71"/>
      <c r="BG111" s="72">
        <v>5.0</v>
      </c>
      <c r="BH111" s="73"/>
      <c r="BI111" s="73"/>
      <c r="BJ111" s="74"/>
      <c r="BK111" s="74"/>
      <c r="BL111" s="77">
        <f t="shared" si="29"/>
        <v>7</v>
      </c>
      <c r="BM111" s="80">
        <f t="shared" si="30"/>
        <v>20</v>
      </c>
      <c r="BN111" s="81" t="s">
        <v>196</v>
      </c>
      <c r="BO111" s="82">
        <f>IF(ISBLANK(A111),"",VLOOKUP(LEFT(A111,1),Coordinate,2,FALSE))</f>
        <v>1</v>
      </c>
      <c r="BP111" s="83">
        <f t="shared" si="31"/>
        <v>1</v>
      </c>
      <c r="BQ111" s="84">
        <f t="shared" si="32"/>
        <v>77</v>
      </c>
      <c r="BR111" s="54">
        <f>IF(ISBLANK(A111),"",vlookup(LEFT(A111,1),Coordinate,9,false))</f>
        <v>1</v>
      </c>
      <c r="BS111" s="54">
        <f>IF(ISBLANK(A111),"",VLOOKUP(MID(A111,2,1),Coordinate,9,false))</f>
        <v>20</v>
      </c>
      <c r="BT111" s="54">
        <f>IF(ISBLANK(A111),"",VLOOKUP(MID(A111,3,1),Coordinate,9,false))</f>
        <v>13</v>
      </c>
      <c r="BU111" s="54">
        <f>IF(ISBLANK(A111),"",VLOOKUP(MID(A111,4,1),Coordinate,9,false))</f>
        <v>13</v>
      </c>
      <c r="BV111" s="54">
        <f>IF(ISBLANK(A111),"",VLOOKUP(MID(A111,5,1),Coordinate,9,false))</f>
        <v>8</v>
      </c>
      <c r="BW111" s="54">
        <f>IF(ISBLANK(A111),"",VLOOKUP(MID(A111,6,1),Coordinate,9,false))</f>
        <v>4</v>
      </c>
      <c r="BX111" s="84">
        <f>IF(ISBLANK(A111),"",VLOOKUP(RIGHT(A111,1),Coordinate,9,false))</f>
        <v>18</v>
      </c>
      <c r="BY111" s="84">
        <f t="array" ref="BY111">SUMPRODUCT(BR111:BX111,TRANSPOSE(Weights))</f>
        <v>322</v>
      </c>
      <c r="BZ111" s="53"/>
    </row>
    <row r="112" ht="15.75" customHeight="1">
      <c r="A112" s="238" t="s">
        <v>303</v>
      </c>
      <c r="B112" s="51" t="str">
        <f>IF(ISBLANK(A112),"",if(C112="","N",if(VLOOKUP(BQ112,NewPlanet,3,false)=C112,"Y","N")))</f>
        <v>N</v>
      </c>
      <c r="C112" s="3" t="s">
        <v>304</v>
      </c>
      <c r="D112" s="53" t="s">
        <v>119</v>
      </c>
      <c r="E112" s="52"/>
      <c r="F112" s="52"/>
      <c r="G112" s="53"/>
      <c r="H112" s="52"/>
      <c r="I112" s="54">
        <f t="shared" si="26"/>
        <v>1</v>
      </c>
      <c r="J112" s="52"/>
      <c r="K112" s="52"/>
      <c r="L112" s="52"/>
      <c r="M112" s="52"/>
      <c r="N112" s="52"/>
      <c r="O112" s="54">
        <f t="shared" si="27"/>
        <v>0</v>
      </c>
      <c r="P112" s="55" t="s">
        <v>124</v>
      </c>
      <c r="Q112" s="56"/>
      <c r="R112" s="57" t="s">
        <v>123</v>
      </c>
      <c r="S112" s="58"/>
      <c r="T112" s="59" t="s">
        <v>124</v>
      </c>
      <c r="U112" s="60"/>
      <c r="V112" s="61"/>
      <c r="W112" s="70" t="s">
        <v>119</v>
      </c>
      <c r="X112" s="53" t="s">
        <v>119</v>
      </c>
      <c r="Y112" s="63"/>
      <c r="Z112" s="53">
        <v>3.0</v>
      </c>
      <c r="AA112" s="53">
        <v>3.0</v>
      </c>
      <c r="AB112" s="53">
        <v>3.0</v>
      </c>
      <c r="AC112" s="65"/>
      <c r="AD112" s="52"/>
      <c r="AE112" s="52"/>
      <c r="AF112" s="53">
        <v>1.0</v>
      </c>
      <c r="AG112" s="65"/>
      <c r="AH112" s="52"/>
      <c r="AI112" s="52"/>
      <c r="AJ112" s="52"/>
      <c r="AK112" s="65"/>
      <c r="AL112" s="52"/>
      <c r="AM112" s="52"/>
      <c r="AN112" s="52"/>
      <c r="AO112" s="56"/>
      <c r="AP112" s="56"/>
      <c r="AQ112" s="56"/>
      <c r="AR112" s="66">
        <v>3.0</v>
      </c>
      <c r="AS112" s="58"/>
      <c r="AT112" s="66"/>
      <c r="AU112" s="60"/>
      <c r="AV112" s="60"/>
      <c r="AW112" s="61"/>
      <c r="AX112" s="62"/>
      <c r="AY112" s="31">
        <f t="shared" si="28"/>
        <v>13</v>
      </c>
      <c r="AZ112" s="63"/>
      <c r="BA112" s="69"/>
      <c r="BB112" s="69"/>
      <c r="BC112" s="69"/>
      <c r="BD112" s="71"/>
      <c r="BE112" s="71"/>
      <c r="BF112" s="71"/>
      <c r="BG112" s="72"/>
      <c r="BH112" s="73"/>
      <c r="BI112" s="73"/>
      <c r="BJ112" s="79">
        <v>4.0</v>
      </c>
      <c r="BK112" s="79">
        <v>3.0</v>
      </c>
      <c r="BL112" s="77">
        <f t="shared" si="29"/>
        <v>7</v>
      </c>
      <c r="BM112" s="80">
        <f t="shared" si="30"/>
        <v>20</v>
      </c>
      <c r="BN112" s="81" t="s">
        <v>142</v>
      </c>
      <c r="BO112" s="82">
        <f>IF(ISBLANK(A112),"",VLOOKUP(LEFT(A112,1),Coordinate,2,FALSE))</f>
        <v>1</v>
      </c>
      <c r="BP112" s="83">
        <f t="shared" si="31"/>
        <v>1</v>
      </c>
      <c r="BQ112" s="84">
        <f t="shared" si="32"/>
        <v>104</v>
      </c>
      <c r="BR112" s="54">
        <f>IF(ISBLANK(A112),"",vlookup(LEFT(A112,1),Coordinate,9,false))</f>
        <v>1</v>
      </c>
      <c r="BS112" s="54">
        <f>IF(ISBLANK(A112),"",VLOOKUP(MID(A112,2,1),Coordinate,9,false))</f>
        <v>20</v>
      </c>
      <c r="BT112" s="54">
        <f>IF(ISBLANK(A112),"",VLOOKUP(MID(A112,3,1),Coordinate,9,false))</f>
        <v>19</v>
      </c>
      <c r="BU112" s="54">
        <f>IF(ISBLANK(A112),"",VLOOKUP(MID(A112,4,1),Coordinate,9,false))</f>
        <v>19</v>
      </c>
      <c r="BV112" s="54">
        <f>IF(ISBLANK(A112),"",VLOOKUP(MID(A112,5,1),Coordinate,9,false))</f>
        <v>18</v>
      </c>
      <c r="BW112" s="54">
        <f>IF(ISBLANK(A112),"",VLOOKUP(MID(A112,6,1),Coordinate,9,false))</f>
        <v>4</v>
      </c>
      <c r="BX112" s="84">
        <f>IF(ISBLANK(A112),"",VLOOKUP(RIGHT(A112,1),Coordinate,9,false))</f>
        <v>23</v>
      </c>
      <c r="BY112" s="84">
        <f t="array" ref="BY112">SUMPRODUCT(BR112:BX112,TRANSPOSE(Weights))</f>
        <v>449</v>
      </c>
      <c r="BZ112" s="53"/>
    </row>
    <row r="113" ht="15.75" customHeight="1">
      <c r="A113" s="264" t="s">
        <v>307</v>
      </c>
      <c r="B113" s="51" t="str">
        <f>IF(ISBLANK(A113),"",if(C113="","N",if(VLOOKUP(BQ113,NewPlanet,3,false)=C113,"Y","N")))</f>
        <v>N</v>
      </c>
      <c r="C113" s="86" t="s">
        <v>308</v>
      </c>
      <c r="D113" s="53"/>
      <c r="E113" s="52"/>
      <c r="F113" s="52"/>
      <c r="G113" s="53" t="s">
        <v>119</v>
      </c>
      <c r="H113" s="52"/>
      <c r="I113" s="54">
        <f t="shared" si="26"/>
        <v>1</v>
      </c>
      <c r="J113" s="52"/>
      <c r="K113" s="52"/>
      <c r="L113" s="52"/>
      <c r="M113" s="52"/>
      <c r="N113" s="52"/>
      <c r="O113" s="54">
        <f t="shared" si="27"/>
        <v>0</v>
      </c>
      <c r="P113" s="90" t="s">
        <v>123</v>
      </c>
      <c r="Q113" s="56"/>
      <c r="R113" s="90" t="s">
        <v>123</v>
      </c>
      <c r="S113" s="58"/>
      <c r="T113" s="59" t="s">
        <v>124</v>
      </c>
      <c r="U113" s="60"/>
      <c r="V113" s="61"/>
      <c r="W113" s="70"/>
      <c r="X113" s="53" t="s">
        <v>119</v>
      </c>
      <c r="Y113" s="63"/>
      <c r="Z113" s="53">
        <v>3.0</v>
      </c>
      <c r="AA113" s="53">
        <v>4.0</v>
      </c>
      <c r="AB113" s="53"/>
      <c r="AC113" s="65"/>
      <c r="AD113" s="52"/>
      <c r="AE113" s="52"/>
      <c r="AF113" s="53"/>
      <c r="AG113" s="65"/>
      <c r="AH113" s="52"/>
      <c r="AI113" s="52"/>
      <c r="AJ113" s="53">
        <v>1.0</v>
      </c>
      <c r="AK113" s="65"/>
      <c r="AL113" s="52"/>
      <c r="AM113" s="52"/>
      <c r="AN113" s="52"/>
      <c r="AO113" s="64">
        <v>4.0</v>
      </c>
      <c r="AP113" s="56"/>
      <c r="AQ113" s="56"/>
      <c r="AR113" s="66">
        <v>4.0</v>
      </c>
      <c r="AS113" s="58"/>
      <c r="AT113" s="66"/>
      <c r="AU113" s="60"/>
      <c r="AV113" s="60"/>
      <c r="AW113" s="68">
        <v>4.0</v>
      </c>
      <c r="AX113" s="62"/>
      <c r="AY113" s="31">
        <f t="shared" si="28"/>
        <v>20</v>
      </c>
      <c r="AZ113" s="63"/>
      <c r="BA113" s="69"/>
      <c r="BB113" s="69"/>
      <c r="BC113" s="69"/>
      <c r="BD113" s="71"/>
      <c r="BE113" s="71"/>
      <c r="BF113" s="71"/>
      <c r="BG113" s="72"/>
      <c r="BH113" s="73"/>
      <c r="BI113" s="73"/>
      <c r="BJ113" s="79"/>
      <c r="BK113" s="79"/>
      <c r="BL113" s="77">
        <f t="shared" si="29"/>
        <v>0</v>
      </c>
      <c r="BM113" s="80">
        <f t="shared" si="30"/>
        <v>20</v>
      </c>
      <c r="BN113" s="81" t="s">
        <v>312</v>
      </c>
      <c r="BO113" s="82">
        <f>IF(ISBLANK(A113),"",VLOOKUP(LEFT(A113,1),Coordinate,2,FALSE))</f>
        <v>1</v>
      </c>
      <c r="BP113" s="83">
        <f t="shared" si="31"/>
        <v>1</v>
      </c>
      <c r="BQ113" s="84">
        <f t="shared" si="32"/>
        <v>12</v>
      </c>
      <c r="BR113" s="54">
        <f>IF(ISBLANK(A113),"",vlookup(LEFT(A113,1),Coordinate,9,false))</f>
        <v>2</v>
      </c>
      <c r="BS113" s="54">
        <f>IF(ISBLANK(A113),"",VLOOKUP(MID(A113,2,1),Coordinate,9,false))</f>
        <v>0</v>
      </c>
      <c r="BT113" s="54">
        <f>IF(ISBLANK(A113),"",VLOOKUP(MID(A113,3,1),Coordinate,9,false))</f>
        <v>2</v>
      </c>
      <c r="BU113" s="54">
        <f>IF(ISBLANK(A113),"",VLOOKUP(MID(A113,4,1),Coordinate,9,false))</f>
        <v>1</v>
      </c>
      <c r="BV113" s="54">
        <f>IF(ISBLANK(A113),"",VLOOKUP(MID(A113,5,1),Coordinate,9,false))</f>
        <v>2</v>
      </c>
      <c r="BW113" s="54">
        <f>IF(ISBLANK(A113),"",VLOOKUP(MID(A113,6,1),Coordinate,9,false))</f>
        <v>3</v>
      </c>
      <c r="BX113" s="84">
        <f>IF(ISBLANK(A113),"",VLOOKUP(RIGHT(A113,1),Coordinate,9,false))</f>
        <v>2</v>
      </c>
      <c r="BY113" s="84">
        <f t="array" ref="BY113">SUMPRODUCT(BR113:BX113,TRANSPOSE(Weights))</f>
        <v>54</v>
      </c>
      <c r="BZ113" s="53"/>
    </row>
    <row r="114" ht="15.75" customHeight="1">
      <c r="A114" s="238" t="s">
        <v>315</v>
      </c>
      <c r="B114" s="51" t="str">
        <f>IF(ISBLANK(A114),"",if(C114="","N",if(VLOOKUP(BQ114,NewPlanet,3,false)=C114,"Y","N")))</f>
        <v>N</v>
      </c>
      <c r="C114" s="3" t="s">
        <v>316</v>
      </c>
      <c r="D114" s="52"/>
      <c r="E114" s="53" t="s">
        <v>119</v>
      </c>
      <c r="F114" s="52"/>
      <c r="G114" s="53"/>
      <c r="H114" s="52"/>
      <c r="I114" s="54">
        <f t="shared" si="26"/>
        <v>1</v>
      </c>
      <c r="J114" s="52"/>
      <c r="K114" s="52"/>
      <c r="L114" s="52"/>
      <c r="M114" s="52"/>
      <c r="N114" s="52"/>
      <c r="O114" s="54">
        <f t="shared" si="27"/>
        <v>0</v>
      </c>
      <c r="P114" s="55" t="s">
        <v>123</v>
      </c>
      <c r="Q114" s="56"/>
      <c r="R114" s="57" t="s">
        <v>124</v>
      </c>
      <c r="S114" s="58"/>
      <c r="T114" s="59" t="s">
        <v>125</v>
      </c>
      <c r="U114" s="67" t="s">
        <v>119</v>
      </c>
      <c r="V114" s="68" t="s">
        <v>119</v>
      </c>
      <c r="W114" s="62"/>
      <c r="X114" s="52"/>
      <c r="Y114" s="63"/>
      <c r="Z114" s="53">
        <v>3.0</v>
      </c>
      <c r="AA114" s="53">
        <v>2.0</v>
      </c>
      <c r="AB114" s="53"/>
      <c r="AC114" s="65"/>
      <c r="AD114" s="52"/>
      <c r="AE114" s="52"/>
      <c r="AF114" s="52"/>
      <c r="AG114" s="65"/>
      <c r="AH114" s="52"/>
      <c r="AI114" s="52"/>
      <c r="AJ114" s="52"/>
      <c r="AK114" s="65"/>
      <c r="AL114" s="52"/>
      <c r="AM114" s="52"/>
      <c r="AN114" s="52"/>
      <c r="AO114" s="64">
        <v>3.0</v>
      </c>
      <c r="AP114" s="56"/>
      <c r="AQ114" s="56"/>
      <c r="AR114" s="58"/>
      <c r="AS114" s="58"/>
      <c r="AT114" s="66"/>
      <c r="AU114" s="60"/>
      <c r="AV114" s="60"/>
      <c r="AW114" s="61"/>
      <c r="AX114" s="62"/>
      <c r="AY114" s="31">
        <f t="shared" si="28"/>
        <v>8</v>
      </c>
      <c r="AZ114" s="63"/>
      <c r="BA114" s="69"/>
      <c r="BB114" s="69"/>
      <c r="BC114" s="69"/>
      <c r="BD114" s="71"/>
      <c r="BE114" s="71"/>
      <c r="BF114" s="71"/>
      <c r="BG114" s="76">
        <v>7.0</v>
      </c>
      <c r="BH114" s="78">
        <v>2.0</v>
      </c>
      <c r="BI114" s="78">
        <v>3.0</v>
      </c>
      <c r="BJ114" s="74"/>
      <c r="BK114" s="74"/>
      <c r="BL114" s="77">
        <f t="shared" si="29"/>
        <v>12</v>
      </c>
      <c r="BM114" s="80">
        <f t="shared" si="30"/>
        <v>20</v>
      </c>
      <c r="BN114" s="81"/>
      <c r="BO114" s="82">
        <f>IF(ISBLANK(A114),"",VLOOKUP(LEFT(A114,1),Coordinate,2,FALSE))</f>
        <v>1</v>
      </c>
      <c r="BP114" s="83">
        <f t="shared" si="31"/>
        <v>1</v>
      </c>
      <c r="BQ114" s="84">
        <f t="shared" si="32"/>
        <v>43</v>
      </c>
      <c r="BR114" s="54">
        <f>IF(ISBLANK(A114),"",vlookup(LEFT(A114,1),Coordinate,9,false))</f>
        <v>2</v>
      </c>
      <c r="BS114" s="54">
        <f>IF(ISBLANK(A114),"",VLOOKUP(MID(A114,2,1),Coordinate,9,false))</f>
        <v>0</v>
      </c>
      <c r="BT114" s="54">
        <f>IF(ISBLANK(A114),"",VLOOKUP(MID(A114,3,1),Coordinate,9,false))</f>
        <v>3</v>
      </c>
      <c r="BU114" s="54">
        <f>IF(ISBLANK(A114),"",VLOOKUP(MID(A114,4,1),Coordinate,9,false))</f>
        <v>0</v>
      </c>
      <c r="BV114" s="54">
        <f>IF(ISBLANK(A114),"",VLOOKUP(MID(A114,5,1),Coordinate,9,false))</f>
        <v>21</v>
      </c>
      <c r="BW114" s="54">
        <f>IF(ISBLANK(A114),"",VLOOKUP(MID(A114,6,1),Coordinate,9,false))</f>
        <v>17</v>
      </c>
      <c r="BX114" s="84">
        <f>IF(ISBLANK(A114),"",VLOOKUP(RIGHT(A114,1),Coordinate,9,false))</f>
        <v>0</v>
      </c>
      <c r="BY114" s="84">
        <f t="array" ref="BY114">SUMPRODUCT(BR114:BX114,TRANSPOSE(Weights))</f>
        <v>218</v>
      </c>
      <c r="BZ114" s="53"/>
    </row>
    <row r="115" ht="15.75" customHeight="1">
      <c r="A115" s="238" t="s">
        <v>321</v>
      </c>
      <c r="B115" s="51" t="str">
        <f>IF(ISBLANK(A115),"",if(C115="","N",if(VLOOKUP(BQ115,NewPlanet,3,false)=C115,"Y","N")))</f>
        <v>N</v>
      </c>
      <c r="C115" s="3" t="s">
        <v>324</v>
      </c>
      <c r="D115" s="52"/>
      <c r="E115" s="52"/>
      <c r="F115" s="53" t="s">
        <v>119</v>
      </c>
      <c r="G115" s="53"/>
      <c r="H115" s="52"/>
      <c r="I115" s="54">
        <f t="shared" si="26"/>
        <v>1</v>
      </c>
      <c r="J115" s="52"/>
      <c r="K115" s="52"/>
      <c r="L115" s="52"/>
      <c r="M115" s="52"/>
      <c r="N115" s="52"/>
      <c r="O115" s="54">
        <f t="shared" si="27"/>
        <v>0</v>
      </c>
      <c r="P115" s="55" t="s">
        <v>123</v>
      </c>
      <c r="Q115" s="64" t="s">
        <v>119</v>
      </c>
      <c r="R115" s="57" t="s">
        <v>124</v>
      </c>
      <c r="S115" s="58"/>
      <c r="T115" s="59" t="s">
        <v>125</v>
      </c>
      <c r="U115" s="67" t="s">
        <v>119</v>
      </c>
      <c r="V115" s="61"/>
      <c r="W115" s="62"/>
      <c r="X115" s="52"/>
      <c r="Y115" s="63"/>
      <c r="Z115" s="53">
        <v>4.0</v>
      </c>
      <c r="AA115" s="53">
        <v>2.0</v>
      </c>
      <c r="AB115" s="53">
        <v>3.0</v>
      </c>
      <c r="AC115" s="65"/>
      <c r="AD115" s="52"/>
      <c r="AE115" s="52"/>
      <c r="AF115" s="52"/>
      <c r="AG115" s="65"/>
      <c r="AH115" s="52"/>
      <c r="AI115" s="52"/>
      <c r="AJ115" s="52"/>
      <c r="AK115" s="65"/>
      <c r="AL115" s="52"/>
      <c r="AM115" s="52"/>
      <c r="AN115" s="52"/>
      <c r="AO115" s="56"/>
      <c r="AP115" s="56"/>
      <c r="AQ115" s="56"/>
      <c r="AR115" s="58"/>
      <c r="AS115" s="58"/>
      <c r="AT115" s="66"/>
      <c r="AU115" s="60"/>
      <c r="AV115" s="60"/>
      <c r="AW115" s="61"/>
      <c r="AX115" s="62"/>
      <c r="AY115" s="31">
        <f t="shared" si="28"/>
        <v>9</v>
      </c>
      <c r="AZ115" s="63"/>
      <c r="BA115" s="75">
        <v>4.0</v>
      </c>
      <c r="BB115" s="69"/>
      <c r="BC115" s="69"/>
      <c r="BD115" s="71"/>
      <c r="BE115" s="71"/>
      <c r="BF115" s="71"/>
      <c r="BG115" s="76">
        <v>7.0</v>
      </c>
      <c r="BH115" s="73"/>
      <c r="BI115" s="73"/>
      <c r="BJ115" s="74"/>
      <c r="BK115" s="74"/>
      <c r="BL115" s="77">
        <f t="shared" si="29"/>
        <v>11</v>
      </c>
      <c r="BM115" s="80">
        <f t="shared" si="30"/>
        <v>20</v>
      </c>
      <c r="BN115" s="81"/>
      <c r="BO115" s="82">
        <f>IF(ISBLANK(A115),"",VLOOKUP(LEFT(A115,1),Coordinate,2,FALSE))</f>
        <v>1</v>
      </c>
      <c r="BP115" s="83">
        <f t="shared" si="31"/>
        <v>1</v>
      </c>
      <c r="BQ115" s="84">
        <f t="shared" si="32"/>
        <v>62</v>
      </c>
      <c r="BR115" s="54">
        <f>IF(ISBLANK(A115),"",vlookup(LEFT(A115,1),Coordinate,9,false))</f>
        <v>2</v>
      </c>
      <c r="BS115" s="54">
        <f>IF(ISBLANK(A115),"",VLOOKUP(MID(A115,2,1),Coordinate,9,false))</f>
        <v>0</v>
      </c>
      <c r="BT115" s="54">
        <f>IF(ISBLANK(A115),"",VLOOKUP(MID(A115,3,1),Coordinate,9,false))</f>
        <v>12</v>
      </c>
      <c r="BU115" s="54">
        <f>IF(ISBLANK(A115),"",VLOOKUP(MID(A115,4,1),Coordinate,9,false))</f>
        <v>4</v>
      </c>
      <c r="BV115" s="54">
        <f>IF(ISBLANK(A115),"",VLOOKUP(MID(A115,5,1),Coordinate,9,false))</f>
        <v>17</v>
      </c>
      <c r="BW115" s="54">
        <f>IF(ISBLANK(A115),"",VLOOKUP(MID(A115,6,1),Coordinate,9,false))</f>
        <v>14</v>
      </c>
      <c r="BX115" s="84">
        <f>IF(ISBLANK(A115),"",VLOOKUP(RIGHT(A115,1),Coordinate,9,false))</f>
        <v>13</v>
      </c>
      <c r="BY115" s="84">
        <f t="array" ref="BY115">SUMPRODUCT(BR115:BX115,TRANSPOSE(Weights))</f>
        <v>314</v>
      </c>
      <c r="BZ115" s="53"/>
    </row>
    <row r="116" ht="15.75" customHeight="1">
      <c r="A116" s="238" t="s">
        <v>330</v>
      </c>
      <c r="B116" s="51" t="str">
        <f>IF(ISBLANK(A116),"",if(C116="","N",if(VLOOKUP(BQ116,NewPlanet,3,false)=C116,"Y","N")))</f>
        <v>N</v>
      </c>
      <c r="C116" s="3" t="s">
        <v>331</v>
      </c>
      <c r="D116" s="52"/>
      <c r="E116" s="52"/>
      <c r="F116" s="52"/>
      <c r="G116" s="53" t="s">
        <v>119</v>
      </c>
      <c r="H116" s="52"/>
      <c r="I116" s="54">
        <f t="shared" si="26"/>
        <v>1</v>
      </c>
      <c r="J116" s="52"/>
      <c r="K116" s="52"/>
      <c r="L116" s="52"/>
      <c r="M116" s="52"/>
      <c r="N116" s="52"/>
      <c r="O116" s="54">
        <f t="shared" si="27"/>
        <v>0</v>
      </c>
      <c r="P116" s="55" t="s">
        <v>131</v>
      </c>
      <c r="Q116" s="56" t="s">
        <v>119</v>
      </c>
      <c r="R116" s="57" t="s">
        <v>131</v>
      </c>
      <c r="S116" s="58"/>
      <c r="T116" s="59" t="s">
        <v>124</v>
      </c>
      <c r="U116" s="60"/>
      <c r="V116" s="61"/>
      <c r="W116" s="70" t="s">
        <v>119</v>
      </c>
      <c r="X116" s="52"/>
      <c r="Y116" s="63"/>
      <c r="Z116" s="53"/>
      <c r="AA116" s="53"/>
      <c r="AB116" s="53"/>
      <c r="AC116" s="65"/>
      <c r="AD116" s="52"/>
      <c r="AE116" s="52"/>
      <c r="AF116" s="52"/>
      <c r="AG116" s="65"/>
      <c r="AH116" s="52"/>
      <c r="AI116" s="52"/>
      <c r="AJ116" s="52"/>
      <c r="AK116" s="65"/>
      <c r="AL116" s="52"/>
      <c r="AM116" s="52"/>
      <c r="AN116" s="52"/>
      <c r="AO116" s="56"/>
      <c r="AP116" s="56"/>
      <c r="AQ116" s="56"/>
      <c r="AR116" s="58"/>
      <c r="AS116" s="58"/>
      <c r="AT116" s="66"/>
      <c r="AU116" s="60"/>
      <c r="AV116" s="60"/>
      <c r="AW116" s="61"/>
      <c r="AX116" s="62"/>
      <c r="AY116" s="31">
        <f t="shared" si="28"/>
        <v>0</v>
      </c>
      <c r="AZ116" s="63"/>
      <c r="BA116" s="69"/>
      <c r="BB116" s="69"/>
      <c r="BC116" s="69"/>
      <c r="BD116" s="71"/>
      <c r="BE116" s="71"/>
      <c r="BF116" s="71"/>
      <c r="BG116" s="72"/>
      <c r="BH116" s="73"/>
      <c r="BI116" s="73"/>
      <c r="BJ116" s="74"/>
      <c r="BK116" s="74"/>
      <c r="BL116" s="77">
        <f t="shared" si="29"/>
        <v>0</v>
      </c>
      <c r="BM116" s="80">
        <f t="shared" si="30"/>
        <v>0</v>
      </c>
      <c r="BN116" s="81"/>
      <c r="BO116" s="82">
        <f>IF(ISBLANK(A116),"",VLOOKUP(LEFT(A116,1),Coordinate,2,FALSE))</f>
        <v>1</v>
      </c>
      <c r="BP116" s="83">
        <f t="shared" si="31"/>
        <v>1</v>
      </c>
      <c r="BQ116" s="84">
        <f t="shared" si="32"/>
        <v>53</v>
      </c>
      <c r="BR116" s="54">
        <f>IF(ISBLANK(A116),"",vlookup(LEFT(A116,1),Coordinate,9,false))</f>
        <v>2</v>
      </c>
      <c r="BS116" s="54">
        <f>IF(ISBLANK(A116),"",VLOOKUP(MID(A116,2,1),Coordinate,9,false))</f>
        <v>0</v>
      </c>
      <c r="BT116" s="54">
        <f>IF(ISBLANK(A116),"",VLOOKUP(MID(A116,3,1),Coordinate,9,false))</f>
        <v>17</v>
      </c>
      <c r="BU116" s="54">
        <f>IF(ISBLANK(A116),"",VLOOKUP(MID(A116,4,1),Coordinate,9,false))</f>
        <v>2</v>
      </c>
      <c r="BV116" s="54">
        <f>IF(ISBLANK(A116),"",VLOOKUP(MID(A116,5,1),Coordinate,9,false))</f>
        <v>14</v>
      </c>
      <c r="BW116" s="54">
        <f>IF(ISBLANK(A116),"",VLOOKUP(MID(A116,6,1),Coordinate,9,false))</f>
        <v>18</v>
      </c>
      <c r="BX116" s="84">
        <f>IF(ISBLANK(A116),"",VLOOKUP(RIGHT(A116,1),Coordinate,9,false))</f>
        <v>0</v>
      </c>
      <c r="BY116" s="84">
        <f t="array" ref="BY116">SUMPRODUCT(BR116:BX116,TRANSPOSE(Weights))</f>
        <v>239</v>
      </c>
      <c r="BZ116" s="53"/>
    </row>
    <row r="117" ht="15.75" customHeight="1">
      <c r="A117" s="238" t="s">
        <v>337</v>
      </c>
      <c r="B117" s="51" t="str">
        <f>IF(ISBLANK(A117),"",if(C117="","N",if(VLOOKUP(BQ117,NewPlanet,3,false)=C117,"Y","N")))</f>
        <v>N</v>
      </c>
      <c r="C117" s="3" t="s">
        <v>338</v>
      </c>
      <c r="D117" s="52"/>
      <c r="E117" s="52"/>
      <c r="F117" s="52"/>
      <c r="G117" s="53" t="s">
        <v>121</v>
      </c>
      <c r="H117" s="52"/>
      <c r="I117" s="54">
        <f t="shared" si="26"/>
        <v>1</v>
      </c>
      <c r="J117" s="52"/>
      <c r="K117" s="52"/>
      <c r="L117" s="52"/>
      <c r="M117" s="52"/>
      <c r="N117" s="52"/>
      <c r="O117" s="54">
        <f t="shared" si="27"/>
        <v>0</v>
      </c>
      <c r="P117" s="55" t="s">
        <v>123</v>
      </c>
      <c r="Q117" s="56"/>
      <c r="R117" s="57" t="s">
        <v>123</v>
      </c>
      <c r="S117" s="58"/>
      <c r="T117" s="59" t="s">
        <v>124</v>
      </c>
      <c r="U117" s="60"/>
      <c r="V117" s="61"/>
      <c r="W117" s="62" t="s">
        <v>121</v>
      </c>
      <c r="X117" s="52" t="s">
        <v>121</v>
      </c>
      <c r="Y117" s="63"/>
      <c r="Z117" s="53">
        <v>4.0</v>
      </c>
      <c r="AA117" s="53">
        <v>2.0</v>
      </c>
      <c r="AB117" s="53"/>
      <c r="AC117" s="65"/>
      <c r="AD117" s="52"/>
      <c r="AE117" s="52"/>
      <c r="AF117" s="52">
        <v>1.0</v>
      </c>
      <c r="AG117" s="65"/>
      <c r="AH117" s="52"/>
      <c r="AI117" s="52"/>
      <c r="AJ117" s="52"/>
      <c r="AK117" s="65"/>
      <c r="AL117" s="52"/>
      <c r="AM117" s="52"/>
      <c r="AN117" s="52"/>
      <c r="AO117" s="56">
        <v>6.0</v>
      </c>
      <c r="AP117" s="56"/>
      <c r="AQ117" s="56"/>
      <c r="AR117" s="58">
        <v>1.0</v>
      </c>
      <c r="AS117" s="58"/>
      <c r="AT117" s="66"/>
      <c r="AU117" s="60"/>
      <c r="AV117" s="60"/>
      <c r="AW117" s="61"/>
      <c r="AX117" s="62"/>
      <c r="AY117" s="31">
        <f t="shared" si="28"/>
        <v>14</v>
      </c>
      <c r="AZ117" s="63"/>
      <c r="BA117" s="69"/>
      <c r="BB117" s="69"/>
      <c r="BC117" s="69"/>
      <c r="BD117" s="71"/>
      <c r="BE117" s="71"/>
      <c r="BF117" s="71"/>
      <c r="BG117" s="72"/>
      <c r="BH117" s="73"/>
      <c r="BI117" s="73"/>
      <c r="BJ117" s="74">
        <v>6.0</v>
      </c>
      <c r="BK117" s="74"/>
      <c r="BL117" s="77">
        <f t="shared" si="29"/>
        <v>6</v>
      </c>
      <c r="BM117" s="80">
        <f t="shared" si="30"/>
        <v>20</v>
      </c>
      <c r="BN117" s="81" t="s">
        <v>339</v>
      </c>
      <c r="BO117" s="82">
        <f>IF(ISBLANK(A117),"",VLOOKUP(LEFT(A117,1),Coordinate,2,FALSE))</f>
        <v>1</v>
      </c>
      <c r="BP117" s="83">
        <f t="shared" si="31"/>
        <v>1</v>
      </c>
      <c r="BQ117" s="84">
        <f t="shared" si="32"/>
        <v>71</v>
      </c>
      <c r="BR117" s="54">
        <f>IF(ISBLANK(A117),"",vlookup(LEFT(A117,1),Coordinate,9,false))</f>
        <v>2</v>
      </c>
      <c r="BS117" s="54">
        <f>IF(ISBLANK(A117),"",VLOOKUP(MID(A117,2,1),Coordinate,9,false))</f>
        <v>0</v>
      </c>
      <c r="BT117" s="54">
        <f>IF(ISBLANK(A117),"",VLOOKUP(MID(A117,3,1),Coordinate,9,false))</f>
        <v>18</v>
      </c>
      <c r="BU117" s="54">
        <f>IF(ISBLANK(A117),"",VLOOKUP(MID(A117,4,1),Coordinate,9,false))</f>
        <v>7</v>
      </c>
      <c r="BV117" s="54">
        <f>IF(ISBLANK(A117),"",VLOOKUP(MID(A117,5,1),Coordinate,9,false))</f>
        <v>4</v>
      </c>
      <c r="BW117" s="54">
        <f>IF(ISBLANK(A117),"",VLOOKUP(MID(A117,6,1),Coordinate,9,false))</f>
        <v>22</v>
      </c>
      <c r="BX117" s="84">
        <f>IF(ISBLANK(A117),"",VLOOKUP(RIGHT(A117,1),Coordinate,9,false))</f>
        <v>18</v>
      </c>
      <c r="BY117" s="84">
        <f t="array" ref="BY117">SUMPRODUCT(BR117:BX117,TRANSPOSE(Weights))</f>
        <v>362</v>
      </c>
      <c r="BZ117" s="53"/>
    </row>
    <row r="118" ht="15.75" customHeight="1">
      <c r="A118" s="238" t="s">
        <v>344</v>
      </c>
      <c r="B118" s="51" t="str">
        <f>IF(ISBLANK(A118),"",if(C118="","N",if(VLOOKUP(BQ118,NewPlanet,3,false)=C118,"Y","N")))</f>
        <v>N</v>
      </c>
      <c r="C118" s="3" t="s">
        <v>345</v>
      </c>
      <c r="D118" s="52"/>
      <c r="E118" s="52"/>
      <c r="F118" s="52"/>
      <c r="G118" s="53"/>
      <c r="H118" s="53" t="s">
        <v>119</v>
      </c>
      <c r="I118" s="54">
        <f t="shared" si="26"/>
        <v>1</v>
      </c>
      <c r="J118" s="52"/>
      <c r="K118" s="52"/>
      <c r="L118" s="52"/>
      <c r="M118" s="52"/>
      <c r="N118" s="52"/>
      <c r="O118" s="54">
        <f t="shared" si="27"/>
        <v>0</v>
      </c>
      <c r="P118" s="55" t="s">
        <v>123</v>
      </c>
      <c r="Q118" s="64" t="s">
        <v>119</v>
      </c>
      <c r="R118" s="57" t="s">
        <v>194</v>
      </c>
      <c r="S118" s="58"/>
      <c r="T118" s="59" t="s">
        <v>124</v>
      </c>
      <c r="U118" s="60"/>
      <c r="V118" s="68" t="s">
        <v>119</v>
      </c>
      <c r="W118" s="70" t="s">
        <v>119</v>
      </c>
      <c r="X118" s="52"/>
      <c r="Y118" s="63"/>
      <c r="Z118" s="53">
        <v>3.0</v>
      </c>
      <c r="AA118" s="53">
        <v>3.0</v>
      </c>
      <c r="AB118" s="53"/>
      <c r="AC118" s="65"/>
      <c r="AD118" s="52"/>
      <c r="AE118" s="52"/>
      <c r="AF118" s="52"/>
      <c r="AG118" s="65"/>
      <c r="AH118" s="52"/>
      <c r="AI118" s="52"/>
      <c r="AJ118" s="52"/>
      <c r="AK118" s="65"/>
      <c r="AL118" s="52"/>
      <c r="AM118" s="52"/>
      <c r="AN118" s="52"/>
      <c r="AO118" s="56"/>
      <c r="AP118" s="56"/>
      <c r="AQ118" s="56"/>
      <c r="AR118" s="66">
        <v>2.0</v>
      </c>
      <c r="AS118" s="58"/>
      <c r="AT118" s="66"/>
      <c r="AU118" s="60"/>
      <c r="AV118" s="60"/>
      <c r="AW118" s="61"/>
      <c r="AX118" s="62"/>
      <c r="AY118" s="31">
        <f t="shared" si="28"/>
        <v>8</v>
      </c>
      <c r="AZ118" s="63"/>
      <c r="BA118" s="75">
        <v>3.0</v>
      </c>
      <c r="BB118" s="69"/>
      <c r="BC118" s="69"/>
      <c r="BD118" s="71"/>
      <c r="BE118" s="71"/>
      <c r="BF118" s="71"/>
      <c r="BG118" s="72"/>
      <c r="BH118" s="78">
        <v>3.0</v>
      </c>
      <c r="BI118" s="78">
        <v>1.0</v>
      </c>
      <c r="BJ118" s="79">
        <v>3.0</v>
      </c>
      <c r="BK118" s="79">
        <v>2.0</v>
      </c>
      <c r="BL118" s="77">
        <f t="shared" si="29"/>
        <v>12</v>
      </c>
      <c r="BM118" s="80">
        <f t="shared" si="30"/>
        <v>20</v>
      </c>
      <c r="BN118" s="81"/>
      <c r="BO118" s="82">
        <f>IF(ISBLANK(A118),"",VLOOKUP(LEFT(A118,1),Coordinate,2,FALSE))</f>
        <v>1</v>
      </c>
      <c r="BP118" s="83">
        <f t="shared" si="31"/>
        <v>1</v>
      </c>
      <c r="BQ118" s="84">
        <f t="shared" si="32"/>
        <v>59</v>
      </c>
      <c r="BR118" s="54">
        <f>IF(ISBLANK(A118),"",vlookup(LEFT(A118,1),Coordinate,9,false))</f>
        <v>2</v>
      </c>
      <c r="BS118" s="54">
        <f>IF(ISBLANK(A118),"",VLOOKUP(MID(A118,2,1),Coordinate,9,false))</f>
        <v>0</v>
      </c>
      <c r="BT118" s="54">
        <f>IF(ISBLANK(A118),"",VLOOKUP(MID(A118,3,1),Coordinate,9,false))</f>
        <v>19</v>
      </c>
      <c r="BU118" s="54">
        <f>IF(ISBLANK(A118),"",VLOOKUP(MID(A118,4,1),Coordinate,9,false))</f>
        <v>5</v>
      </c>
      <c r="BV118" s="54">
        <f>IF(ISBLANK(A118),"",VLOOKUP(MID(A118,5,1),Coordinate,9,false))</f>
        <v>8</v>
      </c>
      <c r="BW118" s="54">
        <f>IF(ISBLANK(A118),"",VLOOKUP(MID(A118,6,1),Coordinate,9,false))</f>
        <v>18</v>
      </c>
      <c r="BX118" s="84">
        <f>IF(ISBLANK(A118),"",VLOOKUP(RIGHT(A118,1),Coordinate,9,false))</f>
        <v>7</v>
      </c>
      <c r="BY118" s="84">
        <f t="array" ref="BY118">SUMPRODUCT(BR118:BX118,TRANSPOSE(Weights))</f>
        <v>276</v>
      </c>
      <c r="BZ118" s="53"/>
    </row>
    <row r="119" ht="15.75" customHeight="1">
      <c r="A119" s="314" t="s">
        <v>1619</v>
      </c>
      <c r="B119" s="51" t="str">
        <f>IF(ISBLANK(A119),"",if(C119="","N",if(VLOOKUP(BQ119,NewPlanet,3,false)=C119,"Y","N")))</f>
        <v>N</v>
      </c>
      <c r="C119" s="3" t="s">
        <v>1620</v>
      </c>
      <c r="D119" s="52"/>
      <c r="E119" s="52"/>
      <c r="F119" s="52"/>
      <c r="G119" s="53"/>
      <c r="H119" s="53" t="s">
        <v>119</v>
      </c>
      <c r="I119" s="54">
        <f t="shared" si="26"/>
        <v>1</v>
      </c>
      <c r="J119" s="52"/>
      <c r="K119" s="52"/>
      <c r="L119" s="52"/>
      <c r="M119" s="52"/>
      <c r="N119" s="52"/>
      <c r="O119" s="54">
        <f t="shared" si="27"/>
        <v>0</v>
      </c>
      <c r="P119" s="55" t="s">
        <v>124</v>
      </c>
      <c r="Q119" s="56"/>
      <c r="R119" s="57" t="s">
        <v>124</v>
      </c>
      <c r="S119" s="58"/>
      <c r="T119" s="59" t="s">
        <v>124</v>
      </c>
      <c r="U119" s="60"/>
      <c r="V119" s="61"/>
      <c r="W119" s="62"/>
      <c r="X119" s="53" t="s">
        <v>119</v>
      </c>
      <c r="Y119" s="63"/>
      <c r="Z119" s="53">
        <v>9.0</v>
      </c>
      <c r="AA119" s="53">
        <v>4.0</v>
      </c>
      <c r="AB119" s="53">
        <v>6.0</v>
      </c>
      <c r="AC119" s="65"/>
      <c r="AD119" s="53">
        <v>1.0</v>
      </c>
      <c r="AE119" s="52"/>
      <c r="AF119" s="52"/>
      <c r="AG119" s="65"/>
      <c r="AH119" s="52"/>
      <c r="AI119" s="52"/>
      <c r="AJ119" s="52"/>
      <c r="AK119" s="65"/>
      <c r="AL119" s="52"/>
      <c r="AM119" s="52"/>
      <c r="AN119" s="52"/>
      <c r="AO119" s="56"/>
      <c r="AP119" s="56"/>
      <c r="AQ119" s="56"/>
      <c r="AR119" s="58"/>
      <c r="AS119" s="58"/>
      <c r="AT119" s="66"/>
      <c r="AU119" s="60"/>
      <c r="AV119" s="60"/>
      <c r="AW119" s="61"/>
      <c r="AX119" s="62"/>
      <c r="AY119" s="31">
        <f t="shared" si="28"/>
        <v>20</v>
      </c>
      <c r="AZ119" s="63"/>
      <c r="BA119" s="69"/>
      <c r="BB119" s="69"/>
      <c r="BC119" s="69"/>
      <c r="BD119" s="71"/>
      <c r="BE119" s="71"/>
      <c r="BF119" s="71"/>
      <c r="BG119" s="72"/>
      <c r="BH119" s="73"/>
      <c r="BI119" s="73"/>
      <c r="BJ119" s="74"/>
      <c r="BK119" s="74"/>
      <c r="BL119" s="77">
        <f t="shared" si="29"/>
        <v>0</v>
      </c>
      <c r="BM119" s="80">
        <f t="shared" si="30"/>
        <v>20</v>
      </c>
      <c r="BN119" s="81"/>
      <c r="BO119" s="82">
        <f>IF(ISBLANK(A119),"",VLOOKUP(LEFT(A119,1),Coordinate,2,FALSE))</f>
        <v>1</v>
      </c>
      <c r="BP119" s="83">
        <f t="shared" si="31"/>
        <v>1</v>
      </c>
      <c r="BQ119" s="84">
        <f t="shared" si="32"/>
        <v>10</v>
      </c>
      <c r="BR119" s="54">
        <f>IF(ISBLANK(A119),"",vlookup(LEFT(A119,1),Coordinate,9,false))</f>
        <v>2</v>
      </c>
      <c r="BS119" s="54">
        <f>IF(ISBLANK(A119),"",VLOOKUP(MID(A119,2,1),Coordinate,9,false))</f>
        <v>1</v>
      </c>
      <c r="BT119" s="54">
        <f>IF(ISBLANK(A119),"",VLOOKUP(MID(A119,3,1),Coordinate,9,false))</f>
        <v>6</v>
      </c>
      <c r="BU119" s="54">
        <f>IF(ISBLANK(A119),"",VLOOKUP(MID(A119,4,1),Coordinate,9,false))</f>
        <v>1</v>
      </c>
      <c r="BV119" s="54">
        <f>IF(ISBLANK(A119),"",VLOOKUP(MID(A119,5,1),Coordinate,9,false))</f>
        <v>0</v>
      </c>
      <c r="BW119" s="54">
        <f>IF(ISBLANK(A119),"",VLOOKUP(MID(A119,6,1),Coordinate,9,false))</f>
        <v>0</v>
      </c>
      <c r="BX119" s="84">
        <f>IF(ISBLANK(A119),"",VLOOKUP(RIGHT(A119,1),Coordinate,9,false))</f>
        <v>0</v>
      </c>
      <c r="BY119" s="84">
        <f t="array" ref="BY119">SUMPRODUCT(BR119:BX119,TRANSPOSE(Weights))</f>
        <v>26</v>
      </c>
      <c r="BZ119" s="53"/>
    </row>
    <row r="120" ht="15.75" customHeight="1">
      <c r="A120" s="238" t="s">
        <v>354</v>
      </c>
      <c r="B120" s="51" t="str">
        <f>IF(ISBLANK(A120),"",if(C120="","N",if(VLOOKUP(BQ120,NewPlanet,3,false)=C120,"Y","N")))</f>
        <v>N</v>
      </c>
      <c r="C120" s="114" t="s">
        <v>355</v>
      </c>
      <c r="D120" s="52"/>
      <c r="E120" s="53"/>
      <c r="F120" s="52"/>
      <c r="G120" s="53" t="s">
        <v>119</v>
      </c>
      <c r="H120" s="52"/>
      <c r="I120" s="54">
        <f t="shared" si="26"/>
        <v>1</v>
      </c>
      <c r="J120" s="52"/>
      <c r="K120" s="52"/>
      <c r="L120" s="52"/>
      <c r="M120" s="52"/>
      <c r="N120" s="52"/>
      <c r="O120" s="54">
        <f t="shared" si="27"/>
        <v>0</v>
      </c>
      <c r="P120" s="55" t="s">
        <v>124</v>
      </c>
      <c r="Q120" s="56"/>
      <c r="R120" s="57" t="s">
        <v>123</v>
      </c>
      <c r="S120" s="66" t="s">
        <v>119</v>
      </c>
      <c r="T120" s="59" t="s">
        <v>125</v>
      </c>
      <c r="U120" s="60"/>
      <c r="V120" s="61"/>
      <c r="W120" s="70" t="s">
        <v>119</v>
      </c>
      <c r="X120" s="53" t="s">
        <v>119</v>
      </c>
      <c r="Y120" s="63"/>
      <c r="Z120" s="53">
        <v>3.0</v>
      </c>
      <c r="AA120" s="53">
        <v>4.0</v>
      </c>
      <c r="AB120" s="53"/>
      <c r="AC120" s="65"/>
      <c r="AD120" s="52"/>
      <c r="AE120" s="52"/>
      <c r="AF120" s="52"/>
      <c r="AG120" s="65"/>
      <c r="AH120" s="52"/>
      <c r="AI120" s="52"/>
      <c r="AJ120" s="53">
        <v>1.0</v>
      </c>
      <c r="AK120" s="65"/>
      <c r="AL120" s="52"/>
      <c r="AM120" s="52"/>
      <c r="AN120" s="52"/>
      <c r="AO120" s="56"/>
      <c r="AP120" s="56"/>
      <c r="AQ120" s="56"/>
      <c r="AR120" s="58"/>
      <c r="AS120" s="58"/>
      <c r="AT120" s="66"/>
      <c r="AU120" s="67">
        <v>1.0</v>
      </c>
      <c r="AV120" s="67" t="s">
        <v>356</v>
      </c>
      <c r="AW120" s="61"/>
      <c r="AX120" s="62"/>
      <c r="AY120" s="31">
        <f t="shared" si="28"/>
        <v>9</v>
      </c>
      <c r="AZ120" s="63"/>
      <c r="BA120" s="69"/>
      <c r="BB120" s="69"/>
      <c r="BC120" s="69"/>
      <c r="BD120" s="89">
        <v>6.0</v>
      </c>
      <c r="BE120" s="71"/>
      <c r="BF120" s="71"/>
      <c r="BG120" s="72"/>
      <c r="BH120" s="73"/>
      <c r="BI120" s="73"/>
      <c r="BJ120" s="79">
        <v>5.0</v>
      </c>
      <c r="BK120" s="74"/>
      <c r="BL120" s="77">
        <f t="shared" si="29"/>
        <v>11</v>
      </c>
      <c r="BM120" s="80">
        <f t="shared" si="30"/>
        <v>20</v>
      </c>
      <c r="BN120" s="81" t="s">
        <v>357</v>
      </c>
      <c r="BO120" s="82">
        <f>IF(ISBLANK(A120),"",VLOOKUP(LEFT(A120,1),Coordinate,2,FALSE))</f>
        <v>1</v>
      </c>
      <c r="BP120" s="83">
        <f t="shared" si="31"/>
        <v>1</v>
      </c>
      <c r="BQ120" s="84">
        <f t="shared" si="32"/>
        <v>76</v>
      </c>
      <c r="BR120" s="54">
        <f>IF(ISBLANK(A120),"",vlookup(LEFT(A120,1),Coordinate,9,false))</f>
        <v>2</v>
      </c>
      <c r="BS120" s="54">
        <f>IF(ISBLANK(A120),"",VLOOKUP(MID(A120,2,1),Coordinate,9,false))</f>
        <v>3</v>
      </c>
      <c r="BT120" s="54">
        <f>IF(ISBLANK(A120),"",VLOOKUP(MID(A120,3,1),Coordinate,9,false))</f>
        <v>12</v>
      </c>
      <c r="BU120" s="54">
        <f>IF(ISBLANK(A120),"",VLOOKUP(MID(A120,4,1),Coordinate,9,false))</f>
        <v>14</v>
      </c>
      <c r="BV120" s="54">
        <f>IF(ISBLANK(A120),"",VLOOKUP(MID(A120,5,1),Coordinate,9,false))</f>
        <v>24</v>
      </c>
      <c r="BW120" s="54">
        <f>IF(ISBLANK(A120),"",VLOOKUP(MID(A120,6,1),Coordinate,9,false))</f>
        <v>4</v>
      </c>
      <c r="BX120" s="84">
        <f>IF(ISBLANK(A120),"",VLOOKUP(RIGHT(A120,1),Coordinate,9,false))</f>
        <v>17</v>
      </c>
      <c r="BY120" s="84">
        <f t="array" ref="BY120">SUMPRODUCT(BR120:BX120,TRANSPOSE(Weights))</f>
        <v>363</v>
      </c>
      <c r="BZ120" s="53"/>
    </row>
    <row r="121" ht="15.75" customHeight="1">
      <c r="A121" s="264" t="s">
        <v>362</v>
      </c>
      <c r="B121" s="51" t="str">
        <f>IF(ISBLANK(A121),"",if(C121="","N",if(VLOOKUP(BQ121,NewPlanet,3,false)=C121,"Y","N")))</f>
        <v>N</v>
      </c>
      <c r="C121" s="86" t="s">
        <v>363</v>
      </c>
      <c r="D121" s="52"/>
      <c r="E121" s="52"/>
      <c r="F121" s="52"/>
      <c r="G121" s="53" t="s">
        <v>119</v>
      </c>
      <c r="H121" s="52"/>
      <c r="I121" s="54">
        <f t="shared" si="26"/>
        <v>1</v>
      </c>
      <c r="J121" s="52"/>
      <c r="K121" s="52"/>
      <c r="L121" s="52"/>
      <c r="M121" s="52"/>
      <c r="N121" s="52"/>
      <c r="O121" s="54">
        <f t="shared" si="27"/>
        <v>0</v>
      </c>
      <c r="P121" s="55" t="s">
        <v>123</v>
      </c>
      <c r="Q121" s="64" t="s">
        <v>119</v>
      </c>
      <c r="R121" s="57" t="s">
        <v>124</v>
      </c>
      <c r="S121" s="58"/>
      <c r="T121" s="59" t="s">
        <v>125</v>
      </c>
      <c r="U121" s="67" t="s">
        <v>119</v>
      </c>
      <c r="V121" s="61"/>
      <c r="W121" s="62"/>
      <c r="X121" s="52"/>
      <c r="Y121" s="63"/>
      <c r="Z121" s="53">
        <v>3.0</v>
      </c>
      <c r="AA121" s="53">
        <v>4.0</v>
      </c>
      <c r="AB121" s="53">
        <v>5.0</v>
      </c>
      <c r="AC121" s="65"/>
      <c r="AD121" s="52"/>
      <c r="AE121" s="52"/>
      <c r="AF121" s="52"/>
      <c r="AG121" s="65"/>
      <c r="AH121" s="52"/>
      <c r="AI121" s="52"/>
      <c r="AJ121" s="52"/>
      <c r="AK121" s="65"/>
      <c r="AL121" s="52"/>
      <c r="AM121" s="52"/>
      <c r="AN121" s="52"/>
      <c r="AO121" s="56"/>
      <c r="AP121" s="56"/>
      <c r="AQ121" s="56"/>
      <c r="AR121" s="58"/>
      <c r="AS121" s="58"/>
      <c r="AT121" s="66"/>
      <c r="AU121" s="60"/>
      <c r="AV121" s="60"/>
      <c r="AW121" s="61"/>
      <c r="AX121" s="62"/>
      <c r="AY121" s="31">
        <f t="shared" si="28"/>
        <v>12</v>
      </c>
      <c r="AZ121" s="63"/>
      <c r="BA121" s="75">
        <v>4.0</v>
      </c>
      <c r="BB121" s="69"/>
      <c r="BC121" s="69"/>
      <c r="BD121" s="71"/>
      <c r="BE121" s="71"/>
      <c r="BF121" s="71"/>
      <c r="BG121" s="76">
        <v>4.0</v>
      </c>
      <c r="BH121" s="73"/>
      <c r="BI121" s="73"/>
      <c r="BJ121" s="74"/>
      <c r="BK121" s="74"/>
      <c r="BL121" s="77">
        <f t="shared" si="29"/>
        <v>8</v>
      </c>
      <c r="BM121" s="80">
        <f t="shared" si="30"/>
        <v>20</v>
      </c>
      <c r="BN121" s="81" t="s">
        <v>366</v>
      </c>
      <c r="BO121" s="82">
        <f>IF(ISBLANK(A121),"",VLOOKUP(LEFT(A121,1),Coordinate,2,FALSE))</f>
        <v>1</v>
      </c>
      <c r="BP121" s="83">
        <f t="shared" si="31"/>
        <v>1</v>
      </c>
      <c r="BQ121" s="84">
        <f t="shared" si="32"/>
        <v>59</v>
      </c>
      <c r="BR121" s="54">
        <f>IF(ISBLANK(A121),"",vlookup(LEFT(A121,1),Coordinate,9,false))</f>
        <v>2</v>
      </c>
      <c r="BS121" s="54">
        <f>IF(ISBLANK(A121),"",VLOOKUP(MID(A121,2,1),Coordinate,9,false))</f>
        <v>4</v>
      </c>
      <c r="BT121" s="54">
        <f>IF(ISBLANK(A121),"",VLOOKUP(MID(A121,3,1),Coordinate,9,false))</f>
        <v>11</v>
      </c>
      <c r="BU121" s="54">
        <f>IF(ISBLANK(A121),"",VLOOKUP(MID(A121,4,1),Coordinate,9,false))</f>
        <v>4</v>
      </c>
      <c r="BV121" s="54">
        <f>IF(ISBLANK(A121),"",VLOOKUP(MID(A121,5,1),Coordinate,9,false))</f>
        <v>21</v>
      </c>
      <c r="BW121" s="54">
        <f>IF(ISBLANK(A121),"",VLOOKUP(MID(A121,6,1),Coordinate,9,false))</f>
        <v>4</v>
      </c>
      <c r="BX121" s="84">
        <f>IF(ISBLANK(A121),"",VLOOKUP(RIGHT(A121,1),Coordinate,9,false))</f>
        <v>13</v>
      </c>
      <c r="BY121" s="84">
        <f t="array" ref="BY121">SUMPRODUCT(BR121:BX121,TRANSPOSE(Weights))</f>
        <v>279</v>
      </c>
      <c r="BZ121" s="53"/>
    </row>
    <row r="122" ht="15.75" customHeight="1">
      <c r="A122" s="238" t="s">
        <v>372</v>
      </c>
      <c r="B122" s="51" t="str">
        <f>IF(ISBLANK(A122),"",if(C122="","N",if(VLOOKUP(BQ122,NewPlanet,3,false)=C122,"Y","N")))</f>
        <v>N</v>
      </c>
      <c r="C122" s="3" t="s">
        <v>373</v>
      </c>
      <c r="D122" s="52"/>
      <c r="E122" s="52"/>
      <c r="F122" s="52"/>
      <c r="G122" s="53" t="s">
        <v>119</v>
      </c>
      <c r="H122" s="52"/>
      <c r="I122" s="54">
        <f t="shared" si="26"/>
        <v>1</v>
      </c>
      <c r="J122" s="52"/>
      <c r="K122" s="52"/>
      <c r="L122" s="52"/>
      <c r="M122" s="52"/>
      <c r="N122" s="52"/>
      <c r="O122" s="54">
        <f t="shared" si="27"/>
        <v>0</v>
      </c>
      <c r="P122" s="55" t="s">
        <v>123</v>
      </c>
      <c r="Q122" s="56"/>
      <c r="R122" s="57" t="s">
        <v>124</v>
      </c>
      <c r="S122" s="58"/>
      <c r="T122" s="59" t="s">
        <v>124</v>
      </c>
      <c r="U122" s="60"/>
      <c r="V122" s="61" t="s">
        <v>119</v>
      </c>
      <c r="W122" s="62"/>
      <c r="X122" s="52" t="s">
        <v>119</v>
      </c>
      <c r="Y122" s="63"/>
      <c r="Z122" s="53">
        <v>4.0</v>
      </c>
      <c r="AA122" s="53">
        <v>2.0</v>
      </c>
      <c r="AB122" s="53">
        <v>3.0</v>
      </c>
      <c r="AC122" s="65"/>
      <c r="AD122" s="52"/>
      <c r="AE122" s="52"/>
      <c r="AF122" s="52"/>
      <c r="AG122" s="65"/>
      <c r="AH122" s="52"/>
      <c r="AI122" s="52"/>
      <c r="AJ122" s="52">
        <v>1.0</v>
      </c>
      <c r="AK122" s="65"/>
      <c r="AL122" s="52"/>
      <c r="AM122" s="52"/>
      <c r="AN122" s="52"/>
      <c r="AO122" s="56">
        <v>3.0</v>
      </c>
      <c r="AP122" s="56"/>
      <c r="AQ122" s="56"/>
      <c r="AR122" s="58"/>
      <c r="AS122" s="58"/>
      <c r="AT122" s="66"/>
      <c r="AU122" s="60"/>
      <c r="AV122" s="60"/>
      <c r="AW122" s="61"/>
      <c r="AX122" s="62"/>
      <c r="AY122" s="31">
        <f t="shared" si="28"/>
        <v>13</v>
      </c>
      <c r="AZ122" s="63"/>
      <c r="BA122" s="69"/>
      <c r="BB122" s="69"/>
      <c r="BC122" s="69"/>
      <c r="BD122" s="71"/>
      <c r="BE122" s="71"/>
      <c r="BF122" s="71"/>
      <c r="BG122" s="72"/>
      <c r="BH122" s="73">
        <v>3.0</v>
      </c>
      <c r="BI122" s="73">
        <v>3.0</v>
      </c>
      <c r="BJ122" s="74"/>
      <c r="BK122" s="74"/>
      <c r="BL122" s="77">
        <f t="shared" si="29"/>
        <v>6</v>
      </c>
      <c r="BM122" s="80">
        <f t="shared" si="30"/>
        <v>19</v>
      </c>
      <c r="BN122" s="81"/>
      <c r="BO122" s="82">
        <f>IF(ISBLANK(A122),"",VLOOKUP(LEFT(A122,1),Coordinate,2,FALSE))</f>
        <v>1</v>
      </c>
      <c r="BP122" s="83">
        <f t="shared" si="31"/>
        <v>1</v>
      </c>
      <c r="BQ122" s="84">
        <f t="shared" si="32"/>
        <v>47</v>
      </c>
      <c r="BR122" s="54">
        <f>IF(ISBLANK(A122),"",vlookup(LEFT(A122,1),Coordinate,9,false))</f>
        <v>2</v>
      </c>
      <c r="BS122" s="54">
        <f>IF(ISBLANK(A122),"",VLOOKUP(MID(A122,2,1),Coordinate,9,false))</f>
        <v>6</v>
      </c>
      <c r="BT122" s="54">
        <f>IF(ISBLANK(A122),"",VLOOKUP(MID(A122,3,1),Coordinate,9,false))</f>
        <v>8</v>
      </c>
      <c r="BU122" s="54">
        <f>IF(ISBLANK(A122),"",VLOOKUP(MID(A122,4,1),Coordinate,9,false))</f>
        <v>13</v>
      </c>
      <c r="BV122" s="54">
        <f>IF(ISBLANK(A122),"",VLOOKUP(MID(A122,5,1),Coordinate,9,false))</f>
        <v>0</v>
      </c>
      <c r="BW122" s="54">
        <f>IF(ISBLANK(A122),"",VLOOKUP(MID(A122,6,1),Coordinate,9,false))</f>
        <v>18</v>
      </c>
      <c r="BX122" s="84">
        <f>IF(ISBLANK(A122),"",VLOOKUP(RIGHT(A122,1),Coordinate,9,false))</f>
        <v>0</v>
      </c>
      <c r="BY122" s="84">
        <f t="array" ref="BY122">SUMPRODUCT(BR122:BX122,TRANSPOSE(Weights))</f>
        <v>198</v>
      </c>
      <c r="BZ122" s="53"/>
    </row>
    <row r="123" ht="15.75" customHeight="1">
      <c r="A123" s="238" t="s">
        <v>379</v>
      </c>
      <c r="B123" s="51" t="str">
        <f>IF(ISBLANK(A123),"",if(C123="","N",if(VLOOKUP(BQ123,NewPlanet,3,false)=C123,"Y","N")))</f>
        <v>N</v>
      </c>
      <c r="C123" s="3" t="s">
        <v>380</v>
      </c>
      <c r="D123" s="52" t="s">
        <v>119</v>
      </c>
      <c r="E123" s="52"/>
      <c r="F123" s="52"/>
      <c r="G123" s="53"/>
      <c r="H123" s="52"/>
      <c r="I123" s="54">
        <f t="shared" si="26"/>
        <v>1</v>
      </c>
      <c r="J123" s="52"/>
      <c r="K123" s="52"/>
      <c r="L123" s="52"/>
      <c r="M123" s="52"/>
      <c r="N123" s="52"/>
      <c r="O123" s="54">
        <f t="shared" si="27"/>
        <v>0</v>
      </c>
      <c r="P123" s="55" t="s">
        <v>124</v>
      </c>
      <c r="Q123" s="56"/>
      <c r="R123" s="57" t="s">
        <v>124</v>
      </c>
      <c r="S123" s="58"/>
      <c r="T123" s="59" t="s">
        <v>124</v>
      </c>
      <c r="U123" s="60"/>
      <c r="V123" s="61"/>
      <c r="W123" s="62"/>
      <c r="X123" s="52" t="s">
        <v>119</v>
      </c>
      <c r="Y123" s="63"/>
      <c r="Z123" s="53">
        <v>3.0</v>
      </c>
      <c r="AA123" s="53">
        <v>5.0</v>
      </c>
      <c r="AB123" s="53">
        <v>11.0</v>
      </c>
      <c r="AC123" s="65"/>
      <c r="AD123" s="52"/>
      <c r="AE123" s="52"/>
      <c r="AF123" s="52"/>
      <c r="AG123" s="65"/>
      <c r="AH123" s="52">
        <v>1.0</v>
      </c>
      <c r="AI123" s="52"/>
      <c r="AJ123" s="52"/>
      <c r="AK123" s="65"/>
      <c r="AL123" s="52"/>
      <c r="AM123" s="52"/>
      <c r="AN123" s="52"/>
      <c r="AO123" s="56"/>
      <c r="AP123" s="56"/>
      <c r="AQ123" s="56"/>
      <c r="AR123" s="58"/>
      <c r="AS123" s="58"/>
      <c r="AT123" s="66"/>
      <c r="AU123" s="60"/>
      <c r="AV123" s="60"/>
      <c r="AW123" s="61"/>
      <c r="AX123" s="62"/>
      <c r="AY123" s="31">
        <f t="shared" si="28"/>
        <v>20</v>
      </c>
      <c r="AZ123" s="63"/>
      <c r="BA123" s="69"/>
      <c r="BB123" s="69"/>
      <c r="BC123" s="69"/>
      <c r="BD123" s="71"/>
      <c r="BE123" s="71"/>
      <c r="BF123" s="71"/>
      <c r="BG123" s="72"/>
      <c r="BH123" s="73"/>
      <c r="BI123" s="73"/>
      <c r="BJ123" s="74"/>
      <c r="BK123" s="74"/>
      <c r="BL123" s="77">
        <f t="shared" si="29"/>
        <v>0</v>
      </c>
      <c r="BM123" s="80">
        <f t="shared" si="30"/>
        <v>20</v>
      </c>
      <c r="BN123" s="81"/>
      <c r="BO123" s="82">
        <f>IF(ISBLANK(A123),"",VLOOKUP(LEFT(A123,1),Coordinate,2,FALSE))</f>
        <v>1</v>
      </c>
      <c r="BP123" s="83">
        <f t="shared" si="31"/>
        <v>1</v>
      </c>
      <c r="BQ123" s="84">
        <f t="shared" si="32"/>
        <v>78</v>
      </c>
      <c r="BR123" s="54">
        <f>IF(ISBLANK(A123),"",vlookup(LEFT(A123,1),Coordinate,9,false))</f>
        <v>2</v>
      </c>
      <c r="BS123" s="54">
        <f>IF(ISBLANK(A123),"",VLOOKUP(MID(A123,2,1),Coordinate,9,false))</f>
        <v>7</v>
      </c>
      <c r="BT123" s="54">
        <f>IF(ISBLANK(A123),"",VLOOKUP(MID(A123,3,1),Coordinate,9,false))</f>
        <v>4</v>
      </c>
      <c r="BU123" s="54">
        <f>IF(ISBLANK(A123),"",VLOOKUP(MID(A123,4,1),Coordinate,9,false))</f>
        <v>21</v>
      </c>
      <c r="BV123" s="54">
        <f>IF(ISBLANK(A123),"",VLOOKUP(MID(A123,5,1),Coordinate,9,false))</f>
        <v>17</v>
      </c>
      <c r="BW123" s="54">
        <f>IF(ISBLANK(A123),"",VLOOKUP(MID(A123,6,1),Coordinate,9,false))</f>
        <v>14</v>
      </c>
      <c r="BX123" s="84">
        <f>IF(ISBLANK(A123),"",VLOOKUP(RIGHT(A123,1),Coordinate,9,false))</f>
        <v>13</v>
      </c>
      <c r="BY123" s="84">
        <f t="array" ref="BY123">SUMPRODUCT(BR123:BX123,TRANSPOSE(Weights))</f>
        <v>372</v>
      </c>
      <c r="BZ123" s="53"/>
    </row>
    <row r="124" ht="15.75" customHeight="1">
      <c r="A124" s="238" t="s">
        <v>385</v>
      </c>
      <c r="B124" s="51" t="str">
        <f>IF(ISBLANK(A124),"",if(C124="","N",if(VLOOKUP(BQ124,NewPlanet,3,false)=C124,"Y","N")))</f>
        <v>N</v>
      </c>
      <c r="C124" s="3" t="s">
        <v>386</v>
      </c>
      <c r="D124" s="52"/>
      <c r="E124" s="52"/>
      <c r="F124" s="52"/>
      <c r="G124" s="53" t="s">
        <v>119</v>
      </c>
      <c r="H124" s="52"/>
      <c r="I124" s="54">
        <f t="shared" si="26"/>
        <v>1</v>
      </c>
      <c r="J124" s="52"/>
      <c r="K124" s="52"/>
      <c r="L124" s="52"/>
      <c r="M124" s="52"/>
      <c r="N124" s="52"/>
      <c r="O124" s="54">
        <f t="shared" si="27"/>
        <v>0</v>
      </c>
      <c r="P124" s="55" t="s">
        <v>124</v>
      </c>
      <c r="Q124" s="56"/>
      <c r="R124" s="57" t="s">
        <v>131</v>
      </c>
      <c r="S124" s="58"/>
      <c r="T124" s="59" t="s">
        <v>124</v>
      </c>
      <c r="U124" s="60"/>
      <c r="V124" s="61"/>
      <c r="W124" s="62"/>
      <c r="X124" s="52"/>
      <c r="Y124" s="63"/>
      <c r="Z124" s="53">
        <v>4.0</v>
      </c>
      <c r="AA124" s="53">
        <v>4.0</v>
      </c>
      <c r="AB124" s="53">
        <v>6.0</v>
      </c>
      <c r="AC124" s="65"/>
      <c r="AD124" s="52"/>
      <c r="AE124" s="52"/>
      <c r="AF124" s="52"/>
      <c r="AG124" s="65"/>
      <c r="AH124" s="52"/>
      <c r="AI124" s="52"/>
      <c r="AJ124" s="52"/>
      <c r="AK124" s="65"/>
      <c r="AL124" s="52"/>
      <c r="AM124" s="52"/>
      <c r="AN124" s="52"/>
      <c r="AO124" s="56"/>
      <c r="AP124" s="56"/>
      <c r="AQ124" s="56"/>
      <c r="AR124" s="58"/>
      <c r="AS124" s="58">
        <v>6.0</v>
      </c>
      <c r="AT124" s="66"/>
      <c r="AU124" s="60"/>
      <c r="AV124" s="60"/>
      <c r="AW124" s="61"/>
      <c r="AX124" s="62"/>
      <c r="AY124" s="31">
        <f t="shared" si="28"/>
        <v>20</v>
      </c>
      <c r="AZ124" s="63"/>
      <c r="BA124" s="69"/>
      <c r="BB124" s="69"/>
      <c r="BC124" s="69"/>
      <c r="BD124" s="71"/>
      <c r="BE124" s="71"/>
      <c r="BF124" s="71"/>
      <c r="BG124" s="72"/>
      <c r="BH124" s="73"/>
      <c r="BI124" s="73"/>
      <c r="BJ124" s="74"/>
      <c r="BK124" s="74"/>
      <c r="BL124" s="77">
        <f t="shared" si="29"/>
        <v>0</v>
      </c>
      <c r="BM124" s="80">
        <f t="shared" si="30"/>
        <v>20</v>
      </c>
      <c r="BN124" s="81"/>
      <c r="BO124" s="82">
        <f>IF(ISBLANK(A124),"",VLOOKUP(LEFT(A124,1),Coordinate,2,FALSE))</f>
        <v>1</v>
      </c>
      <c r="BP124" s="83">
        <f t="shared" si="31"/>
        <v>1</v>
      </c>
      <c r="BQ124" s="84">
        <f t="shared" si="32"/>
        <v>76</v>
      </c>
      <c r="BR124" s="54">
        <f>IF(ISBLANK(A124),"",vlookup(LEFT(A124,1),Coordinate,9,false))</f>
        <v>2</v>
      </c>
      <c r="BS124" s="54">
        <f>IF(ISBLANK(A124),"",VLOOKUP(MID(A124,2,1),Coordinate,9,false))</f>
        <v>14</v>
      </c>
      <c r="BT124" s="54">
        <f>IF(ISBLANK(A124),"",VLOOKUP(MID(A124,3,1),Coordinate,9,false))</f>
        <v>13</v>
      </c>
      <c r="BU124" s="54">
        <f>IF(ISBLANK(A124),"",VLOOKUP(MID(A124,4,1),Coordinate,9,false))</f>
        <v>3</v>
      </c>
      <c r="BV124" s="54">
        <f>IF(ISBLANK(A124),"",VLOOKUP(MID(A124,5,1),Coordinate,9,false))</f>
        <v>14</v>
      </c>
      <c r="BW124" s="54">
        <f>IF(ISBLANK(A124),"",VLOOKUP(MID(A124,6,1),Coordinate,9,false))</f>
        <v>12</v>
      </c>
      <c r="BX124" s="84">
        <f>IF(ISBLANK(A124),"",VLOOKUP(RIGHT(A124,1),Coordinate,9,false))</f>
        <v>18</v>
      </c>
      <c r="BY124" s="84">
        <f t="array" ref="BY124">SUMPRODUCT(BR124:BX124,TRANSPOSE(Weights))</f>
        <v>349</v>
      </c>
      <c r="BZ124" s="53"/>
    </row>
    <row r="125" ht="15.75" customHeight="1">
      <c r="A125" s="238" t="s">
        <v>393</v>
      </c>
      <c r="B125" s="51" t="str">
        <f>IF(ISBLANK(A125),"",if(C125="","N",if(VLOOKUP(BQ125,NewPlanet,3,false)=C125,"Y","N")))</f>
        <v>N</v>
      </c>
      <c r="C125" s="3" t="s">
        <v>210</v>
      </c>
      <c r="D125" s="52"/>
      <c r="E125" s="52"/>
      <c r="F125" s="52" t="s">
        <v>119</v>
      </c>
      <c r="G125" s="53"/>
      <c r="H125" s="52"/>
      <c r="I125" s="54">
        <f t="shared" si="26"/>
        <v>1</v>
      </c>
      <c r="J125" s="52"/>
      <c r="K125" s="52"/>
      <c r="L125" s="52"/>
      <c r="M125" s="52"/>
      <c r="N125" s="52"/>
      <c r="O125" s="54">
        <f t="shared" si="27"/>
        <v>0</v>
      </c>
      <c r="P125" s="55" t="s">
        <v>131</v>
      </c>
      <c r="Q125" s="56" t="s">
        <v>119</v>
      </c>
      <c r="R125" s="57" t="s">
        <v>394</v>
      </c>
      <c r="S125" s="58"/>
      <c r="T125" s="59" t="s">
        <v>394</v>
      </c>
      <c r="U125" s="60"/>
      <c r="V125" s="61" t="s">
        <v>119</v>
      </c>
      <c r="W125" s="62"/>
      <c r="X125" s="52"/>
      <c r="Y125" s="63"/>
      <c r="Z125" s="53">
        <v>3.0</v>
      </c>
      <c r="AA125" s="53">
        <v>3.0</v>
      </c>
      <c r="AB125" s="53">
        <v>4.0</v>
      </c>
      <c r="AC125" s="65"/>
      <c r="AD125" s="52"/>
      <c r="AE125" s="52"/>
      <c r="AF125" s="52"/>
      <c r="AG125" s="65"/>
      <c r="AH125" s="52"/>
      <c r="AI125" s="52"/>
      <c r="AJ125" s="52"/>
      <c r="AK125" s="65"/>
      <c r="AL125" s="52"/>
      <c r="AM125" s="52"/>
      <c r="AN125" s="52"/>
      <c r="AO125" s="56"/>
      <c r="AP125" s="56"/>
      <c r="AQ125" s="56"/>
      <c r="AR125" s="58"/>
      <c r="AS125" s="58"/>
      <c r="AT125" s="66"/>
      <c r="AU125" s="60"/>
      <c r="AV125" s="60"/>
      <c r="AW125" s="61">
        <v>5.0</v>
      </c>
      <c r="AX125" s="62"/>
      <c r="AY125" s="31">
        <f t="shared" si="28"/>
        <v>15</v>
      </c>
      <c r="AZ125" s="63"/>
      <c r="BA125" s="69"/>
      <c r="BB125" s="69"/>
      <c r="BC125" s="69"/>
      <c r="BD125" s="71"/>
      <c r="BE125" s="71"/>
      <c r="BF125" s="71"/>
      <c r="BG125" s="72"/>
      <c r="BH125" s="73"/>
      <c r="BI125" s="73"/>
      <c r="BJ125" s="74"/>
      <c r="BK125" s="74"/>
      <c r="BL125" s="77">
        <f t="shared" si="29"/>
        <v>0</v>
      </c>
      <c r="BM125" s="80">
        <f t="shared" si="30"/>
        <v>15</v>
      </c>
      <c r="BN125" s="81"/>
      <c r="BO125" s="82">
        <f>IF(ISBLANK(A125),"",VLOOKUP(LEFT(A125,1),Coordinate,2,FALSE))</f>
        <v>1</v>
      </c>
      <c r="BP125" s="83">
        <f t="shared" si="31"/>
        <v>1</v>
      </c>
      <c r="BQ125" s="84">
        <f t="shared" si="32"/>
        <v>70</v>
      </c>
      <c r="BR125" s="54">
        <f>IF(ISBLANK(A125),"",vlookup(LEFT(A125,1),Coordinate,9,false))</f>
        <v>2</v>
      </c>
      <c r="BS125" s="54">
        <f>IF(ISBLANK(A125),"",VLOOKUP(MID(A125,2,1),Coordinate,9,false))</f>
        <v>14</v>
      </c>
      <c r="BT125" s="54">
        <f>IF(ISBLANK(A125),"",VLOOKUP(MID(A125,3,1),Coordinate,9,false))</f>
        <v>14</v>
      </c>
      <c r="BU125" s="54">
        <f>IF(ISBLANK(A125),"",VLOOKUP(MID(A125,4,1),Coordinate,9,false))</f>
        <v>10</v>
      </c>
      <c r="BV125" s="54">
        <f>IF(ISBLANK(A125),"",VLOOKUP(MID(A125,5,1),Coordinate,9,false))</f>
        <v>8</v>
      </c>
      <c r="BW125" s="54">
        <f>IF(ISBLANK(A125),"",VLOOKUP(MID(A125,6,1),Coordinate,9,false))</f>
        <v>4</v>
      </c>
      <c r="BX125" s="84">
        <f>IF(ISBLANK(A125),"",VLOOKUP(RIGHT(A125,1),Coordinate,9,false))</f>
        <v>18</v>
      </c>
      <c r="BY125" s="84">
        <f t="array" ref="BY125">SUMPRODUCT(BR125:BX125,TRANSPOSE(Weights))</f>
        <v>302</v>
      </c>
      <c r="BZ125" s="53"/>
    </row>
    <row r="126" ht="15.75" customHeight="1">
      <c r="A126" s="238" t="s">
        <v>399</v>
      </c>
      <c r="B126" s="51" t="str">
        <f>IF(ISBLANK(A126),"",if(C126="","N",if(VLOOKUP(BQ126,NewPlanet,3,false)=C126,"Y","N")))</f>
        <v>N</v>
      </c>
      <c r="C126" s="3" t="s">
        <v>400</v>
      </c>
      <c r="D126" s="52"/>
      <c r="E126" s="52"/>
      <c r="F126" s="52"/>
      <c r="G126" s="53"/>
      <c r="H126" s="52" t="s">
        <v>119</v>
      </c>
      <c r="I126" s="54">
        <f t="shared" si="26"/>
        <v>1</v>
      </c>
      <c r="J126" s="52"/>
      <c r="K126" s="52"/>
      <c r="L126" s="52"/>
      <c r="M126" s="52"/>
      <c r="N126" s="52"/>
      <c r="O126" s="54">
        <f t="shared" si="27"/>
        <v>0</v>
      </c>
      <c r="P126" s="55" t="s">
        <v>123</v>
      </c>
      <c r="Q126" s="56"/>
      <c r="R126" s="57" t="s">
        <v>123</v>
      </c>
      <c r="S126" s="58"/>
      <c r="T126" s="59" t="s">
        <v>125</v>
      </c>
      <c r="U126" s="60"/>
      <c r="V126" s="61"/>
      <c r="W126" s="62" t="s">
        <v>119</v>
      </c>
      <c r="X126" s="52"/>
      <c r="Y126" s="63"/>
      <c r="Z126" s="53">
        <v>3.0</v>
      </c>
      <c r="AA126" s="53">
        <v>2.0</v>
      </c>
      <c r="AB126" s="53"/>
      <c r="AC126" s="65"/>
      <c r="AD126" s="52"/>
      <c r="AE126" s="52"/>
      <c r="AF126" s="52"/>
      <c r="AG126" s="65"/>
      <c r="AH126" s="52"/>
      <c r="AI126" s="52"/>
      <c r="AJ126" s="52"/>
      <c r="AK126" s="65"/>
      <c r="AL126" s="52"/>
      <c r="AM126" s="52"/>
      <c r="AN126" s="52"/>
      <c r="AO126" s="56">
        <v>4.0</v>
      </c>
      <c r="AP126" s="56"/>
      <c r="AQ126" s="56"/>
      <c r="AR126" s="58">
        <v>4.0</v>
      </c>
      <c r="AS126" s="58"/>
      <c r="AT126" s="66"/>
      <c r="AU126" s="60">
        <v>1.0</v>
      </c>
      <c r="AV126" s="60" t="s">
        <v>401</v>
      </c>
      <c r="AW126" s="61"/>
      <c r="AX126" s="62"/>
      <c r="AY126" s="31">
        <f t="shared" si="28"/>
        <v>14</v>
      </c>
      <c r="AZ126" s="63"/>
      <c r="BA126" s="69"/>
      <c r="BB126" s="69"/>
      <c r="BC126" s="69"/>
      <c r="BD126" s="71"/>
      <c r="BE126" s="71"/>
      <c r="BF126" s="71"/>
      <c r="BG126" s="72"/>
      <c r="BH126" s="73"/>
      <c r="BI126" s="73"/>
      <c r="BJ126" s="74">
        <v>6.0</v>
      </c>
      <c r="BK126" s="74"/>
      <c r="BL126" s="77">
        <f t="shared" si="29"/>
        <v>6</v>
      </c>
      <c r="BM126" s="80">
        <f t="shared" si="30"/>
        <v>20</v>
      </c>
      <c r="BN126" s="81"/>
      <c r="BO126" s="82">
        <f>IF(ISBLANK(A126),"",VLOOKUP(LEFT(A126,1),Coordinate,2,FALSE))</f>
        <v>1</v>
      </c>
      <c r="BP126" s="83">
        <f t="shared" si="31"/>
        <v>1</v>
      </c>
      <c r="BQ126" s="84">
        <f t="shared" si="32"/>
        <v>80</v>
      </c>
      <c r="BR126" s="54">
        <f>IF(ISBLANK(A126),"",vlookup(LEFT(A126,1),Coordinate,9,false))</f>
        <v>2</v>
      </c>
      <c r="BS126" s="54">
        <f>IF(ISBLANK(A126),"",VLOOKUP(MID(A126,2,1),Coordinate,9,false))</f>
        <v>14</v>
      </c>
      <c r="BT126" s="54">
        <f>IF(ISBLANK(A126),"",VLOOKUP(MID(A126,3,1),Coordinate,9,false))</f>
        <v>14</v>
      </c>
      <c r="BU126" s="54">
        <f>IF(ISBLANK(A126),"",VLOOKUP(MID(A126,4,1),Coordinate,9,false))</f>
        <v>17</v>
      </c>
      <c r="BV126" s="54">
        <f>IF(ISBLANK(A126),"",VLOOKUP(MID(A126,5,1),Coordinate,9,false))</f>
        <v>14</v>
      </c>
      <c r="BW126" s="54">
        <f>IF(ISBLANK(A126),"",VLOOKUP(MID(A126,6,1),Coordinate,9,false))</f>
        <v>13</v>
      </c>
      <c r="BX126" s="84">
        <f>IF(ISBLANK(A126),"",VLOOKUP(RIGHT(A126,1),Coordinate,9,false))</f>
        <v>6</v>
      </c>
      <c r="BY126" s="84">
        <f t="array" ref="BY126">SUMPRODUCT(BR126:BX126,TRANSPOSE(Weights))</f>
        <v>330</v>
      </c>
      <c r="BZ126" s="53"/>
    </row>
    <row r="127" ht="15.75" customHeight="1">
      <c r="A127" s="238" t="s">
        <v>406</v>
      </c>
      <c r="B127" s="51" t="str">
        <f>IF(ISBLANK(A127),"",if(C127="","N",if(VLOOKUP(BQ127,NewPlanet,3,false)=C127,"Y","N")))</f>
        <v>N</v>
      </c>
      <c r="C127" s="3" t="s">
        <v>407</v>
      </c>
      <c r="D127" s="52" t="s">
        <v>119</v>
      </c>
      <c r="E127" s="52"/>
      <c r="F127" s="52"/>
      <c r="G127" s="53"/>
      <c r="H127" s="52"/>
      <c r="I127" s="54">
        <f t="shared" si="26"/>
        <v>1</v>
      </c>
      <c r="J127" s="52"/>
      <c r="K127" s="52"/>
      <c r="L127" s="52"/>
      <c r="M127" s="52"/>
      <c r="N127" s="52"/>
      <c r="O127" s="54">
        <f t="shared" si="27"/>
        <v>0</v>
      </c>
      <c r="P127" s="55" t="s">
        <v>123</v>
      </c>
      <c r="Q127" s="56"/>
      <c r="R127" s="57" t="s">
        <v>123</v>
      </c>
      <c r="S127" s="58" t="s">
        <v>119</v>
      </c>
      <c r="T127" s="59" t="s">
        <v>124</v>
      </c>
      <c r="U127" s="60"/>
      <c r="V127" s="61" t="s">
        <v>119</v>
      </c>
      <c r="W127" s="62" t="s">
        <v>119</v>
      </c>
      <c r="X127" s="52" t="s">
        <v>119</v>
      </c>
      <c r="Y127" s="63"/>
      <c r="Z127" s="53"/>
      <c r="AA127" s="53"/>
      <c r="AB127" s="53"/>
      <c r="AC127" s="65"/>
      <c r="AD127" s="52"/>
      <c r="AE127" s="52"/>
      <c r="AF127" s="52"/>
      <c r="AG127" s="65"/>
      <c r="AH127" s="52"/>
      <c r="AI127" s="52"/>
      <c r="AJ127" s="52"/>
      <c r="AK127" s="65"/>
      <c r="AL127" s="52"/>
      <c r="AM127" s="52"/>
      <c r="AN127" s="52"/>
      <c r="AO127" s="56"/>
      <c r="AP127" s="56"/>
      <c r="AQ127" s="56"/>
      <c r="AR127" s="58"/>
      <c r="AS127" s="58"/>
      <c r="AT127" s="66"/>
      <c r="AU127" s="60"/>
      <c r="AV127" s="60"/>
      <c r="AW127" s="61"/>
      <c r="AX127" s="62"/>
      <c r="AY127" s="31">
        <f t="shared" si="28"/>
        <v>0</v>
      </c>
      <c r="AZ127" s="63"/>
      <c r="BA127" s="69"/>
      <c r="BB127" s="69"/>
      <c r="BC127" s="69"/>
      <c r="BD127" s="71"/>
      <c r="BE127" s="71"/>
      <c r="BF127" s="71"/>
      <c r="BG127" s="72"/>
      <c r="BH127" s="73"/>
      <c r="BI127" s="73"/>
      <c r="BJ127" s="74"/>
      <c r="BK127" s="74"/>
      <c r="BL127" s="77">
        <f t="shared" si="29"/>
        <v>0</v>
      </c>
      <c r="BM127" s="80">
        <f t="shared" si="30"/>
        <v>0</v>
      </c>
      <c r="BN127" s="81"/>
      <c r="BO127" s="82">
        <f>IF(ISBLANK(A127),"",VLOOKUP(LEFT(A127,1),Coordinate,2,FALSE))</f>
        <v>1</v>
      </c>
      <c r="BP127" s="83">
        <f t="shared" si="31"/>
        <v>1</v>
      </c>
      <c r="BQ127" s="84">
        <f t="shared" si="32"/>
        <v>70</v>
      </c>
      <c r="BR127" s="54">
        <f>IF(ISBLANK(A127),"",vlookup(LEFT(A127,1),Coordinate,9,false))</f>
        <v>2</v>
      </c>
      <c r="BS127" s="54">
        <f>IF(ISBLANK(A127),"",VLOOKUP(MID(A127,2,1),Coordinate,9,false))</f>
        <v>14</v>
      </c>
      <c r="BT127" s="54">
        <f>IF(ISBLANK(A127),"",VLOOKUP(MID(A127,3,1),Coordinate,9,false))</f>
        <v>20</v>
      </c>
      <c r="BU127" s="54">
        <f>IF(ISBLANK(A127),"",VLOOKUP(MID(A127,4,1),Coordinate,9,false))</f>
        <v>13</v>
      </c>
      <c r="BV127" s="54">
        <f>IF(ISBLANK(A127),"",VLOOKUP(MID(A127,5,1),Coordinate,9,false))</f>
        <v>2</v>
      </c>
      <c r="BW127" s="54">
        <f>IF(ISBLANK(A127),"",VLOOKUP(MID(A127,6,1),Coordinate,9,false))</f>
        <v>8</v>
      </c>
      <c r="BX127" s="84">
        <f>IF(ISBLANK(A127),"",VLOOKUP(RIGHT(A127,1),Coordinate,9,false))</f>
        <v>11</v>
      </c>
      <c r="BY127" s="84">
        <f t="array" ref="BY127">SUMPRODUCT(BR127:BX127,TRANSPOSE(Weights))</f>
        <v>277</v>
      </c>
      <c r="BZ127" s="53"/>
    </row>
    <row r="128" ht="15.75" customHeight="1">
      <c r="A128" s="238" t="s">
        <v>408</v>
      </c>
      <c r="B128" s="51" t="str">
        <f>IF(ISBLANK(A128),"",if(C128="","N",if(VLOOKUP(BQ128,NewPlanet,3,false)=C128,"Y","N")))</f>
        <v>N</v>
      </c>
      <c r="C128" s="3" t="s">
        <v>409</v>
      </c>
      <c r="D128" s="52"/>
      <c r="E128" s="52"/>
      <c r="F128" s="52"/>
      <c r="G128" s="53" t="s">
        <v>121</v>
      </c>
      <c r="H128" s="52"/>
      <c r="I128" s="54">
        <f t="shared" si="26"/>
        <v>1</v>
      </c>
      <c r="J128" s="52"/>
      <c r="K128" s="52"/>
      <c r="L128" s="52"/>
      <c r="M128" s="52"/>
      <c r="N128" s="52"/>
      <c r="O128" s="54">
        <f t="shared" si="27"/>
        <v>0</v>
      </c>
      <c r="P128" s="55" t="s">
        <v>131</v>
      </c>
      <c r="Q128" s="64" t="s">
        <v>121</v>
      </c>
      <c r="R128" s="57" t="s">
        <v>123</v>
      </c>
      <c r="S128" s="58"/>
      <c r="T128" s="59" t="s">
        <v>125</v>
      </c>
      <c r="U128" s="67" t="s">
        <v>121</v>
      </c>
      <c r="V128" s="68" t="s">
        <v>121</v>
      </c>
      <c r="W128" s="62"/>
      <c r="X128" s="52"/>
      <c r="Y128" s="63"/>
      <c r="Z128" s="53">
        <v>2.0</v>
      </c>
      <c r="AA128" s="53">
        <v>2.0</v>
      </c>
      <c r="AB128" s="53"/>
      <c r="AC128" s="65"/>
      <c r="AD128" s="53">
        <v>1.0</v>
      </c>
      <c r="AE128" s="52"/>
      <c r="AF128" s="52"/>
      <c r="AG128" s="65"/>
      <c r="AH128" s="52"/>
      <c r="AI128" s="52"/>
      <c r="AJ128" s="52"/>
      <c r="AK128" s="65"/>
      <c r="AL128" s="52"/>
      <c r="AM128" s="52"/>
      <c r="AN128" s="52"/>
      <c r="AO128" s="56"/>
      <c r="AP128" s="56"/>
      <c r="AQ128" s="56"/>
      <c r="AR128" s="58"/>
      <c r="AS128" s="58"/>
      <c r="AT128" s="66">
        <v>3.0</v>
      </c>
      <c r="AU128" s="60"/>
      <c r="AV128" s="60"/>
      <c r="AW128" s="61"/>
      <c r="AX128" s="62"/>
      <c r="AY128" s="31">
        <f t="shared" si="28"/>
        <v>8</v>
      </c>
      <c r="AZ128" s="63"/>
      <c r="BA128" s="75">
        <v>3.0</v>
      </c>
      <c r="BB128" s="69"/>
      <c r="BC128" s="69"/>
      <c r="BD128" s="71"/>
      <c r="BE128" s="71"/>
      <c r="BF128" s="71"/>
      <c r="BG128" s="76">
        <v>3.0</v>
      </c>
      <c r="BH128" s="78">
        <v>6.0</v>
      </c>
      <c r="BI128" s="73"/>
      <c r="BJ128" s="74"/>
      <c r="BK128" s="74"/>
      <c r="BL128" s="77">
        <f t="shared" si="29"/>
        <v>12</v>
      </c>
      <c r="BM128" s="80">
        <f t="shared" si="30"/>
        <v>20</v>
      </c>
      <c r="BN128" s="81"/>
      <c r="BO128" s="82">
        <f>IF(ISBLANK(A128),"",VLOOKUP(LEFT(A128,1),Coordinate,2,FALSE))</f>
        <v>1</v>
      </c>
      <c r="BP128" s="83">
        <f t="shared" si="31"/>
        <v>1</v>
      </c>
      <c r="BQ128" s="84">
        <f t="shared" si="32"/>
        <v>72</v>
      </c>
      <c r="BR128" s="54">
        <f>IF(ISBLANK(A128),"",vlookup(LEFT(A128,1),Coordinate,9,false))</f>
        <v>2</v>
      </c>
      <c r="BS128" s="54">
        <f>IF(ISBLANK(A128),"",VLOOKUP(MID(A128,2,1),Coordinate,9,false))</f>
        <v>17</v>
      </c>
      <c r="BT128" s="54">
        <f>IF(ISBLANK(A128),"",VLOOKUP(MID(A128,3,1),Coordinate,9,false))</f>
        <v>14</v>
      </c>
      <c r="BU128" s="54">
        <f>IF(ISBLANK(A128),"",VLOOKUP(MID(A128,4,1),Coordinate,9,false))</f>
        <v>2</v>
      </c>
      <c r="BV128" s="54">
        <f>IF(ISBLANK(A128),"",VLOOKUP(MID(A128,5,1),Coordinate,9,false))</f>
        <v>18</v>
      </c>
      <c r="BW128" s="54">
        <f>IF(ISBLANK(A128),"",VLOOKUP(MID(A128,6,1),Coordinate,9,false))</f>
        <v>19</v>
      </c>
      <c r="BX128" s="84">
        <f>IF(ISBLANK(A128),"",VLOOKUP(RIGHT(A128,1),Coordinate,9,false))</f>
        <v>0</v>
      </c>
      <c r="BY128" s="84">
        <f t="array" ref="BY128">SUMPRODUCT(BR128:BX128,TRANSPOSE(Weights))</f>
        <v>290</v>
      </c>
      <c r="BZ128" s="53"/>
    </row>
    <row r="129" ht="15.75" customHeight="1">
      <c r="A129" s="238" t="s">
        <v>412</v>
      </c>
      <c r="B129" s="51" t="str">
        <f>IF(ISBLANK(A129),"",if(C129="","N",if(VLOOKUP(BQ129,NewPlanet,3,false)=C129,"Y","N")))</f>
        <v>N</v>
      </c>
      <c r="C129" s="3" t="s">
        <v>414</v>
      </c>
      <c r="D129" s="52"/>
      <c r="E129" s="52" t="s">
        <v>119</v>
      </c>
      <c r="F129" s="52"/>
      <c r="G129" s="53"/>
      <c r="H129" s="52"/>
      <c r="I129" s="54">
        <f t="shared" si="26"/>
        <v>1</v>
      </c>
      <c r="J129" s="52"/>
      <c r="K129" s="52"/>
      <c r="L129" s="52"/>
      <c r="M129" s="52"/>
      <c r="N129" s="52"/>
      <c r="O129" s="54">
        <f t="shared" si="27"/>
        <v>0</v>
      </c>
      <c r="P129" s="55" t="s">
        <v>124</v>
      </c>
      <c r="Q129" s="56"/>
      <c r="R129" s="57" t="s">
        <v>131</v>
      </c>
      <c r="S129" s="58"/>
      <c r="T129" s="59" t="s">
        <v>125</v>
      </c>
      <c r="U129" s="60" t="s">
        <v>119</v>
      </c>
      <c r="V129" s="61"/>
      <c r="W129" s="62"/>
      <c r="X129" s="52"/>
      <c r="Y129" s="63"/>
      <c r="Z129" s="53">
        <v>2.0</v>
      </c>
      <c r="AA129" s="53">
        <v>4.0</v>
      </c>
      <c r="AB129" s="53">
        <v>3.0</v>
      </c>
      <c r="AC129" s="65"/>
      <c r="AD129" s="52"/>
      <c r="AE129" s="52"/>
      <c r="AF129" s="52"/>
      <c r="AG129" s="65"/>
      <c r="AH129" s="52"/>
      <c r="AI129" s="52"/>
      <c r="AJ129" s="52"/>
      <c r="AK129" s="65"/>
      <c r="AL129" s="52"/>
      <c r="AM129" s="52"/>
      <c r="AN129" s="52"/>
      <c r="AO129" s="56"/>
      <c r="AP129" s="56"/>
      <c r="AQ129" s="56"/>
      <c r="AR129" s="58"/>
      <c r="AS129" s="58">
        <v>3.0</v>
      </c>
      <c r="AT129" s="66"/>
      <c r="AU129" s="60"/>
      <c r="AV129" s="60"/>
      <c r="AW129" s="61"/>
      <c r="AX129" s="62"/>
      <c r="AY129" s="31">
        <f t="shared" si="28"/>
        <v>12</v>
      </c>
      <c r="AZ129" s="63"/>
      <c r="BA129" s="69"/>
      <c r="BB129" s="69"/>
      <c r="BC129" s="69"/>
      <c r="BD129" s="71"/>
      <c r="BE129" s="71"/>
      <c r="BF129" s="71"/>
      <c r="BG129" s="72">
        <v>8.0</v>
      </c>
      <c r="BH129" s="73"/>
      <c r="BI129" s="73"/>
      <c r="BJ129" s="74"/>
      <c r="BK129" s="74"/>
      <c r="BL129" s="77">
        <f t="shared" si="29"/>
        <v>8</v>
      </c>
      <c r="BM129" s="80">
        <f t="shared" si="30"/>
        <v>20</v>
      </c>
      <c r="BN129" s="81" t="s">
        <v>416</v>
      </c>
      <c r="BO129" s="82">
        <f>IF(ISBLANK(A129),"",VLOOKUP(LEFT(A129,1),Coordinate,2,FALSE))</f>
        <v>1</v>
      </c>
      <c r="BP129" s="83">
        <f t="shared" si="31"/>
        <v>1</v>
      </c>
      <c r="BQ129" s="84">
        <f t="shared" si="32"/>
        <v>86</v>
      </c>
      <c r="BR129" s="54">
        <f>IF(ISBLANK(A129),"",vlookup(LEFT(A129,1),Coordinate,9,false))</f>
        <v>2</v>
      </c>
      <c r="BS129" s="54">
        <f>IF(ISBLANK(A129),"",VLOOKUP(MID(A129,2,1),Coordinate,9,false))</f>
        <v>19</v>
      </c>
      <c r="BT129" s="54">
        <f>IF(ISBLANK(A129),"",VLOOKUP(MID(A129,3,1),Coordinate,9,false))</f>
        <v>7</v>
      </c>
      <c r="BU129" s="54">
        <f>IF(ISBLANK(A129),"",VLOOKUP(MID(A129,4,1),Coordinate,9,false))</f>
        <v>20</v>
      </c>
      <c r="BV129" s="54">
        <f>IF(ISBLANK(A129),"",VLOOKUP(MID(A129,5,1),Coordinate,9,false))</f>
        <v>11</v>
      </c>
      <c r="BW129" s="54">
        <f>IF(ISBLANK(A129),"",VLOOKUP(MID(A129,6,1),Coordinate,9,false))</f>
        <v>7</v>
      </c>
      <c r="BX129" s="84">
        <f>IF(ISBLANK(A129),"",VLOOKUP(RIGHT(A129,1),Coordinate,9,false))</f>
        <v>20</v>
      </c>
      <c r="BY129" s="84">
        <f t="array" ref="BY129">SUMPRODUCT(BR129:BX129,TRANSPOSE(Weights))</f>
        <v>378</v>
      </c>
      <c r="BZ129" s="53"/>
    </row>
    <row r="130" ht="15.75" customHeight="1">
      <c r="A130" s="238" t="s">
        <v>418</v>
      </c>
      <c r="B130" s="51" t="str">
        <f>IF(ISBLANK(A130),"",if(C130="","N",if(VLOOKUP(BQ130,NewPlanet,3,false)=C130,"Y","N")))</f>
        <v>N</v>
      </c>
      <c r="C130" s="3" t="s">
        <v>420</v>
      </c>
      <c r="D130" s="52"/>
      <c r="E130" s="52"/>
      <c r="F130" s="53" t="s">
        <v>119</v>
      </c>
      <c r="G130" s="53"/>
      <c r="H130" s="52"/>
      <c r="I130" s="54">
        <f t="shared" si="26"/>
        <v>1</v>
      </c>
      <c r="J130" s="52"/>
      <c r="K130" s="52"/>
      <c r="L130" s="52"/>
      <c r="M130" s="52"/>
      <c r="N130" s="52"/>
      <c r="O130" s="54">
        <f t="shared" si="27"/>
        <v>0</v>
      </c>
      <c r="P130" s="55" t="s">
        <v>124</v>
      </c>
      <c r="Q130" s="56"/>
      <c r="R130" s="57" t="s">
        <v>131</v>
      </c>
      <c r="S130" s="58"/>
      <c r="T130" s="59" t="s">
        <v>125</v>
      </c>
      <c r="U130" s="67" t="s">
        <v>119</v>
      </c>
      <c r="V130" s="61"/>
      <c r="W130" s="62"/>
      <c r="X130" s="53" t="s">
        <v>119</v>
      </c>
      <c r="Y130" s="63"/>
      <c r="Z130" s="53">
        <v>4.0</v>
      </c>
      <c r="AA130" s="53">
        <v>5.0</v>
      </c>
      <c r="AB130" s="53">
        <v>2.0</v>
      </c>
      <c r="AC130" s="65"/>
      <c r="AD130" s="53">
        <v>1.0</v>
      </c>
      <c r="AE130" s="52"/>
      <c r="AF130" s="52"/>
      <c r="AG130" s="65"/>
      <c r="AH130" s="52"/>
      <c r="AI130" s="52"/>
      <c r="AJ130" s="52"/>
      <c r="AK130" s="65"/>
      <c r="AL130" s="52"/>
      <c r="AM130" s="52"/>
      <c r="AN130" s="52"/>
      <c r="AO130" s="56"/>
      <c r="AP130" s="56"/>
      <c r="AQ130" s="56"/>
      <c r="AR130" s="58"/>
      <c r="AS130" s="66">
        <v>3.0</v>
      </c>
      <c r="AT130" s="66"/>
      <c r="AU130" s="60"/>
      <c r="AV130" s="60"/>
      <c r="AW130" s="61"/>
      <c r="AX130" s="62"/>
      <c r="AY130" s="31">
        <f t="shared" si="28"/>
        <v>15</v>
      </c>
      <c r="AZ130" s="63"/>
      <c r="BA130" s="69"/>
      <c r="BB130" s="69"/>
      <c r="BC130" s="69"/>
      <c r="BD130" s="71"/>
      <c r="BE130" s="71"/>
      <c r="BF130" s="71"/>
      <c r="BG130" s="76">
        <v>5.0</v>
      </c>
      <c r="BH130" s="73"/>
      <c r="BI130" s="73"/>
      <c r="BJ130" s="74"/>
      <c r="BK130" s="74"/>
      <c r="BL130" s="77">
        <f t="shared" si="29"/>
        <v>5</v>
      </c>
      <c r="BM130" s="80">
        <f t="shared" si="30"/>
        <v>20</v>
      </c>
      <c r="BN130" s="81"/>
      <c r="BO130" s="82">
        <f>IF(ISBLANK(A130),"",VLOOKUP(LEFT(A130,1),Coordinate,2,FALSE))</f>
        <v>1</v>
      </c>
      <c r="BP130" s="83">
        <f t="shared" si="31"/>
        <v>1</v>
      </c>
      <c r="BQ130" s="84">
        <f t="shared" si="32"/>
        <v>64</v>
      </c>
      <c r="BR130" s="54">
        <f>IF(ISBLANK(A130),"",vlookup(LEFT(A130,1),Coordinate,9,false))</f>
        <v>2</v>
      </c>
      <c r="BS130" s="54">
        <f>IF(ISBLANK(A130),"",VLOOKUP(MID(A130,2,1),Coordinate,9,false))</f>
        <v>19</v>
      </c>
      <c r="BT130" s="54">
        <f>IF(ISBLANK(A130),"",VLOOKUP(MID(A130,3,1),Coordinate,9,false))</f>
        <v>14</v>
      </c>
      <c r="BU130" s="54">
        <f>IF(ISBLANK(A130),"",VLOOKUP(MID(A130,4,1),Coordinate,9,false))</f>
        <v>6</v>
      </c>
      <c r="BV130" s="54">
        <f>IF(ISBLANK(A130),"",VLOOKUP(MID(A130,5,1),Coordinate,9,false))</f>
        <v>7</v>
      </c>
      <c r="BW130" s="54">
        <f>IF(ISBLANK(A130),"",VLOOKUP(MID(A130,6,1),Coordinate,9,false))</f>
        <v>5</v>
      </c>
      <c r="BX130" s="84">
        <f>IF(ISBLANK(A130),"",VLOOKUP(RIGHT(A130,1),Coordinate,9,false))</f>
        <v>11</v>
      </c>
      <c r="BY130" s="84">
        <f t="array" ref="BY130">SUMPRODUCT(BR130:BX130,TRANSPOSE(Weights))</f>
        <v>248</v>
      </c>
      <c r="BZ130" s="53"/>
    </row>
    <row r="131" ht="15.75" customHeight="1">
      <c r="A131" s="238" t="s">
        <v>423</v>
      </c>
      <c r="B131" s="51" t="str">
        <f>IF(ISBLANK(A131),"",if(C131="","N",if(VLOOKUP(BQ131,NewPlanet,3,false)=C131,"Y","N")))</f>
        <v>N</v>
      </c>
      <c r="C131" s="3" t="s">
        <v>424</v>
      </c>
      <c r="D131" s="52"/>
      <c r="E131" s="52"/>
      <c r="F131" s="52"/>
      <c r="G131" s="53" t="s">
        <v>119</v>
      </c>
      <c r="H131" s="52"/>
      <c r="I131" s="54">
        <f t="shared" si="26"/>
        <v>1</v>
      </c>
      <c r="J131" s="52"/>
      <c r="K131" s="52"/>
      <c r="L131" s="52"/>
      <c r="M131" s="52"/>
      <c r="N131" s="52"/>
      <c r="O131" s="54">
        <f t="shared" si="27"/>
        <v>0</v>
      </c>
      <c r="P131" s="55" t="s">
        <v>131</v>
      </c>
      <c r="Q131" s="64" t="s">
        <v>119</v>
      </c>
      <c r="R131" s="57" t="s">
        <v>124</v>
      </c>
      <c r="S131" s="58"/>
      <c r="T131" s="59" t="s">
        <v>125</v>
      </c>
      <c r="U131" s="60"/>
      <c r="V131" s="68" t="s">
        <v>119</v>
      </c>
      <c r="W131" s="70" t="s">
        <v>119</v>
      </c>
      <c r="X131" s="52"/>
      <c r="Y131" s="63"/>
      <c r="Z131" s="53"/>
      <c r="AA131" s="53"/>
      <c r="AB131" s="53"/>
      <c r="AC131" s="65"/>
      <c r="AD131" s="52"/>
      <c r="AE131" s="52"/>
      <c r="AF131" s="52"/>
      <c r="AG131" s="65"/>
      <c r="AH131" s="52"/>
      <c r="AI131" s="52"/>
      <c r="AJ131" s="52"/>
      <c r="AK131" s="65"/>
      <c r="AL131" s="52"/>
      <c r="AM131" s="52"/>
      <c r="AN131" s="52"/>
      <c r="AO131" s="56"/>
      <c r="AP131" s="56"/>
      <c r="AQ131" s="56"/>
      <c r="AR131" s="58"/>
      <c r="AS131" s="58"/>
      <c r="AT131" s="66"/>
      <c r="AU131" s="60"/>
      <c r="AV131" s="60"/>
      <c r="AW131" s="61"/>
      <c r="AX131" s="62"/>
      <c r="AY131" s="31">
        <f t="shared" si="28"/>
        <v>0</v>
      </c>
      <c r="AZ131" s="63"/>
      <c r="BA131" s="69"/>
      <c r="BB131" s="69"/>
      <c r="BC131" s="69"/>
      <c r="BD131" s="71"/>
      <c r="BE131" s="71"/>
      <c r="BF131" s="71"/>
      <c r="BG131" s="72"/>
      <c r="BH131" s="73"/>
      <c r="BI131" s="73"/>
      <c r="BJ131" s="74"/>
      <c r="BK131" s="74"/>
      <c r="BL131" s="77">
        <f t="shared" si="29"/>
        <v>0</v>
      </c>
      <c r="BM131" s="80">
        <f t="shared" si="30"/>
        <v>0</v>
      </c>
      <c r="BN131" s="81"/>
      <c r="BO131" s="82">
        <f>IF(ISBLANK(A131),"",VLOOKUP(LEFT(A131,1),Coordinate,2,FALSE))</f>
        <v>1</v>
      </c>
      <c r="BP131" s="83">
        <f t="shared" si="31"/>
        <v>1</v>
      </c>
      <c r="BQ131" s="84">
        <f t="shared" si="32"/>
        <v>62</v>
      </c>
      <c r="BR131" s="54">
        <f>IF(ISBLANK(A131),"",vlookup(LEFT(A131,1),Coordinate,9,false))</f>
        <v>2</v>
      </c>
      <c r="BS131" s="54">
        <f>IF(ISBLANK(A131),"",VLOOKUP(MID(A131,2,1),Coordinate,9,false))</f>
        <v>20</v>
      </c>
      <c r="BT131" s="54">
        <f>IF(ISBLANK(A131),"",VLOOKUP(MID(A131,3,1),Coordinate,9,false))</f>
        <v>2</v>
      </c>
      <c r="BU131" s="54">
        <f>IF(ISBLANK(A131),"",VLOOKUP(MID(A131,4,1),Coordinate,9,false))</f>
        <v>10</v>
      </c>
      <c r="BV131" s="54">
        <f>IF(ISBLANK(A131),"",VLOOKUP(MID(A131,5,1),Coordinate,9,false))</f>
        <v>14</v>
      </c>
      <c r="BW131" s="54">
        <f>IF(ISBLANK(A131),"",VLOOKUP(MID(A131,6,1),Coordinate,9,false))</f>
        <v>11</v>
      </c>
      <c r="BX131" s="84">
        <f>IF(ISBLANK(A131),"",VLOOKUP(RIGHT(A131,1),Coordinate,9,false))</f>
        <v>3</v>
      </c>
      <c r="BY131" s="84">
        <f t="array" ref="BY131">SUMPRODUCT(BR131:BX131,TRANSPOSE(Weights))</f>
        <v>245</v>
      </c>
      <c r="BZ131" s="53"/>
    </row>
    <row r="132" ht="15.75" customHeight="1">
      <c r="A132" s="238" t="s">
        <v>426</v>
      </c>
      <c r="B132" s="51" t="str">
        <f>IF(ISBLANK(A132),"",if(C132="","N",if(VLOOKUP(BQ132,NewPlanet,3,false)=C132,"Y","N")))</f>
        <v>N</v>
      </c>
      <c r="C132" s="3" t="s">
        <v>427</v>
      </c>
      <c r="D132" s="52"/>
      <c r="E132" s="52"/>
      <c r="F132" s="52" t="s">
        <v>121</v>
      </c>
      <c r="G132" s="53"/>
      <c r="H132" s="52"/>
      <c r="I132" s="54">
        <f t="shared" si="26"/>
        <v>1</v>
      </c>
      <c r="J132" s="52"/>
      <c r="K132" s="52"/>
      <c r="L132" s="52"/>
      <c r="M132" s="52"/>
      <c r="N132" s="52"/>
      <c r="O132" s="54">
        <f t="shared" si="27"/>
        <v>0</v>
      </c>
      <c r="P132" s="55" t="s">
        <v>122</v>
      </c>
      <c r="Q132" s="56" t="s">
        <v>121</v>
      </c>
      <c r="R132" s="57" t="s">
        <v>123</v>
      </c>
      <c r="S132" s="58"/>
      <c r="T132" s="59" t="s">
        <v>125</v>
      </c>
      <c r="U132" s="60"/>
      <c r="V132" s="61"/>
      <c r="W132" s="62" t="s">
        <v>121</v>
      </c>
      <c r="X132" s="52"/>
      <c r="Y132" s="63"/>
      <c r="Z132" s="53">
        <v>2.0</v>
      </c>
      <c r="AA132" s="53">
        <v>4.0</v>
      </c>
      <c r="AB132" s="53"/>
      <c r="AC132" s="65"/>
      <c r="AD132" s="52"/>
      <c r="AE132" s="52"/>
      <c r="AF132" s="52"/>
      <c r="AG132" s="65"/>
      <c r="AH132" s="52"/>
      <c r="AI132" s="52"/>
      <c r="AJ132" s="52"/>
      <c r="AK132" s="65"/>
      <c r="AL132" s="52"/>
      <c r="AM132" s="52"/>
      <c r="AN132" s="52"/>
      <c r="AO132" s="56"/>
      <c r="AP132" s="56"/>
      <c r="AQ132" s="56"/>
      <c r="AR132" s="58">
        <v>4.0</v>
      </c>
      <c r="AS132" s="58"/>
      <c r="AT132" s="66"/>
      <c r="AU132" s="60">
        <v>1.0</v>
      </c>
      <c r="AV132" s="60" t="s">
        <v>1658</v>
      </c>
      <c r="AW132" s="61"/>
      <c r="AX132" s="62"/>
      <c r="AY132" s="31">
        <f t="shared" si="28"/>
        <v>11</v>
      </c>
      <c r="AZ132" s="63"/>
      <c r="BA132" s="69"/>
      <c r="BB132" s="69"/>
      <c r="BC132" s="69">
        <v>4.0</v>
      </c>
      <c r="BD132" s="71"/>
      <c r="BE132" s="71"/>
      <c r="BF132" s="71"/>
      <c r="BG132" s="72"/>
      <c r="BH132" s="73"/>
      <c r="BI132" s="73"/>
      <c r="BJ132" s="74">
        <v>5.0</v>
      </c>
      <c r="BK132" s="74"/>
      <c r="BL132" s="77">
        <f t="shared" si="29"/>
        <v>9</v>
      </c>
      <c r="BM132" s="80">
        <f t="shared" si="30"/>
        <v>20</v>
      </c>
      <c r="BN132" s="81" t="s">
        <v>429</v>
      </c>
      <c r="BO132" s="82">
        <f>IF(ISBLANK(A132),"",VLOOKUP(LEFT(A132,1),Coordinate,2,FALSE))</f>
        <v>1</v>
      </c>
      <c r="BP132" s="83">
        <f t="shared" si="31"/>
        <v>1</v>
      </c>
      <c r="BQ132" s="84">
        <f t="shared" si="32"/>
        <v>76</v>
      </c>
      <c r="BR132" s="54">
        <f>IF(ISBLANK(A132),"",vlookup(LEFT(A132,1),Coordinate,9,false))</f>
        <v>2</v>
      </c>
      <c r="BS132" s="54">
        <f>IF(ISBLANK(A132),"",VLOOKUP(MID(A132,2,1),Coordinate,9,false))</f>
        <v>20</v>
      </c>
      <c r="BT132" s="54">
        <f>IF(ISBLANK(A132),"",VLOOKUP(MID(A132,3,1),Coordinate,9,false))</f>
        <v>12</v>
      </c>
      <c r="BU132" s="54">
        <f>IF(ISBLANK(A132),"",VLOOKUP(MID(A132,4,1),Coordinate,9,false))</f>
        <v>12</v>
      </c>
      <c r="BV132" s="54">
        <f>IF(ISBLANK(A132),"",VLOOKUP(MID(A132,5,1),Coordinate,9,false))</f>
        <v>8</v>
      </c>
      <c r="BW132" s="54">
        <f>IF(ISBLANK(A132),"",VLOOKUP(MID(A132,6,1),Coordinate,9,false))</f>
        <v>4</v>
      </c>
      <c r="BX132" s="84">
        <f>IF(ISBLANK(A132),"",VLOOKUP(RIGHT(A132,1),Coordinate,9,false))</f>
        <v>18</v>
      </c>
      <c r="BY132" s="84">
        <f t="array" ref="BY132">SUMPRODUCT(BR132:BX132,TRANSPOSE(Weights))</f>
        <v>316</v>
      </c>
      <c r="BZ132" s="53"/>
    </row>
    <row r="133" ht="15.75" customHeight="1">
      <c r="A133" s="238" t="s">
        <v>431</v>
      </c>
      <c r="B133" s="51" t="str">
        <f>IF(ISBLANK(A133),"",if(C133="","N",if(VLOOKUP(BQ133,NewPlanet,3,false)=C133,"Y","N")))</f>
        <v>N</v>
      </c>
      <c r="C133" s="3" t="s">
        <v>432</v>
      </c>
      <c r="D133" s="52"/>
      <c r="E133" s="52" t="s">
        <v>119</v>
      </c>
      <c r="F133" s="52"/>
      <c r="G133" s="53"/>
      <c r="H133" s="52"/>
      <c r="I133" s="54">
        <f t="shared" si="26"/>
        <v>1</v>
      </c>
      <c r="J133" s="52"/>
      <c r="K133" s="52"/>
      <c r="L133" s="52"/>
      <c r="M133" s="52"/>
      <c r="N133" s="52"/>
      <c r="O133" s="54">
        <f t="shared" si="27"/>
        <v>0</v>
      </c>
      <c r="P133" s="55" t="s">
        <v>123</v>
      </c>
      <c r="Q133" s="56" t="s">
        <v>119</v>
      </c>
      <c r="R133" s="57" t="s">
        <v>131</v>
      </c>
      <c r="S133" s="58"/>
      <c r="T133" s="59" t="s">
        <v>125</v>
      </c>
      <c r="U133" s="60" t="s">
        <v>119</v>
      </c>
      <c r="V133" s="61" t="s">
        <v>119</v>
      </c>
      <c r="W133" s="62"/>
      <c r="X133" s="52" t="s">
        <v>119</v>
      </c>
      <c r="Y133" s="63"/>
      <c r="Z133" s="53">
        <v>3.0</v>
      </c>
      <c r="AA133" s="53">
        <v>1.0</v>
      </c>
      <c r="AB133" s="53"/>
      <c r="AC133" s="65"/>
      <c r="AD133" s="52"/>
      <c r="AE133" s="52">
        <v>1.0</v>
      </c>
      <c r="AF133" s="52"/>
      <c r="AG133" s="65"/>
      <c r="AH133" s="52"/>
      <c r="AI133" s="52"/>
      <c r="AJ133" s="52"/>
      <c r="AK133" s="65"/>
      <c r="AL133" s="52"/>
      <c r="AM133" s="52"/>
      <c r="AN133" s="52"/>
      <c r="AO133" s="56"/>
      <c r="AP133" s="56"/>
      <c r="AQ133" s="56"/>
      <c r="AR133" s="58"/>
      <c r="AS133" s="58">
        <v>3.0</v>
      </c>
      <c r="AT133" s="66"/>
      <c r="AU133" s="60"/>
      <c r="AV133" s="60"/>
      <c r="AW133" s="61"/>
      <c r="AX133" s="62"/>
      <c r="AY133" s="31">
        <f t="shared" si="28"/>
        <v>8</v>
      </c>
      <c r="AZ133" s="63"/>
      <c r="BA133" s="69">
        <v>2.0</v>
      </c>
      <c r="BB133" s="69"/>
      <c r="BC133" s="69"/>
      <c r="BD133" s="71"/>
      <c r="BE133" s="71"/>
      <c r="BF133" s="71"/>
      <c r="BG133" s="72">
        <v>5.0</v>
      </c>
      <c r="BH133" s="73">
        <v>5.0</v>
      </c>
      <c r="BI133" s="73"/>
      <c r="BJ133" s="74"/>
      <c r="BK133" s="74"/>
      <c r="BL133" s="77">
        <f t="shared" si="29"/>
        <v>12</v>
      </c>
      <c r="BM133" s="80">
        <f t="shared" si="30"/>
        <v>20</v>
      </c>
      <c r="BN133" s="81"/>
      <c r="BO133" s="82">
        <f>IF(ISBLANK(A133),"",VLOOKUP(LEFT(A133,1),Coordinate,2,FALSE))</f>
        <v>1</v>
      </c>
      <c r="BP133" s="83">
        <f t="shared" si="31"/>
        <v>1</v>
      </c>
      <c r="BQ133" s="84">
        <f t="shared" si="32"/>
        <v>98</v>
      </c>
      <c r="BR133" s="54">
        <f>IF(ISBLANK(A133),"",vlookup(LEFT(A133,1),Coordinate,9,false))</f>
        <v>2</v>
      </c>
      <c r="BS133" s="54">
        <f>IF(ISBLANK(A133),"",VLOOKUP(MID(A133,2,1),Coordinate,9,false))</f>
        <v>23</v>
      </c>
      <c r="BT133" s="54">
        <f>IF(ISBLANK(A133),"",VLOOKUP(MID(A133,3,1),Coordinate,9,false))</f>
        <v>11</v>
      </c>
      <c r="BU133" s="54">
        <f>IF(ISBLANK(A133),"",VLOOKUP(MID(A133,4,1),Coordinate,9,false))</f>
        <v>4</v>
      </c>
      <c r="BV133" s="54">
        <f>IF(ISBLANK(A133),"",VLOOKUP(MID(A133,5,1),Coordinate,9,false))</f>
        <v>25</v>
      </c>
      <c r="BW133" s="54">
        <f>IF(ISBLANK(A133),"",VLOOKUP(MID(A133,6,1),Coordinate,9,false))</f>
        <v>13</v>
      </c>
      <c r="BX133" s="84">
        <f>IF(ISBLANK(A133),"",VLOOKUP(RIGHT(A133,1),Coordinate,9,false))</f>
        <v>20</v>
      </c>
      <c r="BY133" s="84">
        <f t="array" ref="BY133">SUMPRODUCT(BR133:BX133,TRANSPOSE(Weights))</f>
        <v>440</v>
      </c>
      <c r="BZ133" s="53"/>
    </row>
    <row r="134" ht="15.75" customHeight="1">
      <c r="A134" s="238" t="s">
        <v>1664</v>
      </c>
      <c r="B134" s="92" t="s">
        <v>182</v>
      </c>
      <c r="C134" s="3" t="s">
        <v>1665</v>
      </c>
      <c r="D134" s="327"/>
      <c r="E134" s="53" t="s">
        <v>121</v>
      </c>
      <c r="F134" s="328"/>
      <c r="G134" s="328"/>
      <c r="H134" s="327"/>
      <c r="I134" s="329">
        <v>0.01</v>
      </c>
      <c r="J134" s="327"/>
      <c r="K134" s="327"/>
      <c r="L134" s="327"/>
      <c r="M134" s="327"/>
      <c r="N134" s="327"/>
      <c r="O134" s="329">
        <v>0.0</v>
      </c>
      <c r="P134" s="55" t="s">
        <v>124</v>
      </c>
      <c r="Q134" s="330"/>
      <c r="R134" s="57" t="s">
        <v>124</v>
      </c>
      <c r="S134" s="331"/>
      <c r="T134" s="59" t="s">
        <v>124</v>
      </c>
      <c r="U134" s="332"/>
      <c r="V134" s="333"/>
      <c r="W134" s="334"/>
      <c r="X134" s="53" t="s">
        <v>119</v>
      </c>
      <c r="Y134" s="335"/>
      <c r="Z134" s="328"/>
      <c r="AA134" s="328"/>
      <c r="AB134" s="328"/>
      <c r="AC134" s="336"/>
      <c r="AD134" s="327"/>
      <c r="AE134" s="328">
        <v>0.01</v>
      </c>
      <c r="AF134" s="327"/>
      <c r="AG134" s="336"/>
      <c r="AH134" s="327"/>
      <c r="AI134" s="327"/>
      <c r="AJ134" s="328"/>
      <c r="AK134" s="336"/>
      <c r="AL134" s="327"/>
      <c r="AM134" s="327"/>
      <c r="AN134" s="327"/>
      <c r="AO134" s="330"/>
      <c r="AP134" s="337"/>
      <c r="AQ134" s="337"/>
      <c r="AR134" s="338"/>
      <c r="AS134" s="338"/>
      <c r="AT134" s="331"/>
      <c r="AU134" s="339"/>
      <c r="AV134" s="339"/>
      <c r="AW134" s="340"/>
      <c r="AX134" s="341"/>
      <c r="AY134" s="342"/>
      <c r="AZ134" s="335"/>
      <c r="BA134" s="343"/>
      <c r="BB134" s="344"/>
      <c r="BC134" s="344"/>
      <c r="BD134" s="345"/>
      <c r="BE134" s="345"/>
      <c r="BF134" s="345"/>
      <c r="BG134" s="346"/>
      <c r="BH134" s="347"/>
      <c r="BI134" s="348"/>
      <c r="BJ134" s="349"/>
      <c r="BK134" s="350"/>
      <c r="BL134" s="351"/>
      <c r="BM134" s="352"/>
      <c r="BN134" s="81" t="s">
        <v>1670</v>
      </c>
      <c r="BO134" s="353"/>
      <c r="BP134" s="354"/>
      <c r="BQ134" s="355"/>
      <c r="BR134" s="355"/>
      <c r="BS134" s="355"/>
      <c r="BT134" s="355"/>
      <c r="BU134" s="355"/>
      <c r="BV134" s="355"/>
      <c r="BW134" s="355"/>
      <c r="BX134" s="355"/>
      <c r="BY134" s="355"/>
      <c r="BZ134" s="328"/>
    </row>
    <row r="135" ht="15.75" customHeight="1">
      <c r="A135" s="238" t="s">
        <v>115</v>
      </c>
      <c r="B135" s="51" t="str">
        <f>IF(ISBLANK(A135),"",if(C135="","N",if(VLOOKUP(BQ135,NewPlanet,3,false)=C135,"Y","N")))</f>
        <v>N</v>
      </c>
      <c r="C135" s="3" t="s">
        <v>118</v>
      </c>
      <c r="D135" s="52"/>
      <c r="E135" s="52"/>
      <c r="F135" s="53"/>
      <c r="G135" s="53"/>
      <c r="H135" s="52"/>
      <c r="I135" s="54">
        <f t="shared" ref="I135:I260" si="33">IF(ISBLANK(A135),"",COUNTA(D135:H135))</f>
        <v>0</v>
      </c>
      <c r="J135" s="52"/>
      <c r="K135" s="52"/>
      <c r="L135" s="52"/>
      <c r="M135" s="52"/>
      <c r="N135" s="52"/>
      <c r="O135" s="54">
        <f t="shared" ref="O135:O260" si="34">IF(ISBLANK(A135),"",COUNTA(J135:N135))</f>
        <v>0</v>
      </c>
      <c r="P135" s="55" t="s">
        <v>123</v>
      </c>
      <c r="Q135" s="64" t="s">
        <v>121</v>
      </c>
      <c r="R135" s="57" t="s">
        <v>124</v>
      </c>
      <c r="S135" s="66"/>
      <c r="T135" s="59" t="s">
        <v>125</v>
      </c>
      <c r="U135" s="67" t="s">
        <v>121</v>
      </c>
      <c r="V135" s="68" t="s">
        <v>121</v>
      </c>
      <c r="W135" s="70" t="s">
        <v>121</v>
      </c>
      <c r="X135" s="53"/>
      <c r="Y135" s="63"/>
      <c r="Z135" s="53">
        <v>3.0</v>
      </c>
      <c r="AA135" s="53">
        <v>2.0</v>
      </c>
      <c r="AB135" s="53"/>
      <c r="AC135" s="65"/>
      <c r="AD135" s="52"/>
      <c r="AE135" s="52"/>
      <c r="AF135" s="52"/>
      <c r="AG135" s="65"/>
      <c r="AH135" s="52"/>
      <c r="AI135" s="52"/>
      <c r="AJ135" s="53"/>
      <c r="AK135" s="65"/>
      <c r="AL135" s="52"/>
      <c r="AM135" s="52"/>
      <c r="AN135" s="52"/>
      <c r="AO135" s="64"/>
      <c r="AP135" s="56"/>
      <c r="AQ135" s="56"/>
      <c r="AR135" s="58"/>
      <c r="AS135" s="58"/>
      <c r="AT135" s="66"/>
      <c r="AU135" s="60"/>
      <c r="AV135" s="60"/>
      <c r="AW135" s="61"/>
      <c r="AX135" s="62"/>
      <c r="AY135" s="31">
        <f t="shared" ref="AY135:AY260" si="35">IF(ISBLANK(R135),"",SUM(Z135:AU135,AW135:AX135))</f>
        <v>5</v>
      </c>
      <c r="AZ135" s="63"/>
      <c r="BA135" s="75">
        <v>1.0</v>
      </c>
      <c r="BB135" s="69"/>
      <c r="BC135" s="69"/>
      <c r="BD135" s="71"/>
      <c r="BE135" s="71"/>
      <c r="BF135" s="71"/>
      <c r="BG135" s="76">
        <v>5.0</v>
      </c>
      <c r="BH135" s="78">
        <v>4.0</v>
      </c>
      <c r="BI135" s="73"/>
      <c r="BJ135" s="79">
        <v>5.0</v>
      </c>
      <c r="BK135" s="74"/>
      <c r="BL135" s="77">
        <f t="shared" ref="BL135:BL260" si="36">IF(ISBLANK(A135),"",SUM(BA135:BK135))</f>
        <v>15</v>
      </c>
      <c r="BM135" s="80">
        <f t="shared" ref="BM135:BM260" si="37">IF(ISBLANK(A135),"",AY135+BL135)</f>
        <v>20</v>
      </c>
      <c r="BN135" s="81"/>
      <c r="BO135" s="82">
        <f>IF(ISBLANK(A135),"",VLOOKUP(LEFT(A135,1),Coordinate,2,FALSE))</f>
        <v>1</v>
      </c>
      <c r="BP135" s="83">
        <f t="shared" ref="BP135:BP156" si="38">I135+O135</f>
        <v>0</v>
      </c>
      <c r="BQ135" s="84">
        <f t="shared" ref="BQ135:BQ156" si="39">SUM(BR135:BX135)</f>
        <v>49</v>
      </c>
      <c r="BR135" s="54">
        <f>IF(ISBLANK(A135),"",vlookup(LEFT(A135,1),Coordinate,9,false))</f>
        <v>3</v>
      </c>
      <c r="BS135" s="54">
        <f>IF(ISBLANK(A135),"",VLOOKUP(MID(A135,2,1),Coordinate,9,false))</f>
        <v>0</v>
      </c>
      <c r="BT135" s="54">
        <f>IF(ISBLANK(A135),"",VLOOKUP(MID(A135,3,1),Coordinate,9,false))</f>
        <v>11</v>
      </c>
      <c r="BU135" s="54">
        <f>IF(ISBLANK(A135),"",VLOOKUP(MID(A135,4,1),Coordinate,9,false))</f>
        <v>11</v>
      </c>
      <c r="BV135" s="54">
        <f>IF(ISBLANK(A135),"",VLOOKUP(MID(A135,5,1),Coordinate,9,false))</f>
        <v>24</v>
      </c>
      <c r="BW135" s="54">
        <f>IF(ISBLANK(A135),"",VLOOKUP(MID(A135,6,1),Coordinate,9,false))</f>
        <v>0</v>
      </c>
      <c r="BX135" s="84">
        <f>IF(ISBLANK(A135),"",VLOOKUP(RIGHT(A135,1),Coordinate,9,false))</f>
        <v>0</v>
      </c>
      <c r="BY135" s="84">
        <f t="array" ref="BY135">SUMPRODUCT(BR135:BX135,TRANSPOSE(Weights))</f>
        <v>200</v>
      </c>
      <c r="BZ135" s="53"/>
    </row>
    <row r="136" ht="15.75" customHeight="1">
      <c r="A136" s="238" t="s">
        <v>130</v>
      </c>
      <c r="B136" s="51" t="str">
        <f>IF(ISBLANK(A136),"",if(C136="","N",if(VLOOKUP(BQ136,NewPlanet,3,false)=C136,"Y","N")))</f>
        <v>N</v>
      </c>
      <c r="C136" s="3" t="s">
        <v>132</v>
      </c>
      <c r="D136" s="52"/>
      <c r="E136" s="52"/>
      <c r="F136" s="53" t="s">
        <v>121</v>
      </c>
      <c r="G136" s="53"/>
      <c r="H136" s="52"/>
      <c r="I136" s="54">
        <f t="shared" si="33"/>
        <v>1</v>
      </c>
      <c r="J136" s="52"/>
      <c r="K136" s="52"/>
      <c r="L136" s="52"/>
      <c r="M136" s="52"/>
      <c r="N136" s="52"/>
      <c r="O136" s="54">
        <f t="shared" si="34"/>
        <v>0</v>
      </c>
      <c r="P136" s="55" t="s">
        <v>134</v>
      </c>
      <c r="Q136" s="56"/>
      <c r="R136" s="85" t="s">
        <v>124</v>
      </c>
      <c r="S136" s="58"/>
      <c r="T136" s="59" t="s">
        <v>124</v>
      </c>
      <c r="U136" s="60"/>
      <c r="V136" s="68" t="s">
        <v>121</v>
      </c>
      <c r="W136" s="62"/>
      <c r="X136" s="53" t="s">
        <v>121</v>
      </c>
      <c r="Y136" s="63"/>
      <c r="Z136" s="53">
        <v>3.0</v>
      </c>
      <c r="AA136" s="53">
        <v>3.0</v>
      </c>
      <c r="AB136" s="53">
        <v>2.0</v>
      </c>
      <c r="AC136" s="65"/>
      <c r="AD136" s="52"/>
      <c r="AE136" s="52"/>
      <c r="AF136" s="52"/>
      <c r="AG136" s="65"/>
      <c r="AH136" s="52"/>
      <c r="AI136" s="52"/>
      <c r="AJ136" s="53">
        <v>1.0</v>
      </c>
      <c r="AK136" s="65"/>
      <c r="AL136" s="52"/>
      <c r="AM136" s="52"/>
      <c r="AN136" s="52"/>
      <c r="AO136" s="64">
        <v>3.0</v>
      </c>
      <c r="AP136" s="56"/>
      <c r="AQ136" s="56"/>
      <c r="AR136" s="58"/>
      <c r="AS136" s="58"/>
      <c r="AT136" s="66"/>
      <c r="AU136" s="60"/>
      <c r="AV136" s="60"/>
      <c r="AW136" s="61"/>
      <c r="AX136" s="62"/>
      <c r="AY136" s="31">
        <f t="shared" si="35"/>
        <v>12</v>
      </c>
      <c r="AZ136" s="63"/>
      <c r="BA136" s="69"/>
      <c r="BB136" s="69"/>
      <c r="BC136" s="69"/>
      <c r="BD136" s="71"/>
      <c r="BE136" s="71"/>
      <c r="BF136" s="71"/>
      <c r="BG136" s="72"/>
      <c r="BH136" s="78">
        <v>8.0</v>
      </c>
      <c r="BI136" s="73"/>
      <c r="BJ136" s="74"/>
      <c r="BK136" s="74"/>
      <c r="BL136" s="77">
        <f t="shared" si="36"/>
        <v>8</v>
      </c>
      <c r="BM136" s="80">
        <f t="shared" si="37"/>
        <v>20</v>
      </c>
      <c r="BN136" s="81" t="s">
        <v>135</v>
      </c>
      <c r="BO136" s="82">
        <f>IF(ISBLANK(A136),"",VLOOKUP(LEFT(A136,1),Coordinate,2,FALSE))</f>
        <v>1</v>
      </c>
      <c r="BP136" s="83">
        <f t="shared" si="38"/>
        <v>1</v>
      </c>
      <c r="BQ136" s="84">
        <f t="shared" si="39"/>
        <v>25</v>
      </c>
      <c r="BR136" s="54">
        <f>IF(ISBLANK(A136),"",vlookup(LEFT(A136,1),Coordinate,9,false))</f>
        <v>3</v>
      </c>
      <c r="BS136" s="54">
        <f>IF(ISBLANK(A136),"",VLOOKUP(MID(A136,2,1),Coordinate,9,false))</f>
        <v>1</v>
      </c>
      <c r="BT136" s="54">
        <f>IF(ISBLANK(A136),"",VLOOKUP(MID(A136,3,1),Coordinate,9,false))</f>
        <v>4</v>
      </c>
      <c r="BU136" s="54">
        <f>IF(ISBLANK(A136),"",VLOOKUP(MID(A136,4,1),Coordinate,9,false))</f>
        <v>1</v>
      </c>
      <c r="BV136" s="54">
        <f>IF(ISBLANK(A136),"",VLOOKUP(MID(A136,5,1),Coordinate,9,false))</f>
        <v>5</v>
      </c>
      <c r="BW136" s="54">
        <f>IF(ISBLANK(A136),"",VLOOKUP(MID(A136,6,1),Coordinate,9,false))</f>
        <v>9</v>
      </c>
      <c r="BX136" s="84">
        <f>IF(ISBLANK(A136),"",VLOOKUP(RIGHT(A136,1),Coordinate,9,false))</f>
        <v>2</v>
      </c>
      <c r="BY136" s="84">
        <f t="array" ref="BY136">SUMPRODUCT(BR136:BX136,TRANSPOSE(Weights))</f>
        <v>114</v>
      </c>
      <c r="BZ136" s="53"/>
    </row>
    <row r="137" ht="15.75" customHeight="1">
      <c r="A137" s="238" t="s">
        <v>140</v>
      </c>
      <c r="B137" s="51" t="str">
        <f>IF(ISBLANK(A137),"",if(C137="","N",if(VLOOKUP(BQ137,NewPlanet,3,false)=C137,"Y","N")))</f>
        <v>N</v>
      </c>
      <c r="C137" s="3" t="s">
        <v>141</v>
      </c>
      <c r="D137" s="52"/>
      <c r="E137" s="52"/>
      <c r="F137" s="52"/>
      <c r="G137" s="53"/>
      <c r="H137" s="53" t="s">
        <v>121</v>
      </c>
      <c r="I137" s="54">
        <f t="shared" si="33"/>
        <v>1</v>
      </c>
      <c r="J137" s="52"/>
      <c r="K137" s="52"/>
      <c r="L137" s="52"/>
      <c r="M137" s="52"/>
      <c r="N137" s="52"/>
      <c r="O137" s="54">
        <f t="shared" si="34"/>
        <v>0</v>
      </c>
      <c r="P137" s="55" t="s">
        <v>124</v>
      </c>
      <c r="Q137" s="56"/>
      <c r="R137" s="57" t="s">
        <v>131</v>
      </c>
      <c r="S137" s="58"/>
      <c r="T137" s="59" t="s">
        <v>124</v>
      </c>
      <c r="U137" s="60"/>
      <c r="V137" s="61"/>
      <c r="W137" s="62"/>
      <c r="X137" s="52"/>
      <c r="Y137" s="63"/>
      <c r="Z137" s="53">
        <v>4.0</v>
      </c>
      <c r="AA137" s="53">
        <v>6.0</v>
      </c>
      <c r="AB137" s="53">
        <v>6.0</v>
      </c>
      <c r="AC137" s="65"/>
      <c r="AD137" s="52"/>
      <c r="AE137" s="52"/>
      <c r="AF137" s="52"/>
      <c r="AG137" s="65"/>
      <c r="AH137" s="52"/>
      <c r="AI137" s="52"/>
      <c r="AJ137" s="52"/>
      <c r="AK137" s="65"/>
      <c r="AL137" s="52"/>
      <c r="AM137" s="52"/>
      <c r="AN137" s="52"/>
      <c r="AO137" s="56"/>
      <c r="AP137" s="56"/>
      <c r="AQ137" s="56"/>
      <c r="AR137" s="58"/>
      <c r="AS137" s="66">
        <v>4.0</v>
      </c>
      <c r="AT137" s="66"/>
      <c r="AU137" s="60"/>
      <c r="AV137" s="60"/>
      <c r="AW137" s="61"/>
      <c r="AX137" s="62"/>
      <c r="AY137" s="31">
        <f t="shared" si="35"/>
        <v>20</v>
      </c>
      <c r="AZ137" s="63"/>
      <c r="BA137" s="69"/>
      <c r="BB137" s="69"/>
      <c r="BC137" s="69"/>
      <c r="BD137" s="71"/>
      <c r="BE137" s="71"/>
      <c r="BF137" s="71"/>
      <c r="BG137" s="72"/>
      <c r="BH137" s="73"/>
      <c r="BI137" s="73"/>
      <c r="BJ137" s="74"/>
      <c r="BK137" s="74"/>
      <c r="BL137" s="77">
        <f t="shared" si="36"/>
        <v>0</v>
      </c>
      <c r="BM137" s="80">
        <f t="shared" si="37"/>
        <v>20</v>
      </c>
      <c r="BN137" s="81" t="s">
        <v>142</v>
      </c>
      <c r="BO137" s="82">
        <f>IF(ISBLANK(A137),"",VLOOKUP(LEFT(A137,1),Coordinate,2,FALSE))</f>
        <v>1</v>
      </c>
      <c r="BP137" s="83">
        <f t="shared" si="38"/>
        <v>1</v>
      </c>
      <c r="BQ137" s="84">
        <f t="shared" si="39"/>
        <v>12</v>
      </c>
      <c r="BR137" s="54">
        <f>IF(ISBLANK(A137),"",vlookup(LEFT(A137,1),Coordinate,9,false))</f>
        <v>3</v>
      </c>
      <c r="BS137" s="54">
        <f>IF(ISBLANK(A137),"",VLOOKUP(MID(A137,2,1),Coordinate,9,false))</f>
        <v>2</v>
      </c>
      <c r="BT137" s="54">
        <f>IF(ISBLANK(A137),"",VLOOKUP(MID(A137,3,1),Coordinate,9,false))</f>
        <v>1</v>
      </c>
      <c r="BU137" s="54">
        <f>IF(ISBLANK(A137),"",VLOOKUP(MID(A137,4,1),Coordinate,9,false))</f>
        <v>0</v>
      </c>
      <c r="BV137" s="54">
        <f>IF(ISBLANK(A137),"",VLOOKUP(MID(A137,5,1),Coordinate,9,false))</f>
        <v>1</v>
      </c>
      <c r="BW137" s="54">
        <f>IF(ISBLANK(A137),"",VLOOKUP(MID(A137,6,1),Coordinate,9,false))</f>
        <v>2</v>
      </c>
      <c r="BX137" s="84">
        <f>IF(ISBLANK(A137),"",VLOOKUP(RIGHT(A137,1),Coordinate,9,false))</f>
        <v>3</v>
      </c>
      <c r="BY137" s="84">
        <f t="array" ref="BY137">SUMPRODUCT(BR137:BX137,TRANSPOSE(Weights))</f>
        <v>48</v>
      </c>
      <c r="BZ137" s="53"/>
    </row>
    <row r="138" ht="15.75" customHeight="1">
      <c r="A138" s="238" t="s">
        <v>148</v>
      </c>
      <c r="B138" s="51" t="str">
        <f>IF(ISBLANK(A138),"",if(C138="","N",if(VLOOKUP(BQ138,NewPlanet,3,false)=C138,"Y","N")))</f>
        <v>N</v>
      </c>
      <c r="C138" s="3" t="s">
        <v>149</v>
      </c>
      <c r="D138" s="52"/>
      <c r="E138" s="52"/>
      <c r="F138" s="52" t="s">
        <v>119</v>
      </c>
      <c r="G138" s="53"/>
      <c r="H138" s="52"/>
      <c r="I138" s="54">
        <f t="shared" si="33"/>
        <v>1</v>
      </c>
      <c r="J138" s="52"/>
      <c r="K138" s="52"/>
      <c r="L138" s="52"/>
      <c r="M138" s="52"/>
      <c r="N138" s="52"/>
      <c r="O138" s="54">
        <f t="shared" si="34"/>
        <v>0</v>
      </c>
      <c r="P138" s="55" t="s">
        <v>123</v>
      </c>
      <c r="Q138" s="56"/>
      <c r="R138" s="57" t="s">
        <v>123</v>
      </c>
      <c r="S138" s="58"/>
      <c r="T138" s="59" t="s">
        <v>124</v>
      </c>
      <c r="U138" s="60"/>
      <c r="V138" s="61"/>
      <c r="W138" s="62"/>
      <c r="X138" s="52"/>
      <c r="Y138" s="63"/>
      <c r="Z138" s="53">
        <v>3.0</v>
      </c>
      <c r="AA138" s="53">
        <v>3.0</v>
      </c>
      <c r="AB138" s="53">
        <v>5.0</v>
      </c>
      <c r="AC138" s="65"/>
      <c r="AD138" s="52"/>
      <c r="AE138" s="52"/>
      <c r="AF138" s="52"/>
      <c r="AG138" s="65"/>
      <c r="AH138" s="52"/>
      <c r="AI138" s="52"/>
      <c r="AJ138" s="52"/>
      <c r="AK138" s="65"/>
      <c r="AL138" s="52"/>
      <c r="AM138" s="52"/>
      <c r="AN138" s="52"/>
      <c r="AO138" s="56">
        <v>5.0</v>
      </c>
      <c r="AP138" s="56"/>
      <c r="AQ138" s="56"/>
      <c r="AR138" s="58">
        <v>4.0</v>
      </c>
      <c r="AS138" s="58"/>
      <c r="AT138" s="66"/>
      <c r="AU138" s="60"/>
      <c r="AV138" s="60"/>
      <c r="AW138" s="61"/>
      <c r="AX138" s="62"/>
      <c r="AY138" s="31">
        <f t="shared" si="35"/>
        <v>20</v>
      </c>
      <c r="AZ138" s="63"/>
      <c r="BA138" s="69"/>
      <c r="BB138" s="69"/>
      <c r="BC138" s="69"/>
      <c r="BD138" s="71"/>
      <c r="BE138" s="71"/>
      <c r="BF138" s="71"/>
      <c r="BG138" s="72"/>
      <c r="BH138" s="73"/>
      <c r="BI138" s="73"/>
      <c r="BJ138" s="74"/>
      <c r="BK138" s="74"/>
      <c r="BL138" s="77">
        <f t="shared" si="36"/>
        <v>0</v>
      </c>
      <c r="BM138" s="80">
        <f t="shared" si="37"/>
        <v>20</v>
      </c>
      <c r="BN138" s="81" t="s">
        <v>151</v>
      </c>
      <c r="BO138" s="82">
        <f>IF(ISBLANK(A138),"",VLOOKUP(LEFT(A138,1),Coordinate,2,FALSE))</f>
        <v>1</v>
      </c>
      <c r="BP138" s="83">
        <f t="shared" si="38"/>
        <v>1</v>
      </c>
      <c r="BQ138" s="84">
        <f t="shared" si="39"/>
        <v>50</v>
      </c>
      <c r="BR138" s="54">
        <f>IF(ISBLANK(A138),"",vlookup(LEFT(A138,1),Coordinate,9,false))</f>
        <v>3</v>
      </c>
      <c r="BS138" s="54">
        <f>IF(ISBLANK(A138),"",VLOOKUP(MID(A138,2,1),Coordinate,9,false))</f>
        <v>8</v>
      </c>
      <c r="BT138" s="54">
        <f>IF(ISBLANK(A138),"",VLOOKUP(MID(A138,3,1),Coordinate,9,false))</f>
        <v>13</v>
      </c>
      <c r="BU138" s="54">
        <f>IF(ISBLANK(A138),"",VLOOKUP(MID(A138,4,1),Coordinate,9,false))</f>
        <v>6</v>
      </c>
      <c r="BV138" s="54">
        <f>IF(ISBLANK(A138),"",VLOOKUP(MID(A138,5,1),Coordinate,9,false))</f>
        <v>1</v>
      </c>
      <c r="BW138" s="54">
        <f>IF(ISBLANK(A138),"",VLOOKUP(MID(A138,6,1),Coordinate,9,false))</f>
        <v>0</v>
      </c>
      <c r="BX138" s="84">
        <f>IF(ISBLANK(A138),"",VLOOKUP(RIGHT(A138,1),Coordinate,9,false))</f>
        <v>19</v>
      </c>
      <c r="BY138" s="84">
        <f t="array" ref="BY138">SUMPRODUCT(BR138:BX138,TRANSPOSE(Weights))</f>
        <v>220</v>
      </c>
      <c r="BZ138" s="53"/>
    </row>
    <row r="139" ht="15.75" customHeight="1">
      <c r="A139" s="238" t="s">
        <v>155</v>
      </c>
      <c r="B139" s="51" t="str">
        <f>IF(ISBLANK(A139),"",if(C139="","N",if(VLOOKUP(BQ139,NewPlanet,3,false)=C139,"Y","N")))</f>
        <v>N</v>
      </c>
      <c r="C139" s="3" t="s">
        <v>158</v>
      </c>
      <c r="D139" s="52"/>
      <c r="E139" s="52"/>
      <c r="F139" s="52"/>
      <c r="G139" s="53"/>
      <c r="H139" s="52" t="s">
        <v>119</v>
      </c>
      <c r="I139" s="54">
        <f t="shared" si="33"/>
        <v>1</v>
      </c>
      <c r="J139" s="52"/>
      <c r="K139" s="52"/>
      <c r="L139" s="52"/>
      <c r="M139" s="52"/>
      <c r="N139" s="52"/>
      <c r="O139" s="54">
        <f t="shared" si="34"/>
        <v>0</v>
      </c>
      <c r="P139" s="55" t="s">
        <v>124</v>
      </c>
      <c r="Q139" s="56"/>
      <c r="R139" s="57" t="s">
        <v>123</v>
      </c>
      <c r="S139" s="58" t="s">
        <v>119</v>
      </c>
      <c r="T139" s="59" t="s">
        <v>124</v>
      </c>
      <c r="U139" s="60"/>
      <c r="V139" s="61"/>
      <c r="W139" s="62"/>
      <c r="X139" s="52"/>
      <c r="Y139" s="63"/>
      <c r="Z139" s="53">
        <v>6.0</v>
      </c>
      <c r="AA139" s="53">
        <v>5.0</v>
      </c>
      <c r="AB139" s="53">
        <v>4.0</v>
      </c>
      <c r="AC139" s="65"/>
      <c r="AD139" s="52"/>
      <c r="AE139" s="52"/>
      <c r="AF139" s="52"/>
      <c r="AG139" s="65"/>
      <c r="AH139" s="52"/>
      <c r="AI139" s="52"/>
      <c r="AJ139" s="52"/>
      <c r="AK139" s="65"/>
      <c r="AL139" s="52"/>
      <c r="AM139" s="52"/>
      <c r="AN139" s="52"/>
      <c r="AO139" s="56"/>
      <c r="AP139" s="56"/>
      <c r="AQ139" s="56"/>
      <c r="AR139" s="58"/>
      <c r="AS139" s="58"/>
      <c r="AT139" s="66"/>
      <c r="AU139" s="60"/>
      <c r="AV139" s="60"/>
      <c r="AW139" s="61"/>
      <c r="AX139" s="62"/>
      <c r="AY139" s="31">
        <f t="shared" si="35"/>
        <v>15</v>
      </c>
      <c r="AZ139" s="63"/>
      <c r="BA139" s="69"/>
      <c r="BB139" s="69"/>
      <c r="BC139" s="69"/>
      <c r="BD139" s="71">
        <v>5.0</v>
      </c>
      <c r="BE139" s="71"/>
      <c r="BF139" s="71"/>
      <c r="BG139" s="72"/>
      <c r="BH139" s="73"/>
      <c r="BI139" s="73"/>
      <c r="BJ139" s="74"/>
      <c r="BK139" s="74"/>
      <c r="BL139" s="77">
        <f t="shared" si="36"/>
        <v>5</v>
      </c>
      <c r="BM139" s="80">
        <f t="shared" si="37"/>
        <v>20</v>
      </c>
      <c r="BN139" s="81"/>
      <c r="BO139" s="82">
        <f>IF(ISBLANK(A139),"",VLOOKUP(LEFT(A139,1),Coordinate,2,FALSE))</f>
        <v>1</v>
      </c>
      <c r="BP139" s="83">
        <f t="shared" si="38"/>
        <v>1</v>
      </c>
      <c r="BQ139" s="84">
        <f t="shared" si="39"/>
        <v>92</v>
      </c>
      <c r="BR139" s="54">
        <f>IF(ISBLANK(A139),"",vlookup(LEFT(A139,1),Coordinate,9,false))</f>
        <v>3</v>
      </c>
      <c r="BS139" s="54">
        <f>IF(ISBLANK(A139),"",VLOOKUP(MID(A139,2,1),Coordinate,9,false))</f>
        <v>8</v>
      </c>
      <c r="BT139" s="54">
        <f>IF(ISBLANK(A139),"",VLOOKUP(MID(A139,3,1),Coordinate,9,false))</f>
        <v>18</v>
      </c>
      <c r="BU139" s="54">
        <f>IF(ISBLANK(A139),"",VLOOKUP(MID(A139,4,1),Coordinate,9,false))</f>
        <v>6</v>
      </c>
      <c r="BV139" s="54">
        <f>IF(ISBLANK(A139),"",VLOOKUP(MID(A139,5,1),Coordinate,9,false))</f>
        <v>20</v>
      </c>
      <c r="BW139" s="54">
        <f>IF(ISBLANK(A139),"",VLOOKUP(MID(A139,6,1),Coordinate,9,false))</f>
        <v>18</v>
      </c>
      <c r="BX139" s="84">
        <f>IF(ISBLANK(A139),"",VLOOKUP(RIGHT(A139,1),Coordinate,9,false))</f>
        <v>19</v>
      </c>
      <c r="BY139" s="84">
        <f t="array" ref="BY139">SUMPRODUCT(BR139:BX139,TRANSPOSE(Weights))</f>
        <v>438</v>
      </c>
      <c r="BZ139" s="53"/>
    </row>
    <row r="140" ht="15.75" customHeight="1">
      <c r="A140" s="264" t="s">
        <v>164</v>
      </c>
      <c r="B140" s="51" t="str">
        <f>IF(ISBLANK(A140),"",if(C140="","N",if(VLOOKUP(BQ140,NewPlanet,3,false)=C140,"Y","N")))</f>
        <v>N</v>
      </c>
      <c r="C140" s="86" t="s">
        <v>166</v>
      </c>
      <c r="D140" s="52"/>
      <c r="E140" s="52"/>
      <c r="F140" s="52"/>
      <c r="G140" s="53" t="s">
        <v>119</v>
      </c>
      <c r="H140" s="52"/>
      <c r="I140" s="54">
        <f t="shared" si="33"/>
        <v>1</v>
      </c>
      <c r="J140" s="52"/>
      <c r="K140" s="52"/>
      <c r="L140" s="52"/>
      <c r="M140" s="52"/>
      <c r="N140" s="52"/>
      <c r="O140" s="54">
        <f t="shared" si="34"/>
        <v>0</v>
      </c>
      <c r="P140" s="90" t="s">
        <v>123</v>
      </c>
      <c r="Q140" s="64" t="s">
        <v>119</v>
      </c>
      <c r="R140" s="85" t="s">
        <v>124</v>
      </c>
      <c r="S140" s="58"/>
      <c r="T140" s="59" t="s">
        <v>124</v>
      </c>
      <c r="U140" s="60"/>
      <c r="V140" s="61"/>
      <c r="W140" s="70" t="s">
        <v>119</v>
      </c>
      <c r="X140" s="52"/>
      <c r="Y140" s="63"/>
      <c r="Z140" s="53">
        <v>4.0</v>
      </c>
      <c r="AA140" s="53">
        <v>3.0</v>
      </c>
      <c r="AB140" s="53">
        <v>3.0</v>
      </c>
      <c r="AC140" s="65"/>
      <c r="AD140" s="52"/>
      <c r="AE140" s="52"/>
      <c r="AF140" s="52"/>
      <c r="AG140" s="65"/>
      <c r="AH140" s="52"/>
      <c r="AI140" s="52"/>
      <c r="AJ140" s="52"/>
      <c r="AK140" s="65"/>
      <c r="AL140" s="52"/>
      <c r="AM140" s="52"/>
      <c r="AN140" s="52"/>
      <c r="AO140" s="56"/>
      <c r="AP140" s="56"/>
      <c r="AQ140" s="56"/>
      <c r="AR140" s="58"/>
      <c r="AS140" s="58"/>
      <c r="AT140" s="66"/>
      <c r="AU140" s="60"/>
      <c r="AV140" s="60"/>
      <c r="AW140" s="61"/>
      <c r="AX140" s="62"/>
      <c r="AY140" s="31">
        <f t="shared" si="35"/>
        <v>10</v>
      </c>
      <c r="AZ140" s="63"/>
      <c r="BA140" s="75">
        <v>5.0</v>
      </c>
      <c r="BB140" s="69"/>
      <c r="BC140" s="69"/>
      <c r="BD140" s="71"/>
      <c r="BE140" s="71"/>
      <c r="BF140" s="71"/>
      <c r="BG140" s="72"/>
      <c r="BH140" s="73"/>
      <c r="BI140" s="73"/>
      <c r="BJ140" s="79">
        <v>5.0</v>
      </c>
      <c r="BK140" s="74"/>
      <c r="BL140" s="77">
        <f t="shared" si="36"/>
        <v>10</v>
      </c>
      <c r="BM140" s="80">
        <f t="shared" si="37"/>
        <v>20</v>
      </c>
      <c r="BN140" s="81" t="s">
        <v>167</v>
      </c>
      <c r="BO140" s="82">
        <f>IF(ISBLANK(A140),"",VLOOKUP(LEFT(A140,1),Coordinate,2,FALSE))</f>
        <v>1</v>
      </c>
      <c r="BP140" s="83">
        <f t="shared" si="38"/>
        <v>1</v>
      </c>
      <c r="BQ140" s="84">
        <f t="shared" si="39"/>
        <v>91</v>
      </c>
      <c r="BR140" s="54">
        <f>IF(ISBLANK(A140),"",vlookup(LEFT(A140,1),Coordinate,9,false))</f>
        <v>3</v>
      </c>
      <c r="BS140" s="54">
        <f>IF(ISBLANK(A140),"",VLOOKUP(MID(A140,2,1),Coordinate,9,false))</f>
        <v>14</v>
      </c>
      <c r="BT140" s="54">
        <f>IF(ISBLANK(A140),"",VLOOKUP(MID(A140,3,1),Coordinate,9,false))</f>
        <v>2</v>
      </c>
      <c r="BU140" s="54">
        <f>IF(ISBLANK(A140),"",VLOOKUP(MID(A140,4,1),Coordinate,9,false))</f>
        <v>19</v>
      </c>
      <c r="BV140" s="54">
        <f>IF(ISBLANK(A140),"",VLOOKUP(MID(A140,5,1),Coordinate,9,false))</f>
        <v>14</v>
      </c>
      <c r="BW140" s="54">
        <f>IF(ISBLANK(A140),"",VLOOKUP(MID(A140,6,1),Coordinate,9,false))</f>
        <v>17</v>
      </c>
      <c r="BX140" s="84">
        <f>IF(ISBLANK(A140),"",VLOOKUP(RIGHT(A140,1),Coordinate,9,false))</f>
        <v>22</v>
      </c>
      <c r="BY140" s="84">
        <f t="array" ref="BY140">SUMPRODUCT(BR140:BX140,TRANSPOSE(Weights))</f>
        <v>439</v>
      </c>
      <c r="BZ140" s="53"/>
    </row>
    <row r="141" ht="15.75" customHeight="1">
      <c r="A141" s="238" t="s">
        <v>174</v>
      </c>
      <c r="B141" s="51" t="str">
        <f>IF(ISBLANK(A141),"",if(C141="","N",if(VLOOKUP(BQ141,NewPlanet,3,false)=C141,"Y","N")))</f>
        <v>N</v>
      </c>
      <c r="C141" s="3" t="s">
        <v>175</v>
      </c>
      <c r="D141" s="53" t="s">
        <v>119</v>
      </c>
      <c r="E141" s="52"/>
      <c r="F141" s="52"/>
      <c r="G141" s="53"/>
      <c r="H141" s="52"/>
      <c r="I141" s="54">
        <f t="shared" si="33"/>
        <v>1</v>
      </c>
      <c r="J141" s="52"/>
      <c r="K141" s="52"/>
      <c r="L141" s="52"/>
      <c r="M141" s="52"/>
      <c r="N141" s="52"/>
      <c r="O141" s="54">
        <f t="shared" si="34"/>
        <v>0</v>
      </c>
      <c r="P141" s="55" t="s">
        <v>131</v>
      </c>
      <c r="Q141" s="56"/>
      <c r="R141" s="57" t="s">
        <v>123</v>
      </c>
      <c r="S141" s="58"/>
      <c r="T141" s="59" t="s">
        <v>125</v>
      </c>
      <c r="U141" s="60" t="s">
        <v>121</v>
      </c>
      <c r="V141" s="61" t="s">
        <v>121</v>
      </c>
      <c r="W141" s="62" t="s">
        <v>121</v>
      </c>
      <c r="X141" s="52" t="s">
        <v>121</v>
      </c>
      <c r="Y141" s="63"/>
      <c r="Z141" s="53">
        <v>4.0</v>
      </c>
      <c r="AA141" s="53"/>
      <c r="AB141" s="53"/>
      <c r="AC141" s="65"/>
      <c r="AD141" s="52"/>
      <c r="AE141" s="52"/>
      <c r="AF141" s="52">
        <v>1.0</v>
      </c>
      <c r="AG141" s="65"/>
      <c r="AH141" s="52"/>
      <c r="AI141" s="52"/>
      <c r="AJ141" s="52"/>
      <c r="AK141" s="65"/>
      <c r="AL141" s="52"/>
      <c r="AM141" s="52"/>
      <c r="AN141" s="52"/>
      <c r="AO141" s="56"/>
      <c r="AP141" s="56">
        <v>2.0</v>
      </c>
      <c r="AQ141" s="56"/>
      <c r="AR141" s="58">
        <v>3.0</v>
      </c>
      <c r="AS141" s="58"/>
      <c r="AT141" s="66"/>
      <c r="AU141" s="60"/>
      <c r="AV141" s="60"/>
      <c r="AW141" s="61"/>
      <c r="AX141" s="62"/>
      <c r="AY141" s="31">
        <f t="shared" si="35"/>
        <v>10</v>
      </c>
      <c r="AZ141" s="63"/>
      <c r="BA141" s="69"/>
      <c r="BB141" s="69"/>
      <c r="BC141" s="69"/>
      <c r="BD141" s="71"/>
      <c r="BE141" s="71"/>
      <c r="BF141" s="71"/>
      <c r="BG141" s="72">
        <v>2.0</v>
      </c>
      <c r="BH141" s="73">
        <v>1.0</v>
      </c>
      <c r="BI141" s="73">
        <v>2.0</v>
      </c>
      <c r="BJ141" s="74">
        <v>5.0</v>
      </c>
      <c r="BK141" s="74"/>
      <c r="BL141" s="77">
        <f t="shared" si="36"/>
        <v>10</v>
      </c>
      <c r="BM141" s="80">
        <f t="shared" si="37"/>
        <v>20</v>
      </c>
      <c r="BN141" s="81"/>
      <c r="BO141" s="82">
        <f>IF(ISBLANK(A141),"",VLOOKUP(LEFT(A141,1),Coordinate,2,FALSE))</f>
        <v>1</v>
      </c>
      <c r="BP141" s="83">
        <f t="shared" si="38"/>
        <v>1</v>
      </c>
      <c r="BQ141" s="84">
        <f t="shared" si="39"/>
        <v>88</v>
      </c>
      <c r="BR141" s="54">
        <f>IF(ISBLANK(A141),"",vlookup(LEFT(A141,1),Coordinate,9,false))</f>
        <v>3</v>
      </c>
      <c r="BS141" s="54">
        <f>IF(ISBLANK(A141),"",VLOOKUP(MID(A141,2,1),Coordinate,9,false))</f>
        <v>15</v>
      </c>
      <c r="BT141" s="54">
        <f>IF(ISBLANK(A141),"",VLOOKUP(MID(A141,3,1),Coordinate,9,false))</f>
        <v>16</v>
      </c>
      <c r="BU141" s="54">
        <f>IF(ISBLANK(A141),"",VLOOKUP(MID(A141,4,1),Coordinate,9,false))</f>
        <v>17</v>
      </c>
      <c r="BV141" s="54">
        <f>IF(ISBLANK(A141),"",VLOOKUP(MID(A141,5,1),Coordinate,9,false))</f>
        <v>9</v>
      </c>
      <c r="BW141" s="54">
        <f>IF(ISBLANK(A141),"",VLOOKUP(MID(A141,6,1),Coordinate,9,false))</f>
        <v>13</v>
      </c>
      <c r="BX141" s="84">
        <f>IF(ISBLANK(A141),"",VLOOKUP(RIGHT(A141,1),Coordinate,9,false))</f>
        <v>15</v>
      </c>
      <c r="BY141" s="84">
        <f t="array" ref="BY141">SUMPRODUCT(BR141:BX141,TRANSPOSE(Weights))</f>
        <v>377</v>
      </c>
      <c r="BZ141" s="53"/>
    </row>
    <row r="142" ht="15.75" customHeight="1">
      <c r="A142" s="238" t="s">
        <v>181</v>
      </c>
      <c r="B142" s="92" t="s">
        <v>182</v>
      </c>
      <c r="C142" s="3" t="s">
        <v>183</v>
      </c>
      <c r="D142" s="52"/>
      <c r="E142" s="52"/>
      <c r="F142" s="52"/>
      <c r="G142" s="53"/>
      <c r="H142" s="53" t="s">
        <v>119</v>
      </c>
      <c r="I142" s="54">
        <f t="shared" si="33"/>
        <v>1</v>
      </c>
      <c r="J142" s="52"/>
      <c r="K142" s="52"/>
      <c r="L142" s="52"/>
      <c r="M142" s="52"/>
      <c r="N142" s="52"/>
      <c r="O142" s="54">
        <f t="shared" si="34"/>
        <v>0</v>
      </c>
      <c r="P142" s="90" t="s">
        <v>123</v>
      </c>
      <c r="Q142" s="56"/>
      <c r="R142" s="57" t="s">
        <v>131</v>
      </c>
      <c r="S142" s="58"/>
      <c r="T142" s="59" t="s">
        <v>124</v>
      </c>
      <c r="U142" s="60"/>
      <c r="V142" s="68" t="s">
        <v>119</v>
      </c>
      <c r="W142" s="62"/>
      <c r="X142" s="52"/>
      <c r="Y142" s="63"/>
      <c r="Z142" s="53">
        <v>5.0</v>
      </c>
      <c r="AA142" s="53">
        <v>3.0</v>
      </c>
      <c r="AB142" s="53"/>
      <c r="AC142" s="65"/>
      <c r="AD142" s="52"/>
      <c r="AE142" s="52"/>
      <c r="AF142" s="52"/>
      <c r="AG142" s="65"/>
      <c r="AH142" s="52"/>
      <c r="AI142" s="52"/>
      <c r="AJ142" s="52"/>
      <c r="AK142" s="65"/>
      <c r="AL142" s="52"/>
      <c r="AM142" s="52"/>
      <c r="AN142" s="52"/>
      <c r="AO142" s="64">
        <v>4.0</v>
      </c>
      <c r="AP142" s="56"/>
      <c r="AQ142" s="56"/>
      <c r="AR142" s="58"/>
      <c r="AS142" s="66">
        <v>3.0</v>
      </c>
      <c r="AT142" s="66"/>
      <c r="AU142" s="60"/>
      <c r="AV142" s="60"/>
      <c r="AW142" s="68">
        <v>5.0</v>
      </c>
      <c r="AX142" s="62"/>
      <c r="AY142" s="31">
        <f t="shared" si="35"/>
        <v>20</v>
      </c>
      <c r="AZ142" s="63"/>
      <c r="BA142" s="69"/>
      <c r="BB142" s="69"/>
      <c r="BC142" s="69"/>
      <c r="BD142" s="71"/>
      <c r="BE142" s="71"/>
      <c r="BF142" s="71"/>
      <c r="BG142" s="72"/>
      <c r="BH142" s="73"/>
      <c r="BI142" s="73"/>
      <c r="BJ142" s="74"/>
      <c r="BK142" s="74"/>
      <c r="BL142" s="77">
        <f t="shared" si="36"/>
        <v>0</v>
      </c>
      <c r="BM142" s="80">
        <f t="shared" si="37"/>
        <v>20</v>
      </c>
      <c r="BN142" s="81" t="s">
        <v>185</v>
      </c>
      <c r="BO142" s="82">
        <f>IF(ISBLANK(A142),"",VLOOKUP(LEFT(A142,1),Coordinate,2,FALSE))</f>
        <v>1</v>
      </c>
      <c r="BP142" s="83">
        <f t="shared" si="38"/>
        <v>1</v>
      </c>
      <c r="BQ142" s="84">
        <f t="shared" si="39"/>
        <v>113</v>
      </c>
      <c r="BR142" s="54">
        <f>IF(ISBLANK(A142),"",vlookup(LEFT(A142,1),Coordinate,9,false))</f>
        <v>3</v>
      </c>
      <c r="BS142" s="54">
        <f>IF(ISBLANK(A142),"",VLOOKUP(MID(A142,2,1),Coordinate,9,false))</f>
        <v>17</v>
      </c>
      <c r="BT142" s="54">
        <f>IF(ISBLANK(A142),"",VLOOKUP(MID(A142,3,1),Coordinate,9,false))</f>
        <v>8</v>
      </c>
      <c r="BU142" s="54">
        <f>IF(ISBLANK(A142),"",VLOOKUP(MID(A142,4,1),Coordinate,9,false))</f>
        <v>25</v>
      </c>
      <c r="BV142" s="54">
        <f>IF(ISBLANK(A142),"",VLOOKUP(MID(A142,5,1),Coordinate,9,false))</f>
        <v>25</v>
      </c>
      <c r="BW142" s="54">
        <f>IF(ISBLANK(A142),"",VLOOKUP(MID(A142,6,1),Coordinate,9,false))</f>
        <v>11</v>
      </c>
      <c r="BX142" s="84">
        <f>IF(ISBLANK(A142),"",VLOOKUP(RIGHT(A142,1),Coordinate,9,false))</f>
        <v>24</v>
      </c>
      <c r="BY142" s="84">
        <f t="array" ref="BY142">SUMPRODUCT(BR142:BX142,TRANSPOSE(Weights))</f>
        <v>520</v>
      </c>
      <c r="BZ142" s="53"/>
    </row>
    <row r="143" ht="15.75" customHeight="1">
      <c r="A143" s="238" t="s">
        <v>190</v>
      </c>
      <c r="B143" s="51" t="str">
        <f>IF(ISBLANK(A143),"",if(C143="","N",if(VLOOKUP(BQ143,NewPlanet,3,false)=C143,"Y","N")))</f>
        <v>N</v>
      </c>
      <c r="C143" s="3" t="s">
        <v>192</v>
      </c>
      <c r="D143" s="52" t="s">
        <v>119</v>
      </c>
      <c r="E143" s="52"/>
      <c r="F143" s="52"/>
      <c r="G143" s="53"/>
      <c r="H143" s="52"/>
      <c r="I143" s="54">
        <f t="shared" si="33"/>
        <v>1</v>
      </c>
      <c r="J143" s="52"/>
      <c r="K143" s="52"/>
      <c r="L143" s="52"/>
      <c r="M143" s="52"/>
      <c r="N143" s="52"/>
      <c r="O143" s="54">
        <f t="shared" si="34"/>
        <v>0</v>
      </c>
      <c r="P143" s="55" t="s">
        <v>123</v>
      </c>
      <c r="Q143" s="56" t="s">
        <v>119</v>
      </c>
      <c r="R143" s="57" t="s">
        <v>124</v>
      </c>
      <c r="S143" s="58"/>
      <c r="T143" s="59" t="s">
        <v>124</v>
      </c>
      <c r="U143" s="60"/>
      <c r="V143" s="61"/>
      <c r="W143" s="62"/>
      <c r="X143" s="52"/>
      <c r="Y143" s="63"/>
      <c r="Z143" s="53"/>
      <c r="AA143" s="53"/>
      <c r="AB143" s="53"/>
      <c r="AC143" s="65"/>
      <c r="AD143" s="52"/>
      <c r="AE143" s="52"/>
      <c r="AF143" s="52"/>
      <c r="AG143" s="65"/>
      <c r="AH143" s="52"/>
      <c r="AI143" s="52"/>
      <c r="AJ143" s="52"/>
      <c r="AK143" s="65"/>
      <c r="AL143" s="52"/>
      <c r="AM143" s="52"/>
      <c r="AN143" s="52"/>
      <c r="AO143" s="56"/>
      <c r="AP143" s="56"/>
      <c r="AQ143" s="56"/>
      <c r="AR143" s="58"/>
      <c r="AS143" s="58"/>
      <c r="AT143" s="66"/>
      <c r="AU143" s="60"/>
      <c r="AV143" s="60"/>
      <c r="AW143" s="61"/>
      <c r="AX143" s="62"/>
      <c r="AY143" s="31">
        <f t="shared" si="35"/>
        <v>0</v>
      </c>
      <c r="AZ143" s="63"/>
      <c r="BA143" s="69"/>
      <c r="BB143" s="69"/>
      <c r="BC143" s="69"/>
      <c r="BD143" s="71"/>
      <c r="BE143" s="71"/>
      <c r="BF143" s="71"/>
      <c r="BG143" s="72"/>
      <c r="BH143" s="73"/>
      <c r="BI143" s="73"/>
      <c r="BJ143" s="74"/>
      <c r="BK143" s="74"/>
      <c r="BL143" s="77">
        <f t="shared" si="36"/>
        <v>0</v>
      </c>
      <c r="BM143" s="80">
        <f t="shared" si="37"/>
        <v>0</v>
      </c>
      <c r="BN143" s="81"/>
      <c r="BO143" s="82">
        <f>IF(ISBLANK(A143),"",VLOOKUP(LEFT(A143,1),Coordinate,2,FALSE))</f>
        <v>1</v>
      </c>
      <c r="BP143" s="83">
        <f t="shared" si="38"/>
        <v>1</v>
      </c>
      <c r="BQ143" s="84">
        <f t="shared" si="39"/>
        <v>48</v>
      </c>
      <c r="BR143" s="54">
        <f>IF(ISBLANK(A143),"",vlookup(LEFT(A143,1),Coordinate,9,false))</f>
        <v>4</v>
      </c>
      <c r="BS143" s="54">
        <f>IF(ISBLANK(A143),"",VLOOKUP(MID(A143,2,1),Coordinate,9,false))</f>
        <v>9</v>
      </c>
      <c r="BT143" s="54">
        <f>IF(ISBLANK(A143),"",VLOOKUP(MID(A143,3,1),Coordinate,9,false))</f>
        <v>9</v>
      </c>
      <c r="BU143" s="54">
        <f>IF(ISBLANK(A143),"",VLOOKUP(MID(A143,4,1),Coordinate,9,false))</f>
        <v>9</v>
      </c>
      <c r="BV143" s="54">
        <f>IF(ISBLANK(A143),"",VLOOKUP(MID(A143,5,1),Coordinate,9,false))</f>
        <v>5</v>
      </c>
      <c r="BW143" s="54">
        <f>IF(ISBLANK(A143),"",VLOOKUP(MID(A143,6,1),Coordinate,9,false))</f>
        <v>8</v>
      </c>
      <c r="BX143" s="84">
        <f>IF(ISBLANK(A143),"",VLOOKUP(RIGHT(A143,1),Coordinate,9,false))</f>
        <v>4</v>
      </c>
      <c r="BY143" s="84">
        <f t="array" ref="BY143">SUMPRODUCT(BR143:BX143,TRANSPOSE(Weights))</f>
        <v>186</v>
      </c>
      <c r="BZ143" s="53"/>
    </row>
    <row r="144" ht="9.75" customHeight="1">
      <c r="A144" s="238" t="s">
        <v>198</v>
      </c>
      <c r="B144" s="51" t="str">
        <f>IF(ISBLANK(A144),"",if(C144="","N",if(VLOOKUP(BQ144,NewPlanet,3,false)=C144,"Y","N")))</f>
        <v>N</v>
      </c>
      <c r="C144" s="3" t="s">
        <v>200</v>
      </c>
      <c r="D144" s="52"/>
      <c r="E144" s="53" t="s">
        <v>121</v>
      </c>
      <c r="F144" s="52"/>
      <c r="G144" s="53"/>
      <c r="H144" s="52"/>
      <c r="I144" s="54">
        <f t="shared" si="33"/>
        <v>1</v>
      </c>
      <c r="J144" s="52"/>
      <c r="K144" s="52"/>
      <c r="L144" s="52"/>
      <c r="M144" s="52"/>
      <c r="N144" s="52"/>
      <c r="O144" s="54">
        <f t="shared" si="34"/>
        <v>0</v>
      </c>
      <c r="P144" s="55" t="s">
        <v>124</v>
      </c>
      <c r="Q144" s="56"/>
      <c r="R144" s="57" t="s">
        <v>124</v>
      </c>
      <c r="S144" s="58"/>
      <c r="T144" s="59" t="s">
        <v>124</v>
      </c>
      <c r="U144" s="60"/>
      <c r="V144" s="61"/>
      <c r="W144" s="70" t="s">
        <v>121</v>
      </c>
      <c r="X144" s="52"/>
      <c r="Y144" s="63"/>
      <c r="Z144" s="53">
        <v>3.0</v>
      </c>
      <c r="AA144" s="53">
        <v>4.0</v>
      </c>
      <c r="AB144" s="53">
        <v>5.0</v>
      </c>
      <c r="AC144" s="65"/>
      <c r="AD144" s="52"/>
      <c r="AE144" s="52"/>
      <c r="AF144" s="52"/>
      <c r="AG144" s="65"/>
      <c r="AH144" s="52"/>
      <c r="AI144" s="52"/>
      <c r="AJ144" s="52"/>
      <c r="AK144" s="65"/>
      <c r="AL144" s="52"/>
      <c r="AM144" s="52"/>
      <c r="AN144" s="52"/>
      <c r="AO144" s="56"/>
      <c r="AP144" s="56"/>
      <c r="AQ144" s="56"/>
      <c r="AR144" s="58"/>
      <c r="AS144" s="58"/>
      <c r="AT144" s="66"/>
      <c r="AU144" s="60"/>
      <c r="AV144" s="60"/>
      <c r="AW144" s="61"/>
      <c r="AX144" s="62"/>
      <c r="AY144" s="31">
        <f t="shared" si="35"/>
        <v>12</v>
      </c>
      <c r="AZ144" s="63"/>
      <c r="BA144" s="69"/>
      <c r="BB144" s="69"/>
      <c r="BC144" s="69"/>
      <c r="BD144" s="71"/>
      <c r="BE144" s="71"/>
      <c r="BF144" s="71"/>
      <c r="BG144" s="72"/>
      <c r="BH144" s="73"/>
      <c r="BI144" s="73"/>
      <c r="BJ144" s="79">
        <v>8.0</v>
      </c>
      <c r="BK144" s="74"/>
      <c r="BL144" s="77">
        <f t="shared" si="36"/>
        <v>8</v>
      </c>
      <c r="BM144" s="80">
        <f t="shared" si="37"/>
        <v>20</v>
      </c>
      <c r="BN144" s="81" t="s">
        <v>204</v>
      </c>
      <c r="BO144" s="82">
        <f>IF(ISBLANK(A144),"",VLOOKUP(LEFT(A144,1),Coordinate,2,FALSE))</f>
        <v>1</v>
      </c>
      <c r="BP144" s="83">
        <f t="shared" si="38"/>
        <v>1</v>
      </c>
      <c r="BQ144" s="84">
        <f t="shared" si="39"/>
        <v>52</v>
      </c>
      <c r="BR144" s="54">
        <f>IF(ISBLANK(A144),"",vlookup(LEFT(A144,1),Coordinate,9,false))</f>
        <v>4</v>
      </c>
      <c r="BS144" s="54">
        <f>IF(ISBLANK(A144),"",VLOOKUP(MID(A144,2,1),Coordinate,9,false))</f>
        <v>11</v>
      </c>
      <c r="BT144" s="54">
        <f>IF(ISBLANK(A144),"",VLOOKUP(MID(A144,3,1),Coordinate,9,false))</f>
        <v>3</v>
      </c>
      <c r="BU144" s="54">
        <f>IF(ISBLANK(A144),"",VLOOKUP(MID(A144,4,1),Coordinate,9,false))</f>
        <v>17</v>
      </c>
      <c r="BV144" s="54">
        <f>IF(ISBLANK(A144),"",VLOOKUP(MID(A144,5,1),Coordinate,9,false))</f>
        <v>8</v>
      </c>
      <c r="BW144" s="54">
        <f>IF(ISBLANK(A144),"",VLOOKUP(MID(A144,6,1),Coordinate,9,false))</f>
        <v>2</v>
      </c>
      <c r="BX144" s="84">
        <f>IF(ISBLANK(A144),"",VLOOKUP(RIGHT(A144,1),Coordinate,9,false))</f>
        <v>7</v>
      </c>
      <c r="BY144" s="84">
        <f t="array" ref="BY144">SUMPRODUCT(BR144:BX144,TRANSPOSE(Weights))</f>
        <v>204</v>
      </c>
      <c r="BZ144" s="53"/>
    </row>
    <row r="145" ht="15.75" customHeight="1">
      <c r="A145" s="238" t="s">
        <v>207</v>
      </c>
      <c r="B145" s="51" t="str">
        <f>IF(ISBLANK(A145),"",if(C145="","N",if(VLOOKUP(BQ145,NewPlanet,3,false)=C145,"Y","N")))</f>
        <v>N</v>
      </c>
      <c r="C145" s="3" t="s">
        <v>210</v>
      </c>
      <c r="D145" s="52"/>
      <c r="E145" s="52"/>
      <c r="F145" s="52" t="s">
        <v>119</v>
      </c>
      <c r="G145" s="53"/>
      <c r="H145" s="52"/>
      <c r="I145" s="54">
        <f t="shared" si="33"/>
        <v>1</v>
      </c>
      <c r="J145" s="52"/>
      <c r="K145" s="53"/>
      <c r="L145" s="52"/>
      <c r="M145" s="52"/>
      <c r="N145" s="52"/>
      <c r="O145" s="54">
        <f t="shared" si="34"/>
        <v>0</v>
      </c>
      <c r="P145" s="55" t="s">
        <v>123</v>
      </c>
      <c r="Q145" s="56" t="s">
        <v>119</v>
      </c>
      <c r="R145" s="57" t="s">
        <v>124</v>
      </c>
      <c r="S145" s="66"/>
      <c r="T145" s="59" t="s">
        <v>124</v>
      </c>
      <c r="U145" s="60"/>
      <c r="V145" s="70" t="s">
        <v>119</v>
      </c>
      <c r="W145" s="70" t="s">
        <v>119</v>
      </c>
      <c r="X145" s="53"/>
      <c r="Y145" s="63"/>
      <c r="Z145" s="53">
        <v>2.0</v>
      </c>
      <c r="AA145" s="53">
        <v>3.0</v>
      </c>
      <c r="AB145" s="53"/>
      <c r="AC145" s="65"/>
      <c r="AD145" s="52"/>
      <c r="AE145" s="52"/>
      <c r="AF145" s="52"/>
      <c r="AG145" s="65"/>
      <c r="AH145" s="52"/>
      <c r="AI145" s="53"/>
      <c r="AJ145" s="52"/>
      <c r="AK145" s="65"/>
      <c r="AL145" s="52"/>
      <c r="AM145" s="52"/>
      <c r="AN145" s="52"/>
      <c r="AO145" s="56"/>
      <c r="AP145" s="56"/>
      <c r="AQ145" s="56"/>
      <c r="AR145" s="58"/>
      <c r="AS145" s="58"/>
      <c r="AT145" s="66"/>
      <c r="AU145" s="67"/>
      <c r="AV145" s="67"/>
      <c r="AW145" s="61"/>
      <c r="AX145" s="62"/>
      <c r="AY145" s="31">
        <f t="shared" si="35"/>
        <v>5</v>
      </c>
      <c r="AZ145" s="63"/>
      <c r="BA145" s="75">
        <v>4.0</v>
      </c>
      <c r="BB145" s="69"/>
      <c r="BC145" s="69"/>
      <c r="BD145" s="89"/>
      <c r="BE145" s="71"/>
      <c r="BF145" s="71"/>
      <c r="BG145" s="72"/>
      <c r="BH145" s="78">
        <v>5.0</v>
      </c>
      <c r="BI145" s="73"/>
      <c r="BJ145" s="79">
        <v>3.0</v>
      </c>
      <c r="BK145" s="79">
        <v>3.0</v>
      </c>
      <c r="BL145" s="77">
        <f t="shared" si="36"/>
        <v>15</v>
      </c>
      <c r="BM145" s="80">
        <f t="shared" si="37"/>
        <v>20</v>
      </c>
      <c r="BN145" s="81"/>
      <c r="BO145" s="82">
        <f>IF(ISBLANK(A145),"",VLOOKUP(LEFT(A145,1),Coordinate,2,FALSE))</f>
        <v>1</v>
      </c>
      <c r="BP145" s="83">
        <f t="shared" si="38"/>
        <v>1</v>
      </c>
      <c r="BQ145" s="84">
        <f t="shared" si="39"/>
        <v>70</v>
      </c>
      <c r="BR145" s="54">
        <f>IF(ISBLANK(A145),"",vlookup(LEFT(A145,1),Coordinate,9,false))</f>
        <v>4</v>
      </c>
      <c r="BS145" s="54">
        <f>IF(ISBLANK(A145),"",VLOOKUP(MID(A145,2,1),Coordinate,9,false))</f>
        <v>11</v>
      </c>
      <c r="BT145" s="54">
        <f>IF(ISBLANK(A145),"",VLOOKUP(MID(A145,3,1),Coordinate,9,false))</f>
        <v>13</v>
      </c>
      <c r="BU145" s="54">
        <f>IF(ISBLANK(A145),"",VLOOKUP(MID(A145,4,1),Coordinate,9,false))</f>
        <v>8</v>
      </c>
      <c r="BV145" s="54">
        <f>IF(ISBLANK(A145),"",VLOOKUP(MID(A145,5,1),Coordinate,9,false))</f>
        <v>13</v>
      </c>
      <c r="BW145" s="54">
        <f>IF(ISBLANK(A145),"",VLOOKUP(MID(A145,6,1),Coordinate,9,false))</f>
        <v>7</v>
      </c>
      <c r="BX145" s="84">
        <f>IF(ISBLANK(A145),"",VLOOKUP(RIGHT(A145,1),Coordinate,9,false))</f>
        <v>14</v>
      </c>
      <c r="BY145" s="84">
        <f t="array" ref="BY145">SUMPRODUCT(BR145:BX145,TRANSPOSE(Weights))</f>
        <v>302</v>
      </c>
      <c r="BZ145" s="53"/>
    </row>
    <row r="146">
      <c r="A146" s="238" t="s">
        <v>213</v>
      </c>
      <c r="B146" s="51" t="str">
        <f>IF(ISBLANK(A146),"",if(C146="","N",if(VLOOKUP(BQ146,NewPlanet,3,false)=C146,"Y","N")))</f>
        <v>N</v>
      </c>
      <c r="C146" s="86" t="s">
        <v>216</v>
      </c>
      <c r="D146" s="53" t="s">
        <v>119</v>
      </c>
      <c r="E146" s="52"/>
      <c r="F146" s="52"/>
      <c r="G146" s="53"/>
      <c r="H146" s="52"/>
      <c r="I146" s="54">
        <f t="shared" si="33"/>
        <v>1</v>
      </c>
      <c r="J146" s="52"/>
      <c r="K146" s="52"/>
      <c r="L146" s="52"/>
      <c r="M146" s="52"/>
      <c r="N146" s="52"/>
      <c r="O146" s="54">
        <f t="shared" si="34"/>
        <v>0</v>
      </c>
      <c r="P146" s="90" t="s">
        <v>131</v>
      </c>
      <c r="Q146" s="64" t="s">
        <v>119</v>
      </c>
      <c r="R146" s="90" t="s">
        <v>123</v>
      </c>
      <c r="S146" s="66" t="s">
        <v>119</v>
      </c>
      <c r="T146" s="90" t="s">
        <v>125</v>
      </c>
      <c r="U146" s="67" t="s">
        <v>119</v>
      </c>
      <c r="V146" s="68" t="s">
        <v>119</v>
      </c>
      <c r="W146" s="70" t="s">
        <v>119</v>
      </c>
      <c r="X146" s="52"/>
      <c r="Y146" s="63"/>
      <c r="Z146" s="53">
        <v>1.0</v>
      </c>
      <c r="AA146" s="53"/>
      <c r="AB146" s="53"/>
      <c r="AC146" s="65"/>
      <c r="AD146" s="52"/>
      <c r="AE146" s="52"/>
      <c r="AF146" s="52"/>
      <c r="AG146" s="65"/>
      <c r="AH146" s="52"/>
      <c r="AI146" s="52"/>
      <c r="AJ146" s="52"/>
      <c r="AK146" s="65"/>
      <c r="AL146" s="52"/>
      <c r="AM146" s="52"/>
      <c r="AN146" s="52"/>
      <c r="AO146" s="56"/>
      <c r="AP146" s="56"/>
      <c r="AQ146" s="56"/>
      <c r="AR146" s="58"/>
      <c r="AS146" s="58"/>
      <c r="AT146" s="66"/>
      <c r="AU146" s="60"/>
      <c r="AV146" s="60"/>
      <c r="AW146" s="61"/>
      <c r="AX146" s="62"/>
      <c r="AY146" s="31">
        <f t="shared" si="35"/>
        <v>1</v>
      </c>
      <c r="AZ146" s="63"/>
      <c r="BA146" s="69"/>
      <c r="BB146" s="69"/>
      <c r="BC146" s="69"/>
      <c r="BD146" s="89">
        <v>2.0</v>
      </c>
      <c r="BE146" s="71"/>
      <c r="BF146" s="71"/>
      <c r="BG146" s="76">
        <v>8.0</v>
      </c>
      <c r="BH146" s="78">
        <v>5.0</v>
      </c>
      <c r="BI146" s="73"/>
      <c r="BJ146" s="79">
        <v>4.0</v>
      </c>
      <c r="BK146" s="74"/>
      <c r="BL146" s="77">
        <f t="shared" si="36"/>
        <v>19</v>
      </c>
      <c r="BM146" s="80">
        <f t="shared" si="37"/>
        <v>20</v>
      </c>
      <c r="BN146" s="81" t="s">
        <v>218</v>
      </c>
      <c r="BO146" s="82">
        <f>IF(ISBLANK(A146),"",VLOOKUP(LEFT(A146,1),Coordinate,2,FALSE))</f>
        <v>1</v>
      </c>
      <c r="BP146" s="83">
        <f t="shared" si="38"/>
        <v>1</v>
      </c>
      <c r="BQ146" s="84">
        <f t="shared" si="39"/>
        <v>97</v>
      </c>
      <c r="BR146" s="54">
        <f>IF(ISBLANK(A146),"",vlookup(LEFT(A146,1),Coordinate,9,false))</f>
        <v>4</v>
      </c>
      <c r="BS146" s="54">
        <f>IF(ISBLANK(A146),"",VLOOKUP(MID(A146,2,1),Coordinate,9,false))</f>
        <v>11</v>
      </c>
      <c r="BT146" s="54">
        <f>IF(ISBLANK(A146),"",VLOOKUP(MID(A146,3,1),Coordinate,9,false))</f>
        <v>24</v>
      </c>
      <c r="BU146" s="54">
        <f>IF(ISBLANK(A146),"",VLOOKUP(MID(A146,4,1),Coordinate,9,false))</f>
        <v>18</v>
      </c>
      <c r="BV146" s="54">
        <f>IF(ISBLANK(A146),"",VLOOKUP(MID(A146,5,1),Coordinate,9,false))</f>
        <v>8</v>
      </c>
      <c r="BW146" s="54">
        <f>IF(ISBLANK(A146),"",VLOOKUP(MID(A146,6,1),Coordinate,9,false))</f>
        <v>20</v>
      </c>
      <c r="BX146" s="84">
        <f>IF(ISBLANK(A146),"",VLOOKUP(RIGHT(A146,1),Coordinate,9,false))</f>
        <v>12</v>
      </c>
      <c r="BY146" s="84">
        <f t="array" ref="BY146">SUMPRODUCT(BR146:BX146,TRANSPOSE(Weights))</f>
        <v>414</v>
      </c>
      <c r="BZ146" s="53"/>
    </row>
    <row r="147" ht="15.75" customHeight="1">
      <c r="A147" s="238" t="s">
        <v>220</v>
      </c>
      <c r="B147" s="51" t="str">
        <f>IF(ISBLANK(A147),"",if(C147="","N",if(VLOOKUP(BQ147,NewPlanet,3,false)=C147,"Y","N")))</f>
        <v>N</v>
      </c>
      <c r="C147" s="3" t="s">
        <v>222</v>
      </c>
      <c r="D147" s="53"/>
      <c r="E147" s="52"/>
      <c r="F147" s="52"/>
      <c r="G147" s="53" t="s">
        <v>119</v>
      </c>
      <c r="H147" s="52"/>
      <c r="I147" s="54">
        <f t="shared" si="33"/>
        <v>1</v>
      </c>
      <c r="J147" s="52"/>
      <c r="K147" s="53"/>
      <c r="L147" s="52"/>
      <c r="M147" s="52"/>
      <c r="N147" s="52"/>
      <c r="O147" s="54">
        <f t="shared" si="34"/>
        <v>0</v>
      </c>
      <c r="P147" s="55" t="s">
        <v>131</v>
      </c>
      <c r="Q147" s="64" t="s">
        <v>119</v>
      </c>
      <c r="R147" s="57" t="s">
        <v>123</v>
      </c>
      <c r="S147" s="66" t="s">
        <v>119</v>
      </c>
      <c r="T147" s="59" t="s">
        <v>125</v>
      </c>
      <c r="U147" s="67" t="s">
        <v>119</v>
      </c>
      <c r="V147" s="61"/>
      <c r="W147" s="70"/>
      <c r="X147" s="53"/>
      <c r="Y147" s="63"/>
      <c r="Z147" s="53">
        <v>2.0</v>
      </c>
      <c r="AA147" s="53">
        <v>4.0</v>
      </c>
      <c r="AB147" s="53"/>
      <c r="AC147" s="65"/>
      <c r="AD147" s="52"/>
      <c r="AE147" s="52"/>
      <c r="AF147" s="52"/>
      <c r="AG147" s="65"/>
      <c r="AH147" s="52"/>
      <c r="AI147" s="53"/>
      <c r="AJ147" s="52"/>
      <c r="AK147" s="65"/>
      <c r="AL147" s="52"/>
      <c r="AM147" s="52"/>
      <c r="AN147" s="52"/>
      <c r="AO147" s="56"/>
      <c r="AP147" s="64"/>
      <c r="AQ147" s="56"/>
      <c r="AR147" s="58"/>
      <c r="AS147" s="58"/>
      <c r="AT147" s="66"/>
      <c r="AU147" s="67"/>
      <c r="AV147" s="67"/>
      <c r="AW147" s="61"/>
      <c r="AX147" s="62"/>
      <c r="AY147" s="31">
        <f t="shared" si="35"/>
        <v>6</v>
      </c>
      <c r="AZ147" s="63"/>
      <c r="BA147" s="69"/>
      <c r="BB147" s="75">
        <v>4.0</v>
      </c>
      <c r="BC147" s="69"/>
      <c r="BD147" s="89">
        <v>4.0</v>
      </c>
      <c r="BE147" s="71"/>
      <c r="BF147" s="71"/>
      <c r="BG147" s="76">
        <v>6.0</v>
      </c>
      <c r="BH147" s="73"/>
      <c r="BI147" s="73"/>
      <c r="BJ147" s="79"/>
      <c r="BK147" s="74"/>
      <c r="BL147" s="77">
        <f t="shared" si="36"/>
        <v>14</v>
      </c>
      <c r="BM147" s="80">
        <f t="shared" si="37"/>
        <v>20</v>
      </c>
      <c r="BN147" s="81"/>
      <c r="BO147" s="82">
        <f>IF(ISBLANK(A147),"",VLOOKUP(LEFT(A147,1),Coordinate,2,FALSE))</f>
        <v>1</v>
      </c>
      <c r="BP147" s="83">
        <f t="shared" si="38"/>
        <v>1</v>
      </c>
      <c r="BQ147" s="84">
        <f t="shared" si="39"/>
        <v>117</v>
      </c>
      <c r="BR147" s="54">
        <f>IF(ISBLANK(A147),"",vlookup(LEFT(A147,1),Coordinate,9,false))</f>
        <v>4</v>
      </c>
      <c r="BS147" s="54">
        <f>IF(ISBLANK(A147),"",VLOOKUP(MID(A147,2,1),Coordinate,9,false))</f>
        <v>23</v>
      </c>
      <c r="BT147" s="54">
        <f>IF(ISBLANK(A147),"",VLOOKUP(MID(A147,3,1),Coordinate,9,false))</f>
        <v>24</v>
      </c>
      <c r="BU147" s="54">
        <f>IF(ISBLANK(A147),"",VLOOKUP(MID(A147,4,1),Coordinate,9,false))</f>
        <v>25</v>
      </c>
      <c r="BV147" s="54">
        <f>IF(ISBLANK(A147),"",VLOOKUP(MID(A147,5,1),Coordinate,9,false))</f>
        <v>8</v>
      </c>
      <c r="BW147" s="54">
        <f>IF(ISBLANK(A147),"",VLOOKUP(MID(A147,6,1),Coordinate,9,false))</f>
        <v>15</v>
      </c>
      <c r="BX147" s="84">
        <f>IF(ISBLANK(A147),"",VLOOKUP(RIGHT(A147,1),Coordinate,9,false))</f>
        <v>18</v>
      </c>
      <c r="BY147" s="84">
        <f t="array" ref="BY147">SUMPRODUCT(BR147:BX147,TRANSPOSE(Weights))</f>
        <v>478</v>
      </c>
      <c r="BZ147" s="53"/>
    </row>
    <row r="148" ht="15.75" customHeight="1">
      <c r="A148" s="238" t="s">
        <v>225</v>
      </c>
      <c r="B148" s="51" t="str">
        <f>IF(ISBLANK(A148),"",if(C148="","N",if(VLOOKUP(BQ148,NewPlanet,3,false)=C148,"Y","N")))</f>
        <v>N</v>
      </c>
      <c r="C148" s="3" t="s">
        <v>226</v>
      </c>
      <c r="D148" s="53" t="s">
        <v>119</v>
      </c>
      <c r="E148" s="52"/>
      <c r="F148" s="52"/>
      <c r="G148" s="53"/>
      <c r="H148" s="52"/>
      <c r="I148" s="54">
        <f t="shared" si="33"/>
        <v>1</v>
      </c>
      <c r="J148" s="52"/>
      <c r="K148" s="53" t="s">
        <v>119</v>
      </c>
      <c r="L148" s="52"/>
      <c r="M148" s="52"/>
      <c r="N148" s="52"/>
      <c r="O148" s="54">
        <f t="shared" si="34"/>
        <v>1</v>
      </c>
      <c r="P148" s="55" t="s">
        <v>131</v>
      </c>
      <c r="Q148" s="56"/>
      <c r="R148" s="57" t="s">
        <v>124</v>
      </c>
      <c r="S148" s="66"/>
      <c r="T148" s="59" t="s">
        <v>125</v>
      </c>
      <c r="U148" s="67" t="s">
        <v>119</v>
      </c>
      <c r="V148" s="61"/>
      <c r="W148" s="70"/>
      <c r="X148" s="53"/>
      <c r="Y148" s="63"/>
      <c r="Z148" s="53">
        <v>4.0</v>
      </c>
      <c r="AA148" s="53">
        <v>2.0</v>
      </c>
      <c r="AB148" s="53">
        <v>3.0</v>
      </c>
      <c r="AC148" s="65"/>
      <c r="AD148" s="52"/>
      <c r="AE148" s="52"/>
      <c r="AF148" s="52"/>
      <c r="AG148" s="65"/>
      <c r="AH148" s="52"/>
      <c r="AI148" s="53"/>
      <c r="AJ148" s="52"/>
      <c r="AK148" s="65"/>
      <c r="AL148" s="52"/>
      <c r="AM148" s="52"/>
      <c r="AN148" s="52"/>
      <c r="AO148" s="56"/>
      <c r="AP148" s="64">
        <v>5.0</v>
      </c>
      <c r="AQ148" s="56"/>
      <c r="AR148" s="58"/>
      <c r="AS148" s="58"/>
      <c r="AT148" s="66"/>
      <c r="AU148" s="67"/>
      <c r="AV148" s="67"/>
      <c r="AW148" s="61"/>
      <c r="AX148" s="62"/>
      <c r="AY148" s="31">
        <f t="shared" si="35"/>
        <v>14</v>
      </c>
      <c r="AZ148" s="63"/>
      <c r="BA148" s="69"/>
      <c r="BB148" s="69"/>
      <c r="BC148" s="69"/>
      <c r="BD148" s="89"/>
      <c r="BE148" s="71"/>
      <c r="BF148" s="71"/>
      <c r="BG148" s="76">
        <v>6.0</v>
      </c>
      <c r="BH148" s="73"/>
      <c r="BI148" s="73"/>
      <c r="BJ148" s="79"/>
      <c r="BK148" s="74"/>
      <c r="BL148" s="77">
        <f t="shared" si="36"/>
        <v>6</v>
      </c>
      <c r="BM148" s="80">
        <f t="shared" si="37"/>
        <v>20</v>
      </c>
      <c r="BN148" s="81"/>
      <c r="BO148" s="82">
        <f>IF(ISBLANK(A148),"",VLOOKUP(LEFT(A148,1),Coordinate,2,FALSE))</f>
        <v>2</v>
      </c>
      <c r="BP148" s="83">
        <f t="shared" si="38"/>
        <v>2</v>
      </c>
      <c r="BQ148" s="84">
        <f t="shared" si="39"/>
        <v>26</v>
      </c>
      <c r="BR148" s="54">
        <f>IF(ISBLANK(A148),"",vlookup(LEFT(A148,1),Coordinate,9,false))</f>
        <v>5</v>
      </c>
      <c r="BS148" s="54">
        <f>IF(ISBLANK(A148),"",VLOOKUP(MID(A148,2,1),Coordinate,9,false))</f>
        <v>0</v>
      </c>
      <c r="BT148" s="54">
        <f>IF(ISBLANK(A148),"",VLOOKUP(MID(A148,3,1),Coordinate,9,false))</f>
        <v>1</v>
      </c>
      <c r="BU148" s="54">
        <f>IF(ISBLANK(A148),"",VLOOKUP(MID(A148,4,1),Coordinate,9,false))</f>
        <v>4</v>
      </c>
      <c r="BV148" s="54">
        <f>IF(ISBLANK(A148),"",VLOOKUP(MID(A148,5,1),Coordinate,9,false))</f>
        <v>16</v>
      </c>
      <c r="BW148" s="54">
        <f>IF(ISBLANK(A148),"",VLOOKUP(MID(A148,6,1),Coordinate,9,false))</f>
        <v>0</v>
      </c>
      <c r="BX148" s="84">
        <f>IF(ISBLANK(A148),"",VLOOKUP(RIGHT(A148,1),Coordinate,9,false))</f>
        <v>0</v>
      </c>
      <c r="BY148" s="84">
        <f t="array" ref="BY148">SUMPRODUCT(BR148:BX148,TRANSPOSE(Weights))</f>
        <v>104</v>
      </c>
      <c r="BZ148" s="53"/>
    </row>
    <row r="149" ht="15.75" customHeight="1">
      <c r="A149" s="265" t="s">
        <v>228</v>
      </c>
      <c r="B149" s="51" t="str">
        <f>IF(ISBLANK(A149),"",if(C149="","N",if(VLOOKUP(BQ149,NewPlanet,3,false)=C149,"Y","N")))</f>
        <v>N</v>
      </c>
      <c r="C149" s="95" t="s">
        <v>232</v>
      </c>
      <c r="D149" s="96" t="s">
        <v>121</v>
      </c>
      <c r="E149" s="97"/>
      <c r="F149" s="97"/>
      <c r="G149" s="98"/>
      <c r="H149" s="97"/>
      <c r="I149" s="54">
        <f t="shared" si="33"/>
        <v>1</v>
      </c>
      <c r="J149" s="97"/>
      <c r="K149" s="98"/>
      <c r="L149" s="97"/>
      <c r="M149" s="96" t="s">
        <v>121</v>
      </c>
      <c r="N149" s="97"/>
      <c r="O149" s="54">
        <f t="shared" si="34"/>
        <v>1</v>
      </c>
      <c r="P149" s="99" t="s">
        <v>124</v>
      </c>
      <c r="Q149" s="100"/>
      <c r="R149" s="99" t="s">
        <v>124</v>
      </c>
      <c r="S149" s="101"/>
      <c r="T149" s="99" t="s">
        <v>124</v>
      </c>
      <c r="U149" s="96" t="s">
        <v>121</v>
      </c>
      <c r="V149" s="102"/>
      <c r="W149" s="103"/>
      <c r="X149" s="98"/>
      <c r="Y149" s="104"/>
      <c r="Z149" s="105">
        <v>6.0</v>
      </c>
      <c r="AA149" s="105">
        <v>2.0</v>
      </c>
      <c r="AB149" s="105">
        <v>4.0</v>
      </c>
      <c r="AC149" s="106"/>
      <c r="AD149" s="97"/>
      <c r="AE149" s="97"/>
      <c r="AF149" s="97"/>
      <c r="AG149" s="106"/>
      <c r="AH149" s="97"/>
      <c r="AI149" s="98"/>
      <c r="AJ149" s="97"/>
      <c r="AK149" s="106"/>
      <c r="AL149" s="97"/>
      <c r="AM149" s="97"/>
      <c r="AN149" s="97"/>
      <c r="AO149" s="100"/>
      <c r="AP149" s="100"/>
      <c r="AQ149" s="100"/>
      <c r="AR149" s="107"/>
      <c r="AS149" s="107"/>
      <c r="AT149" s="101"/>
      <c r="AU149" s="108"/>
      <c r="AV149" s="108"/>
      <c r="AW149" s="102"/>
      <c r="AX149" s="109"/>
      <c r="AY149" s="31">
        <f t="shared" si="35"/>
        <v>12</v>
      </c>
      <c r="AZ149" s="104"/>
      <c r="BA149" s="100"/>
      <c r="BB149" s="100"/>
      <c r="BC149" s="100"/>
      <c r="BD149" s="101"/>
      <c r="BE149" s="107"/>
      <c r="BF149" s="107"/>
      <c r="BG149" s="110"/>
      <c r="BH149" s="111">
        <v>6.0</v>
      </c>
      <c r="BI149" s="111">
        <v>2.0</v>
      </c>
      <c r="BJ149" s="103"/>
      <c r="BK149" s="109"/>
      <c r="BL149" s="77">
        <f t="shared" si="36"/>
        <v>8</v>
      </c>
      <c r="BM149" s="80">
        <f t="shared" si="37"/>
        <v>20</v>
      </c>
      <c r="BN149" s="112" t="s">
        <v>145</v>
      </c>
      <c r="BO149" s="82">
        <f>IF(ISBLANK(A149),"",VLOOKUP(LEFT(A149,1),Coordinate,2,FALSE))</f>
        <v>2</v>
      </c>
      <c r="BP149" s="83">
        <f t="shared" si="38"/>
        <v>2</v>
      </c>
      <c r="BQ149" s="84">
        <f t="shared" si="39"/>
        <v>68</v>
      </c>
      <c r="BR149" s="54">
        <f>IF(ISBLANK(A149),"",vlookup(LEFT(A149,1),Coordinate,9,false))</f>
        <v>5</v>
      </c>
      <c r="BS149" s="54">
        <f>IF(ISBLANK(A149),"",VLOOKUP(MID(A149,2,1),Coordinate,9,false))</f>
        <v>0</v>
      </c>
      <c r="BT149" s="54">
        <f>IF(ISBLANK(A149),"",VLOOKUP(MID(A149,3,1),Coordinate,9,false))</f>
        <v>6</v>
      </c>
      <c r="BU149" s="54">
        <f>IF(ISBLANK(A149),"",VLOOKUP(MID(A149,4,1),Coordinate,9,false))</f>
        <v>6</v>
      </c>
      <c r="BV149" s="54">
        <f>IF(ISBLANK(A149),"",VLOOKUP(MID(A149,5,1),Coordinate,9,false))</f>
        <v>14</v>
      </c>
      <c r="BW149" s="54">
        <f>IF(ISBLANK(A149),"",VLOOKUP(MID(A149,6,1),Coordinate,9,false))</f>
        <v>19</v>
      </c>
      <c r="BX149" s="84">
        <f>IF(ISBLANK(A149),"",VLOOKUP(RIGHT(A149,1),Coordinate,9,false))</f>
        <v>18</v>
      </c>
      <c r="BY149" s="84">
        <f t="array" ref="BY149">SUMPRODUCT(BR149:BX149,TRANSPOSE(Weights))</f>
        <v>357</v>
      </c>
      <c r="BZ149" s="98"/>
    </row>
    <row r="150" ht="15.75" customHeight="1">
      <c r="A150" s="238" t="s">
        <v>241</v>
      </c>
      <c r="B150" s="51" t="str">
        <f>IF(ISBLANK(A150),"",if(C150="","N",if(VLOOKUP(BQ150,NewPlanet,3,false)=C150,"Y","N")))</f>
        <v>N</v>
      </c>
      <c r="C150" s="86" t="s">
        <v>243</v>
      </c>
      <c r="D150" s="52"/>
      <c r="E150" s="53" t="s">
        <v>119</v>
      </c>
      <c r="F150" s="52"/>
      <c r="G150" s="53"/>
      <c r="H150" s="52"/>
      <c r="I150" s="54">
        <f t="shared" si="33"/>
        <v>1</v>
      </c>
      <c r="J150" s="53" t="s">
        <v>119</v>
      </c>
      <c r="K150" s="52"/>
      <c r="L150" s="52"/>
      <c r="M150" s="52"/>
      <c r="N150" s="52"/>
      <c r="O150" s="54">
        <f t="shared" si="34"/>
        <v>1</v>
      </c>
      <c r="P150" s="55" t="s">
        <v>124</v>
      </c>
      <c r="Q150" s="56"/>
      <c r="R150" s="90" t="s">
        <v>131</v>
      </c>
      <c r="S150" s="58"/>
      <c r="T150" s="90" t="s">
        <v>125</v>
      </c>
      <c r="U150" s="60"/>
      <c r="V150" s="61"/>
      <c r="W150" s="62"/>
      <c r="X150" s="52"/>
      <c r="Y150" s="63"/>
      <c r="Z150" s="53">
        <v>6.0</v>
      </c>
      <c r="AA150" s="53">
        <v>5.0</v>
      </c>
      <c r="AB150" s="53">
        <v>5.0</v>
      </c>
      <c r="AC150" s="65"/>
      <c r="AD150" s="52"/>
      <c r="AE150" s="52"/>
      <c r="AF150" s="52"/>
      <c r="AG150" s="65"/>
      <c r="AH150" s="52"/>
      <c r="AI150" s="52"/>
      <c r="AJ150" s="52"/>
      <c r="AK150" s="65"/>
      <c r="AL150" s="52"/>
      <c r="AM150" s="52"/>
      <c r="AN150" s="52"/>
      <c r="AO150" s="56"/>
      <c r="AP150" s="56"/>
      <c r="AQ150" s="56"/>
      <c r="AR150" s="58"/>
      <c r="AS150" s="66">
        <v>4.0</v>
      </c>
      <c r="AT150" s="66"/>
      <c r="AU150" s="60"/>
      <c r="AV150" s="67" t="s">
        <v>245</v>
      </c>
      <c r="AW150" s="61"/>
      <c r="AX150" s="62"/>
      <c r="AY150" s="31">
        <f t="shared" si="35"/>
        <v>20</v>
      </c>
      <c r="AZ150" s="63"/>
      <c r="BA150" s="69"/>
      <c r="BB150" s="69"/>
      <c r="BC150" s="69"/>
      <c r="BD150" s="71"/>
      <c r="BE150" s="71"/>
      <c r="BF150" s="71"/>
      <c r="BG150" s="72"/>
      <c r="BH150" s="73"/>
      <c r="BI150" s="73"/>
      <c r="BJ150" s="74"/>
      <c r="BK150" s="74"/>
      <c r="BL150" s="77">
        <f t="shared" si="36"/>
        <v>0</v>
      </c>
      <c r="BM150" s="80">
        <f t="shared" si="37"/>
        <v>20</v>
      </c>
      <c r="BN150" s="81" t="s">
        <v>246</v>
      </c>
      <c r="BO150" s="82">
        <f>IF(ISBLANK(A150),"",VLOOKUP(LEFT(A150,1),Coordinate,2,FALSE))</f>
        <v>2</v>
      </c>
      <c r="BP150" s="83">
        <f t="shared" si="38"/>
        <v>2</v>
      </c>
      <c r="BQ150" s="84">
        <f t="shared" si="39"/>
        <v>71</v>
      </c>
      <c r="BR150" s="54">
        <f>IF(ISBLANK(A150),"",vlookup(LEFT(A150,1),Coordinate,9,false))</f>
        <v>5</v>
      </c>
      <c r="BS150" s="54">
        <f>IF(ISBLANK(A150),"",VLOOKUP(MID(A150,2,1),Coordinate,9,false))</f>
        <v>0</v>
      </c>
      <c r="BT150" s="54">
        <f>IF(ISBLANK(A150),"",VLOOKUP(MID(A150,3,1),Coordinate,9,false))</f>
        <v>8</v>
      </c>
      <c r="BU150" s="54">
        <f>IF(ISBLANK(A150),"",VLOOKUP(MID(A150,4,1),Coordinate,9,false))</f>
        <v>17</v>
      </c>
      <c r="BV150" s="54">
        <f>IF(ISBLANK(A150),"",VLOOKUP(MID(A150,5,1),Coordinate,9,false))</f>
        <v>4</v>
      </c>
      <c r="BW150" s="54">
        <f>IF(ISBLANK(A150),"",VLOOKUP(MID(A150,6,1),Coordinate,9,false))</f>
        <v>18</v>
      </c>
      <c r="BX150" s="84">
        <f>IF(ISBLANK(A150),"",VLOOKUP(RIGHT(A150,1),Coordinate,9,false))</f>
        <v>19</v>
      </c>
      <c r="BY150" s="84">
        <f t="array" ref="BY150">SUMPRODUCT(BR150:BX150,TRANSPOSE(Weights))</f>
        <v>358</v>
      </c>
      <c r="BZ150" s="53"/>
    </row>
    <row r="151" ht="15.75" customHeight="1">
      <c r="A151" s="238" t="s">
        <v>250</v>
      </c>
      <c r="B151" s="51" t="str">
        <f>IF(ISBLANK(A151),"",if(C151="","N",if(VLOOKUP(BQ151,NewPlanet,3,false)=C151,"Y","N")))</f>
        <v>N</v>
      </c>
      <c r="C151" s="3" t="s">
        <v>253</v>
      </c>
      <c r="D151" s="52"/>
      <c r="E151" s="52"/>
      <c r="F151" s="52"/>
      <c r="G151" s="53" t="s">
        <v>119</v>
      </c>
      <c r="H151" s="52"/>
      <c r="I151" s="54">
        <f t="shared" si="33"/>
        <v>1</v>
      </c>
      <c r="J151" s="52"/>
      <c r="K151" s="53" t="s">
        <v>119</v>
      </c>
      <c r="L151" s="52"/>
      <c r="M151" s="52"/>
      <c r="N151" s="52"/>
      <c r="O151" s="54">
        <f t="shared" si="34"/>
        <v>1</v>
      </c>
      <c r="P151" s="55" t="s">
        <v>124</v>
      </c>
      <c r="Q151" s="56"/>
      <c r="R151" s="57" t="s">
        <v>123</v>
      </c>
      <c r="S151" s="66" t="s">
        <v>119</v>
      </c>
      <c r="T151" s="59" t="s">
        <v>125</v>
      </c>
      <c r="U151" s="60"/>
      <c r="V151" s="61"/>
      <c r="W151" s="70" t="s">
        <v>119</v>
      </c>
      <c r="X151" s="53" t="s">
        <v>119</v>
      </c>
      <c r="Y151" s="63"/>
      <c r="Z151" s="53">
        <v>5.0</v>
      </c>
      <c r="AA151" s="53">
        <v>3.0</v>
      </c>
      <c r="AB151" s="53"/>
      <c r="AC151" s="65"/>
      <c r="AD151" s="52"/>
      <c r="AE151" s="52"/>
      <c r="AF151" s="52"/>
      <c r="AG151" s="65"/>
      <c r="AH151" s="52"/>
      <c r="AI151" s="53">
        <v>1.0</v>
      </c>
      <c r="AJ151" s="52"/>
      <c r="AK151" s="65"/>
      <c r="AL151" s="52"/>
      <c r="AM151" s="52"/>
      <c r="AN151" s="52"/>
      <c r="AO151" s="56"/>
      <c r="AP151" s="56"/>
      <c r="AQ151" s="56"/>
      <c r="AR151" s="58"/>
      <c r="AS151" s="58"/>
      <c r="AT151" s="66"/>
      <c r="AU151" s="67">
        <v>1.0</v>
      </c>
      <c r="AV151" s="67" t="s">
        <v>254</v>
      </c>
      <c r="AW151" s="61"/>
      <c r="AX151" s="62"/>
      <c r="AY151" s="31">
        <f t="shared" si="35"/>
        <v>10</v>
      </c>
      <c r="AZ151" s="63"/>
      <c r="BA151" s="69"/>
      <c r="BB151" s="69"/>
      <c r="BC151" s="69"/>
      <c r="BD151" s="89">
        <v>3.0</v>
      </c>
      <c r="BE151" s="71"/>
      <c r="BF151" s="71"/>
      <c r="BG151" s="72"/>
      <c r="BH151" s="73"/>
      <c r="BI151" s="73"/>
      <c r="BJ151" s="79">
        <v>7.0</v>
      </c>
      <c r="BK151" s="74"/>
      <c r="BL151" s="77">
        <f t="shared" si="36"/>
        <v>10</v>
      </c>
      <c r="BM151" s="80">
        <f t="shared" si="37"/>
        <v>20</v>
      </c>
      <c r="BN151" s="81" t="s">
        <v>255</v>
      </c>
      <c r="BO151" s="82">
        <f>IF(ISBLANK(A151),"",VLOOKUP(LEFT(A151,1),Coordinate,2,FALSE))</f>
        <v>2</v>
      </c>
      <c r="BP151" s="83">
        <f t="shared" si="38"/>
        <v>2</v>
      </c>
      <c r="BQ151" s="84">
        <f t="shared" si="39"/>
        <v>75</v>
      </c>
      <c r="BR151" s="54">
        <f>IF(ISBLANK(A151),"",vlookup(LEFT(A151,1),Coordinate,9,false))</f>
        <v>5</v>
      </c>
      <c r="BS151" s="54">
        <f>IF(ISBLANK(A151),"",VLOOKUP(MID(A151,2,1),Coordinate,9,false))</f>
        <v>0</v>
      </c>
      <c r="BT151" s="54">
        <f>IF(ISBLANK(A151),"",VLOOKUP(MID(A151,3,1),Coordinate,9,false))</f>
        <v>17</v>
      </c>
      <c r="BU151" s="54">
        <f>IF(ISBLANK(A151),"",VLOOKUP(MID(A151,4,1),Coordinate,9,false))</f>
        <v>16</v>
      </c>
      <c r="BV151" s="54">
        <f>IF(ISBLANK(A151),"",VLOOKUP(MID(A151,5,1),Coordinate,9,false))</f>
        <v>20</v>
      </c>
      <c r="BW151" s="54">
        <f>IF(ISBLANK(A151),"",VLOOKUP(MID(A151,6,1),Coordinate,9,false))</f>
        <v>0</v>
      </c>
      <c r="BX151" s="84">
        <f>IF(ISBLANK(A151),"",VLOOKUP(RIGHT(A151,1),Coordinate,9,false))</f>
        <v>17</v>
      </c>
      <c r="BY151" s="84">
        <f t="array" ref="BY151">SUMPRODUCT(BR151:BX151,TRANSPOSE(Weights))</f>
        <v>339</v>
      </c>
      <c r="BZ151" s="53"/>
    </row>
    <row r="152">
      <c r="A152" s="238" t="s">
        <v>257</v>
      </c>
      <c r="B152" s="51" t="str">
        <f>IF(ISBLANK(A152),"",if(C152="","N",if(VLOOKUP(BQ152,NewPlanet,3,false)=C152,"Y","N")))</f>
        <v>N</v>
      </c>
      <c r="C152" s="3" t="s">
        <v>260</v>
      </c>
      <c r="D152" s="52"/>
      <c r="E152" s="52"/>
      <c r="F152" s="52"/>
      <c r="G152" s="53" t="s">
        <v>119</v>
      </c>
      <c r="H152" s="52"/>
      <c r="I152" s="54">
        <f t="shared" si="33"/>
        <v>1</v>
      </c>
      <c r="J152" s="52"/>
      <c r="K152" s="52"/>
      <c r="L152" s="52"/>
      <c r="M152" s="53" t="s">
        <v>119</v>
      </c>
      <c r="N152" s="52"/>
      <c r="O152" s="54">
        <f t="shared" si="34"/>
        <v>1</v>
      </c>
      <c r="P152" s="55" t="s">
        <v>123</v>
      </c>
      <c r="Q152" s="56"/>
      <c r="R152" s="57" t="s">
        <v>124</v>
      </c>
      <c r="S152" s="58"/>
      <c r="T152" s="59" t="s">
        <v>124</v>
      </c>
      <c r="U152" s="60"/>
      <c r="V152" s="68" t="s">
        <v>119</v>
      </c>
      <c r="W152" s="62"/>
      <c r="X152" s="53" t="s">
        <v>119</v>
      </c>
      <c r="Y152" s="63"/>
      <c r="Z152" s="53">
        <v>2.0</v>
      </c>
      <c r="AA152" s="53">
        <v>4.0</v>
      </c>
      <c r="AB152" s="53">
        <v>4.0</v>
      </c>
      <c r="AC152" s="65"/>
      <c r="AD152" s="52"/>
      <c r="AE152" s="52"/>
      <c r="AF152" s="52"/>
      <c r="AG152" s="65"/>
      <c r="AH152" s="52"/>
      <c r="AI152" s="52"/>
      <c r="AJ152" s="52"/>
      <c r="AK152" s="65"/>
      <c r="AL152" s="53">
        <v>1.0</v>
      </c>
      <c r="AM152" s="52"/>
      <c r="AN152" s="52"/>
      <c r="AO152" s="64">
        <v>2.0</v>
      </c>
      <c r="AP152" s="56"/>
      <c r="AQ152" s="56"/>
      <c r="AR152" s="58"/>
      <c r="AS152" s="58"/>
      <c r="AT152" s="66"/>
      <c r="AU152" s="60"/>
      <c r="AV152" s="60"/>
      <c r="AW152" s="61"/>
      <c r="AX152" s="62"/>
      <c r="AY152" s="31">
        <f t="shared" si="35"/>
        <v>13</v>
      </c>
      <c r="AZ152" s="63"/>
      <c r="BA152" s="69"/>
      <c r="BB152" s="69"/>
      <c r="BC152" s="69"/>
      <c r="BD152" s="71"/>
      <c r="BE152" s="71"/>
      <c r="BF152" s="71"/>
      <c r="BG152" s="72"/>
      <c r="BH152" s="78">
        <v>2.0</v>
      </c>
      <c r="BI152" s="78">
        <v>5.0</v>
      </c>
      <c r="BJ152" s="74"/>
      <c r="BK152" s="74"/>
      <c r="BL152" s="77">
        <f t="shared" si="36"/>
        <v>7</v>
      </c>
      <c r="BM152" s="80">
        <f t="shared" si="37"/>
        <v>20</v>
      </c>
      <c r="BN152" s="81"/>
      <c r="BO152" s="82">
        <f>IF(ISBLANK(A152),"",VLOOKUP(LEFT(A152,1),Coordinate,2,FALSE))</f>
        <v>2</v>
      </c>
      <c r="BP152" s="83">
        <f t="shared" si="38"/>
        <v>2</v>
      </c>
      <c r="BQ152" s="84">
        <f t="shared" si="39"/>
        <v>66</v>
      </c>
      <c r="BR152" s="54">
        <f>IF(ISBLANK(A152),"",vlookup(LEFT(A152,1),Coordinate,9,false))</f>
        <v>5</v>
      </c>
      <c r="BS152" s="54">
        <f>IF(ISBLANK(A152),"",VLOOKUP(MID(A152,2,1),Coordinate,9,false))</f>
        <v>0</v>
      </c>
      <c r="BT152" s="54">
        <f>IF(ISBLANK(A152),"",VLOOKUP(MID(A152,3,1),Coordinate,9,false))</f>
        <v>17</v>
      </c>
      <c r="BU152" s="54">
        <f>IF(ISBLANK(A152),"",VLOOKUP(MID(A152,4,1),Coordinate,9,false))</f>
        <v>19</v>
      </c>
      <c r="BV152" s="54">
        <f>IF(ISBLANK(A152),"",VLOOKUP(MID(A152,5,1),Coordinate,9,false))</f>
        <v>12</v>
      </c>
      <c r="BW152" s="54">
        <f>IF(ISBLANK(A152),"",VLOOKUP(MID(A152,6,1),Coordinate,9,false))</f>
        <v>0</v>
      </c>
      <c r="BX152" s="84">
        <f>IF(ISBLANK(A152),"",VLOOKUP(RIGHT(A152,1),Coordinate,9,false))</f>
        <v>13</v>
      </c>
      <c r="BY152" s="84">
        <f t="array" ref="BY152">SUMPRODUCT(BR152:BX152,TRANSPOSE(Weights))</f>
        <v>283</v>
      </c>
      <c r="BZ152" s="53"/>
    </row>
    <row r="153">
      <c r="A153" s="238" t="s">
        <v>264</v>
      </c>
      <c r="B153" s="51" t="str">
        <f>IF(ISBLANK(A153),"",if(C153="","N",if(VLOOKUP(BQ153,NewPlanet,3,false)=C153,"Y","N")))</f>
        <v>N</v>
      </c>
      <c r="C153" s="114" t="s">
        <v>267</v>
      </c>
      <c r="D153" s="52"/>
      <c r="E153" s="52"/>
      <c r="F153" s="52"/>
      <c r="G153" s="53"/>
      <c r="H153" s="53" t="s">
        <v>121</v>
      </c>
      <c r="I153" s="54">
        <f t="shared" si="33"/>
        <v>1</v>
      </c>
      <c r="J153" s="52"/>
      <c r="K153" s="53" t="s">
        <v>121</v>
      </c>
      <c r="L153" s="52"/>
      <c r="M153" s="52"/>
      <c r="N153" s="52"/>
      <c r="O153" s="54">
        <f t="shared" si="34"/>
        <v>1</v>
      </c>
      <c r="P153" s="55"/>
      <c r="Q153" s="56"/>
      <c r="R153" s="57" t="s">
        <v>123</v>
      </c>
      <c r="S153" s="66" t="s">
        <v>121</v>
      </c>
      <c r="T153" s="59"/>
      <c r="U153" s="60"/>
      <c r="V153" s="61"/>
      <c r="W153" s="62"/>
      <c r="X153" s="52"/>
      <c r="Y153" s="63"/>
      <c r="Z153" s="53">
        <v>6.0</v>
      </c>
      <c r="AA153" s="53">
        <v>5.0</v>
      </c>
      <c r="AB153" s="53">
        <v>3.0</v>
      </c>
      <c r="AC153" s="65"/>
      <c r="AD153" s="52"/>
      <c r="AE153" s="52"/>
      <c r="AF153" s="52"/>
      <c r="AG153" s="65"/>
      <c r="AH153" s="52"/>
      <c r="AI153" s="52"/>
      <c r="AJ153" s="52"/>
      <c r="AK153" s="65"/>
      <c r="AL153" s="52"/>
      <c r="AM153" s="52"/>
      <c r="AN153" s="52"/>
      <c r="AO153" s="56"/>
      <c r="AP153" s="56"/>
      <c r="AQ153" s="56"/>
      <c r="AR153" s="58"/>
      <c r="AS153" s="58"/>
      <c r="AT153" s="66"/>
      <c r="AU153" s="60"/>
      <c r="AV153" s="60"/>
      <c r="AW153" s="61"/>
      <c r="AX153" s="62"/>
      <c r="AY153" s="31">
        <f t="shared" si="35"/>
        <v>14</v>
      </c>
      <c r="AZ153" s="63"/>
      <c r="BA153" s="69"/>
      <c r="BB153" s="69"/>
      <c r="BC153" s="69"/>
      <c r="BD153" s="89">
        <v>6.0</v>
      </c>
      <c r="BE153" s="71"/>
      <c r="BF153" s="71"/>
      <c r="BG153" s="72"/>
      <c r="BH153" s="73"/>
      <c r="BI153" s="73"/>
      <c r="BJ153" s="74"/>
      <c r="BK153" s="74"/>
      <c r="BL153" s="77">
        <f t="shared" si="36"/>
        <v>6</v>
      </c>
      <c r="BM153" s="80">
        <f t="shared" si="37"/>
        <v>20</v>
      </c>
      <c r="BN153" s="81"/>
      <c r="BO153" s="82">
        <f>IF(ISBLANK(A153),"",VLOOKUP(LEFT(A153,1),Coordinate,2,FALSE))</f>
        <v>2</v>
      </c>
      <c r="BP153" s="83">
        <f t="shared" si="38"/>
        <v>2</v>
      </c>
      <c r="BQ153" s="84">
        <f t="shared" si="39"/>
        <v>96</v>
      </c>
      <c r="BR153" s="54">
        <f>IF(ISBLANK(A153),"",vlookup(LEFT(A153,1),Coordinate,9,false))</f>
        <v>5</v>
      </c>
      <c r="BS153" s="54">
        <f>IF(ISBLANK(A153),"",VLOOKUP(MID(A153,2,1),Coordinate,9,false))</f>
        <v>1</v>
      </c>
      <c r="BT153" s="54">
        <f>IF(ISBLANK(A153),"",VLOOKUP(MID(A153,3,1),Coordinate,9,false))</f>
        <v>17</v>
      </c>
      <c r="BU153" s="54">
        <f>IF(ISBLANK(A153),"",VLOOKUP(MID(A153,4,1),Coordinate,9,false))</f>
        <v>14</v>
      </c>
      <c r="BV153" s="54">
        <f>IF(ISBLANK(A153),"",VLOOKUP(MID(A153,5,1),Coordinate,9,false))</f>
        <v>17</v>
      </c>
      <c r="BW153" s="54">
        <f>IF(ISBLANK(A153),"",VLOOKUP(MID(A153,6,1),Coordinate,9,false))</f>
        <v>20</v>
      </c>
      <c r="BX153" s="84">
        <f>IF(ISBLANK(A153),"",VLOOKUP(RIGHT(A153,1),Coordinate,9,false))</f>
        <v>22</v>
      </c>
      <c r="BY153" s="84">
        <f t="array" ref="BY153">SUMPRODUCT(BR153:BX153,TRANSPOSE(Weights))</f>
        <v>473</v>
      </c>
      <c r="BZ153" s="53"/>
    </row>
    <row r="154">
      <c r="A154" s="238" t="s">
        <v>272</v>
      </c>
      <c r="B154" s="51" t="str">
        <f>IF(ISBLANK(A154),"",if(C154="","N",if(VLOOKUP(BQ154,NewPlanet,3,false)=C154,"Y","N")))</f>
        <v>N</v>
      </c>
      <c r="C154" s="3" t="s">
        <v>273</v>
      </c>
      <c r="D154" s="52" t="s">
        <v>119</v>
      </c>
      <c r="E154" s="52"/>
      <c r="F154" s="52"/>
      <c r="G154" s="53"/>
      <c r="H154" s="52"/>
      <c r="I154" s="54">
        <f t="shared" si="33"/>
        <v>1</v>
      </c>
      <c r="J154" s="52" t="s">
        <v>119</v>
      </c>
      <c r="K154" s="52"/>
      <c r="L154" s="52"/>
      <c r="M154" s="52"/>
      <c r="N154" s="52"/>
      <c r="O154" s="54">
        <f t="shared" si="34"/>
        <v>1</v>
      </c>
      <c r="P154" s="55" t="s">
        <v>124</v>
      </c>
      <c r="Q154" s="56"/>
      <c r="R154" s="57" t="s">
        <v>123</v>
      </c>
      <c r="S154" s="58"/>
      <c r="T154" s="59" t="s">
        <v>124</v>
      </c>
      <c r="U154" s="60"/>
      <c r="V154" s="61" t="s">
        <v>119</v>
      </c>
      <c r="W154" s="62"/>
      <c r="X154" s="52" t="s">
        <v>119</v>
      </c>
      <c r="Y154" s="63"/>
      <c r="Z154" s="53">
        <v>1.0</v>
      </c>
      <c r="AA154" s="53">
        <v>4.0</v>
      </c>
      <c r="AB154" s="53">
        <v>1.0</v>
      </c>
      <c r="AC154" s="65"/>
      <c r="AD154" s="52"/>
      <c r="AE154" s="52"/>
      <c r="AF154" s="52"/>
      <c r="AG154" s="65"/>
      <c r="AH154" s="52"/>
      <c r="AI154" s="52"/>
      <c r="AJ154" s="53">
        <v>1.0</v>
      </c>
      <c r="AK154" s="65"/>
      <c r="AL154" s="52"/>
      <c r="AM154" s="52"/>
      <c r="AN154" s="52"/>
      <c r="AO154" s="56"/>
      <c r="AP154" s="56"/>
      <c r="AQ154" s="56"/>
      <c r="AR154" s="66">
        <v>5.0</v>
      </c>
      <c r="AS154" s="58"/>
      <c r="AT154" s="66"/>
      <c r="AU154" s="60"/>
      <c r="AV154" s="60"/>
      <c r="AW154" s="61"/>
      <c r="AX154" s="62"/>
      <c r="AY154" s="31">
        <f t="shared" si="35"/>
        <v>12</v>
      </c>
      <c r="AZ154" s="63"/>
      <c r="BA154" s="69"/>
      <c r="BB154" s="69"/>
      <c r="BC154" s="69"/>
      <c r="BD154" s="71"/>
      <c r="BE154" s="71"/>
      <c r="BF154" s="71"/>
      <c r="BG154" s="72"/>
      <c r="BH154" s="78">
        <v>8.0</v>
      </c>
      <c r="BI154" s="73"/>
      <c r="BJ154" s="74"/>
      <c r="BK154" s="74"/>
      <c r="BL154" s="77">
        <f t="shared" si="36"/>
        <v>8</v>
      </c>
      <c r="BM154" s="80">
        <f t="shared" si="37"/>
        <v>20</v>
      </c>
      <c r="BN154" s="81" t="s">
        <v>274</v>
      </c>
      <c r="BO154" s="82">
        <f>IF(ISBLANK(A154),"",VLOOKUP(LEFT(A154,1),Coordinate,2,FALSE))</f>
        <v>2</v>
      </c>
      <c r="BP154" s="83">
        <f t="shared" si="38"/>
        <v>2</v>
      </c>
      <c r="BQ154" s="84">
        <f t="shared" si="39"/>
        <v>62</v>
      </c>
      <c r="BR154" s="54">
        <f>IF(ISBLANK(A154),"",vlookup(LEFT(A154,1),Coordinate,9,false))</f>
        <v>5</v>
      </c>
      <c r="BS154" s="54">
        <f>IF(ISBLANK(A154),"",VLOOKUP(MID(A154,2,1),Coordinate,9,false))</f>
        <v>4</v>
      </c>
      <c r="BT154" s="54">
        <f>IF(ISBLANK(A154),"",VLOOKUP(MID(A154,3,1),Coordinate,9,false))</f>
        <v>11</v>
      </c>
      <c r="BU154" s="54">
        <f>IF(ISBLANK(A154),"",VLOOKUP(MID(A154,4,1),Coordinate,9,false))</f>
        <v>4</v>
      </c>
      <c r="BV154" s="54">
        <f>IF(ISBLANK(A154),"",VLOOKUP(MID(A154,5,1),Coordinate,9,false))</f>
        <v>21</v>
      </c>
      <c r="BW154" s="54">
        <f>IF(ISBLANK(A154),"",VLOOKUP(MID(A154,6,1),Coordinate,9,false))</f>
        <v>4</v>
      </c>
      <c r="BX154" s="84">
        <f>IF(ISBLANK(A154),"",VLOOKUP(RIGHT(A154,1),Coordinate,9,false))</f>
        <v>13</v>
      </c>
      <c r="BY154" s="84">
        <f t="array" ref="BY154">SUMPRODUCT(BR154:BX154,TRANSPOSE(Weights))</f>
        <v>282</v>
      </c>
      <c r="BZ154" s="53"/>
    </row>
    <row r="155">
      <c r="A155" s="238" t="s">
        <v>279</v>
      </c>
      <c r="B155" s="51" t="str">
        <f>IF(ISBLANK(A155),"",if(C155="","N",if(VLOOKUP(BQ155,NewPlanet,3,false)=C155,"Y","N")))</f>
        <v>N</v>
      </c>
      <c r="C155" s="3" t="s">
        <v>281</v>
      </c>
      <c r="D155" s="53" t="s">
        <v>119</v>
      </c>
      <c r="E155" s="52"/>
      <c r="F155" s="52"/>
      <c r="G155" s="53"/>
      <c r="H155" s="52"/>
      <c r="I155" s="54">
        <f t="shared" si="33"/>
        <v>1</v>
      </c>
      <c r="J155" s="52"/>
      <c r="K155" s="52"/>
      <c r="L155" s="53" t="s">
        <v>119</v>
      </c>
      <c r="M155" s="52"/>
      <c r="N155" s="52"/>
      <c r="O155" s="54">
        <f t="shared" si="34"/>
        <v>1</v>
      </c>
      <c r="P155" s="55" t="s">
        <v>124</v>
      </c>
      <c r="Q155" s="56"/>
      <c r="R155" s="57" t="s">
        <v>124</v>
      </c>
      <c r="S155" s="58"/>
      <c r="T155" s="59" t="s">
        <v>124</v>
      </c>
      <c r="U155" s="60"/>
      <c r="V155" s="61"/>
      <c r="W155" s="62"/>
      <c r="X155" s="53" t="s">
        <v>119</v>
      </c>
      <c r="Y155" s="63"/>
      <c r="Z155" s="53">
        <v>4.0</v>
      </c>
      <c r="AA155" s="53">
        <v>5.0</v>
      </c>
      <c r="AB155" s="53">
        <v>10.0</v>
      </c>
      <c r="AC155" s="65"/>
      <c r="AD155" s="52"/>
      <c r="AE155" s="52"/>
      <c r="AF155" s="53">
        <v>1.0</v>
      </c>
      <c r="AG155" s="65"/>
      <c r="AH155" s="52"/>
      <c r="AI155" s="52"/>
      <c r="AJ155" s="52"/>
      <c r="AK155" s="65"/>
      <c r="AL155" s="52"/>
      <c r="AM155" s="52"/>
      <c r="AN155" s="52"/>
      <c r="AO155" s="56"/>
      <c r="AP155" s="56"/>
      <c r="AQ155" s="56"/>
      <c r="AR155" s="58"/>
      <c r="AS155" s="58"/>
      <c r="AT155" s="66"/>
      <c r="AU155" s="60"/>
      <c r="AV155" s="60"/>
      <c r="AW155" s="61"/>
      <c r="AX155" s="62"/>
      <c r="AY155" s="31">
        <f t="shared" si="35"/>
        <v>20</v>
      </c>
      <c r="AZ155" s="63"/>
      <c r="BA155" s="69"/>
      <c r="BB155" s="69"/>
      <c r="BC155" s="69"/>
      <c r="BD155" s="71"/>
      <c r="BE155" s="71"/>
      <c r="BF155" s="71"/>
      <c r="BG155" s="72"/>
      <c r="BH155" s="73"/>
      <c r="BI155" s="73"/>
      <c r="BJ155" s="74"/>
      <c r="BK155" s="74"/>
      <c r="BL155" s="77">
        <f t="shared" si="36"/>
        <v>0</v>
      </c>
      <c r="BM155" s="80">
        <f t="shared" si="37"/>
        <v>20</v>
      </c>
      <c r="BN155" s="81" t="s">
        <v>283</v>
      </c>
      <c r="BO155" s="82">
        <f>IF(ISBLANK(A155),"",VLOOKUP(LEFT(A155,1),Coordinate,2,FALSE))</f>
        <v>2</v>
      </c>
      <c r="BP155" s="83">
        <f t="shared" si="38"/>
        <v>2</v>
      </c>
      <c r="BQ155" s="84">
        <f t="shared" si="39"/>
        <v>35</v>
      </c>
      <c r="BR155" s="54">
        <f>IF(ISBLANK(A155),"",vlookup(LEFT(A155,1),Coordinate,9,false))</f>
        <v>5</v>
      </c>
      <c r="BS155" s="54">
        <f>IF(ISBLANK(A155),"",VLOOKUP(MID(A155,2,1),Coordinate,9,false))</f>
        <v>5</v>
      </c>
      <c r="BT155" s="54">
        <f>IF(ISBLANK(A155),"",VLOOKUP(MID(A155,3,1),Coordinate,9,false))</f>
        <v>5</v>
      </c>
      <c r="BU155" s="54">
        <f>IF(ISBLANK(A155),"",VLOOKUP(MID(A155,4,1),Coordinate,9,false))</f>
        <v>5</v>
      </c>
      <c r="BV155" s="54">
        <f>IF(ISBLANK(A155),"",VLOOKUP(MID(A155,5,1),Coordinate,9,false))</f>
        <v>5</v>
      </c>
      <c r="BW155" s="54">
        <f>IF(ISBLANK(A155),"",VLOOKUP(MID(A155,6,1),Coordinate,9,false))</f>
        <v>5</v>
      </c>
      <c r="BX155" s="84">
        <f>IF(ISBLANK(A155),"",VLOOKUP(RIGHT(A155,1),Coordinate,9,false))</f>
        <v>5</v>
      </c>
      <c r="BY155" s="84">
        <f t="array" ref="BY155">SUMPRODUCT(BR155:BX155,TRANSPOSE(Weights))</f>
        <v>140</v>
      </c>
      <c r="BZ155" s="53"/>
    </row>
    <row r="156">
      <c r="A156" s="238" t="s">
        <v>288</v>
      </c>
      <c r="B156" s="51" t="str">
        <f>IF(ISBLANK(A156),"",if(C156="","N",if(VLOOKUP(BQ156,NewPlanet,3,false)=C156,"Y","N")))</f>
        <v>N</v>
      </c>
      <c r="C156" s="3" t="s">
        <v>290</v>
      </c>
      <c r="D156" s="52"/>
      <c r="E156" s="52"/>
      <c r="F156" s="52"/>
      <c r="G156" s="53" t="s">
        <v>119</v>
      </c>
      <c r="H156" s="52"/>
      <c r="I156" s="54">
        <f t="shared" si="33"/>
        <v>1</v>
      </c>
      <c r="J156" s="52"/>
      <c r="K156" s="53" t="s">
        <v>119</v>
      </c>
      <c r="L156" s="52"/>
      <c r="M156" s="52"/>
      <c r="N156" s="52"/>
      <c r="O156" s="54">
        <f t="shared" si="34"/>
        <v>1</v>
      </c>
      <c r="P156" s="55" t="s">
        <v>124</v>
      </c>
      <c r="Q156" s="56"/>
      <c r="R156" s="57" t="s">
        <v>124</v>
      </c>
      <c r="S156" s="58"/>
      <c r="T156" s="59" t="s">
        <v>125</v>
      </c>
      <c r="U156" s="67" t="s">
        <v>119</v>
      </c>
      <c r="V156" s="68" t="s">
        <v>119</v>
      </c>
      <c r="W156" s="62"/>
      <c r="X156" s="52"/>
      <c r="Y156" s="63"/>
      <c r="Z156" s="53">
        <v>3.0</v>
      </c>
      <c r="AA156" s="53">
        <v>2.0</v>
      </c>
      <c r="AB156" s="53">
        <v>4.0</v>
      </c>
      <c r="AC156" s="65"/>
      <c r="AD156" s="52"/>
      <c r="AE156" s="52"/>
      <c r="AF156" s="52"/>
      <c r="AG156" s="65"/>
      <c r="AH156" s="52"/>
      <c r="AI156" s="52"/>
      <c r="AJ156" s="52"/>
      <c r="AK156" s="65"/>
      <c r="AL156" s="52"/>
      <c r="AM156" s="52"/>
      <c r="AN156" s="52"/>
      <c r="AO156" s="56"/>
      <c r="AP156" s="56"/>
      <c r="AQ156" s="56"/>
      <c r="AR156" s="58"/>
      <c r="AS156" s="58"/>
      <c r="AT156" s="66"/>
      <c r="AU156" s="60"/>
      <c r="AV156" s="60"/>
      <c r="AW156" s="61"/>
      <c r="AX156" s="62"/>
      <c r="AY156" s="31">
        <f t="shared" si="35"/>
        <v>9</v>
      </c>
      <c r="AZ156" s="63"/>
      <c r="BA156" s="69"/>
      <c r="BB156" s="69"/>
      <c r="BC156" s="69"/>
      <c r="BD156" s="71"/>
      <c r="BE156" s="71"/>
      <c r="BF156" s="71"/>
      <c r="BG156" s="76">
        <v>4.0</v>
      </c>
      <c r="BH156" s="78">
        <v>7.0</v>
      </c>
      <c r="BI156" s="73"/>
      <c r="BJ156" s="74"/>
      <c r="BK156" s="74"/>
      <c r="BL156" s="77">
        <f t="shared" si="36"/>
        <v>11</v>
      </c>
      <c r="BM156" s="80">
        <f t="shared" si="37"/>
        <v>20</v>
      </c>
      <c r="BN156" s="81"/>
      <c r="BO156" s="82">
        <f>IF(ISBLANK(A156),"",VLOOKUP(LEFT(A156,1),Coordinate,2,FALSE))</f>
        <v>2</v>
      </c>
      <c r="BP156" s="83">
        <f t="shared" si="38"/>
        <v>2</v>
      </c>
      <c r="BQ156" s="84">
        <f t="shared" si="39"/>
        <v>53</v>
      </c>
      <c r="BR156" s="54">
        <f>IF(ISBLANK(A156),"",vlookup(LEFT(A156,1),Coordinate,9,false))</f>
        <v>5</v>
      </c>
      <c r="BS156" s="54">
        <f>IF(ISBLANK(A156),"",VLOOKUP(MID(A156,2,1),Coordinate,9,false))</f>
        <v>8</v>
      </c>
      <c r="BT156" s="54">
        <f>IF(ISBLANK(A156),"",VLOOKUP(MID(A156,3,1),Coordinate,9,false))</f>
        <v>13</v>
      </c>
      <c r="BU156" s="54">
        <f>IF(ISBLANK(A156),"",VLOOKUP(MID(A156,4,1),Coordinate,9,false))</f>
        <v>11</v>
      </c>
      <c r="BV156" s="54">
        <f>IF(ISBLANK(A156),"",VLOOKUP(MID(A156,5,1),Coordinate,9,false))</f>
        <v>0</v>
      </c>
      <c r="BW156" s="54">
        <f>IF(ISBLANK(A156),"",VLOOKUP(MID(A156,6,1),Coordinate,9,false))</f>
        <v>13</v>
      </c>
      <c r="BX156" s="84">
        <f>IF(ISBLANK(A156),"",VLOOKUP(RIGHT(A156,1),Coordinate,9,false))</f>
        <v>3</v>
      </c>
      <c r="BY156" s="84">
        <f t="array" ref="BY156">SUMPRODUCT(BR156:BX156,TRANSPOSE(Weights))</f>
        <v>203</v>
      </c>
      <c r="BZ156" s="53"/>
    </row>
    <row r="157">
      <c r="A157" s="238" t="s">
        <v>297</v>
      </c>
      <c r="B157" s="51" t="str">
        <f>IF(ISBLANK(A157),"",if(C157="","N",if(VLOOKUP(BQ157,NewPlanet,3,false)=C157,"Y","N")))</f>
        <v>N</v>
      </c>
      <c r="C157" s="3" t="s">
        <v>300</v>
      </c>
      <c r="D157" s="52"/>
      <c r="E157" s="52"/>
      <c r="F157" s="52"/>
      <c r="G157" s="52"/>
      <c r="H157" s="53" t="s">
        <v>119</v>
      </c>
      <c r="I157" s="54">
        <f t="shared" si="33"/>
        <v>1</v>
      </c>
      <c r="J157" s="52"/>
      <c r="K157" s="52"/>
      <c r="L157" s="52"/>
      <c r="N157" s="53" t="s">
        <v>119</v>
      </c>
      <c r="O157" s="54">
        <f t="shared" si="34"/>
        <v>1</v>
      </c>
      <c r="P157" s="57" t="s">
        <v>123</v>
      </c>
      <c r="Q157" s="66" t="s">
        <v>119</v>
      </c>
      <c r="R157" s="57" t="s">
        <v>124</v>
      </c>
      <c r="S157" s="58"/>
      <c r="T157" s="59" t="s">
        <v>125</v>
      </c>
      <c r="U157" s="67" t="s">
        <v>119</v>
      </c>
      <c r="V157" s="68"/>
      <c r="W157" s="70" t="s">
        <v>119</v>
      </c>
      <c r="X157" s="53" t="s">
        <v>119</v>
      </c>
      <c r="Y157" s="29"/>
      <c r="Z157" s="53">
        <v>4.0</v>
      </c>
      <c r="AA157" s="53">
        <v>3.0</v>
      </c>
      <c r="AB157" s="52"/>
      <c r="AC157" s="31"/>
      <c r="AD157" s="53">
        <v>1.0</v>
      </c>
      <c r="AE157" s="52"/>
      <c r="AG157" s="31"/>
      <c r="AH157" s="52"/>
      <c r="AI157" s="52"/>
      <c r="AJ157" s="52"/>
      <c r="AK157" s="31"/>
      <c r="AL157" s="52"/>
      <c r="AM157" s="52"/>
      <c r="AN157" s="52"/>
      <c r="AO157" s="56"/>
      <c r="AP157" s="56"/>
      <c r="AQ157" s="56"/>
      <c r="AR157" s="58"/>
      <c r="AS157" s="58"/>
      <c r="AT157" s="66"/>
      <c r="AU157" s="60"/>
      <c r="AV157" s="60"/>
      <c r="AW157" s="61"/>
      <c r="AX157" s="62"/>
      <c r="AY157" s="31">
        <f t="shared" si="35"/>
        <v>8</v>
      </c>
      <c r="AZ157" s="29"/>
      <c r="BA157" s="75">
        <v>2.0</v>
      </c>
      <c r="BB157" s="69"/>
      <c r="BC157" s="69"/>
      <c r="BD157" s="71"/>
      <c r="BE157" s="71"/>
      <c r="BF157" s="71"/>
      <c r="BG157" s="76">
        <v>6.0</v>
      </c>
      <c r="BH157" s="78"/>
      <c r="BI157" s="78"/>
      <c r="BJ157" s="79">
        <v>1.0</v>
      </c>
      <c r="BK157" s="79">
        <v>3.0</v>
      </c>
      <c r="BL157" s="31">
        <f t="shared" si="36"/>
        <v>12</v>
      </c>
      <c r="BM157" s="80">
        <f t="shared" si="37"/>
        <v>20</v>
      </c>
      <c r="BN157" s="81"/>
      <c r="BO157" s="82"/>
      <c r="BP157" s="83"/>
      <c r="BQ157" s="84"/>
      <c r="BR157" s="54"/>
      <c r="BS157" s="54"/>
      <c r="BT157" s="54"/>
      <c r="BU157" s="54"/>
      <c r="BV157" s="54"/>
      <c r="BW157" s="54"/>
      <c r="BX157" s="84"/>
      <c r="BY157" s="84"/>
      <c r="BZ157" s="53"/>
    </row>
    <row r="158">
      <c r="A158" s="238" t="s">
        <v>301</v>
      </c>
      <c r="B158" s="51" t="str">
        <f>IF(ISBLANK(A158),"",if(C158="","N",if(VLOOKUP(BQ158,NewPlanet,3,false)=C158,"Y","N")))</f>
        <v>N</v>
      </c>
      <c r="C158" s="3" t="s">
        <v>302</v>
      </c>
      <c r="D158" s="52"/>
      <c r="E158" s="52"/>
      <c r="F158" s="52"/>
      <c r="G158" s="53" t="s">
        <v>121</v>
      </c>
      <c r="H158" s="52"/>
      <c r="I158" s="54">
        <f t="shared" si="33"/>
        <v>1</v>
      </c>
      <c r="J158" s="52"/>
      <c r="K158" s="52" t="s">
        <v>121</v>
      </c>
      <c r="L158" s="52"/>
      <c r="M158" s="52"/>
      <c r="N158" s="52"/>
      <c r="O158" s="54">
        <f t="shared" si="34"/>
        <v>1</v>
      </c>
      <c r="P158" s="55" t="s">
        <v>122</v>
      </c>
      <c r="Q158" s="56"/>
      <c r="R158" s="57" t="s">
        <v>123</v>
      </c>
      <c r="S158" s="58" t="s">
        <v>121</v>
      </c>
      <c r="T158" s="59" t="s">
        <v>125</v>
      </c>
      <c r="U158" s="60" t="s">
        <v>121</v>
      </c>
      <c r="V158" s="61" t="s">
        <v>121</v>
      </c>
      <c r="W158" s="62"/>
      <c r="X158" s="52"/>
      <c r="Y158" s="63"/>
      <c r="Z158" s="53"/>
      <c r="AA158" s="53">
        <v>1.0</v>
      </c>
      <c r="AB158" s="53"/>
      <c r="AC158" s="65"/>
      <c r="AD158" s="52"/>
      <c r="AE158" s="53" t="s">
        <v>286</v>
      </c>
      <c r="AF158" s="53" t="s">
        <v>286</v>
      </c>
      <c r="AG158" s="65"/>
      <c r="AH158" s="52"/>
      <c r="AI158" s="52"/>
      <c r="AJ158" s="52"/>
      <c r="AK158" s="65"/>
      <c r="AL158" s="52"/>
      <c r="AM158" s="52"/>
      <c r="AN158" s="52"/>
      <c r="AO158" s="56"/>
      <c r="AP158" s="56"/>
      <c r="AQ158" s="56"/>
      <c r="AR158" s="58"/>
      <c r="AS158" s="58"/>
      <c r="AT158" s="66"/>
      <c r="AU158" s="60"/>
      <c r="AV158" s="60"/>
      <c r="AW158" s="61"/>
      <c r="AX158" s="62"/>
      <c r="AY158" s="31">
        <f t="shared" si="35"/>
        <v>1</v>
      </c>
      <c r="AZ158" s="63"/>
      <c r="BA158" s="69"/>
      <c r="BB158" s="69"/>
      <c r="BC158" s="69"/>
      <c r="BD158" s="71">
        <v>1.0</v>
      </c>
      <c r="BE158" s="71"/>
      <c r="BF158" s="71"/>
      <c r="BG158" s="72">
        <v>1.0</v>
      </c>
      <c r="BH158" s="73">
        <v>1.0</v>
      </c>
      <c r="BI158" s="73"/>
      <c r="BJ158" s="74"/>
      <c r="BK158" s="74"/>
      <c r="BL158" s="77">
        <f t="shared" si="36"/>
        <v>3</v>
      </c>
      <c r="BM158" s="80">
        <f t="shared" si="37"/>
        <v>4</v>
      </c>
      <c r="BN158" s="81"/>
      <c r="BO158" s="82">
        <f>IF(ISBLANK(A158),"",VLOOKUP(LEFT(A158,1),Coordinate,2,FALSE))</f>
        <v>2</v>
      </c>
      <c r="BP158" s="83">
        <f t="shared" ref="BP158:BP260" si="40">I158+O158</f>
        <v>2</v>
      </c>
      <c r="BQ158" s="84">
        <f t="shared" ref="BQ158:BQ260" si="41">SUM(BR158:BX158)</f>
        <v>55</v>
      </c>
      <c r="BR158" s="54">
        <f>IF(ISBLANK(A158),"",vlookup(LEFT(A158,1),Coordinate,9,false))</f>
        <v>5</v>
      </c>
      <c r="BS158" s="54">
        <f>IF(ISBLANK(A158),"",VLOOKUP(MID(A158,2,1),Coordinate,9,false))</f>
        <v>11</v>
      </c>
      <c r="BT158" s="54">
        <f>IF(ISBLANK(A158),"",VLOOKUP(MID(A158,3,1),Coordinate,9,false))</f>
        <v>0</v>
      </c>
      <c r="BU158" s="54">
        <f>IF(ISBLANK(A158),"",VLOOKUP(MID(A158,4,1),Coordinate,9,false))</f>
        <v>12</v>
      </c>
      <c r="BV158" s="54">
        <f>IF(ISBLANK(A158),"",VLOOKUP(MID(A158,5,1),Coordinate,9,false))</f>
        <v>8</v>
      </c>
      <c r="BW158" s="54">
        <f>IF(ISBLANK(A158),"",VLOOKUP(MID(A158,6,1),Coordinate,9,false))</f>
        <v>13</v>
      </c>
      <c r="BX158" s="84">
        <f>IF(ISBLANK(A158),"",VLOOKUP(RIGHT(A158,1),Coordinate,9,false))</f>
        <v>6</v>
      </c>
      <c r="BY158" s="84">
        <f t="array" ref="BY158">SUMPRODUCT(BR158:BX158,TRANSPOSE(Weights))</f>
        <v>235</v>
      </c>
      <c r="BZ158" s="53"/>
    </row>
    <row r="159">
      <c r="A159" s="238" t="s">
        <v>310</v>
      </c>
      <c r="B159" s="51" t="str">
        <f>IF(ISBLANK(A159),"",if(C159="","N",if(VLOOKUP(BQ159,NewPlanet,3,false)=C159,"Y","N")))</f>
        <v>N</v>
      </c>
      <c r="C159" s="87" t="s">
        <v>313</v>
      </c>
      <c r="D159" s="52"/>
      <c r="E159" s="52"/>
      <c r="F159" s="52"/>
      <c r="G159" s="53"/>
      <c r="H159" s="52" t="s">
        <v>119</v>
      </c>
      <c r="I159" s="54">
        <f t="shared" si="33"/>
        <v>1</v>
      </c>
      <c r="J159" s="52"/>
      <c r="K159" s="52" t="s">
        <v>119</v>
      </c>
      <c r="L159" s="52"/>
      <c r="M159" s="52"/>
      <c r="N159" s="52"/>
      <c r="O159" s="54">
        <f t="shared" si="34"/>
        <v>1</v>
      </c>
      <c r="P159" s="55" t="s">
        <v>124</v>
      </c>
      <c r="Q159" s="56"/>
      <c r="R159" s="57" t="s">
        <v>124</v>
      </c>
      <c r="S159" s="58"/>
      <c r="T159" s="59" t="s">
        <v>125</v>
      </c>
      <c r="U159" s="60"/>
      <c r="V159" s="62" t="s">
        <v>119</v>
      </c>
      <c r="W159" s="62"/>
      <c r="X159" s="52"/>
      <c r="Y159" s="63"/>
      <c r="Z159" s="53">
        <v>1.0</v>
      </c>
      <c r="AA159" s="53">
        <v>5.0</v>
      </c>
      <c r="AB159" s="53">
        <v>4.0</v>
      </c>
      <c r="AC159" s="65"/>
      <c r="AD159" s="52"/>
      <c r="AE159" s="52"/>
      <c r="AF159" s="52"/>
      <c r="AG159" s="65"/>
      <c r="AH159" s="52"/>
      <c r="AI159" s="52"/>
      <c r="AJ159" s="52"/>
      <c r="AK159" s="65"/>
      <c r="AL159" s="52"/>
      <c r="AM159" s="52"/>
      <c r="AN159" s="52"/>
      <c r="AO159" s="56"/>
      <c r="AP159" s="56"/>
      <c r="AQ159" s="56"/>
      <c r="AR159" s="58"/>
      <c r="AS159" s="58"/>
      <c r="AT159" s="66"/>
      <c r="AU159" s="67">
        <v>1.0</v>
      </c>
      <c r="AV159" s="67" t="s">
        <v>314</v>
      </c>
      <c r="AW159" s="61"/>
      <c r="AX159" s="62"/>
      <c r="AY159" s="31">
        <f t="shared" si="35"/>
        <v>11</v>
      </c>
      <c r="AZ159" s="63"/>
      <c r="BA159" s="69"/>
      <c r="BB159" s="69"/>
      <c r="BC159" s="69"/>
      <c r="BD159" s="71"/>
      <c r="BE159" s="71"/>
      <c r="BF159" s="71"/>
      <c r="BG159" s="72"/>
      <c r="BH159" s="78">
        <v>7.0</v>
      </c>
      <c r="BI159" s="73"/>
      <c r="BJ159" s="74"/>
      <c r="BK159" s="74"/>
      <c r="BL159" s="77">
        <f t="shared" si="36"/>
        <v>7</v>
      </c>
      <c r="BM159" s="80">
        <f t="shared" si="37"/>
        <v>18</v>
      </c>
      <c r="BN159" s="81"/>
      <c r="BO159" s="82">
        <f>IF(ISBLANK(A159),"",VLOOKUP(LEFT(A159,1),Coordinate,2,FALSE))</f>
        <v>2</v>
      </c>
      <c r="BP159" s="83">
        <f t="shared" si="40"/>
        <v>2</v>
      </c>
      <c r="BQ159" s="84">
        <f t="shared" si="41"/>
        <v>59</v>
      </c>
      <c r="BR159" s="54">
        <f>IF(ISBLANK(A159),"",vlookup(LEFT(A159,1),Coordinate,9,false))</f>
        <v>5</v>
      </c>
      <c r="BS159" s="54">
        <f>IF(ISBLANK(A159),"",VLOOKUP(MID(A159,2,1),Coordinate,9,false))</f>
        <v>11</v>
      </c>
      <c r="BT159" s="54">
        <f>IF(ISBLANK(A159),"",VLOOKUP(MID(A159,3,1),Coordinate,9,false))</f>
        <v>0</v>
      </c>
      <c r="BU159" s="54">
        <f>IF(ISBLANK(A159),"",VLOOKUP(MID(A159,4,1),Coordinate,9,false))</f>
        <v>19</v>
      </c>
      <c r="BV159" s="54">
        <f>IF(ISBLANK(A159),"",VLOOKUP(MID(A159,5,1),Coordinate,9,false))</f>
        <v>6</v>
      </c>
      <c r="BW159" s="54">
        <f>IF(ISBLANK(A159),"",VLOOKUP(MID(A159,6,1),Coordinate,9,false))</f>
        <v>4</v>
      </c>
      <c r="BX159" s="84">
        <f>IF(ISBLANK(A159),"",VLOOKUP(RIGHT(A159,1),Coordinate,9,false))</f>
        <v>14</v>
      </c>
      <c r="BY159" s="84">
        <f t="array" ref="BY159">SUMPRODUCT(BR159:BX159,TRANSPOSE(Weights))</f>
        <v>255</v>
      </c>
      <c r="BZ159" s="53"/>
    </row>
    <row r="160" ht="17.25" customHeight="1">
      <c r="A160" s="238" t="s">
        <v>319</v>
      </c>
      <c r="B160" s="51" t="str">
        <f>IF(ISBLANK(A160),"",if(C160="","N",if(VLOOKUP(BQ160,NewPlanet,3,false)=C160,"Y","N")))</f>
        <v>N</v>
      </c>
      <c r="C160" s="3" t="s">
        <v>320</v>
      </c>
      <c r="D160" s="52" t="s">
        <v>119</v>
      </c>
      <c r="E160" s="52"/>
      <c r="F160" s="52"/>
      <c r="G160" s="53"/>
      <c r="H160" s="52"/>
      <c r="I160" s="54">
        <f t="shared" si="33"/>
        <v>1</v>
      </c>
      <c r="J160" s="52"/>
      <c r="K160" s="52" t="s">
        <v>119</v>
      </c>
      <c r="L160" s="52"/>
      <c r="M160" s="52"/>
      <c r="N160" s="52"/>
      <c r="O160" s="54">
        <f t="shared" si="34"/>
        <v>1</v>
      </c>
      <c r="P160" s="55" t="s">
        <v>123</v>
      </c>
      <c r="Q160" s="56" t="s">
        <v>119</v>
      </c>
      <c r="R160" s="57" t="s">
        <v>124</v>
      </c>
      <c r="S160" s="58"/>
      <c r="T160" s="59" t="s">
        <v>125</v>
      </c>
      <c r="U160" s="60" t="s">
        <v>119</v>
      </c>
      <c r="V160" s="61" t="s">
        <v>119</v>
      </c>
      <c r="W160" s="62" t="s">
        <v>119</v>
      </c>
      <c r="X160" s="52"/>
      <c r="Y160" s="63"/>
      <c r="Z160" s="53">
        <v>3.0</v>
      </c>
      <c r="AA160" s="53"/>
      <c r="AB160" s="53"/>
      <c r="AC160" s="65"/>
      <c r="AD160" s="52"/>
      <c r="AE160" s="52"/>
      <c r="AF160" s="52"/>
      <c r="AG160" s="65"/>
      <c r="AH160" s="52"/>
      <c r="AI160" s="52"/>
      <c r="AJ160" s="52"/>
      <c r="AK160" s="65"/>
      <c r="AL160" s="52"/>
      <c r="AM160" s="52"/>
      <c r="AN160" s="52"/>
      <c r="AO160" s="56"/>
      <c r="AP160" s="56"/>
      <c r="AQ160" s="56"/>
      <c r="AR160" s="58"/>
      <c r="AS160" s="58"/>
      <c r="AT160" s="66"/>
      <c r="AU160" s="60"/>
      <c r="AV160" s="60"/>
      <c r="AW160" s="61"/>
      <c r="AX160" s="62"/>
      <c r="AY160" s="31">
        <f t="shared" si="35"/>
        <v>3</v>
      </c>
      <c r="AZ160" s="63"/>
      <c r="BA160" s="69"/>
      <c r="BB160" s="69"/>
      <c r="BC160" s="69"/>
      <c r="BD160" s="71"/>
      <c r="BE160" s="71"/>
      <c r="BF160" s="71"/>
      <c r="BG160" s="72"/>
      <c r="BH160" s="73"/>
      <c r="BI160" s="73">
        <v>1.0</v>
      </c>
      <c r="BJ160" s="74"/>
      <c r="BK160" s="74"/>
      <c r="BL160" s="77">
        <f t="shared" si="36"/>
        <v>1</v>
      </c>
      <c r="BM160" s="80">
        <f t="shared" si="37"/>
        <v>4</v>
      </c>
      <c r="BN160" s="81" t="s">
        <v>323</v>
      </c>
      <c r="BO160" s="82">
        <f>IF(ISBLANK(A160),"",VLOOKUP(LEFT(A160,1),Coordinate,2,FALSE))</f>
        <v>2</v>
      </c>
      <c r="BP160" s="83">
        <f t="shared" si="40"/>
        <v>2</v>
      </c>
      <c r="BQ160" s="84">
        <f t="shared" si="41"/>
        <v>78</v>
      </c>
      <c r="BR160" s="54">
        <f>IF(ISBLANK(A160),"",vlookup(LEFT(A160,1),Coordinate,9,false))</f>
        <v>5</v>
      </c>
      <c r="BS160" s="54">
        <f>IF(ISBLANK(A160),"",VLOOKUP(MID(A160,2,1),Coordinate,9,false))</f>
        <v>11</v>
      </c>
      <c r="BT160" s="54">
        <f>IF(ISBLANK(A160),"",VLOOKUP(MID(A160,3,1),Coordinate,9,false))</f>
        <v>0</v>
      </c>
      <c r="BU160" s="54">
        <f>IF(ISBLANK(A160),"",VLOOKUP(MID(A160,4,1),Coordinate,9,false))</f>
        <v>19</v>
      </c>
      <c r="BV160" s="54">
        <f>IF(ISBLANK(A160),"",VLOOKUP(MID(A160,5,1),Coordinate,9,false))</f>
        <v>17</v>
      </c>
      <c r="BW160" s="54">
        <f>IF(ISBLANK(A160),"",VLOOKUP(MID(A160,6,1),Coordinate,9,false))</f>
        <v>19</v>
      </c>
      <c r="BX160" s="84">
        <f>IF(ISBLANK(A160),"",VLOOKUP(RIGHT(A160,1),Coordinate,9,false))</f>
        <v>7</v>
      </c>
      <c r="BY160" s="84">
        <f t="array" ref="BY160">SUMPRODUCT(BR160:BX160,TRANSPOSE(Weights))</f>
        <v>351</v>
      </c>
      <c r="BZ160" s="53"/>
    </row>
    <row r="161">
      <c r="A161" s="238" t="s">
        <v>326</v>
      </c>
      <c r="B161" s="51" t="str">
        <f>IF(ISBLANK(A161),"",if(C161="","N",if(VLOOKUP(BQ161,NewPlanet,3,false)=C161,"Y","N")))</f>
        <v>N</v>
      </c>
      <c r="C161" s="3" t="s">
        <v>328</v>
      </c>
      <c r="D161" s="52"/>
      <c r="E161" s="52"/>
      <c r="F161" s="52" t="s">
        <v>119</v>
      </c>
      <c r="G161" s="53"/>
      <c r="H161" s="52"/>
      <c r="I161" s="54">
        <f t="shared" si="33"/>
        <v>1</v>
      </c>
      <c r="J161" s="52"/>
      <c r="K161" s="52"/>
      <c r="L161" s="52"/>
      <c r="M161" s="52" t="s">
        <v>119</v>
      </c>
      <c r="N161" s="52"/>
      <c r="O161" s="54">
        <f t="shared" si="34"/>
        <v>1</v>
      </c>
      <c r="P161" s="55" t="s">
        <v>131</v>
      </c>
      <c r="Q161" s="56" t="s">
        <v>119</v>
      </c>
      <c r="R161" s="57" t="s">
        <v>123</v>
      </c>
      <c r="S161" s="58" t="s">
        <v>119</v>
      </c>
      <c r="T161" s="59" t="s">
        <v>125</v>
      </c>
      <c r="U161" s="60" t="s">
        <v>119</v>
      </c>
      <c r="V161" s="61"/>
      <c r="W161" s="62" t="s">
        <v>119</v>
      </c>
      <c r="X161" s="52" t="s">
        <v>119</v>
      </c>
      <c r="Y161" s="63"/>
      <c r="Z161" s="53">
        <v>2.0</v>
      </c>
      <c r="AA161" s="53">
        <v>2.0</v>
      </c>
      <c r="AB161" s="53"/>
      <c r="AC161" s="65"/>
      <c r="AD161" s="52"/>
      <c r="AE161" s="52"/>
      <c r="AF161" s="52">
        <v>1.0</v>
      </c>
      <c r="AG161" s="65"/>
      <c r="AH161" s="52"/>
      <c r="AI161" s="52"/>
      <c r="AJ161" s="52"/>
      <c r="AK161" s="65"/>
      <c r="AL161" s="52"/>
      <c r="AM161" s="52"/>
      <c r="AN161" s="52"/>
      <c r="AO161" s="56"/>
      <c r="AP161" s="56"/>
      <c r="AQ161" s="56"/>
      <c r="AR161" s="58"/>
      <c r="AS161" s="58"/>
      <c r="AT161" s="66"/>
      <c r="AU161" s="60"/>
      <c r="AV161" s="60"/>
      <c r="AW161" s="61"/>
      <c r="AX161" s="62"/>
      <c r="AY161" s="31">
        <f t="shared" si="35"/>
        <v>5</v>
      </c>
      <c r="AZ161" s="63"/>
      <c r="BA161" s="69"/>
      <c r="BB161" s="69">
        <v>2.0</v>
      </c>
      <c r="BC161" s="69"/>
      <c r="BD161" s="71">
        <v>2.0</v>
      </c>
      <c r="BE161" s="71"/>
      <c r="BF161" s="71"/>
      <c r="BG161" s="72">
        <v>6.0</v>
      </c>
      <c r="BH161" s="73"/>
      <c r="BI161" s="73"/>
      <c r="BJ161" s="74">
        <v>1.0</v>
      </c>
      <c r="BK161" s="74">
        <v>4.0</v>
      </c>
      <c r="BL161" s="77">
        <f t="shared" si="36"/>
        <v>15</v>
      </c>
      <c r="BM161" s="80">
        <f t="shared" si="37"/>
        <v>20</v>
      </c>
      <c r="BN161" s="81"/>
      <c r="BO161" s="82">
        <f>IF(ISBLANK(A161),"",VLOOKUP(LEFT(A161,1),Coordinate,2,FALSE))</f>
        <v>2</v>
      </c>
      <c r="BP161" s="83">
        <f t="shared" si="40"/>
        <v>2</v>
      </c>
      <c r="BQ161" s="84">
        <f t="shared" si="41"/>
        <v>51</v>
      </c>
      <c r="BR161" s="54">
        <f>IF(ISBLANK(A161),"",vlookup(LEFT(A161,1),Coordinate,9,false))</f>
        <v>5</v>
      </c>
      <c r="BS161" s="54">
        <f>IF(ISBLANK(A161),"",VLOOKUP(MID(A161,2,1),Coordinate,9,false))</f>
        <v>11</v>
      </c>
      <c r="BT161" s="54">
        <f>IF(ISBLANK(A161),"",VLOOKUP(MID(A161,3,1),Coordinate,9,false))</f>
        <v>4</v>
      </c>
      <c r="BU161" s="54">
        <f>IF(ISBLANK(A161),"",VLOOKUP(MID(A161,4,1),Coordinate,9,false))</f>
        <v>4</v>
      </c>
      <c r="BV161" s="54">
        <f>IF(ISBLANK(A161),"",VLOOKUP(MID(A161,5,1),Coordinate,9,false))</f>
        <v>8</v>
      </c>
      <c r="BW161" s="54">
        <f>IF(ISBLANK(A161),"",VLOOKUP(MID(A161,6,1),Coordinate,9,false))</f>
        <v>13</v>
      </c>
      <c r="BX161" s="84">
        <f>IF(ISBLANK(A161),"",VLOOKUP(RIGHT(A161,1),Coordinate,9,false))</f>
        <v>6</v>
      </c>
      <c r="BY161" s="84">
        <f t="array" ref="BY161">SUMPRODUCT(BR161:BX161,TRANSPOSE(Weights))</f>
        <v>215</v>
      </c>
      <c r="BZ161" s="53"/>
    </row>
    <row r="162">
      <c r="A162" s="238" t="s">
        <v>334</v>
      </c>
      <c r="B162" s="51" t="str">
        <f>IF(ISBLANK(A162),"",if(C162="","N",if(VLOOKUP(BQ162,NewPlanet,3,false)=C162,"Y","N")))</f>
        <v>N</v>
      </c>
      <c r="C162" s="86" t="s">
        <v>335</v>
      </c>
      <c r="D162" s="52"/>
      <c r="E162" s="52" t="s">
        <v>119</v>
      </c>
      <c r="F162" s="52"/>
      <c r="G162" s="53"/>
      <c r="H162" s="52"/>
      <c r="I162" s="54">
        <f t="shared" si="33"/>
        <v>1</v>
      </c>
      <c r="J162" s="52"/>
      <c r="K162" s="52" t="s">
        <v>119</v>
      </c>
      <c r="L162" s="52"/>
      <c r="M162" s="52"/>
      <c r="N162" s="52"/>
      <c r="O162" s="54">
        <f t="shared" si="34"/>
        <v>1</v>
      </c>
      <c r="P162" s="55" t="s">
        <v>131</v>
      </c>
      <c r="Q162" s="56" t="s">
        <v>119</v>
      </c>
      <c r="R162" s="57" t="s">
        <v>123</v>
      </c>
      <c r="S162" s="58"/>
      <c r="T162" s="59" t="s">
        <v>124</v>
      </c>
      <c r="U162" s="60"/>
      <c r="V162" s="61"/>
      <c r="W162" s="62" t="s">
        <v>119</v>
      </c>
      <c r="X162" s="52"/>
      <c r="Y162" s="63"/>
      <c r="Z162" s="53">
        <v>2.0</v>
      </c>
      <c r="AA162" s="53">
        <v>5.0</v>
      </c>
      <c r="AB162" s="53"/>
      <c r="AC162" s="65"/>
      <c r="AD162" s="52"/>
      <c r="AE162" s="52"/>
      <c r="AF162" s="52"/>
      <c r="AG162" s="65"/>
      <c r="AH162" s="52"/>
      <c r="AI162" s="52"/>
      <c r="AJ162" s="52"/>
      <c r="AK162" s="65"/>
      <c r="AL162" s="52"/>
      <c r="AM162" s="52"/>
      <c r="AN162" s="52"/>
      <c r="AO162" s="56"/>
      <c r="AP162" s="56"/>
      <c r="AQ162" s="56"/>
      <c r="AR162" s="66">
        <v>3.0</v>
      </c>
      <c r="AS162" s="58"/>
      <c r="AT162" s="66"/>
      <c r="AU162" s="60"/>
      <c r="AV162" s="60"/>
      <c r="AW162" s="61"/>
      <c r="AX162" s="62"/>
      <c r="AY162" s="31">
        <f t="shared" si="35"/>
        <v>10</v>
      </c>
      <c r="AZ162" s="63"/>
      <c r="BA162" s="69"/>
      <c r="BB162" s="75">
        <v>4.0</v>
      </c>
      <c r="BC162" s="69"/>
      <c r="BD162" s="71"/>
      <c r="BE162" s="71"/>
      <c r="BF162" s="71"/>
      <c r="BG162" s="72"/>
      <c r="BH162" s="73"/>
      <c r="BI162" s="73"/>
      <c r="BJ162" s="79">
        <v>1.0</v>
      </c>
      <c r="BK162" s="79">
        <v>5.0</v>
      </c>
      <c r="BL162" s="77">
        <f t="shared" si="36"/>
        <v>10</v>
      </c>
      <c r="BM162" s="80">
        <f t="shared" si="37"/>
        <v>20</v>
      </c>
      <c r="BN162" s="81" t="s">
        <v>336</v>
      </c>
      <c r="BO162" s="82">
        <f>IF(ISBLANK(A162),"",VLOOKUP(LEFT(A162,1),Coordinate,2,FALSE))</f>
        <v>2</v>
      </c>
      <c r="BP162" s="83">
        <f t="shared" si="40"/>
        <v>2</v>
      </c>
      <c r="BQ162" s="84">
        <f t="shared" si="41"/>
        <v>82</v>
      </c>
      <c r="BR162" s="54">
        <f>IF(ISBLANK(A162),"",vlookup(LEFT(A162,1),Coordinate,9,false))</f>
        <v>5</v>
      </c>
      <c r="BS162" s="54">
        <f>IF(ISBLANK(A162),"",VLOOKUP(MID(A162,2,1),Coordinate,9,false))</f>
        <v>17</v>
      </c>
      <c r="BT162" s="54">
        <f>IF(ISBLANK(A162),"",VLOOKUP(MID(A162,3,1),Coordinate,9,false))</f>
        <v>8</v>
      </c>
      <c r="BU162" s="54">
        <f>IF(ISBLANK(A162),"",VLOOKUP(MID(A162,4,1),Coordinate,9,false))</f>
        <v>3</v>
      </c>
      <c r="BV162" s="54">
        <f>IF(ISBLANK(A162),"",VLOOKUP(MID(A162,5,1),Coordinate,9,false))</f>
        <v>0</v>
      </c>
      <c r="BW162" s="54">
        <f>IF(ISBLANK(A162),"",VLOOKUP(MID(A162,6,1),Coordinate,9,false))</f>
        <v>24</v>
      </c>
      <c r="BX162" s="84">
        <f>IF(ISBLANK(A162),"",VLOOKUP(RIGHT(A162,1),Coordinate,9,false))</f>
        <v>25</v>
      </c>
      <c r="BY162" s="84">
        <f t="array" ref="BY162">SUMPRODUCT(BR162:BX162,TRANSPOSE(Weights))</f>
        <v>394</v>
      </c>
      <c r="BZ162" s="53"/>
    </row>
    <row r="163">
      <c r="A163" s="238" t="s">
        <v>342</v>
      </c>
      <c r="B163" s="51" t="str">
        <f>IF(ISBLANK(A163),"",if(C163="","N",if(VLOOKUP(BQ163,NewPlanet,3,false)=C163,"Y","N")))</f>
        <v>N</v>
      </c>
      <c r="C163" s="3" t="s">
        <v>343</v>
      </c>
      <c r="D163" s="52"/>
      <c r="E163" s="52"/>
      <c r="F163" s="53" t="s">
        <v>119</v>
      </c>
      <c r="G163" s="53"/>
      <c r="H163" s="52"/>
      <c r="I163" s="54">
        <f t="shared" si="33"/>
        <v>1</v>
      </c>
      <c r="J163" s="52"/>
      <c r="K163" s="52"/>
      <c r="L163" s="53" t="s">
        <v>119</v>
      </c>
      <c r="M163" s="52"/>
      <c r="N163" s="52"/>
      <c r="O163" s="54">
        <f t="shared" si="34"/>
        <v>1</v>
      </c>
      <c r="P163" s="55" t="s">
        <v>123</v>
      </c>
      <c r="Q163" s="64" t="s">
        <v>119</v>
      </c>
      <c r="R163" s="57" t="s">
        <v>122</v>
      </c>
      <c r="S163" s="66" t="s">
        <v>119</v>
      </c>
      <c r="T163" s="59" t="s">
        <v>124</v>
      </c>
      <c r="U163" s="60"/>
      <c r="V163" s="68" t="s">
        <v>119</v>
      </c>
      <c r="W163" s="62"/>
      <c r="X163" s="52"/>
      <c r="Y163" s="63"/>
      <c r="Z163" s="53">
        <v>3.0</v>
      </c>
      <c r="AA163" s="53">
        <v>3.0</v>
      </c>
      <c r="AB163" s="53"/>
      <c r="AC163" s="65"/>
      <c r="AD163" s="52"/>
      <c r="AE163" s="52"/>
      <c r="AF163" s="52"/>
      <c r="AG163" s="65"/>
      <c r="AH163" s="52"/>
      <c r="AI163" s="52"/>
      <c r="AJ163" s="52"/>
      <c r="AK163" s="65"/>
      <c r="AL163" s="52"/>
      <c r="AM163" s="52"/>
      <c r="AN163" s="52"/>
      <c r="AO163" s="56"/>
      <c r="AP163" s="56"/>
      <c r="AQ163" s="56"/>
      <c r="AR163" s="58"/>
      <c r="AS163" s="58"/>
      <c r="AT163" s="66"/>
      <c r="AU163" s="60"/>
      <c r="AV163" s="60"/>
      <c r="AW163" s="61"/>
      <c r="AX163" s="62"/>
      <c r="AY163" s="31">
        <f t="shared" si="35"/>
        <v>6</v>
      </c>
      <c r="AZ163" s="63"/>
      <c r="BA163" s="75">
        <v>1.0</v>
      </c>
      <c r="BB163" s="69"/>
      <c r="BC163" s="69"/>
      <c r="BD163" s="71"/>
      <c r="BE163" s="71"/>
      <c r="BF163" s="89">
        <v>3.0</v>
      </c>
      <c r="BG163" s="72"/>
      <c r="BH163" s="78">
        <v>10.0</v>
      </c>
      <c r="BI163" s="73"/>
      <c r="BJ163" s="74"/>
      <c r="BK163" s="74"/>
      <c r="BL163" s="77">
        <f t="shared" si="36"/>
        <v>14</v>
      </c>
      <c r="BM163" s="80">
        <f t="shared" si="37"/>
        <v>20</v>
      </c>
      <c r="BN163" s="81"/>
      <c r="BO163" s="82">
        <f>IF(ISBLANK(A163),"",VLOOKUP(LEFT(A163,1),Coordinate,2,FALSE))</f>
        <v>2</v>
      </c>
      <c r="BP163" s="83">
        <f t="shared" si="40"/>
        <v>2</v>
      </c>
      <c r="BQ163" s="84">
        <f t="shared" si="41"/>
        <v>95</v>
      </c>
      <c r="BR163" s="54">
        <f>IF(ISBLANK(A163),"",vlookup(LEFT(A163,1),Coordinate,9,false))</f>
        <v>5</v>
      </c>
      <c r="BS163" s="54">
        <f>IF(ISBLANK(A163),"",VLOOKUP(MID(A163,2,1),Coordinate,9,false))</f>
        <v>20</v>
      </c>
      <c r="BT163" s="54">
        <f>IF(ISBLANK(A163),"",VLOOKUP(MID(A163,3,1),Coordinate,9,false))</f>
        <v>2</v>
      </c>
      <c r="BU163" s="54">
        <f>IF(ISBLANK(A163),"",VLOOKUP(MID(A163,4,1),Coordinate,9,false))</f>
        <v>10</v>
      </c>
      <c r="BV163" s="54">
        <f>IF(ISBLANK(A163),"",VLOOKUP(MID(A163,5,1),Coordinate,9,false))</f>
        <v>24</v>
      </c>
      <c r="BW163" s="54">
        <f>IF(ISBLANK(A163),"",VLOOKUP(MID(A163,6,1),Coordinate,9,false))</f>
        <v>14</v>
      </c>
      <c r="BX163" s="84">
        <f>IF(ISBLANK(A163),"",VLOOKUP(RIGHT(A163,1),Coordinate,9,false))</f>
        <v>20</v>
      </c>
      <c r="BY163" s="84">
        <f t="array" ref="BY163">SUMPRODUCT(BR163:BX163,TRANSPOSE(Weights))</f>
        <v>435</v>
      </c>
      <c r="BZ163" s="53"/>
    </row>
    <row r="164">
      <c r="A164" s="238" t="s">
        <v>349</v>
      </c>
      <c r="B164" s="51" t="str">
        <f>IF(ISBLANK(A164),"",if(C164="","N",if(VLOOKUP(BQ164,NewPlanet,3,false)=C164,"Y","N")))</f>
        <v>N</v>
      </c>
      <c r="C164" s="3" t="s">
        <v>350</v>
      </c>
      <c r="D164" s="52"/>
      <c r="E164" s="52"/>
      <c r="F164" s="52" t="s">
        <v>121</v>
      </c>
      <c r="G164" s="53"/>
      <c r="H164" s="52"/>
      <c r="I164" s="54">
        <f t="shared" si="33"/>
        <v>1</v>
      </c>
      <c r="J164" s="52"/>
      <c r="K164" s="52"/>
      <c r="L164" s="52" t="s">
        <v>121</v>
      </c>
      <c r="M164" s="52"/>
      <c r="N164" s="52"/>
      <c r="O164" s="54">
        <f t="shared" si="34"/>
        <v>1</v>
      </c>
      <c r="P164" s="55" t="s">
        <v>131</v>
      </c>
      <c r="Q164" s="56" t="s">
        <v>121</v>
      </c>
      <c r="R164" s="57" t="s">
        <v>123</v>
      </c>
      <c r="S164" s="58" t="s">
        <v>121</v>
      </c>
      <c r="T164" s="59"/>
      <c r="U164" s="60"/>
      <c r="V164" s="61"/>
      <c r="W164" s="62"/>
      <c r="X164" s="52" t="s">
        <v>121</v>
      </c>
      <c r="Y164" s="63"/>
      <c r="Z164" s="53">
        <v>4.0</v>
      </c>
      <c r="AA164" s="53">
        <v>7.0</v>
      </c>
      <c r="AB164" s="53">
        <v>9.0</v>
      </c>
      <c r="AC164" s="65"/>
      <c r="AD164" s="52"/>
      <c r="AE164" s="52"/>
      <c r="AF164" s="52"/>
      <c r="AG164" s="65"/>
      <c r="AH164" s="52"/>
      <c r="AI164" s="52"/>
      <c r="AJ164" s="52"/>
      <c r="AK164" s="65"/>
      <c r="AL164" s="52"/>
      <c r="AM164" s="52"/>
      <c r="AN164" s="52"/>
      <c r="AO164" s="56"/>
      <c r="AP164" s="56"/>
      <c r="AQ164" s="56"/>
      <c r="AR164" s="58"/>
      <c r="AS164" s="58"/>
      <c r="AT164" s="66"/>
      <c r="AU164" s="60"/>
      <c r="AV164" s="60"/>
      <c r="AW164" s="61"/>
      <c r="AX164" s="62"/>
      <c r="AY164" s="31">
        <f t="shared" si="35"/>
        <v>20</v>
      </c>
      <c r="AZ164" s="63"/>
      <c r="BA164" s="69"/>
      <c r="BB164" s="69"/>
      <c r="BC164" s="69"/>
      <c r="BD164" s="71"/>
      <c r="BE164" s="71"/>
      <c r="BF164" s="71"/>
      <c r="BG164" s="72"/>
      <c r="BH164" s="73"/>
      <c r="BI164" s="73"/>
      <c r="BJ164" s="74"/>
      <c r="BK164" s="74"/>
      <c r="BL164" s="77">
        <f t="shared" si="36"/>
        <v>0</v>
      </c>
      <c r="BM164" s="80">
        <f t="shared" si="37"/>
        <v>20</v>
      </c>
      <c r="BN164" s="81" t="s">
        <v>351</v>
      </c>
      <c r="BO164" s="82">
        <f>IF(ISBLANK(A164),"",VLOOKUP(LEFT(A164,1),Coordinate,2,FALSE))</f>
        <v>2</v>
      </c>
      <c r="BP164" s="83">
        <f t="shared" si="40"/>
        <v>2</v>
      </c>
      <c r="BQ164" s="84">
        <f t="shared" si="41"/>
        <v>83</v>
      </c>
      <c r="BR164" s="54">
        <f>IF(ISBLANK(A164),"",vlookup(LEFT(A164,1),Coordinate,9,false))</f>
        <v>6</v>
      </c>
      <c r="BS164" s="54">
        <f>IF(ISBLANK(A164),"",VLOOKUP(MID(A164,2,1),Coordinate,9,false))</f>
        <v>0</v>
      </c>
      <c r="BT164" s="54">
        <f>IF(ISBLANK(A164),"",VLOOKUP(MID(A164,3,1),Coordinate,9,false))</f>
        <v>24</v>
      </c>
      <c r="BU164" s="54">
        <f>IF(ISBLANK(A164),"",VLOOKUP(MID(A164,4,1),Coordinate,9,false))</f>
        <v>15</v>
      </c>
      <c r="BV164" s="54">
        <f>IF(ISBLANK(A164),"",VLOOKUP(MID(A164,5,1),Coordinate,9,false))</f>
        <v>22</v>
      </c>
      <c r="BW164" s="54">
        <f>IF(ISBLANK(A164),"",VLOOKUP(MID(A164,6,1),Coordinate,9,false))</f>
        <v>13</v>
      </c>
      <c r="BX164" s="84">
        <f>IF(ISBLANK(A164),"",VLOOKUP(RIGHT(A164,1),Coordinate,9,false))</f>
        <v>3</v>
      </c>
      <c r="BY164" s="84">
        <f t="array" ref="BY164">SUMPRODUCT(BR164:BX164,TRANSPOSE(Weights))</f>
        <v>347</v>
      </c>
      <c r="BZ164" s="53"/>
    </row>
    <row r="165">
      <c r="A165" s="238" t="s">
        <v>358</v>
      </c>
      <c r="B165" s="51" t="str">
        <f>IF(ISBLANK(A165),"",if(C165="","N",if(VLOOKUP(BQ165,NewPlanet,3,false)=C165,"Y","N")))</f>
        <v>N</v>
      </c>
      <c r="C165" s="3" t="s">
        <v>359</v>
      </c>
      <c r="D165" s="52"/>
      <c r="E165" s="52"/>
      <c r="F165" s="52"/>
      <c r="G165" s="53" t="s">
        <v>119</v>
      </c>
      <c r="H165" s="52"/>
      <c r="I165" s="54">
        <f t="shared" si="33"/>
        <v>1</v>
      </c>
      <c r="J165" s="52"/>
      <c r="K165" s="53"/>
      <c r="L165" s="53" t="s">
        <v>119</v>
      </c>
      <c r="M165" s="52"/>
      <c r="N165" s="52"/>
      <c r="O165" s="54">
        <f t="shared" si="34"/>
        <v>1</v>
      </c>
      <c r="P165" s="55"/>
      <c r="Q165" s="56"/>
      <c r="R165" s="57"/>
      <c r="S165" s="58"/>
      <c r="T165" s="59" t="s">
        <v>125</v>
      </c>
      <c r="U165" s="67" t="s">
        <v>119</v>
      </c>
      <c r="V165" s="61"/>
      <c r="W165" s="70"/>
      <c r="X165" s="52"/>
      <c r="Y165" s="63"/>
      <c r="Z165" s="53"/>
      <c r="AA165" s="53"/>
      <c r="AB165" s="53"/>
      <c r="AC165" s="65"/>
      <c r="AD165" s="52"/>
      <c r="AE165" s="52"/>
      <c r="AF165" s="52"/>
      <c r="AG165" s="65"/>
      <c r="AH165" s="52"/>
      <c r="AI165" s="52"/>
      <c r="AJ165" s="52"/>
      <c r="AK165" s="65"/>
      <c r="AL165" s="52"/>
      <c r="AM165" s="52"/>
      <c r="AN165" s="52"/>
      <c r="AO165" s="56"/>
      <c r="AP165" s="56"/>
      <c r="AQ165" s="56"/>
      <c r="AR165" s="58"/>
      <c r="AS165" s="58"/>
      <c r="AT165" s="66"/>
      <c r="AU165" s="60"/>
      <c r="AV165" s="60"/>
      <c r="AW165" s="61"/>
      <c r="AX165" s="62"/>
      <c r="AY165" s="31" t="str">
        <f t="shared" si="35"/>
        <v/>
      </c>
      <c r="AZ165" s="63"/>
      <c r="BA165" s="69"/>
      <c r="BB165" s="69"/>
      <c r="BC165" s="69"/>
      <c r="BD165" s="71"/>
      <c r="BE165" s="71"/>
      <c r="BF165" s="71"/>
      <c r="BG165" s="76">
        <v>3.0</v>
      </c>
      <c r="BH165" s="73"/>
      <c r="BI165" s="73"/>
      <c r="BJ165" s="79"/>
      <c r="BK165" s="74"/>
      <c r="BL165" s="77">
        <f t="shared" si="36"/>
        <v>3</v>
      </c>
      <c r="BM165" s="80">
        <f t="shared" si="37"/>
        <v>3</v>
      </c>
      <c r="BN165" s="81"/>
      <c r="BO165" s="82">
        <f>IF(ISBLANK(A165),"",VLOOKUP(LEFT(A165,1),Coordinate,2,FALSE))</f>
        <v>2</v>
      </c>
      <c r="BP165" s="83">
        <f t="shared" si="40"/>
        <v>2</v>
      </c>
      <c r="BQ165" s="84">
        <f t="shared" si="41"/>
        <v>42</v>
      </c>
      <c r="BR165" s="54">
        <f>IF(ISBLANK(A165),"",vlookup(LEFT(A165,1),Coordinate,9,false))</f>
        <v>6</v>
      </c>
      <c r="BS165" s="54">
        <f>IF(ISBLANK(A165),"",VLOOKUP(MID(A165,2,1),Coordinate,9,false))</f>
        <v>6</v>
      </c>
      <c r="BT165" s="54">
        <f>IF(ISBLANK(A165),"",VLOOKUP(MID(A165,3,1),Coordinate,9,false))</f>
        <v>6</v>
      </c>
      <c r="BU165" s="54">
        <f>IF(ISBLANK(A165),"",VLOOKUP(MID(A165,4,1),Coordinate,9,false))</f>
        <v>6</v>
      </c>
      <c r="BV165" s="54">
        <f>IF(ISBLANK(A165),"",VLOOKUP(MID(A165,5,1),Coordinate,9,false))</f>
        <v>6</v>
      </c>
      <c r="BW165" s="54">
        <f>IF(ISBLANK(A165),"",VLOOKUP(MID(A165,6,1),Coordinate,9,false))</f>
        <v>6</v>
      </c>
      <c r="BX165" s="84">
        <f>IF(ISBLANK(A165),"",VLOOKUP(RIGHT(A165,1),Coordinate,9,false))</f>
        <v>6</v>
      </c>
      <c r="BY165" s="84">
        <f t="array" ref="BY165">SUMPRODUCT(BR165:BX165,TRANSPOSE(Weights))</f>
        <v>168</v>
      </c>
      <c r="BZ165" s="53"/>
    </row>
    <row r="166">
      <c r="A166" s="238" t="s">
        <v>367</v>
      </c>
      <c r="B166" s="51" t="str">
        <f>IF(ISBLANK(A166),"",if(C166="","N",if(VLOOKUP(BQ166,NewPlanet,3,false)=C166,"Y","N")))</f>
        <v>N</v>
      </c>
      <c r="C166" s="3" t="s">
        <v>368</v>
      </c>
      <c r="D166" s="52"/>
      <c r="E166" s="52"/>
      <c r="F166" s="52"/>
      <c r="G166" s="53" t="s">
        <v>121</v>
      </c>
      <c r="H166" s="52"/>
      <c r="I166" s="54">
        <f t="shared" si="33"/>
        <v>1</v>
      </c>
      <c r="J166" s="52"/>
      <c r="K166" s="53" t="s">
        <v>121</v>
      </c>
      <c r="L166" s="52"/>
      <c r="M166" s="52"/>
      <c r="N166" s="52"/>
      <c r="O166" s="54">
        <f t="shared" si="34"/>
        <v>1</v>
      </c>
      <c r="P166" s="55" t="s">
        <v>124</v>
      </c>
      <c r="Q166" s="56"/>
      <c r="R166" s="57" t="s">
        <v>124</v>
      </c>
      <c r="S166" s="58"/>
      <c r="T166" s="59" t="s">
        <v>124</v>
      </c>
      <c r="U166" s="60"/>
      <c r="V166" s="61"/>
      <c r="W166" s="70" t="s">
        <v>121</v>
      </c>
      <c r="X166" s="52"/>
      <c r="Y166" s="63"/>
      <c r="Z166" s="53"/>
      <c r="AA166" s="53"/>
      <c r="AB166" s="53"/>
      <c r="AC166" s="65"/>
      <c r="AD166" s="52"/>
      <c r="AE166" s="52"/>
      <c r="AF166" s="52"/>
      <c r="AG166" s="65"/>
      <c r="AH166" s="52"/>
      <c r="AI166" s="52"/>
      <c r="AJ166" s="52"/>
      <c r="AK166" s="65"/>
      <c r="AL166" s="52"/>
      <c r="AM166" s="52"/>
      <c r="AN166" s="52"/>
      <c r="AO166" s="56"/>
      <c r="AP166" s="56"/>
      <c r="AQ166" s="56"/>
      <c r="AR166" s="58"/>
      <c r="AS166" s="58"/>
      <c r="AT166" s="66"/>
      <c r="AU166" s="60"/>
      <c r="AV166" s="60"/>
      <c r="AW166" s="61"/>
      <c r="AX166" s="62"/>
      <c r="AY166" s="31">
        <f t="shared" si="35"/>
        <v>0</v>
      </c>
      <c r="AZ166" s="63"/>
      <c r="BA166" s="69"/>
      <c r="BB166" s="69"/>
      <c r="BC166" s="69"/>
      <c r="BD166" s="71"/>
      <c r="BE166" s="71"/>
      <c r="BF166" s="71"/>
      <c r="BG166" s="72"/>
      <c r="BH166" s="73"/>
      <c r="BI166" s="73"/>
      <c r="BJ166" s="79"/>
      <c r="BK166" s="74"/>
      <c r="BL166" s="77">
        <f t="shared" si="36"/>
        <v>0</v>
      </c>
      <c r="BM166" s="80">
        <f t="shared" si="37"/>
        <v>0</v>
      </c>
      <c r="BN166" s="81" t="s">
        <v>369</v>
      </c>
      <c r="BO166" s="82">
        <f>IF(ISBLANK(A166),"",VLOOKUP(LEFT(A166,1),Coordinate,2,FALSE))</f>
        <v>2</v>
      </c>
      <c r="BP166" s="83">
        <f t="shared" si="40"/>
        <v>2</v>
      </c>
      <c r="BQ166" s="84">
        <f t="shared" si="41"/>
        <v>84</v>
      </c>
      <c r="BR166" s="54">
        <f>IF(ISBLANK(A166),"",vlookup(LEFT(A166,1),Coordinate,9,false))</f>
        <v>6</v>
      </c>
      <c r="BS166" s="54">
        <f>IF(ISBLANK(A166),"",VLOOKUP(MID(A166,2,1),Coordinate,9,false))</f>
        <v>11</v>
      </c>
      <c r="BT166" s="54">
        <f>IF(ISBLANK(A166),"",VLOOKUP(MID(A166,3,1),Coordinate,9,false))</f>
        <v>8</v>
      </c>
      <c r="BU166" s="54">
        <f>IF(ISBLANK(A166),"",VLOOKUP(MID(A166,4,1),Coordinate,9,false))</f>
        <v>19</v>
      </c>
      <c r="BV166" s="54">
        <f>IF(ISBLANK(A166),"",VLOOKUP(MID(A166,5,1),Coordinate,9,false))</f>
        <v>19</v>
      </c>
      <c r="BW166" s="54">
        <f>IF(ISBLANK(A166),"",VLOOKUP(MID(A166,6,1),Coordinate,9,false))</f>
        <v>4</v>
      </c>
      <c r="BX166" s="84">
        <f>IF(ISBLANK(A166),"",VLOOKUP(RIGHT(A166,1),Coordinate,9,false))</f>
        <v>17</v>
      </c>
      <c r="BY166" s="84">
        <f t="array" ref="BY166">SUMPRODUCT(BR166:BX166,TRANSPOSE(Weights))</f>
        <v>366</v>
      </c>
      <c r="BZ166" s="53"/>
    </row>
    <row r="167">
      <c r="A167" s="238" t="s">
        <v>374</v>
      </c>
      <c r="B167" s="51" t="str">
        <f>IF(ISBLANK(A167),"",if(C167="","N",if(VLOOKUP(BQ167,NewPlanet,3,false)=C167,"Y","N")))</f>
        <v>N</v>
      </c>
      <c r="C167" s="3" t="s">
        <v>375</v>
      </c>
      <c r="D167" s="52"/>
      <c r="E167" s="52"/>
      <c r="F167" s="52"/>
      <c r="G167" s="53" t="s">
        <v>121</v>
      </c>
      <c r="H167" s="52"/>
      <c r="I167" s="54">
        <f t="shared" si="33"/>
        <v>1</v>
      </c>
      <c r="J167" s="52"/>
      <c r="K167" s="52"/>
      <c r="L167" s="52"/>
      <c r="M167" s="53" t="s">
        <v>121</v>
      </c>
      <c r="N167" s="52"/>
      <c r="O167" s="54">
        <f t="shared" si="34"/>
        <v>1</v>
      </c>
      <c r="P167" s="55" t="s">
        <v>122</v>
      </c>
      <c r="Q167" s="64" t="s">
        <v>121</v>
      </c>
      <c r="R167" s="57" t="s">
        <v>123</v>
      </c>
      <c r="S167" s="58"/>
      <c r="T167" s="59" t="s">
        <v>124</v>
      </c>
      <c r="U167" s="60"/>
      <c r="V167" s="68" t="s">
        <v>121</v>
      </c>
      <c r="W167" s="62"/>
      <c r="X167" s="53" t="s">
        <v>121</v>
      </c>
      <c r="Y167" s="63"/>
      <c r="Z167" s="53">
        <v>4.0</v>
      </c>
      <c r="AA167" s="53">
        <v>3.0</v>
      </c>
      <c r="AB167" s="53"/>
      <c r="AC167" s="65"/>
      <c r="AD167" s="52"/>
      <c r="AE167" s="52"/>
      <c r="AF167" s="52"/>
      <c r="AG167" s="65"/>
      <c r="AH167" s="52"/>
      <c r="AI167" s="52"/>
      <c r="AJ167" s="52"/>
      <c r="AK167" s="65"/>
      <c r="AL167" s="53">
        <v>1.0</v>
      </c>
      <c r="AM167" s="52"/>
      <c r="AN167" s="52"/>
      <c r="AO167" s="56"/>
      <c r="AP167" s="56"/>
      <c r="AQ167" s="56"/>
      <c r="AR167" s="66">
        <v>4.0</v>
      </c>
      <c r="AS167" s="58"/>
      <c r="AT167" s="66"/>
      <c r="AU167" s="60"/>
      <c r="AV167" s="60"/>
      <c r="AW167" s="68">
        <v>4.0</v>
      </c>
      <c r="AX167" s="62"/>
      <c r="AY167" s="31">
        <f t="shared" si="35"/>
        <v>16</v>
      </c>
      <c r="AZ167" s="63"/>
      <c r="BA167" s="69"/>
      <c r="BB167" s="69"/>
      <c r="BC167" s="75">
        <v>4.0</v>
      </c>
      <c r="BD167" s="71"/>
      <c r="BE167" s="71"/>
      <c r="BF167" s="71"/>
      <c r="BG167" s="72"/>
      <c r="BH167" s="73"/>
      <c r="BI167" s="73"/>
      <c r="BJ167" s="74"/>
      <c r="BK167" s="74"/>
      <c r="BL167" s="77">
        <f t="shared" si="36"/>
        <v>4</v>
      </c>
      <c r="BM167" s="80">
        <f t="shared" si="37"/>
        <v>20</v>
      </c>
      <c r="BN167" s="81"/>
      <c r="BO167" s="82">
        <f>IF(ISBLANK(A167),"",VLOOKUP(LEFT(A167,1),Coordinate,2,FALSE))</f>
        <v>2</v>
      </c>
      <c r="BP167" s="83">
        <f t="shared" si="40"/>
        <v>2</v>
      </c>
      <c r="BQ167" s="84">
        <f t="shared" si="41"/>
        <v>85</v>
      </c>
      <c r="BR167" s="54">
        <f>IF(ISBLANK(A167),"",vlookup(LEFT(A167,1),Coordinate,9,false))</f>
        <v>6</v>
      </c>
      <c r="BS167" s="54">
        <f>IF(ISBLANK(A167),"",VLOOKUP(MID(A167,2,1),Coordinate,9,false))</f>
        <v>13</v>
      </c>
      <c r="BT167" s="54">
        <f>IF(ISBLANK(A167),"",VLOOKUP(MID(A167,3,1),Coordinate,9,false))</f>
        <v>22</v>
      </c>
      <c r="BU167" s="54">
        <f>IF(ISBLANK(A167),"",VLOOKUP(MID(A167,4,1),Coordinate,9,false))</f>
        <v>13</v>
      </c>
      <c r="BV167" s="54">
        <f>IF(ISBLANK(A167),"",VLOOKUP(MID(A167,5,1),Coordinate,9,false))</f>
        <v>19</v>
      </c>
      <c r="BW167" s="54">
        <f>IF(ISBLANK(A167),"",VLOOKUP(MID(A167,6,1),Coordinate,9,false))</f>
        <v>4</v>
      </c>
      <c r="BX167" s="84">
        <f>IF(ISBLANK(A167),"",VLOOKUP(RIGHT(A167,1),Coordinate,9,false))</f>
        <v>8</v>
      </c>
      <c r="BY167" s="84">
        <f t="array" ref="BY167">SUMPRODUCT(BR167:BX167,TRANSPOSE(Weights))</f>
        <v>325</v>
      </c>
      <c r="BZ167" s="53"/>
    </row>
    <row r="168">
      <c r="A168" s="238" t="s">
        <v>381</v>
      </c>
      <c r="B168" s="51" t="str">
        <f>IF(ISBLANK(A168),"",if(C168="","N",if(VLOOKUP(BQ168,NewPlanet,3,false)=C168,"Y","N")))</f>
        <v>N</v>
      </c>
      <c r="C168" s="3" t="s">
        <v>384</v>
      </c>
      <c r="D168" s="52"/>
      <c r="E168" s="52"/>
      <c r="F168" s="52" t="s">
        <v>119</v>
      </c>
      <c r="G168" s="53"/>
      <c r="H168" s="52"/>
      <c r="I168" s="54">
        <f t="shared" si="33"/>
        <v>1</v>
      </c>
      <c r="J168" s="52"/>
      <c r="K168" s="52" t="s">
        <v>119</v>
      </c>
      <c r="L168" s="52"/>
      <c r="M168" s="52"/>
      <c r="N168" s="52"/>
      <c r="O168" s="54">
        <f t="shared" si="34"/>
        <v>1</v>
      </c>
      <c r="P168" s="55" t="s">
        <v>131</v>
      </c>
      <c r="Q168" s="56"/>
      <c r="R168" s="57" t="s">
        <v>124</v>
      </c>
      <c r="S168" s="58"/>
      <c r="T168" s="59" t="s">
        <v>124</v>
      </c>
      <c r="U168" s="60"/>
      <c r="V168" s="61"/>
      <c r="W168" s="62"/>
      <c r="X168" s="52" t="s">
        <v>119</v>
      </c>
      <c r="Y168" s="63"/>
      <c r="Z168" s="53">
        <v>3.0</v>
      </c>
      <c r="AA168" s="53">
        <v>5.0</v>
      </c>
      <c r="AB168" s="53">
        <v>7.0</v>
      </c>
      <c r="AC168" s="65"/>
      <c r="AD168" s="52"/>
      <c r="AE168" s="52"/>
      <c r="AF168" s="52"/>
      <c r="AG168" s="65"/>
      <c r="AH168" s="52"/>
      <c r="AI168" s="52">
        <v>1.0</v>
      </c>
      <c r="AJ168" s="52"/>
      <c r="AK168" s="65"/>
      <c r="AL168" s="52"/>
      <c r="AM168" s="52"/>
      <c r="AN168" s="52"/>
      <c r="AO168" s="56"/>
      <c r="AP168" s="56">
        <v>4.0</v>
      </c>
      <c r="AQ168" s="56"/>
      <c r="AR168" s="58"/>
      <c r="AS168" s="58"/>
      <c r="AT168" s="66"/>
      <c r="AU168" s="60"/>
      <c r="AV168" s="60"/>
      <c r="AW168" s="61"/>
      <c r="AX168" s="62"/>
      <c r="AY168" s="31">
        <f t="shared" si="35"/>
        <v>20</v>
      </c>
      <c r="AZ168" s="63"/>
      <c r="BA168" s="69"/>
      <c r="BB168" s="69"/>
      <c r="BC168" s="69"/>
      <c r="BD168" s="71"/>
      <c r="BE168" s="71"/>
      <c r="BF168" s="71"/>
      <c r="BG168" s="72"/>
      <c r="BH168" s="73"/>
      <c r="BI168" s="73"/>
      <c r="BJ168" s="74"/>
      <c r="BK168" s="74"/>
      <c r="BL168" s="77">
        <f t="shared" si="36"/>
        <v>0</v>
      </c>
      <c r="BM168" s="80">
        <f t="shared" si="37"/>
        <v>20</v>
      </c>
      <c r="BN168" s="81"/>
      <c r="BO168" s="82">
        <f>IF(ISBLANK(A168),"",VLOOKUP(LEFT(A168,1),Coordinate,2,FALSE))</f>
        <v>2</v>
      </c>
      <c r="BP168" s="83">
        <f t="shared" si="40"/>
        <v>2</v>
      </c>
      <c r="BQ168" s="84">
        <f t="shared" si="41"/>
        <v>72</v>
      </c>
      <c r="BR168" s="54">
        <f>IF(ISBLANK(A168),"",vlookup(LEFT(A168,1),Coordinate,9,false))</f>
        <v>6</v>
      </c>
      <c r="BS168" s="54">
        <f>IF(ISBLANK(A168),"",VLOOKUP(MID(A168,2,1),Coordinate,9,false))</f>
        <v>17</v>
      </c>
      <c r="BT168" s="54">
        <f>IF(ISBLANK(A168),"",VLOOKUP(MID(A168,3,1),Coordinate,9,false))</f>
        <v>4</v>
      </c>
      <c r="BU168" s="54">
        <f>IF(ISBLANK(A168),"",VLOOKUP(MID(A168,4,1),Coordinate,9,false))</f>
        <v>24</v>
      </c>
      <c r="BV168" s="54">
        <f>IF(ISBLANK(A168),"",VLOOKUP(MID(A168,5,1),Coordinate,9,false))</f>
        <v>2</v>
      </c>
      <c r="BW168" s="54">
        <f>IF(ISBLANK(A168),"",VLOOKUP(MID(A168,6,1),Coordinate,9,false))</f>
        <v>0</v>
      </c>
      <c r="BX168" s="84">
        <f>IF(ISBLANK(A168),"",VLOOKUP(RIGHT(A168,1),Coordinate,9,false))</f>
        <v>19</v>
      </c>
      <c r="BY168" s="84">
        <f t="array" ref="BY168">SUMPRODUCT(BR168:BX168,TRANSPOSE(Weights))</f>
        <v>291</v>
      </c>
      <c r="BZ168" s="53"/>
    </row>
    <row r="169">
      <c r="A169" s="238" t="s">
        <v>387</v>
      </c>
      <c r="B169" s="51" t="str">
        <f>IF(ISBLANK(A169),"",if(C169="","N",if(VLOOKUP(BQ169,NewPlanet,3,false)=C169,"Y","N")))</f>
        <v>N</v>
      </c>
      <c r="C169" s="3" t="s">
        <v>389</v>
      </c>
      <c r="D169" s="52"/>
      <c r="E169" s="52"/>
      <c r="F169" s="52"/>
      <c r="G169" s="53"/>
      <c r="H169" s="52" t="s">
        <v>119</v>
      </c>
      <c r="I169" s="54">
        <f t="shared" si="33"/>
        <v>1</v>
      </c>
      <c r="J169" s="52"/>
      <c r="K169" s="52"/>
      <c r="L169" s="52" t="s">
        <v>119</v>
      </c>
      <c r="M169" s="52"/>
      <c r="N169" s="52"/>
      <c r="O169" s="54">
        <f t="shared" si="34"/>
        <v>1</v>
      </c>
      <c r="P169" s="55" t="s">
        <v>124</v>
      </c>
      <c r="Q169" s="56"/>
      <c r="R169" s="57" t="s">
        <v>123</v>
      </c>
      <c r="S169" s="58" t="s">
        <v>119</v>
      </c>
      <c r="T169" s="59" t="s">
        <v>125</v>
      </c>
      <c r="U169" s="60"/>
      <c r="V169" s="61"/>
      <c r="W169" s="62"/>
      <c r="X169" s="52"/>
      <c r="Y169" s="63"/>
      <c r="Z169" s="53">
        <v>5.0</v>
      </c>
      <c r="AA169" s="53">
        <v>5.0</v>
      </c>
      <c r="AB169" s="53">
        <v>6.0</v>
      </c>
      <c r="AC169" s="65"/>
      <c r="AD169" s="52"/>
      <c r="AE169" s="52"/>
      <c r="AF169" s="52"/>
      <c r="AG169" s="65"/>
      <c r="AH169" s="52"/>
      <c r="AI169" s="52"/>
      <c r="AJ169" s="52"/>
      <c r="AK169" s="65"/>
      <c r="AL169" s="52"/>
      <c r="AM169" s="52"/>
      <c r="AN169" s="52"/>
      <c r="AO169" s="56"/>
      <c r="AP169" s="56"/>
      <c r="AQ169" s="56"/>
      <c r="AR169" s="58"/>
      <c r="AS169" s="58"/>
      <c r="AT169" s="66"/>
      <c r="AU169" s="60">
        <v>1.0</v>
      </c>
      <c r="AV169" s="60" t="s">
        <v>391</v>
      </c>
      <c r="AW169" s="61"/>
      <c r="AX169" s="62"/>
      <c r="AY169" s="31">
        <f t="shared" si="35"/>
        <v>17</v>
      </c>
      <c r="AZ169" s="63"/>
      <c r="BA169" s="69"/>
      <c r="BB169" s="69"/>
      <c r="BC169" s="69"/>
      <c r="BD169" s="71">
        <v>3.0</v>
      </c>
      <c r="BE169" s="71"/>
      <c r="BF169" s="71"/>
      <c r="BG169" s="72"/>
      <c r="BH169" s="73"/>
      <c r="BI169" s="73"/>
      <c r="BJ169" s="74"/>
      <c r="BK169" s="74"/>
      <c r="BL169" s="77">
        <f t="shared" si="36"/>
        <v>3</v>
      </c>
      <c r="BM169" s="80">
        <f t="shared" si="37"/>
        <v>20</v>
      </c>
      <c r="BN169" s="81"/>
      <c r="BO169" s="82">
        <f>IF(ISBLANK(A169),"",VLOOKUP(LEFT(A169,1),Coordinate,2,FALSE))</f>
        <v>2</v>
      </c>
      <c r="BP169" s="83">
        <f t="shared" si="40"/>
        <v>2</v>
      </c>
      <c r="BQ169" s="84">
        <f t="shared" si="41"/>
        <v>62</v>
      </c>
      <c r="BR169" s="54">
        <f>IF(ISBLANK(A169),"",vlookup(LEFT(A169,1),Coordinate,9,false))</f>
        <v>6</v>
      </c>
      <c r="BS169" s="54">
        <f>IF(ISBLANK(A169),"",VLOOKUP(MID(A169,2,1),Coordinate,9,false))</f>
        <v>17</v>
      </c>
      <c r="BT169" s="54">
        <f>IF(ISBLANK(A169),"",VLOOKUP(MID(A169,3,1),Coordinate,9,false))</f>
        <v>8</v>
      </c>
      <c r="BU169" s="54">
        <f>IF(ISBLANK(A169),"",VLOOKUP(MID(A169,4,1),Coordinate,9,false))</f>
        <v>5</v>
      </c>
      <c r="BV169" s="54">
        <f>IF(ISBLANK(A169),"",VLOOKUP(MID(A169,5,1),Coordinate,9,false))</f>
        <v>5</v>
      </c>
      <c r="BW169" s="54">
        <f>IF(ISBLANK(A169),"",VLOOKUP(MID(A169,6,1),Coordinate,9,false))</f>
        <v>8</v>
      </c>
      <c r="BX169" s="84">
        <f>IF(ISBLANK(A169),"",VLOOKUP(RIGHT(A169,1),Coordinate,9,false))</f>
        <v>13</v>
      </c>
      <c r="BY169" s="84">
        <f t="array" ref="BY169">SUMPRODUCT(BR169:BX169,TRANSPOSE(Weights))</f>
        <v>248</v>
      </c>
      <c r="BZ169" s="53"/>
    </row>
    <row r="170">
      <c r="A170" s="238" t="s">
        <v>397</v>
      </c>
      <c r="B170" s="51" t="str">
        <f>IF(ISBLANK(A170),"",if(C170="","N",if(VLOOKUP(BQ170,NewPlanet,3,false)=C170,"Y","N")))</f>
        <v>N</v>
      </c>
      <c r="C170" s="3" t="s">
        <v>398</v>
      </c>
      <c r="D170" s="52"/>
      <c r="E170" s="52"/>
      <c r="F170" s="52"/>
      <c r="G170" s="53" t="s">
        <v>119</v>
      </c>
      <c r="H170" s="52"/>
      <c r="I170" s="54">
        <f t="shared" si="33"/>
        <v>1</v>
      </c>
      <c r="J170" s="52" t="s">
        <v>119</v>
      </c>
      <c r="K170" s="52"/>
      <c r="L170" s="52"/>
      <c r="M170" s="52"/>
      <c r="N170" s="52"/>
      <c r="O170" s="54">
        <f t="shared" si="34"/>
        <v>1</v>
      </c>
      <c r="P170" s="55" t="s">
        <v>123</v>
      </c>
      <c r="Q170" s="56" t="s">
        <v>119</v>
      </c>
      <c r="R170" s="57" t="s">
        <v>123</v>
      </c>
      <c r="S170" s="58" t="s">
        <v>119</v>
      </c>
      <c r="T170" s="59" t="s">
        <v>125</v>
      </c>
      <c r="U170" s="60" t="s">
        <v>119</v>
      </c>
      <c r="V170" s="61"/>
      <c r="W170" s="62" t="s">
        <v>119</v>
      </c>
      <c r="X170" s="52" t="s">
        <v>119</v>
      </c>
      <c r="Y170" s="63"/>
      <c r="Z170" s="53">
        <v>2.0</v>
      </c>
      <c r="AA170" s="53">
        <v>3.0</v>
      </c>
      <c r="AB170" s="53"/>
      <c r="AC170" s="65"/>
      <c r="AD170" s="52"/>
      <c r="AE170" s="52"/>
      <c r="AF170" s="52"/>
      <c r="AG170" s="65"/>
      <c r="AH170" s="52"/>
      <c r="AI170" s="52"/>
      <c r="AJ170" s="52"/>
      <c r="AK170" s="65"/>
      <c r="AL170" s="52"/>
      <c r="AM170" s="52">
        <v>1.0</v>
      </c>
      <c r="AN170" s="52"/>
      <c r="AO170" s="56"/>
      <c r="AP170" s="56"/>
      <c r="AQ170" s="56"/>
      <c r="AR170" s="58"/>
      <c r="AS170" s="58"/>
      <c r="AT170" s="66"/>
      <c r="AU170" s="60"/>
      <c r="AV170" s="60"/>
      <c r="AW170" s="61"/>
      <c r="AX170" s="62"/>
      <c r="AY170" s="31">
        <f t="shared" si="35"/>
        <v>6</v>
      </c>
      <c r="AZ170" s="63"/>
      <c r="BA170" s="69">
        <v>3.0</v>
      </c>
      <c r="BB170" s="69"/>
      <c r="BC170" s="69"/>
      <c r="BD170" s="71">
        <v>2.0</v>
      </c>
      <c r="BE170" s="71"/>
      <c r="BF170" s="71"/>
      <c r="BG170" s="72">
        <v>6.0</v>
      </c>
      <c r="BH170" s="73"/>
      <c r="BI170" s="73"/>
      <c r="BJ170" s="74">
        <v>3.0</v>
      </c>
      <c r="BK170" s="74"/>
      <c r="BL170" s="77">
        <f t="shared" si="36"/>
        <v>14</v>
      </c>
      <c r="BM170" s="80">
        <f t="shared" si="37"/>
        <v>20</v>
      </c>
      <c r="BN170" s="81"/>
      <c r="BO170" s="82">
        <f>IF(ISBLANK(A170),"",VLOOKUP(LEFT(A170,1),Coordinate,2,FALSE))</f>
        <v>2</v>
      </c>
      <c r="BP170" s="83">
        <f t="shared" si="40"/>
        <v>2</v>
      </c>
      <c r="BQ170" s="84">
        <f t="shared" si="41"/>
        <v>77</v>
      </c>
      <c r="BR170" s="54">
        <f>IF(ISBLANK(A170),"",vlookup(LEFT(A170,1),Coordinate,9,false))</f>
        <v>6</v>
      </c>
      <c r="BS170" s="54">
        <f>IF(ISBLANK(A170),"",VLOOKUP(MID(A170,2,1),Coordinate,9,false))</f>
        <v>17</v>
      </c>
      <c r="BT170" s="54">
        <f>IF(ISBLANK(A170),"",VLOOKUP(MID(A170,3,1),Coordinate,9,false))</f>
        <v>11</v>
      </c>
      <c r="BU170" s="54">
        <f>IF(ISBLANK(A170),"",VLOOKUP(MID(A170,4,1),Coordinate,9,false))</f>
        <v>2</v>
      </c>
      <c r="BV170" s="54">
        <f>IF(ISBLANK(A170),"",VLOOKUP(MID(A170,5,1),Coordinate,9,false))</f>
        <v>17</v>
      </c>
      <c r="BW170" s="54">
        <f>IF(ISBLANK(A170),"",VLOOKUP(MID(A170,6,1),Coordinate,9,false))</f>
        <v>24</v>
      </c>
      <c r="BX170" s="84">
        <f>IF(ISBLANK(A170),"",VLOOKUP(RIGHT(A170,1),Coordinate,9,false))</f>
        <v>0</v>
      </c>
      <c r="BY170" s="84">
        <f t="array" ref="BY170">SUMPRODUCT(BR170:BX170,TRANSPOSE(Weights))</f>
        <v>310</v>
      </c>
      <c r="BZ170" s="53"/>
    </row>
    <row r="171">
      <c r="A171" s="238" t="s">
        <v>404</v>
      </c>
      <c r="B171" s="51" t="str">
        <f>IF(ISBLANK(A171),"",if(C171="","N",if(VLOOKUP(BQ171,NewPlanet,3,false)=C171,"Y","N")))</f>
        <v>N</v>
      </c>
      <c r="C171" s="3" t="s">
        <v>405</v>
      </c>
      <c r="D171" s="52"/>
      <c r="E171" s="52" t="s">
        <v>119</v>
      </c>
      <c r="F171" s="52"/>
      <c r="G171" s="53"/>
      <c r="H171" s="52"/>
      <c r="I171" s="54">
        <f t="shared" si="33"/>
        <v>1</v>
      </c>
      <c r="J171" s="52"/>
      <c r="K171" s="52"/>
      <c r="L171" s="52"/>
      <c r="M171" s="52"/>
      <c r="N171" s="52" t="s">
        <v>119</v>
      </c>
      <c r="O171" s="54">
        <f t="shared" si="34"/>
        <v>1</v>
      </c>
      <c r="P171" s="55" t="s">
        <v>124</v>
      </c>
      <c r="Q171" s="56"/>
      <c r="R171" s="57" t="s">
        <v>124</v>
      </c>
      <c r="S171" s="58"/>
      <c r="T171" s="59" t="s">
        <v>125</v>
      </c>
      <c r="U171" s="60" t="s">
        <v>119</v>
      </c>
      <c r="V171" s="61"/>
      <c r="W171" s="62" t="s">
        <v>119</v>
      </c>
      <c r="X171" s="52" t="s">
        <v>119</v>
      </c>
      <c r="Y171" s="63"/>
      <c r="Z171" s="53">
        <v>3.0</v>
      </c>
      <c r="AA171" s="53">
        <v>1.0</v>
      </c>
      <c r="AB171" s="53">
        <v>4.0</v>
      </c>
      <c r="AC171" s="65"/>
      <c r="AD171" s="52"/>
      <c r="AE171" s="52"/>
      <c r="AF171" s="52"/>
      <c r="AG171" s="65"/>
      <c r="AH171" s="52"/>
      <c r="AI171" s="52"/>
      <c r="AJ171" s="52"/>
      <c r="AK171" s="65"/>
      <c r="AL171" s="52">
        <v>1.0</v>
      </c>
      <c r="AM171" s="52"/>
      <c r="AN171" s="52"/>
      <c r="AO171" s="56"/>
      <c r="AP171" s="56"/>
      <c r="AQ171" s="56"/>
      <c r="AR171" s="58"/>
      <c r="AS171" s="58"/>
      <c r="AT171" s="66"/>
      <c r="AU171" s="60"/>
      <c r="AV171" s="60"/>
      <c r="AW171" s="61"/>
      <c r="AX171" s="62"/>
      <c r="AY171" s="31">
        <f t="shared" si="35"/>
        <v>9</v>
      </c>
      <c r="AZ171" s="63"/>
      <c r="BA171" s="69"/>
      <c r="BB171" s="69"/>
      <c r="BC171" s="69"/>
      <c r="BD171" s="71"/>
      <c r="BE171" s="71"/>
      <c r="BF171" s="71"/>
      <c r="BG171" s="72">
        <v>8.0</v>
      </c>
      <c r="BH171" s="73"/>
      <c r="BI171" s="73"/>
      <c r="BJ171" s="74">
        <v>3.0</v>
      </c>
      <c r="BK171" s="74"/>
      <c r="BL171" s="77">
        <f t="shared" si="36"/>
        <v>11</v>
      </c>
      <c r="BM171" s="80">
        <f t="shared" si="37"/>
        <v>20</v>
      </c>
      <c r="BN171" s="81"/>
      <c r="BO171" s="82">
        <f>IF(ISBLANK(A171),"",VLOOKUP(LEFT(A171,1),Coordinate,2,FALSE))</f>
        <v>2</v>
      </c>
      <c r="BP171" s="83">
        <f t="shared" si="40"/>
        <v>2</v>
      </c>
      <c r="BQ171" s="84">
        <f t="shared" si="41"/>
        <v>81</v>
      </c>
      <c r="BR171" s="54">
        <f>IF(ISBLANK(A171),"",vlookup(LEFT(A171,1),Coordinate,9,false))</f>
        <v>6</v>
      </c>
      <c r="BS171" s="54">
        <f>IF(ISBLANK(A171),"",VLOOKUP(MID(A171,2,1),Coordinate,9,false))</f>
        <v>19</v>
      </c>
      <c r="BT171" s="54">
        <f>IF(ISBLANK(A171),"",VLOOKUP(MID(A171,3,1),Coordinate,9,false))</f>
        <v>7</v>
      </c>
      <c r="BU171" s="54">
        <f>IF(ISBLANK(A171),"",VLOOKUP(MID(A171,4,1),Coordinate,9,false))</f>
        <v>22</v>
      </c>
      <c r="BV171" s="54">
        <f>IF(ISBLANK(A171),"",VLOOKUP(MID(A171,5,1),Coordinate,9,false))</f>
        <v>0</v>
      </c>
      <c r="BW171" s="54">
        <f>IF(ISBLANK(A171),"",VLOOKUP(MID(A171,6,1),Coordinate,9,false))</f>
        <v>8</v>
      </c>
      <c r="BX171" s="84">
        <f>IF(ISBLANK(A171),"",VLOOKUP(RIGHT(A171,1),Coordinate,9,false))</f>
        <v>19</v>
      </c>
      <c r="BY171" s="84">
        <f t="array" ref="BY171">SUMPRODUCT(BR171:BX171,TRANSPOSE(Weights))</f>
        <v>334</v>
      </c>
      <c r="BZ171" s="53"/>
    </row>
    <row r="172">
      <c r="A172" s="238" t="s">
        <v>544</v>
      </c>
      <c r="B172" s="51" t="str">
        <f>IF(ISBLANK(A172),"",if(C172="","N",if(VLOOKUP(BQ172,NewPlanet,3,false)=C172,"Y","N")))</f>
        <v>N</v>
      </c>
      <c r="C172" s="3" t="s">
        <v>545</v>
      </c>
      <c r="D172" s="52"/>
      <c r="E172" s="52"/>
      <c r="F172" s="52"/>
      <c r="G172" s="53" t="s">
        <v>119</v>
      </c>
      <c r="H172" s="52"/>
      <c r="I172" s="54">
        <f t="shared" si="33"/>
        <v>1</v>
      </c>
      <c r="J172" s="52"/>
      <c r="K172" s="52"/>
      <c r="L172" s="52"/>
      <c r="M172" s="52"/>
      <c r="N172" s="52" t="s">
        <v>119</v>
      </c>
      <c r="O172" s="54">
        <f t="shared" si="34"/>
        <v>1</v>
      </c>
      <c r="P172" s="55" t="s">
        <v>124</v>
      </c>
      <c r="Q172" s="56"/>
      <c r="R172" s="57" t="s">
        <v>123</v>
      </c>
      <c r="S172" s="58"/>
      <c r="T172" s="59" t="s">
        <v>124</v>
      </c>
      <c r="U172" s="60"/>
      <c r="V172" s="61"/>
      <c r="W172" s="62" t="s">
        <v>119</v>
      </c>
      <c r="X172" s="52"/>
      <c r="Y172" s="63"/>
      <c r="Z172" s="53">
        <v>4.0</v>
      </c>
      <c r="AA172" s="53">
        <v>2.0</v>
      </c>
      <c r="AB172" s="53">
        <v>3.0</v>
      </c>
      <c r="AC172" s="65"/>
      <c r="AD172" s="52"/>
      <c r="AE172" s="52"/>
      <c r="AF172" s="52"/>
      <c r="AG172" s="65"/>
      <c r="AH172" s="52"/>
      <c r="AI172" s="52"/>
      <c r="AJ172" s="52"/>
      <c r="AK172" s="65"/>
      <c r="AL172" s="52"/>
      <c r="AM172" s="52"/>
      <c r="AN172" s="52"/>
      <c r="AO172" s="56"/>
      <c r="AP172" s="56"/>
      <c r="AQ172" s="56"/>
      <c r="AR172" s="58">
        <v>4.0</v>
      </c>
      <c r="AS172" s="58"/>
      <c r="AT172" s="66"/>
      <c r="AU172" s="60"/>
      <c r="AV172" s="60"/>
      <c r="AW172" s="61"/>
      <c r="AX172" s="62"/>
      <c r="AY172" s="31">
        <f t="shared" si="35"/>
        <v>13</v>
      </c>
      <c r="AZ172" s="63"/>
      <c r="BA172" s="69"/>
      <c r="BB172" s="69"/>
      <c r="BC172" s="69"/>
      <c r="BD172" s="71"/>
      <c r="BE172" s="71"/>
      <c r="BF172" s="71"/>
      <c r="BG172" s="72"/>
      <c r="BH172" s="73"/>
      <c r="BI172" s="73"/>
      <c r="BJ172" s="74">
        <v>4.0</v>
      </c>
      <c r="BK172" s="74">
        <v>3.0</v>
      </c>
      <c r="BL172" s="77">
        <f t="shared" si="36"/>
        <v>7</v>
      </c>
      <c r="BM172" s="80">
        <f t="shared" si="37"/>
        <v>20</v>
      </c>
      <c r="BN172" s="81"/>
      <c r="BO172" s="82">
        <f>IF(ISBLANK(A172),"",VLOOKUP(LEFT(A172,1),Coordinate,2,FALSE))</f>
        <v>2</v>
      </c>
      <c r="BP172" s="83">
        <f t="shared" si="40"/>
        <v>2</v>
      </c>
      <c r="BQ172" s="84">
        <f t="shared" si="41"/>
        <v>41</v>
      </c>
      <c r="BR172" s="54">
        <f>IF(ISBLANK(A172),"",vlookup(LEFT(A172,1),Coordinate,9,false))</f>
        <v>7</v>
      </c>
      <c r="BS172" s="54">
        <f>IF(ISBLANK(A172),"",VLOOKUP(MID(A172,2,1),Coordinate,9,false))</f>
        <v>0</v>
      </c>
      <c r="BT172" s="54">
        <f>IF(ISBLANK(A172),"",VLOOKUP(MID(A172,3,1),Coordinate,9,false))</f>
        <v>17</v>
      </c>
      <c r="BU172" s="54">
        <f>IF(ISBLANK(A172),"",VLOOKUP(MID(A172,4,1),Coordinate,9,false))</f>
        <v>0</v>
      </c>
      <c r="BV172" s="54">
        <f>IF(ISBLANK(A172),"",VLOOKUP(MID(A172,5,1),Coordinate,9,false))</f>
        <v>12</v>
      </c>
      <c r="BW172" s="54">
        <f>IF(ISBLANK(A172),"",VLOOKUP(MID(A172,6,1),Coordinate,9,false))</f>
        <v>1</v>
      </c>
      <c r="BX172" s="84">
        <f>IF(ISBLANK(A172),"",VLOOKUP(RIGHT(A172,1),Coordinate,9,false))</f>
        <v>4</v>
      </c>
      <c r="BY172" s="84">
        <f t="array" ref="BY172">SUMPRODUCT(BR172:BX172,TRANSPOSE(Weights))</f>
        <v>152</v>
      </c>
      <c r="BZ172" s="53"/>
    </row>
    <row r="173">
      <c r="A173" s="238" t="s">
        <v>562</v>
      </c>
      <c r="B173" s="51" t="str">
        <f>IF(ISBLANK(A173),"",if(C173="","N",if(VLOOKUP(BQ173,NewPlanet,3,false)=C173,"Y","N")))</f>
        <v>N</v>
      </c>
      <c r="C173" s="3" t="s">
        <v>569</v>
      </c>
      <c r="D173" s="52" t="s">
        <v>119</v>
      </c>
      <c r="E173" s="52"/>
      <c r="F173" s="52"/>
      <c r="G173" s="53"/>
      <c r="H173" s="52"/>
      <c r="I173" s="54">
        <f t="shared" si="33"/>
        <v>1</v>
      </c>
      <c r="J173" s="52"/>
      <c r="K173" s="52"/>
      <c r="L173" s="52"/>
      <c r="M173" s="52"/>
      <c r="N173" s="52" t="s">
        <v>119</v>
      </c>
      <c r="O173" s="54">
        <f t="shared" si="34"/>
        <v>1</v>
      </c>
      <c r="P173" s="55" t="s">
        <v>131</v>
      </c>
      <c r="Q173" s="56"/>
      <c r="R173" s="57" t="s">
        <v>123</v>
      </c>
      <c r="S173" s="58" t="s">
        <v>119</v>
      </c>
      <c r="T173" s="59" t="s">
        <v>124</v>
      </c>
      <c r="U173" s="60"/>
      <c r="V173" s="61"/>
      <c r="W173" s="62"/>
      <c r="X173" s="52"/>
      <c r="Y173" s="63"/>
      <c r="Z173" s="53">
        <v>5.0</v>
      </c>
      <c r="AA173" s="53">
        <v>5.0</v>
      </c>
      <c r="AB173" s="53">
        <v>2.0</v>
      </c>
      <c r="AC173" s="65"/>
      <c r="AD173" s="52"/>
      <c r="AE173" s="52"/>
      <c r="AF173" s="52"/>
      <c r="AG173" s="65"/>
      <c r="AH173" s="52"/>
      <c r="AI173" s="52"/>
      <c r="AJ173" s="52"/>
      <c r="AK173" s="65"/>
      <c r="AL173" s="52"/>
      <c r="AM173" s="52"/>
      <c r="AN173" s="52"/>
      <c r="AO173" s="56"/>
      <c r="AP173" s="56">
        <v>4.0</v>
      </c>
      <c r="AQ173" s="56"/>
      <c r="AR173" s="58"/>
      <c r="AS173" s="58"/>
      <c r="AT173" s="66"/>
      <c r="AU173" s="60"/>
      <c r="AV173" s="60"/>
      <c r="AW173" s="61"/>
      <c r="AX173" s="62"/>
      <c r="AY173" s="31">
        <f t="shared" si="35"/>
        <v>16</v>
      </c>
      <c r="AZ173" s="63"/>
      <c r="BA173" s="69"/>
      <c r="BB173" s="69"/>
      <c r="BC173" s="69"/>
      <c r="BD173" s="71">
        <v>4.0</v>
      </c>
      <c r="BE173" s="71"/>
      <c r="BF173" s="71"/>
      <c r="BG173" s="72"/>
      <c r="BH173" s="73"/>
      <c r="BI173" s="73"/>
      <c r="BJ173" s="74"/>
      <c r="BK173" s="74"/>
      <c r="BL173" s="77">
        <f t="shared" si="36"/>
        <v>4</v>
      </c>
      <c r="BM173" s="80">
        <f t="shared" si="37"/>
        <v>20</v>
      </c>
      <c r="BN173" s="81"/>
      <c r="BO173" s="82">
        <f>IF(ISBLANK(A173),"",VLOOKUP(LEFT(A173,1),Coordinate,2,FALSE))</f>
        <v>2</v>
      </c>
      <c r="BP173" s="83">
        <f t="shared" si="40"/>
        <v>2</v>
      </c>
      <c r="BQ173" s="84">
        <f t="shared" si="41"/>
        <v>81</v>
      </c>
      <c r="BR173" s="54">
        <f>IF(ISBLANK(A173),"",vlookup(LEFT(A173,1),Coordinate,9,false))</f>
        <v>7</v>
      </c>
      <c r="BS173" s="54">
        <f>IF(ISBLANK(A173),"",VLOOKUP(MID(A173,2,1),Coordinate,9,false))</f>
        <v>0</v>
      </c>
      <c r="BT173" s="54">
        <f>IF(ISBLANK(A173),"",VLOOKUP(MID(A173,3,1),Coordinate,9,false))</f>
        <v>19</v>
      </c>
      <c r="BU173" s="54">
        <f>IF(ISBLANK(A173),"",VLOOKUP(MID(A173,4,1),Coordinate,9,false))</f>
        <v>18</v>
      </c>
      <c r="BV173" s="54">
        <f>IF(ISBLANK(A173),"",VLOOKUP(MID(A173,5,1),Coordinate,9,false))</f>
        <v>20</v>
      </c>
      <c r="BW173" s="54">
        <f>IF(ISBLANK(A173),"",VLOOKUP(MID(A173,6,1),Coordinate,9,false))</f>
        <v>13</v>
      </c>
      <c r="BX173" s="84">
        <f>IF(ISBLANK(A173),"",VLOOKUP(RIGHT(A173,1),Coordinate,9,false))</f>
        <v>4</v>
      </c>
      <c r="BY173" s="84">
        <f t="array" ref="BY173">SUMPRODUCT(BR173:BX173,TRANSPOSE(Weights))</f>
        <v>342</v>
      </c>
      <c r="BZ173" s="53"/>
    </row>
    <row r="174">
      <c r="A174" s="238" t="s">
        <v>576</v>
      </c>
      <c r="B174" s="51" t="str">
        <f>IF(ISBLANK(A174),"",if(C174="","N",if(VLOOKUP(BQ174,NewPlanet,3,false)=C174,"Y","N")))</f>
        <v>N</v>
      </c>
      <c r="C174" s="3" t="s">
        <v>577</v>
      </c>
      <c r="D174" s="52"/>
      <c r="E174" s="52" t="s">
        <v>121</v>
      </c>
      <c r="F174" s="52"/>
      <c r="G174" s="53"/>
      <c r="H174" s="52"/>
      <c r="I174" s="54">
        <f t="shared" si="33"/>
        <v>1</v>
      </c>
      <c r="J174" s="52"/>
      <c r="K174" s="52"/>
      <c r="L174" s="52"/>
      <c r="M174" s="52" t="s">
        <v>121</v>
      </c>
      <c r="N174" s="52"/>
      <c r="O174" s="54">
        <f t="shared" si="34"/>
        <v>1</v>
      </c>
      <c r="P174" s="55" t="s">
        <v>122</v>
      </c>
      <c r="Q174" s="56" t="s">
        <v>121</v>
      </c>
      <c r="R174" s="57" t="s">
        <v>123</v>
      </c>
      <c r="S174" s="58" t="s">
        <v>121</v>
      </c>
      <c r="T174" s="59" t="s">
        <v>124</v>
      </c>
      <c r="U174" s="60"/>
      <c r="V174" s="61"/>
      <c r="W174" s="62" t="s">
        <v>121</v>
      </c>
      <c r="X174" s="52" t="s">
        <v>121</v>
      </c>
      <c r="Y174" s="63"/>
      <c r="Z174" s="53">
        <v>1.0</v>
      </c>
      <c r="AA174" s="53">
        <v>3.0</v>
      </c>
      <c r="AB174" s="53"/>
      <c r="AC174" s="65"/>
      <c r="AD174" s="52">
        <v>1.0</v>
      </c>
      <c r="AE174" s="52"/>
      <c r="AF174" s="52"/>
      <c r="AG174" s="65"/>
      <c r="AH174" s="52"/>
      <c r="AI174" s="52"/>
      <c r="AJ174" s="52"/>
      <c r="AK174" s="65"/>
      <c r="AL174" s="52"/>
      <c r="AM174" s="52"/>
      <c r="AN174" s="52"/>
      <c r="AO174" s="56"/>
      <c r="AP174" s="56"/>
      <c r="AQ174" s="56"/>
      <c r="AR174" s="58"/>
      <c r="AS174" s="58"/>
      <c r="AT174" s="66"/>
      <c r="AU174" s="60"/>
      <c r="AV174" s="60"/>
      <c r="AW174" s="61"/>
      <c r="AX174" s="62"/>
      <c r="AY174" s="31">
        <f t="shared" si="35"/>
        <v>5</v>
      </c>
      <c r="AZ174" s="63"/>
      <c r="BA174" s="69"/>
      <c r="BB174" s="69"/>
      <c r="BC174" s="69">
        <v>5.0</v>
      </c>
      <c r="BD174" s="71">
        <v>5.0</v>
      </c>
      <c r="BE174" s="71"/>
      <c r="BF174" s="71"/>
      <c r="BG174" s="72"/>
      <c r="BH174" s="73"/>
      <c r="BI174" s="73"/>
      <c r="BJ174" s="74">
        <v>4.0</v>
      </c>
      <c r="BK174" s="74">
        <v>1.0</v>
      </c>
      <c r="BL174" s="77">
        <f t="shared" si="36"/>
        <v>15</v>
      </c>
      <c r="BM174" s="80">
        <f t="shared" si="37"/>
        <v>20</v>
      </c>
      <c r="BN174" s="81"/>
      <c r="BO174" s="82">
        <f>IF(ISBLANK(A174),"",VLOOKUP(LEFT(A174,1),Coordinate,2,FALSE))</f>
        <v>2</v>
      </c>
      <c r="BP174" s="83">
        <f t="shared" si="40"/>
        <v>2</v>
      </c>
      <c r="BQ174" s="84">
        <f t="shared" si="41"/>
        <v>55</v>
      </c>
      <c r="BR174" s="54">
        <f>IF(ISBLANK(A174),"",vlookup(LEFT(A174,1),Coordinate,9,false))</f>
        <v>7</v>
      </c>
      <c r="BS174" s="54">
        <f>IF(ISBLANK(A174),"",VLOOKUP(MID(A174,2,1),Coordinate,9,false))</f>
        <v>1</v>
      </c>
      <c r="BT174" s="54">
        <f>IF(ISBLANK(A174),"",VLOOKUP(MID(A174,3,1),Coordinate,9,false))</f>
        <v>12</v>
      </c>
      <c r="BU174" s="54">
        <f>IF(ISBLANK(A174),"",VLOOKUP(MID(A174,4,1),Coordinate,9,false))</f>
        <v>17</v>
      </c>
      <c r="BV174" s="54">
        <f>IF(ISBLANK(A174),"",VLOOKUP(MID(A174,5,1),Coordinate,9,false))</f>
        <v>6</v>
      </c>
      <c r="BW174" s="54">
        <f>IF(ISBLANK(A174),"",VLOOKUP(MID(A174,6,1),Coordinate,9,false))</f>
        <v>12</v>
      </c>
      <c r="BX174" s="84">
        <f>IF(ISBLANK(A174),"",VLOOKUP(RIGHT(A174,1),Coordinate,9,false))</f>
        <v>0</v>
      </c>
      <c r="BY174" s="84">
        <f t="array" ref="BY174">SUMPRODUCT(BR174:BX174,TRANSPOSE(Weights))</f>
        <v>215</v>
      </c>
      <c r="BZ174" s="53"/>
    </row>
    <row r="175">
      <c r="A175" s="238" t="s">
        <v>581</v>
      </c>
      <c r="B175" s="51" t="str">
        <f>IF(ISBLANK(A175),"",if(C175="","N",if(VLOOKUP(BQ175,NewPlanet,3,false)=C175,"Y","N")))</f>
        <v>N</v>
      </c>
      <c r="C175" s="3" t="s">
        <v>582</v>
      </c>
      <c r="D175" s="52"/>
      <c r="E175" s="52"/>
      <c r="F175" s="53" t="s">
        <v>121</v>
      </c>
      <c r="G175" s="53"/>
      <c r="H175" s="52"/>
      <c r="I175" s="54">
        <f t="shared" si="33"/>
        <v>1</v>
      </c>
      <c r="J175" s="52"/>
      <c r="K175" s="53" t="s">
        <v>121</v>
      </c>
      <c r="L175" s="52"/>
      <c r="M175" s="52"/>
      <c r="N175" s="52"/>
      <c r="O175" s="54">
        <f t="shared" si="34"/>
        <v>1</v>
      </c>
      <c r="P175" s="55" t="s">
        <v>131</v>
      </c>
      <c r="Q175" s="56"/>
      <c r="R175" s="57" t="s">
        <v>123</v>
      </c>
      <c r="S175" s="66" t="s">
        <v>121</v>
      </c>
      <c r="T175" s="59" t="s">
        <v>124</v>
      </c>
      <c r="U175" s="60"/>
      <c r="V175" s="61"/>
      <c r="W175" s="70" t="s">
        <v>121</v>
      </c>
      <c r="X175" s="53" t="s">
        <v>121</v>
      </c>
      <c r="Y175" s="63"/>
      <c r="Z175" s="53">
        <v>3.0</v>
      </c>
      <c r="AA175" s="53">
        <v>4.0</v>
      </c>
      <c r="AB175" s="53"/>
      <c r="AC175" s="65"/>
      <c r="AD175" s="52"/>
      <c r="AE175" s="52"/>
      <c r="AF175" s="52"/>
      <c r="AG175" s="65"/>
      <c r="AH175" s="52"/>
      <c r="AI175" s="52"/>
      <c r="AJ175" s="53">
        <v>1.0</v>
      </c>
      <c r="AK175" s="65"/>
      <c r="AL175" s="52"/>
      <c r="AM175" s="52"/>
      <c r="AN175" s="52"/>
      <c r="AO175" s="56"/>
      <c r="AP175" s="64">
        <v>2.0</v>
      </c>
      <c r="AQ175" s="56"/>
      <c r="AR175" s="58"/>
      <c r="AS175" s="58"/>
      <c r="AT175" s="66"/>
      <c r="AU175" s="60"/>
      <c r="AV175" s="60"/>
      <c r="AW175" s="61"/>
      <c r="AX175" s="62"/>
      <c r="AY175" s="31">
        <f t="shared" si="35"/>
        <v>10</v>
      </c>
      <c r="AZ175" s="63"/>
      <c r="BA175" s="69"/>
      <c r="BB175" s="69"/>
      <c r="BC175" s="69"/>
      <c r="BD175" s="89">
        <v>5.0</v>
      </c>
      <c r="BE175" s="71"/>
      <c r="BF175" s="71"/>
      <c r="BG175" s="72"/>
      <c r="BH175" s="73"/>
      <c r="BI175" s="73"/>
      <c r="BJ175" s="79">
        <v>5.0</v>
      </c>
      <c r="BK175" s="74"/>
      <c r="BL175" s="77">
        <f t="shared" si="36"/>
        <v>10</v>
      </c>
      <c r="BM175" s="80">
        <f t="shared" si="37"/>
        <v>20</v>
      </c>
      <c r="BN175" s="81"/>
      <c r="BO175" s="82">
        <f>IF(ISBLANK(A175),"",VLOOKUP(LEFT(A175,1),Coordinate,2,FALSE))</f>
        <v>2</v>
      </c>
      <c r="BP175" s="83">
        <f t="shared" si="40"/>
        <v>2</v>
      </c>
      <c r="BQ175" s="84">
        <f t="shared" si="41"/>
        <v>91</v>
      </c>
      <c r="BR175" s="54">
        <f>IF(ISBLANK(A175),"",vlookup(LEFT(A175,1),Coordinate,9,false))</f>
        <v>7</v>
      </c>
      <c r="BS175" s="54">
        <f>IF(ISBLANK(A175),"",VLOOKUP(MID(A175,2,1),Coordinate,9,false))</f>
        <v>1</v>
      </c>
      <c r="BT175" s="54">
        <f>IF(ISBLANK(A175),"",VLOOKUP(MID(A175,3,1),Coordinate,9,false))</f>
        <v>25</v>
      </c>
      <c r="BU175" s="54">
        <f>IF(ISBLANK(A175),"",VLOOKUP(MID(A175,4,1),Coordinate,9,false))</f>
        <v>22</v>
      </c>
      <c r="BV175" s="54">
        <f>IF(ISBLANK(A175),"",VLOOKUP(MID(A175,5,1),Coordinate,9,false))</f>
        <v>9</v>
      </c>
      <c r="BW175" s="54">
        <f>IF(ISBLANK(A175),"",VLOOKUP(MID(A175,6,1),Coordinate,9,false))</f>
        <v>16</v>
      </c>
      <c r="BX175" s="84">
        <f>IF(ISBLANK(A175),"",VLOOKUP(RIGHT(A175,1),Coordinate,9,false))</f>
        <v>11</v>
      </c>
      <c r="BY175" s="84">
        <f t="array" ref="BY175">SUMPRODUCT(BR175:BX175,TRANSPOSE(Weights))</f>
        <v>390</v>
      </c>
      <c r="BZ175" s="53"/>
    </row>
    <row r="176">
      <c r="A176" s="238" t="s">
        <v>585</v>
      </c>
      <c r="B176" s="51" t="str">
        <f>IF(ISBLANK(A176),"",if(C176="","N",if(VLOOKUP(BQ176,NewPlanet,3,false)=C176,"Y","N")))</f>
        <v>N</v>
      </c>
      <c r="C176" s="3" t="s">
        <v>586</v>
      </c>
      <c r="D176" s="52"/>
      <c r="E176" s="52"/>
      <c r="F176" s="53" t="s">
        <v>121</v>
      </c>
      <c r="G176" s="53"/>
      <c r="H176" s="52"/>
      <c r="I176" s="54">
        <f t="shared" si="33"/>
        <v>1</v>
      </c>
      <c r="J176" s="52"/>
      <c r="K176" s="52"/>
      <c r="L176" s="52"/>
      <c r="M176" s="52"/>
      <c r="N176" s="53" t="s">
        <v>121</v>
      </c>
      <c r="O176" s="54">
        <f t="shared" si="34"/>
        <v>1</v>
      </c>
      <c r="P176" s="55" t="s">
        <v>123</v>
      </c>
      <c r="Q176" s="64" t="s">
        <v>121</v>
      </c>
      <c r="R176" s="57" t="s">
        <v>124</v>
      </c>
      <c r="S176" s="58"/>
      <c r="T176" s="59" t="s">
        <v>124</v>
      </c>
      <c r="U176" s="60"/>
      <c r="V176" s="61"/>
      <c r="W176" s="70" t="s">
        <v>121</v>
      </c>
      <c r="X176" s="52"/>
      <c r="Y176" s="63"/>
      <c r="Z176" s="53">
        <v>3.0</v>
      </c>
      <c r="AA176" s="53">
        <v>5.0</v>
      </c>
      <c r="AB176" s="53">
        <v>2.0</v>
      </c>
      <c r="AC176" s="65"/>
      <c r="AD176" s="52"/>
      <c r="AE176" s="52"/>
      <c r="AF176" s="52"/>
      <c r="AG176" s="65"/>
      <c r="AH176" s="52"/>
      <c r="AI176" s="52"/>
      <c r="AJ176" s="52"/>
      <c r="AK176" s="65"/>
      <c r="AL176" s="52"/>
      <c r="AM176" s="52"/>
      <c r="AN176" s="52"/>
      <c r="AO176" s="56"/>
      <c r="AP176" s="56"/>
      <c r="AQ176" s="56"/>
      <c r="AR176" s="58"/>
      <c r="AS176" s="58"/>
      <c r="AT176" s="66"/>
      <c r="AU176" s="60"/>
      <c r="AV176" s="60"/>
      <c r="AW176" s="61"/>
      <c r="AX176" s="62"/>
      <c r="AY176" s="31">
        <f t="shared" si="35"/>
        <v>10</v>
      </c>
      <c r="AZ176" s="63"/>
      <c r="BA176" s="75">
        <v>3.0</v>
      </c>
      <c r="BB176" s="69"/>
      <c r="BC176" s="69"/>
      <c r="BD176" s="71"/>
      <c r="BE176" s="71"/>
      <c r="BF176" s="71"/>
      <c r="BG176" s="72"/>
      <c r="BH176" s="73"/>
      <c r="BI176" s="73"/>
      <c r="BJ176" s="79">
        <v>7.0</v>
      </c>
      <c r="BK176" s="74"/>
      <c r="BL176" s="77">
        <f t="shared" si="36"/>
        <v>10</v>
      </c>
      <c r="BM176" s="80">
        <f t="shared" si="37"/>
        <v>20</v>
      </c>
      <c r="BN176" s="81" t="s">
        <v>589</v>
      </c>
      <c r="BO176" s="82">
        <f>IF(ISBLANK(A176),"",VLOOKUP(LEFT(A176,1),Coordinate,2,FALSE))</f>
        <v>2</v>
      </c>
      <c r="BP176" s="83">
        <f t="shared" si="40"/>
        <v>2</v>
      </c>
      <c r="BQ176" s="84">
        <f t="shared" si="41"/>
        <v>68</v>
      </c>
      <c r="BR176" s="54">
        <f>IF(ISBLANK(A176),"",vlookup(LEFT(A176,1),Coordinate,9,false))</f>
        <v>7</v>
      </c>
      <c r="BS176" s="54">
        <f>IF(ISBLANK(A176),"",VLOOKUP(MID(A176,2,1),Coordinate,9,false))</f>
        <v>10</v>
      </c>
      <c r="BT176" s="54">
        <f>IF(ISBLANK(A176),"",VLOOKUP(MID(A176,3,1),Coordinate,9,false))</f>
        <v>25</v>
      </c>
      <c r="BU176" s="54">
        <f>IF(ISBLANK(A176),"",VLOOKUP(MID(A176,4,1),Coordinate,9,false))</f>
        <v>16</v>
      </c>
      <c r="BV176" s="54">
        <f>IF(ISBLANK(A176),"",VLOOKUP(MID(A176,5,1),Coordinate,9,false))</f>
        <v>3</v>
      </c>
      <c r="BW176" s="54">
        <f>IF(ISBLANK(A176),"",VLOOKUP(MID(A176,6,1),Coordinate,9,false))</f>
        <v>5</v>
      </c>
      <c r="BX176" s="84">
        <f>IF(ISBLANK(A176),"",VLOOKUP(RIGHT(A176,1),Coordinate,9,false))</f>
        <v>2</v>
      </c>
      <c r="BY176" s="84">
        <f t="array" ref="BY176">SUMPRODUCT(BR176:BX176,TRANSPOSE(Weights))</f>
        <v>225</v>
      </c>
      <c r="BZ176" s="53"/>
    </row>
    <row r="177">
      <c r="A177" s="238" t="s">
        <v>592</v>
      </c>
      <c r="B177" s="51" t="str">
        <f>IF(ISBLANK(A177),"",if(C177="","N",if(VLOOKUP(BQ177,NewPlanet,3,false)=C177,"Y","N")))</f>
        <v>N</v>
      </c>
      <c r="C177" s="3" t="s">
        <v>594</v>
      </c>
      <c r="D177" s="52"/>
      <c r="E177" s="52"/>
      <c r="F177" s="52"/>
      <c r="G177" s="53" t="s">
        <v>121</v>
      </c>
      <c r="H177" s="52"/>
      <c r="I177" s="54">
        <f t="shared" si="33"/>
        <v>1</v>
      </c>
      <c r="J177" s="52"/>
      <c r="K177" s="52"/>
      <c r="L177" s="52"/>
      <c r="M177" s="52"/>
      <c r="N177" s="53" t="s">
        <v>121</v>
      </c>
      <c r="O177" s="54">
        <f t="shared" si="34"/>
        <v>1</v>
      </c>
      <c r="P177" s="55" t="s">
        <v>124</v>
      </c>
      <c r="Q177" s="56"/>
      <c r="R177" s="57" t="s">
        <v>124</v>
      </c>
      <c r="S177" s="58"/>
      <c r="T177" s="59" t="s">
        <v>124</v>
      </c>
      <c r="U177" s="60"/>
      <c r="V177" s="61"/>
      <c r="W177" s="70" t="s">
        <v>121</v>
      </c>
      <c r="X177" s="52"/>
      <c r="Y177" s="63"/>
      <c r="Z177" s="53">
        <v>4.0</v>
      </c>
      <c r="AA177" s="53">
        <v>3.0</v>
      </c>
      <c r="AB177" s="53">
        <v>3.0</v>
      </c>
      <c r="AC177" s="65"/>
      <c r="AD177" s="52"/>
      <c r="AE177" s="52"/>
      <c r="AF177" s="52"/>
      <c r="AG177" s="65"/>
      <c r="AH177" s="52"/>
      <c r="AI177" s="52"/>
      <c r="AJ177" s="52"/>
      <c r="AK177" s="65"/>
      <c r="AL177" s="52"/>
      <c r="AM177" s="52"/>
      <c r="AN177" s="52"/>
      <c r="AO177" s="56"/>
      <c r="AP177" s="56"/>
      <c r="AQ177" s="56"/>
      <c r="AR177" s="58"/>
      <c r="AS177" s="58"/>
      <c r="AT177" s="66"/>
      <c r="AU177" s="60"/>
      <c r="AV177" s="60"/>
      <c r="AW177" s="61"/>
      <c r="AX177" s="62"/>
      <c r="AY177" s="31">
        <f t="shared" si="35"/>
        <v>10</v>
      </c>
      <c r="AZ177" s="63"/>
      <c r="BA177" s="69"/>
      <c r="BB177" s="69"/>
      <c r="BC177" s="69"/>
      <c r="BD177" s="71"/>
      <c r="BE177" s="71"/>
      <c r="BF177" s="71"/>
      <c r="BG177" s="72"/>
      <c r="BH177" s="73"/>
      <c r="BI177" s="73"/>
      <c r="BJ177" s="79">
        <v>4.0</v>
      </c>
      <c r="BK177" s="79">
        <v>6.0</v>
      </c>
      <c r="BL177" s="77">
        <f t="shared" si="36"/>
        <v>10</v>
      </c>
      <c r="BM177" s="80">
        <f t="shared" si="37"/>
        <v>20</v>
      </c>
      <c r="BN177" s="81"/>
      <c r="BO177" s="82">
        <f>IF(ISBLANK(A177),"",VLOOKUP(LEFT(A177,1),Coordinate,2,FALSE))</f>
        <v>2</v>
      </c>
      <c r="BP177" s="83">
        <f t="shared" si="40"/>
        <v>2</v>
      </c>
      <c r="BQ177" s="84">
        <f t="shared" si="41"/>
        <v>79</v>
      </c>
      <c r="BR177" s="54">
        <f>IF(ISBLANK(A177),"",vlookup(LEFT(A177,1),Coordinate,9,false))</f>
        <v>7</v>
      </c>
      <c r="BS177" s="54">
        <f>IF(ISBLANK(A177),"",VLOOKUP(MID(A177,2,1),Coordinate,9,false))</f>
        <v>11</v>
      </c>
      <c r="BT177" s="54">
        <f>IF(ISBLANK(A177),"",VLOOKUP(MID(A177,3,1),Coordinate,9,false))</f>
        <v>20</v>
      </c>
      <c r="BU177" s="54">
        <f>IF(ISBLANK(A177),"",VLOOKUP(MID(A177,4,1),Coordinate,9,false))</f>
        <v>12</v>
      </c>
      <c r="BV177" s="54">
        <f>IF(ISBLANK(A177),"",VLOOKUP(MID(A177,5,1),Coordinate,9,false))</f>
        <v>3</v>
      </c>
      <c r="BW177" s="54">
        <f>IF(ISBLANK(A177),"",VLOOKUP(MID(A177,6,1),Coordinate,9,false))</f>
        <v>7</v>
      </c>
      <c r="BX177" s="84">
        <f>IF(ISBLANK(A177),"",VLOOKUP(RIGHT(A177,1),Coordinate,9,false))</f>
        <v>19</v>
      </c>
      <c r="BY177" s="84">
        <f t="array" ref="BY177">SUMPRODUCT(BR177:BX177,TRANSPOSE(Weights))</f>
        <v>327</v>
      </c>
      <c r="BZ177" s="53"/>
    </row>
    <row r="178">
      <c r="A178" s="238" t="s">
        <v>597</v>
      </c>
      <c r="B178" s="51" t="str">
        <f>IF(ISBLANK(A178),"",if(C178="","N",if(VLOOKUP(BQ178,NewPlanet,3,false)=C178,"Y","N")))</f>
        <v>N</v>
      </c>
      <c r="C178" s="3" t="s">
        <v>598</v>
      </c>
      <c r="D178" s="52"/>
      <c r="E178" s="52"/>
      <c r="F178" s="53" t="s">
        <v>119</v>
      </c>
      <c r="G178" s="53"/>
      <c r="H178" s="52"/>
      <c r="I178" s="54">
        <f t="shared" si="33"/>
        <v>1</v>
      </c>
      <c r="J178" s="52"/>
      <c r="K178" s="52"/>
      <c r="L178" s="52"/>
      <c r="M178" s="52"/>
      <c r="N178" s="53" t="s">
        <v>119</v>
      </c>
      <c r="O178" s="54">
        <f t="shared" si="34"/>
        <v>1</v>
      </c>
      <c r="P178" s="55" t="s">
        <v>124</v>
      </c>
      <c r="Q178" s="56"/>
      <c r="R178" s="57" t="s">
        <v>123</v>
      </c>
      <c r="S178" s="66" t="s">
        <v>119</v>
      </c>
      <c r="T178" s="59" t="s">
        <v>124</v>
      </c>
      <c r="U178" s="60"/>
      <c r="V178" s="61"/>
      <c r="W178" s="70" t="s">
        <v>119</v>
      </c>
      <c r="X178" s="52"/>
      <c r="Y178" s="63"/>
      <c r="Z178" s="53">
        <v>2.0</v>
      </c>
      <c r="AA178" s="53">
        <v>4.0</v>
      </c>
      <c r="AB178" s="53">
        <v>4.0</v>
      </c>
      <c r="AC178" s="65"/>
      <c r="AD178" s="52"/>
      <c r="AE178" s="52"/>
      <c r="AF178" s="52"/>
      <c r="AG178" s="65"/>
      <c r="AH178" s="52"/>
      <c r="AI178" s="52"/>
      <c r="AJ178" s="52"/>
      <c r="AK178" s="65"/>
      <c r="AL178" s="52"/>
      <c r="AM178" s="52"/>
      <c r="AN178" s="52"/>
      <c r="AO178" s="56"/>
      <c r="AP178" s="56"/>
      <c r="AQ178" s="56"/>
      <c r="AR178" s="58"/>
      <c r="AS178" s="58"/>
      <c r="AT178" s="66"/>
      <c r="AU178" s="60"/>
      <c r="AV178" s="60"/>
      <c r="AW178" s="61"/>
      <c r="AX178" s="62"/>
      <c r="AY178" s="31">
        <f t="shared" si="35"/>
        <v>10</v>
      </c>
      <c r="AZ178" s="63"/>
      <c r="BA178" s="69"/>
      <c r="BB178" s="69"/>
      <c r="BC178" s="69"/>
      <c r="BD178" s="89">
        <v>3.0</v>
      </c>
      <c r="BE178" s="71"/>
      <c r="BF178" s="71"/>
      <c r="BG178" s="72"/>
      <c r="BH178" s="73"/>
      <c r="BI178" s="73"/>
      <c r="BJ178" s="79">
        <v>7.0</v>
      </c>
      <c r="BK178" s="74"/>
      <c r="BL178" s="77">
        <f t="shared" si="36"/>
        <v>10</v>
      </c>
      <c r="BM178" s="80">
        <f t="shared" si="37"/>
        <v>20</v>
      </c>
      <c r="BN178" s="81"/>
      <c r="BO178" s="82">
        <f>IF(ISBLANK(A178),"",VLOOKUP(LEFT(A178,1),Coordinate,2,FALSE))</f>
        <v>2</v>
      </c>
      <c r="BP178" s="83">
        <f t="shared" si="40"/>
        <v>2</v>
      </c>
      <c r="BQ178" s="84">
        <f t="shared" si="41"/>
        <v>68</v>
      </c>
      <c r="BR178" s="54">
        <f>IF(ISBLANK(A178),"",vlookup(LEFT(A178,1),Coordinate,9,false))</f>
        <v>7</v>
      </c>
      <c r="BS178" s="54">
        <f>IF(ISBLANK(A178),"",VLOOKUP(MID(A178,2,1),Coordinate,9,false))</f>
        <v>14</v>
      </c>
      <c r="BT178" s="54">
        <f>IF(ISBLANK(A178),"",VLOOKUP(MID(A178,3,1),Coordinate,9,false))</f>
        <v>1</v>
      </c>
      <c r="BU178" s="54">
        <f>IF(ISBLANK(A178),"",VLOOKUP(MID(A178,4,1),Coordinate,9,false))</f>
        <v>1</v>
      </c>
      <c r="BV178" s="54">
        <f>IF(ISBLANK(A178),"",VLOOKUP(MID(A178,5,1),Coordinate,9,false))</f>
        <v>8</v>
      </c>
      <c r="BW178" s="54">
        <f>IF(ISBLANK(A178),"",VLOOKUP(MID(A178,6,1),Coordinate,9,false))</f>
        <v>19</v>
      </c>
      <c r="BX178" s="84">
        <f>IF(ISBLANK(A178),"",VLOOKUP(RIGHT(A178,1),Coordinate,9,false))</f>
        <v>18</v>
      </c>
      <c r="BY178" s="84">
        <f t="array" ref="BY178">SUMPRODUCT(BR178:BX178,TRANSPOSE(Weights))</f>
        <v>322</v>
      </c>
      <c r="BZ178" s="53"/>
    </row>
    <row r="179">
      <c r="A179" s="238" t="s">
        <v>601</v>
      </c>
      <c r="B179" s="51" t="str">
        <f>IF(ISBLANK(A179),"",if(C179="","N",if(VLOOKUP(BQ179,NewPlanet,3,false)=C179,"Y","N")))</f>
        <v>N</v>
      </c>
      <c r="C179" s="3" t="s">
        <v>602</v>
      </c>
      <c r="D179" s="52" t="s">
        <v>119</v>
      </c>
      <c r="E179" s="52"/>
      <c r="F179" s="52"/>
      <c r="G179" s="53"/>
      <c r="H179" s="52"/>
      <c r="I179" s="54">
        <f t="shared" si="33"/>
        <v>1</v>
      </c>
      <c r="J179" s="52"/>
      <c r="K179" s="52"/>
      <c r="L179" s="52"/>
      <c r="M179" s="52"/>
      <c r="N179" s="52" t="s">
        <v>119</v>
      </c>
      <c r="O179" s="54">
        <f t="shared" si="34"/>
        <v>1</v>
      </c>
      <c r="P179" s="55" t="s">
        <v>122</v>
      </c>
      <c r="Q179" s="56" t="s">
        <v>119</v>
      </c>
      <c r="R179" s="57" t="s">
        <v>124</v>
      </c>
      <c r="S179" s="58"/>
      <c r="T179" s="59" t="s">
        <v>124</v>
      </c>
      <c r="U179" s="60"/>
      <c r="V179" s="61"/>
      <c r="W179" s="62" t="s">
        <v>119</v>
      </c>
      <c r="X179" s="52"/>
      <c r="Y179" s="63"/>
      <c r="Z179" s="53">
        <v>2.0</v>
      </c>
      <c r="AA179" s="53">
        <v>4.0</v>
      </c>
      <c r="AB179" s="53">
        <v>3.0</v>
      </c>
      <c r="AC179" s="65"/>
      <c r="AD179" s="52"/>
      <c r="AE179" s="52"/>
      <c r="AF179" s="52"/>
      <c r="AG179" s="65"/>
      <c r="AH179" s="52"/>
      <c r="AI179" s="52"/>
      <c r="AJ179" s="52"/>
      <c r="AK179" s="65"/>
      <c r="AL179" s="52">
        <v>1.0</v>
      </c>
      <c r="AM179" s="52"/>
      <c r="AN179" s="52"/>
      <c r="AO179" s="56"/>
      <c r="AP179" s="56"/>
      <c r="AQ179" s="56"/>
      <c r="AR179" s="58"/>
      <c r="AS179" s="58"/>
      <c r="AT179" s="66"/>
      <c r="AU179" s="60"/>
      <c r="AV179" s="60"/>
      <c r="AW179" s="61"/>
      <c r="AX179" s="62">
        <v>7.0</v>
      </c>
      <c r="AY179" s="31">
        <f t="shared" si="35"/>
        <v>17</v>
      </c>
      <c r="AZ179" s="63"/>
      <c r="BA179" s="69"/>
      <c r="BB179" s="69"/>
      <c r="BC179" s="69">
        <v>3.0</v>
      </c>
      <c r="BD179" s="71"/>
      <c r="BE179" s="71"/>
      <c r="BF179" s="71"/>
      <c r="BG179" s="72"/>
      <c r="BH179" s="73"/>
      <c r="BI179" s="73"/>
      <c r="BJ179" s="74"/>
      <c r="BK179" s="74"/>
      <c r="BL179" s="77">
        <f t="shared" si="36"/>
        <v>3</v>
      </c>
      <c r="BM179" s="80">
        <f t="shared" si="37"/>
        <v>20</v>
      </c>
      <c r="BN179" s="81"/>
      <c r="BO179" s="82">
        <f>IF(ISBLANK(A179),"",VLOOKUP(LEFT(A179,1),Coordinate,2,FALSE))</f>
        <v>2</v>
      </c>
      <c r="BP179" s="83">
        <f t="shared" si="40"/>
        <v>2</v>
      </c>
      <c r="BQ179" s="84">
        <f t="shared" si="41"/>
        <v>98</v>
      </c>
      <c r="BR179" s="54">
        <f>IF(ISBLANK(A179),"",vlookup(LEFT(A179,1),Coordinate,9,false))</f>
        <v>7</v>
      </c>
      <c r="BS179" s="54">
        <f>IF(ISBLANK(A179),"",VLOOKUP(MID(A179,2,1),Coordinate,9,false))</f>
        <v>14</v>
      </c>
      <c r="BT179" s="54">
        <f>IF(ISBLANK(A179),"",VLOOKUP(MID(A179,3,1),Coordinate,9,false))</f>
        <v>17</v>
      </c>
      <c r="BU179" s="54">
        <f>IF(ISBLANK(A179),"",VLOOKUP(MID(A179,4,1),Coordinate,9,false))</f>
        <v>8</v>
      </c>
      <c r="BV179" s="54">
        <f>IF(ISBLANK(A179),"",VLOOKUP(MID(A179,5,1),Coordinate,9,false))</f>
        <v>25</v>
      </c>
      <c r="BW179" s="54">
        <f>IF(ISBLANK(A179),"",VLOOKUP(MID(A179,6,1),Coordinate,9,false))</f>
        <v>14</v>
      </c>
      <c r="BX179" s="84">
        <f>IF(ISBLANK(A179),"",VLOOKUP(RIGHT(A179,1),Coordinate,9,false))</f>
        <v>13</v>
      </c>
      <c r="BY179" s="84">
        <f t="array" ref="BY179">SUMPRODUCT(BR179:BX179,TRANSPOSE(Weights))</f>
        <v>418</v>
      </c>
      <c r="BZ179" s="53"/>
    </row>
    <row r="180">
      <c r="A180" s="238" t="s">
        <v>603</v>
      </c>
      <c r="B180" s="51" t="str">
        <f>IF(ISBLANK(A180),"",if(C180="","N",if(VLOOKUP(BQ180,NewPlanet,3,false)=C180,"Y","N")))</f>
        <v>N</v>
      </c>
      <c r="C180" s="3" t="s">
        <v>605</v>
      </c>
      <c r="D180" s="52"/>
      <c r="E180" s="52"/>
      <c r="F180" s="52"/>
      <c r="G180" s="53"/>
      <c r="H180" s="52" t="s">
        <v>119</v>
      </c>
      <c r="I180" s="54">
        <f t="shared" si="33"/>
        <v>1</v>
      </c>
      <c r="J180" s="52" t="s">
        <v>119</v>
      </c>
      <c r="K180" s="52"/>
      <c r="L180" s="52"/>
      <c r="M180" s="52"/>
      <c r="N180" s="52"/>
      <c r="O180" s="54">
        <f t="shared" si="34"/>
        <v>1</v>
      </c>
      <c r="P180" s="55" t="s">
        <v>131</v>
      </c>
      <c r="Q180" s="56"/>
      <c r="R180" s="57" t="s">
        <v>123</v>
      </c>
      <c r="S180" s="58" t="s">
        <v>119</v>
      </c>
      <c r="T180" s="59" t="s">
        <v>125</v>
      </c>
      <c r="U180" s="60" t="s">
        <v>119</v>
      </c>
      <c r="V180" s="61"/>
      <c r="W180" s="62" t="s">
        <v>119</v>
      </c>
      <c r="X180" s="52" t="s">
        <v>119</v>
      </c>
      <c r="Y180" s="63"/>
      <c r="Z180" s="53">
        <v>4.0</v>
      </c>
      <c r="AA180" s="53">
        <v>1.0</v>
      </c>
      <c r="AB180" s="53">
        <v>0.0</v>
      </c>
      <c r="AC180" s="65"/>
      <c r="AD180" s="52"/>
      <c r="AE180" s="52"/>
      <c r="AF180" s="52"/>
      <c r="AG180" s="65"/>
      <c r="AH180" s="52">
        <v>1.0</v>
      </c>
      <c r="AI180" s="52"/>
      <c r="AJ180" s="52"/>
      <c r="AK180" s="65"/>
      <c r="AL180" s="52"/>
      <c r="AM180" s="52"/>
      <c r="AN180" s="52"/>
      <c r="AO180" s="56"/>
      <c r="AP180" s="64">
        <v>1.0</v>
      </c>
      <c r="AQ180" s="56"/>
      <c r="AR180" s="58"/>
      <c r="AS180" s="58"/>
      <c r="AT180" s="66"/>
      <c r="AU180" s="60"/>
      <c r="AV180" s="60"/>
      <c r="AW180" s="61"/>
      <c r="AX180" s="62"/>
      <c r="AY180" s="31">
        <f t="shared" si="35"/>
        <v>7</v>
      </c>
      <c r="AZ180" s="63"/>
      <c r="BA180" s="69"/>
      <c r="BB180" s="69"/>
      <c r="BC180" s="69"/>
      <c r="BD180" s="89">
        <v>5.0</v>
      </c>
      <c r="BE180" s="71"/>
      <c r="BF180" s="71"/>
      <c r="BG180" s="72">
        <v>4.0</v>
      </c>
      <c r="BH180" s="73"/>
      <c r="BI180" s="73"/>
      <c r="BJ180" s="79">
        <v>4.0</v>
      </c>
      <c r="BK180" s="74"/>
      <c r="BL180" s="77">
        <f t="shared" si="36"/>
        <v>13</v>
      </c>
      <c r="BM180" s="80">
        <f t="shared" si="37"/>
        <v>20</v>
      </c>
      <c r="BN180" s="81" t="s">
        <v>606</v>
      </c>
      <c r="BO180" s="82">
        <f>IF(ISBLANK(A180),"",VLOOKUP(LEFT(A180,1),Coordinate,2,FALSE))</f>
        <v>2</v>
      </c>
      <c r="BP180" s="83">
        <f t="shared" si="40"/>
        <v>2</v>
      </c>
      <c r="BQ180" s="84">
        <f t="shared" si="41"/>
        <v>77</v>
      </c>
      <c r="BR180" s="54">
        <f>IF(ISBLANK(A180),"",vlookup(LEFT(A180,1),Coordinate,9,false))</f>
        <v>8</v>
      </c>
      <c r="BS180" s="54">
        <f>IF(ISBLANK(A180),"",VLOOKUP(MID(A180,2,1),Coordinate,9,false))</f>
        <v>9</v>
      </c>
      <c r="BT180" s="54">
        <f>IF(ISBLANK(A180),"",VLOOKUP(MID(A180,3,1),Coordinate,9,false))</f>
        <v>10</v>
      </c>
      <c r="BU180" s="54">
        <f>IF(ISBLANK(A180),"",VLOOKUP(MID(A180,4,1),Coordinate,9,false))</f>
        <v>11</v>
      </c>
      <c r="BV180" s="54">
        <f>IF(ISBLANK(A180),"",VLOOKUP(MID(A180,5,1),Coordinate,9,false))</f>
        <v>12</v>
      </c>
      <c r="BW180" s="54">
        <f>IF(ISBLANK(A180),"",VLOOKUP(MID(A180,6,1),Coordinate,9,false))</f>
        <v>13</v>
      </c>
      <c r="BX180" s="84">
        <f>IF(ISBLANK(A180),"",VLOOKUP(RIGHT(A180,1),Coordinate,9,false))</f>
        <v>14</v>
      </c>
      <c r="BY180" s="84">
        <f t="array" ref="BY180">SUMPRODUCT(BR180:BX180,TRANSPOSE(Weights))</f>
        <v>336</v>
      </c>
      <c r="BZ180" s="53"/>
    </row>
    <row r="181">
      <c r="A181" s="238" t="s">
        <v>609</v>
      </c>
      <c r="B181" s="51" t="str">
        <f>IF(ISBLANK(A181),"",if(C181="","N",if(VLOOKUP(BQ181,NewPlanet,3,false)=C181,"Y","N")))</f>
        <v>N</v>
      </c>
      <c r="C181" s="87" t="s">
        <v>610</v>
      </c>
      <c r="D181" s="52"/>
      <c r="E181" s="53" t="s">
        <v>119</v>
      </c>
      <c r="F181" s="52"/>
      <c r="G181" s="53"/>
      <c r="H181" s="52"/>
      <c r="I181" s="54">
        <f t="shared" si="33"/>
        <v>1</v>
      </c>
      <c r="J181" s="53" t="s">
        <v>119</v>
      </c>
      <c r="K181" s="52"/>
      <c r="L181" s="52"/>
      <c r="M181" s="52"/>
      <c r="N181" s="52"/>
      <c r="O181" s="54">
        <f t="shared" si="34"/>
        <v>1</v>
      </c>
      <c r="P181" s="55" t="s">
        <v>123</v>
      </c>
      <c r="Q181" s="56"/>
      <c r="R181" s="55" t="s">
        <v>122</v>
      </c>
      <c r="S181" s="58"/>
      <c r="T181" s="59" t="s">
        <v>124</v>
      </c>
      <c r="U181" s="60"/>
      <c r="V181" s="61"/>
      <c r="W181" s="70" t="s">
        <v>119</v>
      </c>
      <c r="X181" s="52"/>
      <c r="Y181" s="63"/>
      <c r="Z181" s="53">
        <v>2.0</v>
      </c>
      <c r="AA181" s="53">
        <v>3.0</v>
      </c>
      <c r="AB181" s="53"/>
      <c r="AC181" s="65"/>
      <c r="AD181" s="52"/>
      <c r="AE181" s="52"/>
      <c r="AF181" s="52"/>
      <c r="AG181" s="65"/>
      <c r="AH181" s="52"/>
      <c r="AI181" s="52"/>
      <c r="AJ181" s="52"/>
      <c r="AK181" s="65"/>
      <c r="AL181" s="52"/>
      <c r="AM181" s="52"/>
      <c r="AN181" s="52"/>
      <c r="AO181" s="64">
        <v>4.0</v>
      </c>
      <c r="AP181" s="56"/>
      <c r="AQ181" s="56"/>
      <c r="AR181" s="58"/>
      <c r="AS181" s="58"/>
      <c r="AT181" s="66">
        <v>6.0</v>
      </c>
      <c r="AU181" s="60"/>
      <c r="AV181" s="60"/>
      <c r="AW181" s="61"/>
      <c r="AX181" s="62"/>
      <c r="AY181" s="31">
        <f t="shared" si="35"/>
        <v>15</v>
      </c>
      <c r="AZ181" s="63"/>
      <c r="BA181" s="69"/>
      <c r="BB181" s="69"/>
      <c r="BC181" s="69"/>
      <c r="BD181" s="71"/>
      <c r="BE181" s="71"/>
      <c r="BF181" s="71"/>
      <c r="BG181" s="72"/>
      <c r="BH181" s="73"/>
      <c r="BI181" s="73"/>
      <c r="BJ181" s="79">
        <v>5.0</v>
      </c>
      <c r="BK181" s="74"/>
      <c r="BL181" s="77">
        <f t="shared" si="36"/>
        <v>5</v>
      </c>
      <c r="BM181" s="80">
        <f t="shared" si="37"/>
        <v>20</v>
      </c>
      <c r="BN181" s="81"/>
      <c r="BO181" s="82">
        <f>IF(ISBLANK(A181),"",VLOOKUP(LEFT(A181,1),Coordinate,2,FALSE))</f>
        <v>2</v>
      </c>
      <c r="BP181" s="83">
        <f t="shared" si="40"/>
        <v>2</v>
      </c>
      <c r="BQ181" s="84">
        <f t="shared" si="41"/>
        <v>77</v>
      </c>
      <c r="BR181" s="54">
        <f>IF(ISBLANK(A181),"",vlookup(LEFT(A181,1),Coordinate,9,false))</f>
        <v>8</v>
      </c>
      <c r="BS181" s="54">
        <f>IF(ISBLANK(A181),"",VLOOKUP(MID(A181,2,1),Coordinate,9,false))</f>
        <v>17</v>
      </c>
      <c r="BT181" s="54">
        <f>IF(ISBLANK(A181),"",VLOOKUP(MID(A181,3,1),Coordinate,9,false))</f>
        <v>14</v>
      </c>
      <c r="BU181" s="54">
        <f>IF(ISBLANK(A181),"",VLOOKUP(MID(A181,4,1),Coordinate,9,false))</f>
        <v>13</v>
      </c>
      <c r="BV181" s="54">
        <f>IF(ISBLANK(A181),"",VLOOKUP(MID(A181,5,1),Coordinate,9,false))</f>
        <v>12</v>
      </c>
      <c r="BW181" s="54">
        <f>IF(ISBLANK(A181),"",VLOOKUP(MID(A181,6,1),Coordinate,9,false))</f>
        <v>0</v>
      </c>
      <c r="BX181" s="84">
        <f>IF(ISBLANK(A181),"",VLOOKUP(RIGHT(A181,1),Coordinate,9,false))</f>
        <v>13</v>
      </c>
      <c r="BY181" s="84">
        <f t="array" ref="BY181">SUMPRODUCT(BR181:BX181,TRANSPOSE(Weights))</f>
        <v>287</v>
      </c>
      <c r="BZ181" s="53"/>
    </row>
    <row r="182">
      <c r="A182" s="238" t="s">
        <v>612</v>
      </c>
      <c r="B182" s="51" t="str">
        <f>IF(ISBLANK(A182),"",if(C182="","N",if(VLOOKUP(BQ182,NewPlanet,3,false)=C182,"Y","N")))</f>
        <v>N</v>
      </c>
      <c r="C182" s="3" t="s">
        <v>613</v>
      </c>
      <c r="D182" s="52"/>
      <c r="E182" s="52"/>
      <c r="F182" s="52" t="s">
        <v>119</v>
      </c>
      <c r="G182" s="53"/>
      <c r="H182" s="52"/>
      <c r="I182" s="54">
        <f t="shared" si="33"/>
        <v>1</v>
      </c>
      <c r="J182" s="52"/>
      <c r="K182" s="52"/>
      <c r="L182" s="52"/>
      <c r="M182" s="52" t="s">
        <v>119</v>
      </c>
      <c r="N182" s="52"/>
      <c r="O182" s="54">
        <f t="shared" si="34"/>
        <v>1</v>
      </c>
      <c r="P182" s="55" t="s">
        <v>131</v>
      </c>
      <c r="Q182" s="56" t="s">
        <v>119</v>
      </c>
      <c r="R182" s="57" t="s">
        <v>123</v>
      </c>
      <c r="S182" s="58"/>
      <c r="T182" s="59" t="s">
        <v>124</v>
      </c>
      <c r="U182" s="60"/>
      <c r="V182" s="61"/>
      <c r="W182" s="62" t="s">
        <v>119</v>
      </c>
      <c r="X182" s="52"/>
      <c r="Y182" s="63"/>
      <c r="Z182" s="53">
        <v>5.0</v>
      </c>
      <c r="AA182" s="53">
        <v>2.0</v>
      </c>
      <c r="AB182" s="53"/>
      <c r="AC182" s="65"/>
      <c r="AD182" s="52"/>
      <c r="AE182" s="52"/>
      <c r="AF182" s="52"/>
      <c r="AG182" s="65"/>
      <c r="AH182" s="52"/>
      <c r="AI182" s="52"/>
      <c r="AJ182" s="52"/>
      <c r="AK182" s="65"/>
      <c r="AL182" s="52"/>
      <c r="AM182" s="52"/>
      <c r="AN182" s="52"/>
      <c r="AO182" s="56"/>
      <c r="AP182" s="56"/>
      <c r="AQ182" s="56"/>
      <c r="AR182" s="58">
        <v>4.0</v>
      </c>
      <c r="AS182" s="58"/>
      <c r="AT182" s="66"/>
      <c r="AU182" s="60"/>
      <c r="AV182" s="60"/>
      <c r="AW182" s="61"/>
      <c r="AX182" s="62"/>
      <c r="AY182" s="31">
        <f t="shared" si="35"/>
        <v>11</v>
      </c>
      <c r="AZ182" s="63"/>
      <c r="BA182" s="69"/>
      <c r="BB182" s="69">
        <v>3.0</v>
      </c>
      <c r="BC182" s="69"/>
      <c r="BD182" s="71"/>
      <c r="BE182" s="71"/>
      <c r="BF182" s="71"/>
      <c r="BG182" s="72"/>
      <c r="BH182" s="73"/>
      <c r="BI182" s="73"/>
      <c r="BJ182" s="74">
        <v>6.0</v>
      </c>
      <c r="BK182" s="74"/>
      <c r="BL182" s="77">
        <f t="shared" si="36"/>
        <v>9</v>
      </c>
      <c r="BM182" s="80">
        <f t="shared" si="37"/>
        <v>20</v>
      </c>
      <c r="BN182" s="81"/>
      <c r="BO182" s="82">
        <f>IF(ISBLANK(A182),"",VLOOKUP(LEFT(A182,1),Coordinate,2,FALSE))</f>
        <v>2</v>
      </c>
      <c r="BP182" s="83">
        <f t="shared" si="40"/>
        <v>2</v>
      </c>
      <c r="BQ182" s="84">
        <f t="shared" si="41"/>
        <v>80</v>
      </c>
      <c r="BR182" s="54">
        <f>IF(ISBLANK(A182),"",vlookup(LEFT(A182,1),Coordinate,9,false))</f>
        <v>8</v>
      </c>
      <c r="BS182" s="54">
        <f>IF(ISBLANK(A182),"",VLOOKUP(MID(A182,2,1),Coordinate,9,false))</f>
        <v>19</v>
      </c>
      <c r="BT182" s="54">
        <f>IF(ISBLANK(A182),"",VLOOKUP(MID(A182,3,1),Coordinate,9,false))</f>
        <v>18</v>
      </c>
      <c r="BU182" s="54">
        <f>IF(ISBLANK(A182),"",VLOOKUP(MID(A182,4,1),Coordinate,9,false))</f>
        <v>5</v>
      </c>
      <c r="BV182" s="54">
        <f>IF(ISBLANK(A182),"",VLOOKUP(MID(A182,5,1),Coordinate,9,false))</f>
        <v>11</v>
      </c>
      <c r="BW182" s="54">
        <f>IF(ISBLANK(A182),"",VLOOKUP(MID(A182,6,1),Coordinate,9,false))</f>
        <v>0</v>
      </c>
      <c r="BX182" s="84">
        <f>IF(ISBLANK(A182),"",VLOOKUP(RIGHT(A182,1),Coordinate,9,false))</f>
        <v>19</v>
      </c>
      <c r="BY182" s="84">
        <f t="array" ref="BY182">SUMPRODUCT(BR182:BX182,TRANSPOSE(Weights))</f>
        <v>308</v>
      </c>
      <c r="BZ182" s="53"/>
    </row>
    <row r="183">
      <c r="A183" s="238" t="s">
        <v>617</v>
      </c>
      <c r="B183" s="51" t="str">
        <f>IF(ISBLANK(A183),"",if(C183="","N",if(VLOOKUP(BQ183,NewPlanet,3,false)=C183,"Y","N")))</f>
        <v>N</v>
      </c>
      <c r="C183" s="3" t="s">
        <v>618</v>
      </c>
      <c r="D183" s="52"/>
      <c r="E183" s="52"/>
      <c r="F183" s="52"/>
      <c r="G183" s="53" t="s">
        <v>121</v>
      </c>
      <c r="H183" s="52"/>
      <c r="I183" s="54">
        <f t="shared" si="33"/>
        <v>1</v>
      </c>
      <c r="J183" s="52"/>
      <c r="K183" s="52"/>
      <c r="L183" s="52"/>
      <c r="M183" s="53" t="s">
        <v>121</v>
      </c>
      <c r="N183" s="52"/>
      <c r="O183" s="54">
        <f t="shared" si="34"/>
        <v>1</v>
      </c>
      <c r="P183" s="55" t="s">
        <v>123</v>
      </c>
      <c r="Q183" s="56"/>
      <c r="R183" s="57" t="s">
        <v>131</v>
      </c>
      <c r="S183" s="58"/>
      <c r="T183" s="59" t="s">
        <v>124</v>
      </c>
      <c r="U183" s="60"/>
      <c r="V183" s="61"/>
      <c r="W183" s="70" t="s">
        <v>121</v>
      </c>
      <c r="X183" s="52"/>
      <c r="Y183" s="63"/>
      <c r="Z183" s="53"/>
      <c r="AA183" s="53"/>
      <c r="AB183" s="53"/>
      <c r="AC183" s="65"/>
      <c r="AD183" s="52"/>
      <c r="AE183" s="52"/>
      <c r="AF183" s="52"/>
      <c r="AG183" s="65"/>
      <c r="AH183" s="52"/>
      <c r="AI183" s="52"/>
      <c r="AJ183" s="52"/>
      <c r="AK183" s="65"/>
      <c r="AL183" s="52"/>
      <c r="AM183" s="52"/>
      <c r="AN183" s="52"/>
      <c r="AO183" s="56"/>
      <c r="AP183" s="56"/>
      <c r="AQ183" s="56"/>
      <c r="AR183" s="58"/>
      <c r="AS183" s="58"/>
      <c r="AT183" s="66"/>
      <c r="AU183" s="60"/>
      <c r="AV183" s="60"/>
      <c r="AW183" s="61"/>
      <c r="AX183" s="62"/>
      <c r="AY183" s="31">
        <f t="shared" si="35"/>
        <v>0</v>
      </c>
      <c r="AZ183" s="63"/>
      <c r="BA183" s="69"/>
      <c r="BB183" s="69"/>
      <c r="BC183" s="69"/>
      <c r="BD183" s="71"/>
      <c r="BE183" s="71"/>
      <c r="BF183" s="71"/>
      <c r="BG183" s="72"/>
      <c r="BH183" s="73"/>
      <c r="BI183" s="73"/>
      <c r="BJ183" s="74"/>
      <c r="BK183" s="74"/>
      <c r="BL183" s="77">
        <f t="shared" si="36"/>
        <v>0</v>
      </c>
      <c r="BM183" s="80">
        <f t="shared" si="37"/>
        <v>0</v>
      </c>
      <c r="BN183" s="81"/>
      <c r="BO183" s="82">
        <f>IF(ISBLANK(A183),"",VLOOKUP(LEFT(A183,1),Coordinate,2,FALSE))</f>
        <v>2</v>
      </c>
      <c r="BP183" s="83">
        <f t="shared" si="40"/>
        <v>2</v>
      </c>
      <c r="BQ183" s="84">
        <f t="shared" si="41"/>
        <v>82</v>
      </c>
      <c r="BR183" s="54">
        <f>IF(ISBLANK(A183),"",vlookup(LEFT(A183,1),Coordinate,9,false))</f>
        <v>8</v>
      </c>
      <c r="BS183" s="54">
        <f>IF(ISBLANK(A183),"",VLOOKUP(MID(A183,2,1),Coordinate,9,false))</f>
        <v>20</v>
      </c>
      <c r="BT183" s="54">
        <f>IF(ISBLANK(A183),"",VLOOKUP(MID(A183,3,1),Coordinate,9,false))</f>
        <v>4</v>
      </c>
      <c r="BU183" s="54">
        <f>IF(ISBLANK(A183),"",VLOOKUP(MID(A183,4,1),Coordinate,9,false))</f>
        <v>8</v>
      </c>
      <c r="BV183" s="54">
        <f>IF(ISBLANK(A183),"",VLOOKUP(MID(A183,5,1),Coordinate,9,false))</f>
        <v>0</v>
      </c>
      <c r="BW183" s="54">
        <f>IF(ISBLANK(A183),"",VLOOKUP(MID(A183,6,1),Coordinate,9,false))</f>
        <v>18</v>
      </c>
      <c r="BX183" s="84">
        <f>IF(ISBLANK(A183),"",VLOOKUP(RIGHT(A183,1),Coordinate,9,false))</f>
        <v>24</v>
      </c>
      <c r="BY183" s="84">
        <f t="array" ref="BY183">SUMPRODUCT(BR183:BX183,TRANSPOSE(Weights))</f>
        <v>368</v>
      </c>
      <c r="BZ183" s="53"/>
    </row>
    <row r="184">
      <c r="A184" s="238" t="s">
        <v>621</v>
      </c>
      <c r="B184" s="51" t="str">
        <f>IF(ISBLANK(A184),"",if(C184="","N",if(VLOOKUP(BQ184,NewPlanet,3,false)=C184,"Y","N")))</f>
        <v>N</v>
      </c>
      <c r="C184" s="3" t="s">
        <v>622</v>
      </c>
      <c r="D184" s="53"/>
      <c r="E184" s="52"/>
      <c r="F184" s="52"/>
      <c r="G184" s="53" t="s">
        <v>121</v>
      </c>
      <c r="H184" s="53" t="s">
        <v>121</v>
      </c>
      <c r="I184" s="54">
        <f t="shared" si="33"/>
        <v>2</v>
      </c>
      <c r="J184" s="52"/>
      <c r="K184" s="52"/>
      <c r="L184" s="52"/>
      <c r="M184" s="53" t="s">
        <v>121</v>
      </c>
      <c r="N184" s="52"/>
      <c r="O184" s="54">
        <f t="shared" si="34"/>
        <v>1</v>
      </c>
      <c r="P184" s="55" t="s">
        <v>122</v>
      </c>
      <c r="Q184" s="64" t="s">
        <v>121</v>
      </c>
      <c r="R184" s="57" t="s">
        <v>123</v>
      </c>
      <c r="S184" s="58"/>
      <c r="T184" s="59" t="s">
        <v>125</v>
      </c>
      <c r="U184" s="60"/>
      <c r="V184" s="61"/>
      <c r="W184" s="70" t="s">
        <v>121</v>
      </c>
      <c r="X184" s="53" t="s">
        <v>121</v>
      </c>
      <c r="Y184" s="63"/>
      <c r="Z184" s="53">
        <v>2.0</v>
      </c>
      <c r="AA184" s="53">
        <v>3.0</v>
      </c>
      <c r="AB184" s="53"/>
      <c r="AC184" s="65"/>
      <c r="AD184" s="52"/>
      <c r="AE184" s="53">
        <v>1.0</v>
      </c>
      <c r="AF184" s="52"/>
      <c r="AG184" s="65"/>
      <c r="AH184" s="52"/>
      <c r="AI184" s="52"/>
      <c r="AJ184" s="52"/>
      <c r="AK184" s="65"/>
      <c r="AL184" s="52"/>
      <c r="AM184" s="52"/>
      <c r="AN184" s="52"/>
      <c r="AO184" s="56"/>
      <c r="AP184" s="56"/>
      <c r="AQ184" s="56"/>
      <c r="AR184" s="66">
        <v>4.0</v>
      </c>
      <c r="AS184" s="58"/>
      <c r="AT184" s="66"/>
      <c r="AU184" s="67">
        <v>1.0</v>
      </c>
      <c r="AV184" s="67" t="s">
        <v>623</v>
      </c>
      <c r="AW184" s="61"/>
      <c r="AX184" s="62"/>
      <c r="AY184" s="31">
        <f t="shared" si="35"/>
        <v>11</v>
      </c>
      <c r="AZ184" s="63"/>
      <c r="BA184" s="69"/>
      <c r="BB184" s="69"/>
      <c r="BC184" s="75">
        <v>3.0</v>
      </c>
      <c r="BD184" s="71"/>
      <c r="BE184" s="71"/>
      <c r="BF184" s="71"/>
      <c r="BG184" s="72"/>
      <c r="BH184" s="73"/>
      <c r="BI184" s="73"/>
      <c r="BJ184" s="79">
        <v>6.0</v>
      </c>
      <c r="BK184" s="74"/>
      <c r="BL184" s="77">
        <f t="shared" si="36"/>
        <v>9</v>
      </c>
      <c r="BM184" s="80">
        <f t="shared" si="37"/>
        <v>20</v>
      </c>
      <c r="BN184" s="81"/>
      <c r="BO184" s="82">
        <f>IF(ISBLANK(A184),"",VLOOKUP(LEFT(A184,1),Coordinate,2,FALSE))</f>
        <v>3</v>
      </c>
      <c r="BP184" s="83">
        <f t="shared" si="40"/>
        <v>3</v>
      </c>
      <c r="BQ184" s="84">
        <f t="shared" si="41"/>
        <v>29</v>
      </c>
      <c r="BR184" s="54">
        <f>IF(ISBLANK(A184),"",vlookup(LEFT(A184,1),Coordinate,9,false))</f>
        <v>9</v>
      </c>
      <c r="BS184" s="54">
        <f>IF(ISBLANK(A184),"",VLOOKUP(MID(A184,2,1),Coordinate,9,false))</f>
        <v>0</v>
      </c>
      <c r="BT184" s="54">
        <f>IF(ISBLANK(A184),"",VLOOKUP(MID(A184,3,1),Coordinate,9,false))</f>
        <v>2</v>
      </c>
      <c r="BU184" s="54">
        <f>IF(ISBLANK(A184),"",VLOOKUP(MID(A184,4,1),Coordinate,9,false))</f>
        <v>3</v>
      </c>
      <c r="BV184" s="54">
        <f>IF(ISBLANK(A184),"",VLOOKUP(MID(A184,5,1),Coordinate,9,false))</f>
        <v>4</v>
      </c>
      <c r="BW184" s="54">
        <f>IF(ISBLANK(A184),"",VLOOKUP(MID(A184,6,1),Coordinate,9,false))</f>
        <v>5</v>
      </c>
      <c r="BX184" s="84">
        <f>IF(ISBLANK(A184),"",VLOOKUP(RIGHT(A184,1),Coordinate,9,false))</f>
        <v>6</v>
      </c>
      <c r="BY184" s="84">
        <f t="array" ref="BY184">SUMPRODUCT(BR184:BX184,TRANSPOSE(Weights))</f>
        <v>119</v>
      </c>
      <c r="BZ184" s="53"/>
    </row>
    <row r="185">
      <c r="A185" s="238" t="s">
        <v>626</v>
      </c>
      <c r="B185" s="51" t="str">
        <f>IF(ISBLANK(A185),"",if(C185="","N",if(VLOOKUP(BQ185,NewPlanet,3,false)=C185,"Y","N")))</f>
        <v>N</v>
      </c>
      <c r="C185" s="3" t="s">
        <v>628</v>
      </c>
      <c r="D185" s="52"/>
      <c r="E185" s="53" t="s">
        <v>119</v>
      </c>
      <c r="F185" s="52"/>
      <c r="G185" s="53"/>
      <c r="H185" s="53" t="s">
        <v>119</v>
      </c>
      <c r="I185" s="54">
        <f t="shared" si="33"/>
        <v>2</v>
      </c>
      <c r="J185" s="52"/>
      <c r="K185" s="53" t="s">
        <v>119</v>
      </c>
      <c r="L185" s="52"/>
      <c r="M185" s="52"/>
      <c r="N185" s="52"/>
      <c r="O185" s="54">
        <f t="shared" si="34"/>
        <v>1</v>
      </c>
      <c r="P185" s="55" t="s">
        <v>122</v>
      </c>
      <c r="Q185" s="64" t="s">
        <v>119</v>
      </c>
      <c r="R185" s="57" t="s">
        <v>124</v>
      </c>
      <c r="S185" s="58"/>
      <c r="T185" s="59" t="s">
        <v>125</v>
      </c>
      <c r="U185" s="67" t="s">
        <v>119</v>
      </c>
      <c r="V185" s="68" t="s">
        <v>119</v>
      </c>
      <c r="W185" s="70" t="s">
        <v>119</v>
      </c>
      <c r="X185" s="53" t="s">
        <v>119</v>
      </c>
      <c r="Y185" s="63"/>
      <c r="Z185" s="53">
        <v>2.0</v>
      </c>
      <c r="AA185" s="53">
        <v>2.0</v>
      </c>
      <c r="AB185" s="53"/>
      <c r="AC185" s="65"/>
      <c r="AD185" s="52"/>
      <c r="AE185" s="52"/>
      <c r="AF185" s="52"/>
      <c r="AG185" s="65"/>
      <c r="AH185" s="52"/>
      <c r="AI185" s="53">
        <v>1.0</v>
      </c>
      <c r="AJ185" s="52"/>
      <c r="AK185" s="65"/>
      <c r="AL185" s="52"/>
      <c r="AM185" s="52"/>
      <c r="AN185" s="52"/>
      <c r="AO185" s="56"/>
      <c r="AP185" s="56"/>
      <c r="AQ185" s="56"/>
      <c r="AR185" s="58"/>
      <c r="AS185" s="58"/>
      <c r="AT185" s="66"/>
      <c r="AU185" s="60"/>
      <c r="AV185" s="60"/>
      <c r="AW185" s="68">
        <v>3.0</v>
      </c>
      <c r="AX185" s="62"/>
      <c r="AY185" s="31">
        <f t="shared" si="35"/>
        <v>8</v>
      </c>
      <c r="AZ185" s="63"/>
      <c r="BA185" s="69"/>
      <c r="BB185" s="69"/>
      <c r="BC185" s="75">
        <v>2.0</v>
      </c>
      <c r="BD185" s="71"/>
      <c r="BE185" s="71"/>
      <c r="BF185" s="71"/>
      <c r="BG185" s="76">
        <v>5.0</v>
      </c>
      <c r="BH185" s="73"/>
      <c r="BI185" s="73"/>
      <c r="BJ185" s="79">
        <v>3.0</v>
      </c>
      <c r="BK185" s="79">
        <v>2.0</v>
      </c>
      <c r="BL185" s="77">
        <f t="shared" si="36"/>
        <v>12</v>
      </c>
      <c r="BM185" s="80">
        <f t="shared" si="37"/>
        <v>20</v>
      </c>
      <c r="BN185" s="81"/>
      <c r="BO185" s="82">
        <f>IF(ISBLANK(A185),"",VLOOKUP(LEFT(A185,1),Coordinate,2,FALSE))</f>
        <v>3</v>
      </c>
      <c r="BP185" s="83">
        <f t="shared" si="40"/>
        <v>3</v>
      </c>
      <c r="BQ185" s="84">
        <f t="shared" si="41"/>
        <v>72</v>
      </c>
      <c r="BR185" s="54">
        <f>IF(ISBLANK(A185),"",vlookup(LEFT(A185,1),Coordinate,9,false))</f>
        <v>9</v>
      </c>
      <c r="BS185" s="54">
        <f>IF(ISBLANK(A185),"",VLOOKUP(MID(A185,2,1),Coordinate,9,false))</f>
        <v>0</v>
      </c>
      <c r="BT185" s="54">
        <f>IF(ISBLANK(A185),"",VLOOKUP(MID(A185,3,1),Coordinate,9,false))</f>
        <v>8</v>
      </c>
      <c r="BU185" s="54">
        <f>IF(ISBLANK(A185),"",VLOOKUP(MID(A185,4,1),Coordinate,9,false))</f>
        <v>21</v>
      </c>
      <c r="BV185" s="54">
        <f>IF(ISBLANK(A185),"",VLOOKUP(MID(A185,5,1),Coordinate,9,false))</f>
        <v>11</v>
      </c>
      <c r="BW185" s="54">
        <f>IF(ISBLANK(A185),"",VLOOKUP(MID(A185,6,1),Coordinate,9,false))</f>
        <v>6</v>
      </c>
      <c r="BX185" s="84">
        <f>IF(ISBLANK(A185),"",VLOOKUP(RIGHT(A185,1),Coordinate,9,false))</f>
        <v>17</v>
      </c>
      <c r="BY185" s="84">
        <f t="array" ref="BY185">SUMPRODUCT(BR185:BX185,TRANSPOSE(Weights))</f>
        <v>327</v>
      </c>
      <c r="BZ185" s="53"/>
    </row>
    <row r="186">
      <c r="A186" s="238" t="s">
        <v>631</v>
      </c>
      <c r="B186" s="51" t="str">
        <f>IF(ISBLANK(A186),"",if(C186="","N",if(VLOOKUP(BQ186,NewPlanet,3,false)=C186,"Y","N")))</f>
        <v>N</v>
      </c>
      <c r="C186" s="3" t="s">
        <v>633</v>
      </c>
      <c r="D186" s="52" t="s">
        <v>121</v>
      </c>
      <c r="E186" s="52"/>
      <c r="F186" s="52"/>
      <c r="G186" s="53" t="s">
        <v>121</v>
      </c>
      <c r="H186" s="52"/>
      <c r="I186" s="54">
        <f t="shared" si="33"/>
        <v>2</v>
      </c>
      <c r="J186" s="52" t="s">
        <v>121</v>
      </c>
      <c r="K186" s="52"/>
      <c r="L186" s="52"/>
      <c r="M186" s="52"/>
      <c r="N186" s="52"/>
      <c r="O186" s="54">
        <f t="shared" si="34"/>
        <v>1</v>
      </c>
      <c r="P186" s="55" t="s">
        <v>123</v>
      </c>
      <c r="Q186" s="56"/>
      <c r="R186" s="57" t="s">
        <v>123</v>
      </c>
      <c r="S186" s="58" t="s">
        <v>121</v>
      </c>
      <c r="T186" s="59" t="s">
        <v>125</v>
      </c>
      <c r="U186" s="60" t="s">
        <v>121</v>
      </c>
      <c r="V186" s="61"/>
      <c r="W186" s="62" t="s">
        <v>121</v>
      </c>
      <c r="X186" s="52"/>
      <c r="Y186" s="63"/>
      <c r="Z186" s="53">
        <v>3.0</v>
      </c>
      <c r="AA186" s="53">
        <v>2.0</v>
      </c>
      <c r="AB186" s="53">
        <v>0.0</v>
      </c>
      <c r="AC186" s="65"/>
      <c r="AD186" s="52"/>
      <c r="AE186" s="52"/>
      <c r="AF186" s="52"/>
      <c r="AG186" s="65"/>
      <c r="AH186" s="52"/>
      <c r="AI186" s="52"/>
      <c r="AJ186" s="52"/>
      <c r="AK186" s="65"/>
      <c r="AL186" s="52"/>
      <c r="AM186" s="52"/>
      <c r="AN186" s="52"/>
      <c r="AO186" s="56">
        <v>4.0</v>
      </c>
      <c r="AP186" s="56"/>
      <c r="AQ186" s="56"/>
      <c r="AR186" s="58"/>
      <c r="AS186" s="58"/>
      <c r="AT186" s="66"/>
      <c r="AU186" s="60"/>
      <c r="AV186" s="60"/>
      <c r="AW186" s="61"/>
      <c r="AX186" s="62">
        <v>2.0</v>
      </c>
      <c r="AY186" s="31">
        <f t="shared" si="35"/>
        <v>11</v>
      </c>
      <c r="AZ186" s="63"/>
      <c r="BA186" s="69"/>
      <c r="BB186" s="69"/>
      <c r="BC186" s="69"/>
      <c r="BD186" s="71">
        <v>3.0</v>
      </c>
      <c r="BE186" s="71"/>
      <c r="BF186" s="71"/>
      <c r="BG186" s="72">
        <v>6.0</v>
      </c>
      <c r="BH186" s="73"/>
      <c r="BI186" s="73"/>
      <c r="BJ186" s="74"/>
      <c r="BK186" s="74"/>
      <c r="BL186" s="77">
        <f t="shared" si="36"/>
        <v>9</v>
      </c>
      <c r="BM186" s="80">
        <f t="shared" si="37"/>
        <v>20</v>
      </c>
      <c r="BN186" s="81" t="s">
        <v>636</v>
      </c>
      <c r="BO186" s="82">
        <f>IF(ISBLANK(A186),"",VLOOKUP(LEFT(A186,1),Coordinate,2,FALSE))</f>
        <v>3</v>
      </c>
      <c r="BP186" s="83">
        <f t="shared" si="40"/>
        <v>3</v>
      </c>
      <c r="BQ186" s="84">
        <f t="shared" si="41"/>
        <v>92</v>
      </c>
      <c r="BR186" s="54">
        <f>IF(ISBLANK(A186),"",vlookup(LEFT(A186,1),Coordinate,9,false))</f>
        <v>9</v>
      </c>
      <c r="BS186" s="54">
        <f>IF(ISBLANK(A186),"",VLOOKUP(MID(A186,2,1),Coordinate,9,false))</f>
        <v>4</v>
      </c>
      <c r="BT186" s="54">
        <f>IF(ISBLANK(A186),"",VLOOKUP(MID(A186,3,1),Coordinate,9,false))</f>
        <v>17</v>
      </c>
      <c r="BU186" s="54">
        <f>IF(ISBLANK(A186),"",VLOOKUP(MID(A186,4,1),Coordinate,9,false))</f>
        <v>4</v>
      </c>
      <c r="BV186" s="54">
        <f>IF(ISBLANK(A186),"",VLOOKUP(MID(A186,5,1),Coordinate,9,false))</f>
        <v>17</v>
      </c>
      <c r="BW186" s="54">
        <f>IF(ISBLANK(A186),"",VLOOKUP(MID(A186,6,1),Coordinate,9,false))</f>
        <v>17</v>
      </c>
      <c r="BX186" s="84">
        <f>IF(ISBLANK(A186),"",VLOOKUP(RIGHT(A186,1),Coordinate,9,false))</f>
        <v>24</v>
      </c>
      <c r="BY186" s="84">
        <f t="array" ref="BY186">SUMPRODUCT(BR186:BX186,TRANSPOSE(Weights))</f>
        <v>439</v>
      </c>
      <c r="BZ186" s="53"/>
    </row>
    <row r="187">
      <c r="A187" s="238" t="s">
        <v>639</v>
      </c>
      <c r="B187" s="51" t="str">
        <f>IF(ISBLANK(A187),"",if(C187="","N",if(VLOOKUP(BQ187,NewPlanet,3,false)=C187,"Y","N")))</f>
        <v>N</v>
      </c>
      <c r="C187" s="3" t="s">
        <v>640</v>
      </c>
      <c r="D187" s="53" t="s">
        <v>119</v>
      </c>
      <c r="E187" s="52"/>
      <c r="F187" s="52"/>
      <c r="G187" s="53"/>
      <c r="H187" s="53" t="s">
        <v>119</v>
      </c>
      <c r="I187" s="54">
        <f t="shared" si="33"/>
        <v>2</v>
      </c>
      <c r="J187" s="52"/>
      <c r="K187" s="53" t="s">
        <v>119</v>
      </c>
      <c r="L187" s="52"/>
      <c r="M187" s="52"/>
      <c r="N187" s="52"/>
      <c r="O187" s="54">
        <f t="shared" si="34"/>
        <v>1</v>
      </c>
      <c r="P187" s="55" t="s">
        <v>124</v>
      </c>
      <c r="Q187" s="56"/>
      <c r="R187" s="57" t="s">
        <v>123</v>
      </c>
      <c r="S187" s="58"/>
      <c r="T187" s="59" t="s">
        <v>124</v>
      </c>
      <c r="U187" s="60"/>
      <c r="V187" s="61"/>
      <c r="W187" s="62"/>
      <c r="X187" s="52"/>
      <c r="Y187" s="63"/>
      <c r="Z187" s="53">
        <v>5.0</v>
      </c>
      <c r="AA187" s="53">
        <v>3.0</v>
      </c>
      <c r="AB187" s="53">
        <v>7.0</v>
      </c>
      <c r="AC187" s="65"/>
      <c r="AD187" s="52"/>
      <c r="AE187" s="52"/>
      <c r="AF187" s="52"/>
      <c r="AG187" s="65"/>
      <c r="AH187" s="52"/>
      <c r="AI187" s="52"/>
      <c r="AJ187" s="52"/>
      <c r="AK187" s="65"/>
      <c r="AL187" s="52"/>
      <c r="AM187" s="52"/>
      <c r="AN187" s="52"/>
      <c r="AO187" s="56"/>
      <c r="AP187" s="56"/>
      <c r="AQ187" s="56"/>
      <c r="AR187" s="66">
        <v>5.0</v>
      </c>
      <c r="AS187" s="58"/>
      <c r="AT187" s="66"/>
      <c r="AU187" s="60"/>
      <c r="AV187" s="60"/>
      <c r="AW187" s="61"/>
      <c r="AX187" s="62"/>
      <c r="AY187" s="31">
        <f t="shared" si="35"/>
        <v>20</v>
      </c>
      <c r="AZ187" s="63"/>
      <c r="BA187" s="69"/>
      <c r="BB187" s="69"/>
      <c r="BC187" s="69"/>
      <c r="BD187" s="71"/>
      <c r="BE187" s="71"/>
      <c r="BF187" s="71"/>
      <c r="BG187" s="72"/>
      <c r="BH187" s="73"/>
      <c r="BI187" s="73"/>
      <c r="BJ187" s="74"/>
      <c r="BK187" s="74"/>
      <c r="BL187" s="77">
        <f t="shared" si="36"/>
        <v>0</v>
      </c>
      <c r="BM187" s="80">
        <f t="shared" si="37"/>
        <v>20</v>
      </c>
      <c r="BN187" s="81"/>
      <c r="BO187" s="82">
        <f>IF(ISBLANK(A187),"",VLOOKUP(LEFT(A187,1),Coordinate,2,FALSE))</f>
        <v>3</v>
      </c>
      <c r="BP187" s="83">
        <f t="shared" si="40"/>
        <v>3</v>
      </c>
      <c r="BQ187" s="84">
        <f t="shared" si="41"/>
        <v>52</v>
      </c>
      <c r="BR187" s="54">
        <f>IF(ISBLANK(A187),"",vlookup(LEFT(A187,1),Coordinate,9,false))</f>
        <v>9</v>
      </c>
      <c r="BS187" s="54">
        <f>IF(ISBLANK(A187),"",VLOOKUP(MID(A187,2,1),Coordinate,9,false))</f>
        <v>8</v>
      </c>
      <c r="BT187" s="54">
        <f>IF(ISBLANK(A187),"",VLOOKUP(MID(A187,3,1),Coordinate,9,false))</f>
        <v>2</v>
      </c>
      <c r="BU187" s="54">
        <f>IF(ISBLANK(A187),"",VLOOKUP(MID(A187,4,1),Coordinate,9,false))</f>
        <v>10</v>
      </c>
      <c r="BV187" s="54">
        <f>IF(ISBLANK(A187),"",VLOOKUP(MID(A187,5,1),Coordinate,9,false))</f>
        <v>15</v>
      </c>
      <c r="BW187" s="54">
        <f>IF(ISBLANK(A187),"",VLOOKUP(MID(A187,6,1),Coordinate,9,false))</f>
        <v>4</v>
      </c>
      <c r="BX187" s="84">
        <f>IF(ISBLANK(A187),"",VLOOKUP(RIGHT(A187,1),Coordinate,9,false))</f>
        <v>4</v>
      </c>
      <c r="BY187" s="84">
        <f t="array" ref="BY187">SUMPRODUCT(BR187:BX187,TRANSPOSE(Weights))</f>
        <v>198</v>
      </c>
      <c r="BZ187" s="53"/>
    </row>
    <row r="188">
      <c r="A188" s="238" t="s">
        <v>643</v>
      </c>
      <c r="B188" s="51" t="str">
        <f>IF(ISBLANK(A188),"",if(C188="","N",if(VLOOKUP(BQ188,NewPlanet,3,false)=C188,"Y","N")))</f>
        <v>N</v>
      </c>
      <c r="C188" s="3" t="s">
        <v>644</v>
      </c>
      <c r="D188" s="52" t="s">
        <v>119</v>
      </c>
      <c r="E188" s="52" t="s">
        <v>119</v>
      </c>
      <c r="F188" s="52"/>
      <c r="G188" s="53"/>
      <c r="H188" s="52"/>
      <c r="I188" s="54">
        <f t="shared" si="33"/>
        <v>2</v>
      </c>
      <c r="J188" s="52"/>
      <c r="K188" s="52" t="s">
        <v>119</v>
      </c>
      <c r="L188" s="52"/>
      <c r="M188" s="52"/>
      <c r="N188" s="52"/>
      <c r="O188" s="54">
        <f t="shared" si="34"/>
        <v>1</v>
      </c>
      <c r="P188" s="55" t="s">
        <v>124</v>
      </c>
      <c r="Q188" s="56"/>
      <c r="R188" s="57" t="s">
        <v>123</v>
      </c>
      <c r="S188" s="58" t="s">
        <v>121</v>
      </c>
      <c r="T188" s="59" t="s">
        <v>124</v>
      </c>
      <c r="U188" s="60"/>
      <c r="V188" s="61"/>
      <c r="W188" s="62"/>
      <c r="X188" s="52" t="s">
        <v>119</v>
      </c>
      <c r="Y188" s="63"/>
      <c r="Z188" s="53">
        <v>3.0</v>
      </c>
      <c r="AA188" s="53">
        <v>6.0</v>
      </c>
      <c r="AB188" s="53">
        <v>5.0</v>
      </c>
      <c r="AC188" s="65"/>
      <c r="AD188" s="52"/>
      <c r="AE188" s="52"/>
      <c r="AF188" s="52"/>
      <c r="AG188" s="65"/>
      <c r="AH188" s="52">
        <v>1.0</v>
      </c>
      <c r="AI188" s="52"/>
      <c r="AJ188" s="52"/>
      <c r="AK188" s="65"/>
      <c r="AL188" s="52"/>
      <c r="AM188" s="52"/>
      <c r="AN188" s="52"/>
      <c r="AO188" s="56"/>
      <c r="AP188" s="56"/>
      <c r="AQ188" s="56"/>
      <c r="AR188" s="58"/>
      <c r="AS188" s="58"/>
      <c r="AT188" s="66"/>
      <c r="AU188" s="60"/>
      <c r="AV188" s="60"/>
      <c r="AW188" s="61"/>
      <c r="AX188" s="62"/>
      <c r="AY188" s="31">
        <f t="shared" si="35"/>
        <v>15</v>
      </c>
      <c r="AZ188" s="63"/>
      <c r="BA188" s="69"/>
      <c r="BB188" s="69"/>
      <c r="BC188" s="69"/>
      <c r="BD188" s="71">
        <v>5.0</v>
      </c>
      <c r="BE188" s="71"/>
      <c r="BF188" s="71"/>
      <c r="BG188" s="72"/>
      <c r="BH188" s="73"/>
      <c r="BI188" s="73"/>
      <c r="BJ188" s="74"/>
      <c r="BK188" s="74"/>
      <c r="BL188" s="77">
        <f t="shared" si="36"/>
        <v>5</v>
      </c>
      <c r="BM188" s="80">
        <f t="shared" si="37"/>
        <v>20</v>
      </c>
      <c r="BN188" s="81"/>
      <c r="BO188" s="82">
        <f>IF(ISBLANK(A188),"",VLOOKUP(LEFT(A188,1),Coordinate,2,FALSE))</f>
        <v>3</v>
      </c>
      <c r="BP188" s="83">
        <f t="shared" si="40"/>
        <v>3</v>
      </c>
      <c r="BQ188" s="84">
        <f t="shared" si="41"/>
        <v>88</v>
      </c>
      <c r="BR188" s="54">
        <f>IF(ISBLANK(A188),"",vlookup(LEFT(A188,1),Coordinate,9,false))</f>
        <v>9</v>
      </c>
      <c r="BS188" s="54">
        <f>IF(ISBLANK(A188),"",VLOOKUP(MID(A188,2,1),Coordinate,9,false))</f>
        <v>14</v>
      </c>
      <c r="BT188" s="54">
        <f>IF(ISBLANK(A188),"",VLOOKUP(MID(A188,3,1),Coordinate,9,false))</f>
        <v>7</v>
      </c>
      <c r="BU188" s="54">
        <f>IF(ISBLANK(A188),"",VLOOKUP(MID(A188,4,1),Coordinate,9,false))</f>
        <v>13</v>
      </c>
      <c r="BV188" s="54">
        <f>IF(ISBLANK(A188),"",VLOOKUP(MID(A188,5,1),Coordinate,9,false))</f>
        <v>18</v>
      </c>
      <c r="BW188" s="54">
        <f>IF(ISBLANK(A188),"",VLOOKUP(MID(A188,6,1),Coordinate,9,false))</f>
        <v>14</v>
      </c>
      <c r="BX188" s="84">
        <f>IF(ISBLANK(A188),"",VLOOKUP(RIGHT(A188,1),Coordinate,9,false))</f>
        <v>13</v>
      </c>
      <c r="BY188" s="84">
        <f t="array" ref="BY188">SUMPRODUCT(BR188:BX188,TRANSPOSE(Weights))</f>
        <v>375</v>
      </c>
      <c r="BZ188" s="53"/>
    </row>
    <row r="189">
      <c r="A189" s="238" t="s">
        <v>648</v>
      </c>
      <c r="B189" s="51" t="str">
        <f>IF(ISBLANK(A189),"",if(C189="","N",if(VLOOKUP(BQ189,NewPlanet,3,false)=C189,"Y","N")))</f>
        <v>N</v>
      </c>
      <c r="C189" s="3" t="s">
        <v>649</v>
      </c>
      <c r="D189" s="52"/>
      <c r="E189" s="52" t="s">
        <v>119</v>
      </c>
      <c r="F189" s="52"/>
      <c r="G189" s="53" t="s">
        <v>119</v>
      </c>
      <c r="H189" s="52"/>
      <c r="I189" s="54">
        <f t="shared" si="33"/>
        <v>2</v>
      </c>
      <c r="J189" s="52"/>
      <c r="K189" s="52"/>
      <c r="L189" s="52"/>
      <c r="M189" s="52" t="s">
        <v>119</v>
      </c>
      <c r="N189" s="52"/>
      <c r="O189" s="54">
        <f t="shared" si="34"/>
        <v>1</v>
      </c>
      <c r="P189" s="55" t="s">
        <v>124</v>
      </c>
      <c r="Q189" s="56"/>
      <c r="R189" s="57" t="s">
        <v>123</v>
      </c>
      <c r="S189" s="58" t="s">
        <v>119</v>
      </c>
      <c r="T189" s="59" t="s">
        <v>124</v>
      </c>
      <c r="U189" s="60"/>
      <c r="V189" s="61" t="s">
        <v>119</v>
      </c>
      <c r="W189" s="62"/>
      <c r="X189" s="52"/>
      <c r="Y189" s="63"/>
      <c r="Z189" s="53"/>
      <c r="AA189" s="53"/>
      <c r="AB189" s="53"/>
      <c r="AC189" s="65"/>
      <c r="AD189" s="52"/>
      <c r="AE189" s="52"/>
      <c r="AF189" s="52"/>
      <c r="AG189" s="65"/>
      <c r="AH189" s="52"/>
      <c r="AI189" s="52"/>
      <c r="AJ189" s="52"/>
      <c r="AK189" s="65"/>
      <c r="AL189" s="52"/>
      <c r="AM189" s="52"/>
      <c r="AN189" s="52"/>
      <c r="AO189" s="56"/>
      <c r="AP189" s="56"/>
      <c r="AQ189" s="56"/>
      <c r="AR189" s="58"/>
      <c r="AS189" s="58"/>
      <c r="AT189" s="66"/>
      <c r="AU189" s="60"/>
      <c r="AV189" s="60"/>
      <c r="AW189" s="61"/>
      <c r="AX189" s="62"/>
      <c r="AY189" s="31">
        <f t="shared" si="35"/>
        <v>0</v>
      </c>
      <c r="AZ189" s="63"/>
      <c r="BA189" s="69"/>
      <c r="BB189" s="69"/>
      <c r="BC189" s="69"/>
      <c r="BD189" s="71"/>
      <c r="BE189" s="71"/>
      <c r="BF189" s="71"/>
      <c r="BG189" s="72"/>
      <c r="BH189" s="73"/>
      <c r="BI189" s="73"/>
      <c r="BJ189" s="74"/>
      <c r="BK189" s="74"/>
      <c r="BL189" s="77">
        <f t="shared" si="36"/>
        <v>0</v>
      </c>
      <c r="BM189" s="80">
        <f t="shared" si="37"/>
        <v>0</v>
      </c>
      <c r="BN189" s="81" t="s">
        <v>650</v>
      </c>
      <c r="BO189" s="82">
        <f>IF(ISBLANK(A189),"",VLOOKUP(LEFT(A189,1),Coordinate,2,FALSE))</f>
        <v>3</v>
      </c>
      <c r="BP189" s="83">
        <f t="shared" si="40"/>
        <v>3</v>
      </c>
      <c r="BQ189" s="84">
        <f t="shared" si="41"/>
        <v>99</v>
      </c>
      <c r="BR189" s="54">
        <f>IF(ISBLANK(A189),"",vlookup(LEFT(A189,1),Coordinate,9,false))</f>
        <v>9</v>
      </c>
      <c r="BS189" s="54">
        <f>IF(ISBLANK(A189),"",VLOOKUP(MID(A189,2,1),Coordinate,9,false))</f>
        <v>21</v>
      </c>
      <c r="BT189" s="54">
        <f>IF(ISBLANK(A189),"",VLOOKUP(MID(A189,3,1),Coordinate,9,false))</f>
        <v>17</v>
      </c>
      <c r="BU189" s="54">
        <f>IF(ISBLANK(A189),"",VLOOKUP(MID(A189,4,1),Coordinate,9,false))</f>
        <v>21</v>
      </c>
      <c r="BV189" s="54">
        <f>IF(ISBLANK(A189),"",VLOOKUP(MID(A189,5,1),Coordinate,9,false))</f>
        <v>9</v>
      </c>
      <c r="BW189" s="54">
        <f>IF(ISBLANK(A189),"",VLOOKUP(MID(A189,6,1),Coordinate,9,false))</f>
        <v>4</v>
      </c>
      <c r="BX189" s="84">
        <f>IF(ISBLANK(A189),"",VLOOKUP(RIGHT(A189,1),Coordinate,9,false))</f>
        <v>18</v>
      </c>
      <c r="BY189" s="84">
        <f t="array" ref="BY189">SUMPRODUCT(BR189:BX189,TRANSPOSE(Weights))</f>
        <v>381</v>
      </c>
      <c r="BZ189" s="53"/>
    </row>
    <row r="190">
      <c r="A190" s="238" t="s">
        <v>653</v>
      </c>
      <c r="B190" s="51" t="str">
        <f>IF(ISBLANK(A190),"",if(C190="","N",if(VLOOKUP(BQ190,NewPlanet,3,false)=C190,"Y","N")))</f>
        <v>N</v>
      </c>
      <c r="C190" s="3" t="s">
        <v>654</v>
      </c>
      <c r="D190" s="52"/>
      <c r="E190" s="52" t="s">
        <v>119</v>
      </c>
      <c r="F190" s="53" t="s">
        <v>119</v>
      </c>
      <c r="G190" s="53"/>
      <c r="H190" s="52"/>
      <c r="I190" s="54">
        <f t="shared" si="33"/>
        <v>2</v>
      </c>
      <c r="J190" s="52"/>
      <c r="K190" s="52"/>
      <c r="L190" s="52"/>
      <c r="M190" s="52" t="s">
        <v>119</v>
      </c>
      <c r="N190" s="52"/>
      <c r="O190" s="54">
        <f t="shared" si="34"/>
        <v>1</v>
      </c>
      <c r="P190" s="55" t="s">
        <v>123</v>
      </c>
      <c r="Q190" s="58" t="s">
        <v>119</v>
      </c>
      <c r="R190" s="57" t="s">
        <v>124</v>
      </c>
      <c r="S190" s="58"/>
      <c r="T190" s="59" t="s">
        <v>124</v>
      </c>
      <c r="U190" s="60"/>
      <c r="V190" s="61" t="s">
        <v>119</v>
      </c>
      <c r="W190" s="62"/>
      <c r="X190" s="52" t="s">
        <v>119</v>
      </c>
      <c r="Y190" s="63"/>
      <c r="Z190" s="53">
        <v>3.0</v>
      </c>
      <c r="AA190" s="53">
        <v>3.0</v>
      </c>
      <c r="AB190" s="53">
        <v>6.0</v>
      </c>
      <c r="AC190" s="65"/>
      <c r="AD190" s="52"/>
      <c r="AE190" s="52"/>
      <c r="AF190" s="52"/>
      <c r="AG190" s="65"/>
      <c r="AH190" s="52"/>
      <c r="AI190" s="52"/>
      <c r="AJ190" s="52"/>
      <c r="AK190" s="65"/>
      <c r="AL190" s="52"/>
      <c r="AM190" s="52"/>
      <c r="AN190" s="52"/>
      <c r="AO190" s="56"/>
      <c r="AP190" s="56"/>
      <c r="AQ190" s="56"/>
      <c r="AR190" s="58"/>
      <c r="AS190" s="58"/>
      <c r="AT190" s="66"/>
      <c r="AU190" s="60"/>
      <c r="AV190" s="60"/>
      <c r="AW190" s="68">
        <v>4.0</v>
      </c>
      <c r="AX190" s="62"/>
      <c r="AY190" s="31">
        <f t="shared" si="35"/>
        <v>16</v>
      </c>
      <c r="AZ190" s="63"/>
      <c r="BA190" s="75">
        <v>4.0</v>
      </c>
      <c r="BB190" s="69"/>
      <c r="BC190" s="69"/>
      <c r="BD190" s="71"/>
      <c r="BE190" s="71"/>
      <c r="BF190" s="71"/>
      <c r="BG190" s="72"/>
      <c r="BH190" s="73"/>
      <c r="BI190" s="73"/>
      <c r="BJ190" s="74"/>
      <c r="BK190" s="74"/>
      <c r="BL190" s="77">
        <f t="shared" si="36"/>
        <v>4</v>
      </c>
      <c r="BM190" s="80">
        <f t="shared" si="37"/>
        <v>20</v>
      </c>
      <c r="BN190" s="81"/>
      <c r="BO190" s="82">
        <f>IF(ISBLANK(A190),"",VLOOKUP(LEFT(A190,1),Coordinate,2,FALSE))</f>
        <v>3</v>
      </c>
      <c r="BP190" s="83">
        <f t="shared" si="40"/>
        <v>3</v>
      </c>
      <c r="BQ190" s="84">
        <f t="shared" si="41"/>
        <v>52</v>
      </c>
      <c r="BR190" s="54">
        <f>IF(ISBLANK(A190),"",vlookup(LEFT(A190,1),Coordinate,9,false))</f>
        <v>10</v>
      </c>
      <c r="BS190" s="54">
        <f>IF(ISBLANK(A190),"",VLOOKUP(MID(A190,2,1),Coordinate,9,false))</f>
        <v>0</v>
      </c>
      <c r="BT190" s="54">
        <f>IF(ISBLANK(A190),"",VLOOKUP(MID(A190,3,1),Coordinate,9,false))</f>
        <v>11</v>
      </c>
      <c r="BU190" s="54">
        <f>IF(ISBLANK(A190),"",VLOOKUP(MID(A190,4,1),Coordinate,9,false))</f>
        <v>0</v>
      </c>
      <c r="BV190" s="54">
        <f>IF(ISBLANK(A190),"",VLOOKUP(MID(A190,5,1),Coordinate,9,false))</f>
        <v>11</v>
      </c>
      <c r="BW190" s="54">
        <f>IF(ISBLANK(A190),"",VLOOKUP(MID(A190,6,1),Coordinate,9,false))</f>
        <v>4</v>
      </c>
      <c r="BX190" s="84">
        <f>IF(ISBLANK(A190),"",VLOOKUP(RIGHT(A190,1),Coordinate,9,false))</f>
        <v>16</v>
      </c>
      <c r="BY190" s="84">
        <f t="array" ref="BY190">SUMPRODUCT(BR190:BX190,TRANSPOSE(Weights))</f>
        <v>234</v>
      </c>
      <c r="BZ190" s="53"/>
    </row>
    <row r="191">
      <c r="A191" s="238" t="s">
        <v>657</v>
      </c>
      <c r="B191" s="51" t="str">
        <f>IF(ISBLANK(A191),"",if(C191="","N",if(VLOOKUP(BQ191,NewPlanet,3,false)=C191,"Y","N")))</f>
        <v>N</v>
      </c>
      <c r="C191" s="86" t="s">
        <v>658</v>
      </c>
      <c r="D191" s="52"/>
      <c r="E191" s="53" t="s">
        <v>119</v>
      </c>
      <c r="F191" s="53" t="s">
        <v>119</v>
      </c>
      <c r="G191" s="53"/>
      <c r="H191" s="53"/>
      <c r="I191" s="54">
        <f t="shared" si="33"/>
        <v>2</v>
      </c>
      <c r="J191" s="52"/>
      <c r="K191" s="53" t="s">
        <v>119</v>
      </c>
      <c r="L191" s="52"/>
      <c r="M191" s="52"/>
      <c r="N191" s="53"/>
      <c r="O191" s="54">
        <f t="shared" si="34"/>
        <v>1</v>
      </c>
      <c r="P191" s="55" t="s">
        <v>123</v>
      </c>
      <c r="Q191" s="64" t="s">
        <v>119</v>
      </c>
      <c r="R191" s="57" t="s">
        <v>123</v>
      </c>
      <c r="S191" s="58"/>
      <c r="T191" s="59" t="s">
        <v>124</v>
      </c>
      <c r="U191" s="60"/>
      <c r="V191" s="68"/>
      <c r="W191" s="62"/>
      <c r="X191" s="52"/>
      <c r="Y191" s="63"/>
      <c r="Z191" s="53"/>
      <c r="AA191" s="53"/>
      <c r="AB191" s="53"/>
      <c r="AC191" s="65"/>
      <c r="AD191" s="52"/>
      <c r="AE191" s="52"/>
      <c r="AF191" s="52"/>
      <c r="AG191" s="65"/>
      <c r="AH191" s="52"/>
      <c r="AI191" s="52"/>
      <c r="AJ191" s="52"/>
      <c r="AK191" s="65"/>
      <c r="AL191" s="52"/>
      <c r="AM191" s="52"/>
      <c r="AN191" s="52"/>
      <c r="AO191" s="64"/>
      <c r="AP191" s="56"/>
      <c r="AQ191" s="56"/>
      <c r="AR191" s="66"/>
      <c r="AS191" s="58"/>
      <c r="AT191" s="66"/>
      <c r="AU191" s="67"/>
      <c r="AV191" s="60"/>
      <c r="AW191" s="68"/>
      <c r="AX191" s="62"/>
      <c r="AY191" s="31">
        <f t="shared" si="35"/>
        <v>0</v>
      </c>
      <c r="AZ191" s="63"/>
      <c r="BA191" s="69"/>
      <c r="BB191" s="69"/>
      <c r="BC191" s="69"/>
      <c r="BD191" s="71"/>
      <c r="BE191" s="71"/>
      <c r="BF191" s="71"/>
      <c r="BG191" s="72"/>
      <c r="BH191" s="73"/>
      <c r="BI191" s="73"/>
      <c r="BJ191" s="74"/>
      <c r="BK191" s="74"/>
      <c r="BL191" s="77">
        <f t="shared" si="36"/>
        <v>0</v>
      </c>
      <c r="BM191" s="80">
        <f t="shared" si="37"/>
        <v>0</v>
      </c>
      <c r="BN191" s="81"/>
      <c r="BO191" s="82">
        <f>IF(ISBLANK(A191),"",VLOOKUP(LEFT(A191,1),Coordinate,2,FALSE))</f>
        <v>3</v>
      </c>
      <c r="BP191" s="83">
        <f t="shared" si="40"/>
        <v>3</v>
      </c>
      <c r="BQ191" s="84">
        <f t="shared" si="41"/>
        <v>67</v>
      </c>
      <c r="BR191" s="54">
        <f>IF(ISBLANK(A191),"",vlookup(LEFT(A191,1),Coordinate,9,false))</f>
        <v>10</v>
      </c>
      <c r="BS191" s="54">
        <f>IF(ISBLANK(A191),"",VLOOKUP(MID(A191,2,1),Coordinate,9,false))</f>
        <v>4</v>
      </c>
      <c r="BT191" s="54">
        <f>IF(ISBLANK(A191),"",VLOOKUP(MID(A191,3,1),Coordinate,9,false))</f>
        <v>11</v>
      </c>
      <c r="BU191" s="54">
        <f>IF(ISBLANK(A191),"",VLOOKUP(MID(A191,4,1),Coordinate,9,false))</f>
        <v>4</v>
      </c>
      <c r="BV191" s="54">
        <f>IF(ISBLANK(A191),"",VLOOKUP(MID(A191,5,1),Coordinate,9,false))</f>
        <v>21</v>
      </c>
      <c r="BW191" s="54">
        <f>IF(ISBLANK(A191),"",VLOOKUP(MID(A191,6,1),Coordinate,9,false))</f>
        <v>4</v>
      </c>
      <c r="BX191" s="84">
        <f>IF(ISBLANK(A191),"",VLOOKUP(RIGHT(A191,1),Coordinate,9,false))</f>
        <v>13</v>
      </c>
      <c r="BY191" s="84">
        <f t="array" ref="BY191">SUMPRODUCT(BR191:BX191,TRANSPOSE(Weights))</f>
        <v>287</v>
      </c>
      <c r="BZ191" s="53"/>
    </row>
    <row r="192">
      <c r="A192" s="238" t="s">
        <v>661</v>
      </c>
      <c r="B192" s="51" t="str">
        <f>IF(ISBLANK(A192),"",if(C192="","N",if(VLOOKUP(BQ192,NewPlanet,3,false)=C192,"Y","N")))</f>
        <v>N</v>
      </c>
      <c r="C192" s="169" t="s">
        <v>662</v>
      </c>
      <c r="D192" s="52"/>
      <c r="E192" s="53" t="s">
        <v>119</v>
      </c>
      <c r="F192" s="52"/>
      <c r="G192" s="53"/>
      <c r="H192" s="53" t="s">
        <v>119</v>
      </c>
      <c r="I192" s="54">
        <f t="shared" si="33"/>
        <v>2</v>
      </c>
      <c r="J192" s="52"/>
      <c r="K192" s="52"/>
      <c r="L192" s="52"/>
      <c r="M192" s="52"/>
      <c r="N192" s="53" t="s">
        <v>119</v>
      </c>
      <c r="O192" s="54">
        <f t="shared" si="34"/>
        <v>1</v>
      </c>
      <c r="P192" s="55" t="s">
        <v>123</v>
      </c>
      <c r="Q192" s="56"/>
      <c r="R192" s="57" t="s">
        <v>123</v>
      </c>
      <c r="S192" s="58"/>
      <c r="T192" s="59" t="s">
        <v>125</v>
      </c>
      <c r="U192" s="60"/>
      <c r="V192" s="68" t="s">
        <v>119</v>
      </c>
      <c r="W192" s="62"/>
      <c r="X192" s="52"/>
      <c r="Y192" s="63"/>
      <c r="Z192" s="53">
        <v>3.0</v>
      </c>
      <c r="AA192" s="53">
        <v>2.0</v>
      </c>
      <c r="AB192" s="53">
        <v>2.0</v>
      </c>
      <c r="AC192" s="65"/>
      <c r="AD192" s="52"/>
      <c r="AE192" s="52"/>
      <c r="AF192" s="52"/>
      <c r="AG192" s="65"/>
      <c r="AH192" s="52"/>
      <c r="AI192" s="52"/>
      <c r="AJ192" s="52"/>
      <c r="AK192" s="65"/>
      <c r="AL192" s="52"/>
      <c r="AM192" s="52"/>
      <c r="AN192" s="52"/>
      <c r="AO192" s="64">
        <v>3.0</v>
      </c>
      <c r="AP192" s="56"/>
      <c r="AQ192" s="56"/>
      <c r="AR192" s="66">
        <v>6.0</v>
      </c>
      <c r="AS192" s="58"/>
      <c r="AT192" s="66"/>
      <c r="AU192" s="67">
        <v>1.0</v>
      </c>
      <c r="AV192" s="60"/>
      <c r="AW192" s="68">
        <v>3.0</v>
      </c>
      <c r="AX192" s="62"/>
      <c r="AY192" s="31">
        <f t="shared" si="35"/>
        <v>20</v>
      </c>
      <c r="AZ192" s="63"/>
      <c r="BA192" s="69"/>
      <c r="BB192" s="69"/>
      <c r="BC192" s="69"/>
      <c r="BD192" s="71"/>
      <c r="BE192" s="71"/>
      <c r="BF192" s="71"/>
      <c r="BG192" s="72"/>
      <c r="BH192" s="73"/>
      <c r="BI192" s="73"/>
      <c r="BJ192" s="74"/>
      <c r="BK192" s="74"/>
      <c r="BL192" s="77">
        <f t="shared" si="36"/>
        <v>0</v>
      </c>
      <c r="BM192" s="80">
        <f t="shared" si="37"/>
        <v>20</v>
      </c>
      <c r="BN192" s="81"/>
      <c r="BO192" s="82">
        <f>IF(ISBLANK(A192),"",VLOOKUP(LEFT(A192,1),Coordinate,2,FALSE))</f>
        <v>3</v>
      </c>
      <c r="BP192" s="83">
        <f t="shared" si="40"/>
        <v>3</v>
      </c>
      <c r="BQ192" s="84">
        <f t="shared" si="41"/>
        <v>70</v>
      </c>
      <c r="BR192" s="54">
        <f>IF(ISBLANK(A192),"",vlookup(LEFT(A192,1),Coordinate,9,false))</f>
        <v>10</v>
      </c>
      <c r="BS192" s="54">
        <f>IF(ISBLANK(A192),"",VLOOKUP(MID(A192,2,1),Coordinate,9,false))</f>
        <v>4</v>
      </c>
      <c r="BT192" s="54">
        <f>IF(ISBLANK(A192),"",VLOOKUP(MID(A192,3,1),Coordinate,9,false))</f>
        <v>11</v>
      </c>
      <c r="BU192" s="54">
        <f>IF(ISBLANK(A192),"",VLOOKUP(MID(A192,4,1),Coordinate,9,false))</f>
        <v>15</v>
      </c>
      <c r="BV192" s="54">
        <f>IF(ISBLANK(A192),"",VLOOKUP(MID(A192,5,1),Coordinate,9,false))</f>
        <v>8</v>
      </c>
      <c r="BW192" s="54">
        <f>IF(ISBLANK(A192),"",VLOOKUP(MID(A192,6,1),Coordinate,9,false))</f>
        <v>4</v>
      </c>
      <c r="BX192" s="84">
        <f>IF(ISBLANK(A192),"",VLOOKUP(RIGHT(A192,1),Coordinate,9,false))</f>
        <v>18</v>
      </c>
      <c r="BY192" s="84">
        <f t="array" ref="BY192">SUMPRODUCT(BR192:BX192,TRANSPOSE(Weights))</f>
        <v>301</v>
      </c>
      <c r="BZ192" s="53"/>
    </row>
    <row r="193">
      <c r="A193" s="238" t="s">
        <v>666</v>
      </c>
      <c r="B193" s="51" t="str">
        <f>IF(ISBLANK(A193),"",if(C193="","N",if(VLOOKUP(BQ193,NewPlanet,3,false)=C193,"Y","N")))</f>
        <v>N</v>
      </c>
      <c r="C193" s="91" t="s">
        <v>667</v>
      </c>
      <c r="D193" s="52"/>
      <c r="E193" s="53" t="s">
        <v>119</v>
      </c>
      <c r="F193" s="52"/>
      <c r="G193" s="53" t="s">
        <v>119</v>
      </c>
      <c r="H193" s="52"/>
      <c r="I193" s="54">
        <f t="shared" si="33"/>
        <v>2</v>
      </c>
      <c r="J193" s="52"/>
      <c r="K193" s="52"/>
      <c r="L193" s="53" t="s">
        <v>119</v>
      </c>
      <c r="M193" s="52"/>
      <c r="N193" s="52"/>
      <c r="O193" s="54">
        <f t="shared" si="34"/>
        <v>1</v>
      </c>
      <c r="P193" s="55" t="s">
        <v>123</v>
      </c>
      <c r="Q193" s="56"/>
      <c r="R193" s="57" t="s">
        <v>124</v>
      </c>
      <c r="S193" s="58"/>
      <c r="T193" s="59" t="s">
        <v>124</v>
      </c>
      <c r="U193" s="60"/>
      <c r="V193" s="61"/>
      <c r="W193" s="62"/>
      <c r="X193" s="52"/>
      <c r="Y193" s="63"/>
      <c r="Z193" s="53">
        <v>6.0</v>
      </c>
      <c r="AA193" s="53">
        <v>5.0</v>
      </c>
      <c r="AB193" s="53">
        <v>5.0</v>
      </c>
      <c r="AC193" s="65"/>
      <c r="AD193" s="52"/>
      <c r="AE193" s="52"/>
      <c r="AF193" s="52"/>
      <c r="AG193" s="65"/>
      <c r="AH193" s="52"/>
      <c r="AI193" s="52"/>
      <c r="AJ193" s="52"/>
      <c r="AK193" s="65"/>
      <c r="AL193" s="52"/>
      <c r="AM193" s="52"/>
      <c r="AN193" s="52"/>
      <c r="AO193" s="64">
        <v>4.0</v>
      </c>
      <c r="AP193" s="56"/>
      <c r="AQ193" s="56"/>
      <c r="AR193" s="58"/>
      <c r="AS193" s="58"/>
      <c r="AT193" s="66"/>
      <c r="AU193" s="60"/>
      <c r="AV193" s="60"/>
      <c r="AW193" s="61"/>
      <c r="AX193" s="62"/>
      <c r="AY193" s="31">
        <f t="shared" si="35"/>
        <v>20</v>
      </c>
      <c r="AZ193" s="63"/>
      <c r="BA193" s="69"/>
      <c r="BB193" s="69"/>
      <c r="BC193" s="69"/>
      <c r="BD193" s="71"/>
      <c r="BE193" s="71"/>
      <c r="BF193" s="71"/>
      <c r="BG193" s="72"/>
      <c r="BH193" s="73"/>
      <c r="BI193" s="73"/>
      <c r="BJ193" s="74"/>
      <c r="BK193" s="74"/>
      <c r="BL193" s="77">
        <f t="shared" si="36"/>
        <v>0</v>
      </c>
      <c r="BM193" s="80">
        <f t="shared" si="37"/>
        <v>20</v>
      </c>
      <c r="BN193" s="81"/>
      <c r="BO193" s="82">
        <f>IF(ISBLANK(A193),"",VLOOKUP(LEFT(A193,1),Coordinate,2,FALSE))</f>
        <v>3</v>
      </c>
      <c r="BP193" s="83">
        <f t="shared" si="40"/>
        <v>3</v>
      </c>
      <c r="BQ193" s="84">
        <f t="shared" si="41"/>
        <v>66</v>
      </c>
      <c r="BR193" s="54">
        <f>IF(ISBLANK(A193),"",vlookup(LEFT(A193,1),Coordinate,9,false))</f>
        <v>10</v>
      </c>
      <c r="BS193" s="54">
        <f>IF(ISBLANK(A193),"",VLOOKUP(MID(A193,2,1),Coordinate,9,false))</f>
        <v>8</v>
      </c>
      <c r="BT193" s="54">
        <f>IF(ISBLANK(A193),"",VLOOKUP(MID(A193,3,1),Coordinate,9,false))</f>
        <v>2</v>
      </c>
      <c r="BU193" s="54">
        <f>IF(ISBLANK(A193),"",VLOOKUP(MID(A193,4,1),Coordinate,9,false))</f>
        <v>10</v>
      </c>
      <c r="BV193" s="54">
        <f>IF(ISBLANK(A193),"",VLOOKUP(MID(A193,5,1),Coordinate,9,false))</f>
        <v>0</v>
      </c>
      <c r="BW193" s="54">
        <f>IF(ISBLANK(A193),"",VLOOKUP(MID(A193,6,1),Coordinate,9,false))</f>
        <v>18</v>
      </c>
      <c r="BX193" s="84">
        <f>IF(ISBLANK(A193),"",VLOOKUP(RIGHT(A193,1),Coordinate,9,false))</f>
        <v>18</v>
      </c>
      <c r="BY193" s="84">
        <f t="array" ref="BY193">SUMPRODUCT(BR193:BX193,TRANSPOSE(Weights))</f>
        <v>306</v>
      </c>
      <c r="BZ193" s="53"/>
    </row>
    <row r="194">
      <c r="A194" s="238" t="s">
        <v>670</v>
      </c>
      <c r="B194" s="51" t="str">
        <f>IF(ISBLANK(A194),"",if(C194="","N",if(VLOOKUP(BQ194,NewPlanet,3,false)=C194,"Y","N")))</f>
        <v>N</v>
      </c>
      <c r="C194" s="91" t="s">
        <v>671</v>
      </c>
      <c r="D194" s="52"/>
      <c r="E194" s="52"/>
      <c r="F194" s="53" t="s">
        <v>119</v>
      </c>
      <c r="G194" s="53"/>
      <c r="H194" s="53" t="s">
        <v>119</v>
      </c>
      <c r="I194" s="54">
        <f t="shared" si="33"/>
        <v>2</v>
      </c>
      <c r="J194" s="52"/>
      <c r="K194" s="53" t="s">
        <v>119</v>
      </c>
      <c r="L194" s="52"/>
      <c r="M194" s="52"/>
      <c r="N194" s="52"/>
      <c r="O194" s="54">
        <f t="shared" si="34"/>
        <v>1</v>
      </c>
      <c r="P194" s="55" t="s">
        <v>124</v>
      </c>
      <c r="Q194" s="56"/>
      <c r="R194" s="57" t="s">
        <v>124</v>
      </c>
      <c r="S194" s="58"/>
      <c r="T194" s="59" t="s">
        <v>125</v>
      </c>
      <c r="U194" s="67" t="s">
        <v>119</v>
      </c>
      <c r="V194" s="61"/>
      <c r="W194" s="62"/>
      <c r="X194" s="52"/>
      <c r="Y194" s="63"/>
      <c r="Z194" s="53">
        <v>5.0</v>
      </c>
      <c r="AA194" s="53">
        <v>4.0</v>
      </c>
      <c r="AB194" s="53">
        <v>3.0</v>
      </c>
      <c r="AC194" s="65"/>
      <c r="AD194" s="52"/>
      <c r="AE194" s="52"/>
      <c r="AF194" s="52"/>
      <c r="AG194" s="65"/>
      <c r="AH194" s="52"/>
      <c r="AI194" s="52"/>
      <c r="AJ194" s="52"/>
      <c r="AK194" s="65"/>
      <c r="AL194" s="52"/>
      <c r="AM194" s="52"/>
      <c r="AN194" s="52"/>
      <c r="AO194" s="56"/>
      <c r="AP194" s="56"/>
      <c r="AQ194" s="56"/>
      <c r="AR194" s="58"/>
      <c r="AS194" s="58"/>
      <c r="AT194" s="66"/>
      <c r="AU194" s="60"/>
      <c r="AV194" s="60"/>
      <c r="AW194" s="61"/>
      <c r="AX194" s="62"/>
      <c r="AY194" s="31">
        <f t="shared" si="35"/>
        <v>12</v>
      </c>
      <c r="AZ194" s="63"/>
      <c r="BA194" s="69"/>
      <c r="BB194" s="69"/>
      <c r="BC194" s="69"/>
      <c r="BD194" s="71"/>
      <c r="BE194" s="71"/>
      <c r="BF194" s="71"/>
      <c r="BG194" s="76">
        <v>8.0</v>
      </c>
      <c r="BH194" s="73"/>
      <c r="BI194" s="73"/>
      <c r="BJ194" s="74"/>
      <c r="BK194" s="74"/>
      <c r="BL194" s="77">
        <f t="shared" si="36"/>
        <v>8</v>
      </c>
      <c r="BM194" s="80">
        <f t="shared" si="37"/>
        <v>20</v>
      </c>
      <c r="BN194" s="81"/>
      <c r="BO194" s="82">
        <f>IF(ISBLANK(A194),"",VLOOKUP(LEFT(A194,1),Coordinate,2,FALSE))</f>
        <v>3</v>
      </c>
      <c r="BP194" s="83">
        <f t="shared" si="40"/>
        <v>3</v>
      </c>
      <c r="BQ194" s="84">
        <f t="shared" si="41"/>
        <v>72</v>
      </c>
      <c r="BR194" s="54">
        <f>IF(ISBLANK(A194),"",vlookup(LEFT(A194,1),Coordinate,9,false))</f>
        <v>10</v>
      </c>
      <c r="BS194" s="54">
        <f>IF(ISBLANK(A194),"",VLOOKUP(MID(A194,2,1),Coordinate,9,false))</f>
        <v>8</v>
      </c>
      <c r="BT194" s="54">
        <f>IF(ISBLANK(A194),"",VLOOKUP(MID(A194,3,1),Coordinate,9,false))</f>
        <v>12</v>
      </c>
      <c r="BU194" s="54">
        <f>IF(ISBLANK(A194),"",VLOOKUP(MID(A194,4,1),Coordinate,9,false))</f>
        <v>9</v>
      </c>
      <c r="BV194" s="54">
        <f>IF(ISBLANK(A194),"",VLOOKUP(MID(A194,5,1),Coordinate,9,false))</f>
        <v>14</v>
      </c>
      <c r="BW194" s="54">
        <f>IF(ISBLANK(A194),"",VLOOKUP(MID(A194,6,1),Coordinate,9,false))</f>
        <v>13</v>
      </c>
      <c r="BX194" s="84">
        <f>IF(ISBLANK(A194),"",VLOOKUP(RIGHT(A194,1),Coordinate,9,false))</f>
        <v>6</v>
      </c>
      <c r="BY194" s="84">
        <f t="array" ref="BY194">SUMPRODUCT(BR194:BX194,TRANSPOSE(Weights))</f>
        <v>288</v>
      </c>
      <c r="BZ194" s="53"/>
    </row>
    <row r="195">
      <c r="A195" s="238" t="s">
        <v>674</v>
      </c>
      <c r="B195" s="51" t="str">
        <f>IF(ISBLANK(A195),"",if(C195="","N",if(VLOOKUP(BQ195,NewPlanet,3,false)=C195,"Y","N")))</f>
        <v>N</v>
      </c>
      <c r="C195" s="3" t="s">
        <v>675</v>
      </c>
      <c r="D195" s="52" t="s">
        <v>119</v>
      </c>
      <c r="E195" s="52" t="s">
        <v>119</v>
      </c>
      <c r="F195" s="52"/>
      <c r="G195" s="53"/>
      <c r="H195" s="52"/>
      <c r="I195" s="54">
        <f t="shared" si="33"/>
        <v>2</v>
      </c>
      <c r="J195" s="52"/>
      <c r="K195" s="52"/>
      <c r="L195" s="52" t="s">
        <v>119</v>
      </c>
      <c r="M195" s="52"/>
      <c r="N195" s="52"/>
      <c r="O195" s="54">
        <f t="shared" si="34"/>
        <v>1</v>
      </c>
      <c r="P195" s="55" t="s">
        <v>123</v>
      </c>
      <c r="Q195" s="56"/>
      <c r="R195" s="57" t="s">
        <v>123</v>
      </c>
      <c r="S195" s="58" t="s">
        <v>119</v>
      </c>
      <c r="T195" s="59" t="s">
        <v>124</v>
      </c>
      <c r="U195" s="60"/>
      <c r="V195" s="61"/>
      <c r="W195" s="62"/>
      <c r="X195" s="52" t="s">
        <v>119</v>
      </c>
      <c r="Y195" s="63"/>
      <c r="Z195" s="53">
        <v>4.0</v>
      </c>
      <c r="AA195" s="53">
        <v>4.0</v>
      </c>
      <c r="AB195" s="53">
        <v>4.0</v>
      </c>
      <c r="AC195" s="65"/>
      <c r="AD195" s="52"/>
      <c r="AE195" s="52"/>
      <c r="AF195" s="52"/>
      <c r="AG195" s="65"/>
      <c r="AH195" s="52">
        <v>1.0</v>
      </c>
      <c r="AI195" s="52"/>
      <c r="AJ195" s="52"/>
      <c r="AK195" s="65"/>
      <c r="AL195" s="52"/>
      <c r="AM195" s="52"/>
      <c r="AN195" s="52"/>
      <c r="AO195" s="56">
        <v>5.0</v>
      </c>
      <c r="AP195" s="56"/>
      <c r="AQ195" s="56"/>
      <c r="AR195" s="58"/>
      <c r="AS195" s="58"/>
      <c r="AT195" s="66"/>
      <c r="AU195" s="60"/>
      <c r="AV195" s="60"/>
      <c r="AW195" s="61"/>
      <c r="AX195" s="62"/>
      <c r="AY195" s="31">
        <f t="shared" si="35"/>
        <v>18</v>
      </c>
      <c r="AZ195" s="63"/>
      <c r="BA195" s="69"/>
      <c r="BB195" s="69"/>
      <c r="BC195" s="69"/>
      <c r="BD195" s="71">
        <v>2.0</v>
      </c>
      <c r="BE195" s="71"/>
      <c r="BF195" s="71"/>
      <c r="BG195" s="72"/>
      <c r="BH195" s="73"/>
      <c r="BI195" s="73"/>
      <c r="BJ195" s="74"/>
      <c r="BK195" s="74"/>
      <c r="BL195" s="77">
        <f t="shared" si="36"/>
        <v>2</v>
      </c>
      <c r="BM195" s="80">
        <f t="shared" si="37"/>
        <v>20</v>
      </c>
      <c r="BN195" s="81"/>
      <c r="BO195" s="82">
        <f>IF(ISBLANK(A195),"",VLOOKUP(LEFT(A195,1),Coordinate,2,FALSE))</f>
        <v>3</v>
      </c>
      <c r="BP195" s="83">
        <f t="shared" si="40"/>
        <v>3</v>
      </c>
      <c r="BQ195" s="84">
        <f t="shared" si="41"/>
        <v>82</v>
      </c>
      <c r="BR195" s="54">
        <f>IF(ISBLANK(A195),"",vlookup(LEFT(A195,1),Coordinate,9,false))</f>
        <v>10</v>
      </c>
      <c r="BS195" s="54">
        <f>IF(ISBLANK(A195),"",VLOOKUP(MID(A195,2,1),Coordinate,9,false))</f>
        <v>8</v>
      </c>
      <c r="BT195" s="54">
        <f>IF(ISBLANK(A195),"",VLOOKUP(MID(A195,3,1),Coordinate,9,false))</f>
        <v>13</v>
      </c>
      <c r="BU195" s="54">
        <f>IF(ISBLANK(A195),"",VLOOKUP(MID(A195,4,1),Coordinate,9,false))</f>
        <v>12</v>
      </c>
      <c r="BV195" s="54">
        <f>IF(ISBLANK(A195),"",VLOOKUP(MID(A195,5,1),Coordinate,9,false))</f>
        <v>14</v>
      </c>
      <c r="BW195" s="54">
        <f>IF(ISBLANK(A195),"",VLOOKUP(MID(A195,6,1),Coordinate,9,false))</f>
        <v>25</v>
      </c>
      <c r="BX195" s="84">
        <f>IF(ISBLANK(A195),"",VLOOKUP(RIGHT(A195,1),Coordinate,9,false))</f>
        <v>0</v>
      </c>
      <c r="BY195" s="84">
        <f t="array" ref="BY195">SUMPRODUCT(BR195:BX195,TRANSPOSE(Weights))</f>
        <v>333</v>
      </c>
      <c r="BZ195" s="53"/>
    </row>
    <row r="196">
      <c r="A196" s="238" t="s">
        <v>678</v>
      </c>
      <c r="B196" s="51" t="str">
        <f>IF(ISBLANK(A196),"",if(C196="","N",if(VLOOKUP(BQ196,NewPlanet,3,false)=C196,"Y","N")))</f>
        <v>N</v>
      </c>
      <c r="C196" s="3" t="s">
        <v>679</v>
      </c>
      <c r="D196" s="52"/>
      <c r="E196" s="52"/>
      <c r="F196" s="52"/>
      <c r="G196" s="53" t="s">
        <v>119</v>
      </c>
      <c r="H196" s="53" t="s">
        <v>119</v>
      </c>
      <c r="I196" s="54">
        <f t="shared" si="33"/>
        <v>2</v>
      </c>
      <c r="J196" s="52"/>
      <c r="K196" s="52"/>
      <c r="L196" s="53" t="s">
        <v>119</v>
      </c>
      <c r="M196" s="52"/>
      <c r="N196" s="52"/>
      <c r="O196" s="54">
        <f t="shared" si="34"/>
        <v>1</v>
      </c>
      <c r="P196" s="55" t="s">
        <v>124</v>
      </c>
      <c r="Q196" s="56"/>
      <c r="R196" s="57" t="s">
        <v>124</v>
      </c>
      <c r="S196" s="58"/>
      <c r="T196" s="59" t="s">
        <v>125</v>
      </c>
      <c r="U196" s="67" t="s">
        <v>119</v>
      </c>
      <c r="V196" s="61"/>
      <c r="W196" s="62"/>
      <c r="X196" s="52"/>
      <c r="Y196" s="63"/>
      <c r="Z196" s="53"/>
      <c r="AA196" s="53"/>
      <c r="AB196" s="53"/>
      <c r="AC196" s="65"/>
      <c r="AD196" s="52"/>
      <c r="AE196" s="52"/>
      <c r="AF196" s="52"/>
      <c r="AG196" s="65"/>
      <c r="AH196" s="52"/>
      <c r="AI196" s="52"/>
      <c r="AJ196" s="52"/>
      <c r="AK196" s="65"/>
      <c r="AL196" s="52"/>
      <c r="AM196" s="52"/>
      <c r="AN196" s="52"/>
      <c r="AO196" s="56"/>
      <c r="AP196" s="56"/>
      <c r="AQ196" s="56"/>
      <c r="AR196" s="58"/>
      <c r="AS196" s="58"/>
      <c r="AT196" s="66"/>
      <c r="AU196" s="60"/>
      <c r="AV196" s="60"/>
      <c r="AW196" s="61"/>
      <c r="AX196" s="62"/>
      <c r="AY196" s="31">
        <f t="shared" si="35"/>
        <v>0</v>
      </c>
      <c r="AZ196" s="63"/>
      <c r="BA196" s="69"/>
      <c r="BB196" s="69"/>
      <c r="BC196" s="69"/>
      <c r="BD196" s="71"/>
      <c r="BE196" s="71"/>
      <c r="BF196" s="71"/>
      <c r="BG196" s="72"/>
      <c r="BH196" s="73"/>
      <c r="BI196" s="73"/>
      <c r="BJ196" s="74"/>
      <c r="BK196" s="74"/>
      <c r="BL196" s="77">
        <f t="shared" si="36"/>
        <v>0</v>
      </c>
      <c r="BM196" s="80">
        <f t="shared" si="37"/>
        <v>0</v>
      </c>
      <c r="BN196" s="81"/>
      <c r="BO196" s="82">
        <f>IF(ISBLANK(A196),"",VLOOKUP(LEFT(A196,1),Coordinate,2,FALSE))</f>
        <v>3</v>
      </c>
      <c r="BP196" s="83">
        <f t="shared" si="40"/>
        <v>3</v>
      </c>
      <c r="BQ196" s="84">
        <f t="shared" si="41"/>
        <v>71</v>
      </c>
      <c r="BR196" s="54">
        <f>IF(ISBLANK(A196),"",vlookup(LEFT(A196,1),Coordinate,9,false))</f>
        <v>10</v>
      </c>
      <c r="BS196" s="54">
        <f>IF(ISBLANK(A196),"",VLOOKUP(MID(A196,2,1),Coordinate,9,false))</f>
        <v>14</v>
      </c>
      <c r="BT196" s="54">
        <f>IF(ISBLANK(A196),"",VLOOKUP(MID(A196,3,1),Coordinate,9,false))</f>
        <v>1</v>
      </c>
      <c r="BU196" s="54">
        <f>IF(ISBLANK(A196),"",VLOOKUP(MID(A196,4,1),Coordinate,9,false))</f>
        <v>14</v>
      </c>
      <c r="BV196" s="54">
        <f>IF(ISBLANK(A196),"",VLOOKUP(MID(A196,5,1),Coordinate,9,false))</f>
        <v>11</v>
      </c>
      <c r="BW196" s="54">
        <f>IF(ISBLANK(A196),"",VLOOKUP(MID(A196,6,1),Coordinate,9,false))</f>
        <v>3</v>
      </c>
      <c r="BX196" s="84">
        <f>IF(ISBLANK(A196),"",VLOOKUP(RIGHT(A196,1),Coordinate,9,false))</f>
        <v>18</v>
      </c>
      <c r="BY196" s="84">
        <f t="array" ref="BY196">SUMPRODUCT(BR196:BX196,TRANSPOSE(Weights))</f>
        <v>296</v>
      </c>
      <c r="BZ196" s="53"/>
    </row>
    <row r="197">
      <c r="A197" s="238" t="s">
        <v>572</v>
      </c>
      <c r="B197" s="51" t="str">
        <f>IF(ISBLANK(A197),"",if(C197="","N",if(VLOOKUP(BQ197,NewPlanet,3,false)=C197,"Y","N")))</f>
        <v>N</v>
      </c>
      <c r="C197" s="87" t="s">
        <v>573</v>
      </c>
      <c r="D197" s="52"/>
      <c r="E197" s="52" t="s">
        <v>119</v>
      </c>
      <c r="F197" s="52"/>
      <c r="G197" s="53" t="s">
        <v>121</v>
      </c>
      <c r="H197" s="52"/>
      <c r="I197" s="54">
        <f t="shared" si="33"/>
        <v>2</v>
      </c>
      <c r="J197" s="53" t="s">
        <v>121</v>
      </c>
      <c r="K197" s="52"/>
      <c r="L197" s="52"/>
      <c r="M197" s="52"/>
      <c r="N197" s="52"/>
      <c r="O197" s="54">
        <f t="shared" si="34"/>
        <v>1</v>
      </c>
      <c r="P197" s="55" t="s">
        <v>124</v>
      </c>
      <c r="Q197" s="56"/>
      <c r="R197" s="57" t="s">
        <v>124</v>
      </c>
      <c r="S197" s="58"/>
      <c r="T197" s="59" t="s">
        <v>125</v>
      </c>
      <c r="U197" s="60"/>
      <c r="V197" s="61"/>
      <c r="W197" s="62"/>
      <c r="X197" s="52" t="s">
        <v>119</v>
      </c>
      <c r="Y197" s="63"/>
      <c r="Z197" s="53">
        <v>4.0</v>
      </c>
      <c r="AA197" s="53">
        <v>7.0</v>
      </c>
      <c r="AB197" s="53">
        <v>7.0</v>
      </c>
      <c r="AC197" s="65"/>
      <c r="AD197" s="52"/>
      <c r="AE197" s="52"/>
      <c r="AF197" s="53">
        <v>1.0</v>
      </c>
      <c r="AG197" s="65"/>
      <c r="AH197" s="52"/>
      <c r="AI197" s="52"/>
      <c r="AJ197" s="52"/>
      <c r="AK197" s="65"/>
      <c r="AL197" s="52"/>
      <c r="AM197" s="52"/>
      <c r="AN197" s="52"/>
      <c r="AO197" s="56"/>
      <c r="AP197" s="56"/>
      <c r="AQ197" s="56"/>
      <c r="AR197" s="58"/>
      <c r="AS197" s="58"/>
      <c r="AT197" s="66"/>
      <c r="AU197" s="67">
        <v>1.0</v>
      </c>
      <c r="AV197" s="67" t="s">
        <v>1857</v>
      </c>
      <c r="AW197" s="61"/>
      <c r="AX197" s="62"/>
      <c r="AY197" s="31">
        <f t="shared" si="35"/>
        <v>20</v>
      </c>
      <c r="AZ197" s="63"/>
      <c r="BA197" s="69"/>
      <c r="BB197" s="69"/>
      <c r="BC197" s="69"/>
      <c r="BD197" s="71"/>
      <c r="BE197" s="71"/>
      <c r="BF197" s="71"/>
      <c r="BG197" s="72"/>
      <c r="BH197" s="73"/>
      <c r="BI197" s="73"/>
      <c r="BJ197" s="74"/>
      <c r="BK197" s="74"/>
      <c r="BL197" s="77">
        <f t="shared" si="36"/>
        <v>0</v>
      </c>
      <c r="BM197" s="80">
        <f t="shared" si="37"/>
        <v>20</v>
      </c>
      <c r="BN197" s="81" t="s">
        <v>575</v>
      </c>
      <c r="BO197" s="82">
        <f>IF(ISBLANK(A197),"",VLOOKUP(LEFT(A197,1),Coordinate,2,FALSE))</f>
        <v>3</v>
      </c>
      <c r="BP197" s="83">
        <f t="shared" si="40"/>
        <v>3</v>
      </c>
      <c r="BQ197" s="84">
        <f t="shared" si="41"/>
        <v>72</v>
      </c>
      <c r="BR197" s="54">
        <f>IF(ISBLANK(A197),"",vlookup(LEFT(A197,1),Coordinate,9,false))</f>
        <v>11</v>
      </c>
      <c r="BS197" s="54">
        <f>IF(ISBLANK(A197),"",VLOOKUP(MID(A197,2,1),Coordinate,9,false))</f>
        <v>4</v>
      </c>
      <c r="BT197" s="54">
        <f>IF(ISBLANK(A197),"",VLOOKUP(MID(A197,3,1),Coordinate,9,false))</f>
        <v>14</v>
      </c>
      <c r="BU197" s="54">
        <f>IF(ISBLANK(A197),"",VLOOKUP(MID(A197,4,1),Coordinate,9,false))</f>
        <v>15</v>
      </c>
      <c r="BV197" s="54">
        <f>IF(ISBLANK(A197),"",VLOOKUP(MID(A197,5,1),Coordinate,9,false))</f>
        <v>14</v>
      </c>
      <c r="BW197" s="54">
        <f>IF(ISBLANK(A197),"",VLOOKUP(MID(A197,6,1),Coordinate,9,false))</f>
        <v>11</v>
      </c>
      <c r="BX197" s="84">
        <f>IF(ISBLANK(A197),"",VLOOKUP(RIGHT(A197,1),Coordinate,9,false))</f>
        <v>3</v>
      </c>
      <c r="BY197" s="84">
        <f t="array" ref="BY197">SUMPRODUCT(BR197:BX197,TRANSPOSE(Weights))</f>
        <v>278</v>
      </c>
      <c r="BZ197" s="53"/>
    </row>
    <row r="198">
      <c r="A198" s="238" t="s">
        <v>578</v>
      </c>
      <c r="B198" s="51" t="str">
        <f>IF(ISBLANK(A198),"",if(C198="","N",if(VLOOKUP(BQ198,NewPlanet,3,false)=C198,"Y","N")))</f>
        <v>N</v>
      </c>
      <c r="C198" s="3" t="s">
        <v>579</v>
      </c>
      <c r="D198" s="52" t="s">
        <v>119</v>
      </c>
      <c r="E198" s="52"/>
      <c r="F198" s="52" t="s">
        <v>119</v>
      </c>
      <c r="G198" s="53"/>
      <c r="H198" s="52"/>
      <c r="I198" s="54">
        <f t="shared" si="33"/>
        <v>2</v>
      </c>
      <c r="J198" s="52"/>
      <c r="K198" s="52"/>
      <c r="L198" s="52" t="s">
        <v>119</v>
      </c>
      <c r="M198" s="52"/>
      <c r="N198" s="52"/>
      <c r="O198" s="54">
        <f t="shared" si="34"/>
        <v>1</v>
      </c>
      <c r="P198" s="55" t="s">
        <v>124</v>
      </c>
      <c r="Q198" s="56"/>
      <c r="R198" s="57" t="s">
        <v>123</v>
      </c>
      <c r="S198" s="58"/>
      <c r="T198" s="59" t="s">
        <v>124</v>
      </c>
      <c r="U198" s="60"/>
      <c r="V198" s="61" t="s">
        <v>119</v>
      </c>
      <c r="W198" s="62" t="s">
        <v>119</v>
      </c>
      <c r="X198" s="52" t="s">
        <v>119</v>
      </c>
      <c r="Y198" s="63"/>
      <c r="Z198" s="53"/>
      <c r="AA198" s="53">
        <v>4.0</v>
      </c>
      <c r="AB198" s="53"/>
      <c r="AC198" s="65"/>
      <c r="AD198" s="52"/>
      <c r="AE198" s="52"/>
      <c r="AF198" s="52"/>
      <c r="AG198" s="65"/>
      <c r="AH198" s="52"/>
      <c r="AI198" s="52"/>
      <c r="AJ198" s="52"/>
      <c r="AK198" s="65"/>
      <c r="AL198" s="52"/>
      <c r="AM198" s="52"/>
      <c r="AN198" s="52">
        <v>1.0</v>
      </c>
      <c r="AO198" s="56"/>
      <c r="AP198" s="56"/>
      <c r="AQ198" s="56"/>
      <c r="AR198" s="58">
        <v>6.0</v>
      </c>
      <c r="AS198" s="58"/>
      <c r="AT198" s="66"/>
      <c r="AU198" s="60"/>
      <c r="AV198" s="60"/>
      <c r="AW198" s="61">
        <v>3.0</v>
      </c>
      <c r="AX198" s="62"/>
      <c r="AY198" s="31">
        <f t="shared" si="35"/>
        <v>14</v>
      </c>
      <c r="AZ198" s="63"/>
      <c r="BA198" s="69"/>
      <c r="BB198" s="69"/>
      <c r="BC198" s="69"/>
      <c r="BD198" s="71"/>
      <c r="BE198" s="71"/>
      <c r="BF198" s="71"/>
      <c r="BG198" s="72"/>
      <c r="BH198" s="73"/>
      <c r="BI198" s="73"/>
      <c r="BJ198" s="74">
        <v>4.0</v>
      </c>
      <c r="BK198" s="74"/>
      <c r="BL198" s="77">
        <f t="shared" si="36"/>
        <v>4</v>
      </c>
      <c r="BM198" s="80">
        <f t="shared" si="37"/>
        <v>18</v>
      </c>
      <c r="BN198" s="81" t="s">
        <v>580</v>
      </c>
      <c r="BO198" s="82">
        <f>IF(ISBLANK(A198),"",VLOOKUP(LEFT(A198,1),Coordinate,2,FALSE))</f>
        <v>3</v>
      </c>
      <c r="BP198" s="83">
        <f t="shared" si="40"/>
        <v>3</v>
      </c>
      <c r="BQ198" s="84">
        <f t="shared" si="41"/>
        <v>84</v>
      </c>
      <c r="BR198" s="54">
        <f>IF(ISBLANK(A198),"",vlookup(LEFT(A198,1),Coordinate,9,false))</f>
        <v>11</v>
      </c>
      <c r="BS198" s="54">
        <f>IF(ISBLANK(A198),"",VLOOKUP(MID(A198,2,1),Coordinate,9,false))</f>
        <v>14</v>
      </c>
      <c r="BT198" s="54">
        <f>IF(ISBLANK(A198),"",VLOOKUP(MID(A198,3,1),Coordinate,9,false))</f>
        <v>1</v>
      </c>
      <c r="BU198" s="54">
        <f>IF(ISBLANK(A198),"",VLOOKUP(MID(A198,4,1),Coordinate,9,false))</f>
        <v>18</v>
      </c>
      <c r="BV198" s="54">
        <f>IF(ISBLANK(A198),"",VLOOKUP(MID(A198,5,1),Coordinate,9,false))</f>
        <v>19</v>
      </c>
      <c r="BW198" s="54">
        <f>IF(ISBLANK(A198),"",VLOOKUP(MID(A198,6,1),Coordinate,9,false))</f>
        <v>4</v>
      </c>
      <c r="BX198" s="84">
        <f>IF(ISBLANK(A198),"",VLOOKUP(RIGHT(A198,1),Coordinate,9,false))</f>
        <v>17</v>
      </c>
      <c r="BY198" s="84">
        <f t="array" ref="BY198">SUMPRODUCT(BR198:BX198,TRANSPOSE(Weights))</f>
        <v>352</v>
      </c>
      <c r="BZ198" s="53"/>
    </row>
    <row r="199">
      <c r="A199" s="238" t="s">
        <v>583</v>
      </c>
      <c r="B199" s="51" t="str">
        <f>IF(ISBLANK(A199),"",if(C199="","N",if(VLOOKUP(BQ199,NewPlanet,3,false)=C199,"Y","N")))</f>
        <v>N</v>
      </c>
      <c r="C199" s="3" t="s">
        <v>584</v>
      </c>
      <c r="D199" s="52"/>
      <c r="E199" s="52"/>
      <c r="F199" s="52" t="s">
        <v>119</v>
      </c>
      <c r="G199" s="53"/>
      <c r="H199" s="52" t="s">
        <v>119</v>
      </c>
      <c r="I199" s="54">
        <f t="shared" si="33"/>
        <v>2</v>
      </c>
      <c r="J199" s="52"/>
      <c r="K199" s="52"/>
      <c r="L199" s="52"/>
      <c r="M199" s="52"/>
      <c r="N199" s="52" t="s">
        <v>119</v>
      </c>
      <c r="O199" s="54">
        <f t="shared" si="34"/>
        <v>1</v>
      </c>
      <c r="P199" s="55" t="s">
        <v>124</v>
      </c>
      <c r="Q199" s="56"/>
      <c r="R199" s="57" t="s">
        <v>123</v>
      </c>
      <c r="S199" s="58" t="s">
        <v>119</v>
      </c>
      <c r="T199" s="59" t="s">
        <v>124</v>
      </c>
      <c r="U199" s="60"/>
      <c r="V199" s="61" t="s">
        <v>119</v>
      </c>
      <c r="W199" s="62" t="s">
        <v>119</v>
      </c>
      <c r="X199" s="52"/>
      <c r="Y199" s="63"/>
      <c r="Z199" s="53">
        <v>3.0</v>
      </c>
      <c r="AA199" s="53">
        <v>3.0</v>
      </c>
      <c r="AB199" s="53"/>
      <c r="AC199" s="65"/>
      <c r="AD199" s="52"/>
      <c r="AE199" s="52"/>
      <c r="AF199" s="52"/>
      <c r="AG199" s="65"/>
      <c r="AH199" s="52"/>
      <c r="AI199" s="52"/>
      <c r="AJ199" s="52"/>
      <c r="AK199" s="65"/>
      <c r="AL199" s="52"/>
      <c r="AM199" s="52"/>
      <c r="AN199" s="52"/>
      <c r="AO199" s="56"/>
      <c r="AP199" s="56"/>
      <c r="AQ199" s="56"/>
      <c r="AR199" s="58"/>
      <c r="AS199" s="58"/>
      <c r="AT199" s="66"/>
      <c r="AU199" s="60"/>
      <c r="AV199" s="60"/>
      <c r="AW199" s="61">
        <v>3.0</v>
      </c>
      <c r="AX199" s="62"/>
      <c r="AY199" s="31">
        <f t="shared" si="35"/>
        <v>9</v>
      </c>
      <c r="AZ199" s="63"/>
      <c r="BA199" s="69"/>
      <c r="BB199" s="69"/>
      <c r="BC199" s="69"/>
      <c r="BD199" s="71">
        <v>3.0</v>
      </c>
      <c r="BE199" s="71"/>
      <c r="BF199" s="71"/>
      <c r="BG199" s="72"/>
      <c r="BH199" s="73"/>
      <c r="BI199" s="73"/>
      <c r="BJ199" s="74">
        <v>8.0</v>
      </c>
      <c r="BK199" s="74"/>
      <c r="BL199" s="77">
        <f t="shared" si="36"/>
        <v>11</v>
      </c>
      <c r="BM199" s="80">
        <f t="shared" si="37"/>
        <v>20</v>
      </c>
      <c r="BN199" s="81"/>
      <c r="BO199" s="82">
        <f>IF(ISBLANK(A199),"",VLOOKUP(LEFT(A199,1),Coordinate,2,FALSE))</f>
        <v>3</v>
      </c>
      <c r="BP199" s="83">
        <f t="shared" si="40"/>
        <v>3</v>
      </c>
      <c r="BQ199" s="84">
        <f t="shared" si="41"/>
        <v>85</v>
      </c>
      <c r="BR199" s="54">
        <f>IF(ISBLANK(A199),"",vlookup(LEFT(A199,1),Coordinate,9,false))</f>
        <v>11</v>
      </c>
      <c r="BS199" s="54">
        <f>IF(ISBLANK(A199),"",VLOOKUP(MID(A199,2,1),Coordinate,9,false))</f>
        <v>14</v>
      </c>
      <c r="BT199" s="54">
        <f>IF(ISBLANK(A199),"",VLOOKUP(MID(A199,3,1),Coordinate,9,false))</f>
        <v>21</v>
      </c>
      <c r="BU199" s="54">
        <f>IF(ISBLANK(A199),"",VLOOKUP(MID(A199,4,1),Coordinate,9,false))</f>
        <v>4</v>
      </c>
      <c r="BV199" s="54">
        <f>IF(ISBLANK(A199),"",VLOOKUP(MID(A199,5,1),Coordinate,9,false))</f>
        <v>10</v>
      </c>
      <c r="BW199" s="54">
        <f>IF(ISBLANK(A199),"",VLOOKUP(MID(A199,6,1),Coordinate,9,false))</f>
        <v>14</v>
      </c>
      <c r="BX199" s="84">
        <f>IF(ISBLANK(A199),"",VLOOKUP(RIGHT(A199,1),Coordinate,9,false))</f>
        <v>11</v>
      </c>
      <c r="BY199" s="84">
        <f t="array" ref="BY199">SUMPRODUCT(BR199:BX199,TRANSPOSE(Weights))</f>
        <v>329</v>
      </c>
      <c r="BZ199" s="53"/>
    </row>
    <row r="200">
      <c r="A200" s="238" t="s">
        <v>587</v>
      </c>
      <c r="B200" s="51" t="str">
        <f>IF(ISBLANK(A200),"",if(C200="","N",if(VLOOKUP(BQ200,NewPlanet,3,false)=C200,"Y","N")))</f>
        <v>N</v>
      </c>
      <c r="C200" s="137" t="s">
        <v>588</v>
      </c>
      <c r="D200" s="96" t="s">
        <v>121</v>
      </c>
      <c r="E200" s="97"/>
      <c r="F200" s="97"/>
      <c r="G200" s="98"/>
      <c r="H200" s="96" t="s">
        <v>121</v>
      </c>
      <c r="I200" s="54">
        <f t="shared" si="33"/>
        <v>2</v>
      </c>
      <c r="J200" s="96" t="s">
        <v>121</v>
      </c>
      <c r="K200" s="97"/>
      <c r="L200" s="97"/>
      <c r="M200" s="97"/>
      <c r="N200" s="97"/>
      <c r="O200" s="54">
        <f t="shared" si="34"/>
        <v>1</v>
      </c>
      <c r="P200" s="99" t="s">
        <v>124</v>
      </c>
      <c r="Q200" s="100"/>
      <c r="R200" s="156" t="s">
        <v>124</v>
      </c>
      <c r="S200" s="107"/>
      <c r="T200" s="157" t="s">
        <v>124</v>
      </c>
      <c r="U200" s="110"/>
      <c r="V200" s="102"/>
      <c r="W200" s="109"/>
      <c r="X200" s="97"/>
      <c r="Y200" s="104"/>
      <c r="Z200" s="105">
        <v>6.0</v>
      </c>
      <c r="AA200" s="105">
        <v>6.0</v>
      </c>
      <c r="AB200" s="105">
        <v>8.0</v>
      </c>
      <c r="AC200" s="106"/>
      <c r="AD200" s="97"/>
      <c r="AE200" s="97"/>
      <c r="AF200" s="97"/>
      <c r="AG200" s="106"/>
      <c r="AH200" s="97"/>
      <c r="AI200" s="97"/>
      <c r="AJ200" s="97"/>
      <c r="AK200" s="106"/>
      <c r="AL200" s="97"/>
      <c r="AM200" s="97"/>
      <c r="AN200" s="97"/>
      <c r="AO200" s="100"/>
      <c r="AP200" s="100"/>
      <c r="AQ200" s="100"/>
      <c r="AR200" s="107"/>
      <c r="AS200" s="107"/>
      <c r="AT200" s="101"/>
      <c r="AU200" s="110"/>
      <c r="AV200" s="110"/>
      <c r="AW200" s="102"/>
      <c r="AX200" s="109"/>
      <c r="AY200" s="31">
        <f t="shared" si="35"/>
        <v>20</v>
      </c>
      <c r="AZ200" s="104"/>
      <c r="BA200" s="100"/>
      <c r="BB200" s="100"/>
      <c r="BC200" s="100"/>
      <c r="BD200" s="107"/>
      <c r="BE200" s="107"/>
      <c r="BF200" s="107"/>
      <c r="BG200" s="110"/>
      <c r="BH200" s="102"/>
      <c r="BI200" s="102"/>
      <c r="BJ200" s="109"/>
      <c r="BK200" s="109"/>
      <c r="BL200" s="77">
        <f t="shared" si="36"/>
        <v>0</v>
      </c>
      <c r="BM200" s="80">
        <f t="shared" si="37"/>
        <v>20</v>
      </c>
      <c r="BN200" s="112" t="s">
        <v>590</v>
      </c>
      <c r="BO200" s="82">
        <f>IF(ISBLANK(A200),"",VLOOKUP(LEFT(A200,1),Coordinate,2,FALSE))</f>
        <v>3</v>
      </c>
      <c r="BP200" s="83">
        <f t="shared" si="40"/>
        <v>3</v>
      </c>
      <c r="BQ200" s="84">
        <f t="shared" si="41"/>
        <v>99</v>
      </c>
      <c r="BR200" s="54">
        <f>IF(ISBLANK(A200),"",vlookup(LEFT(A200,1),Coordinate,9,false))</f>
        <v>11</v>
      </c>
      <c r="BS200" s="54">
        <f>IF(ISBLANK(A200),"",VLOOKUP(MID(A200,2,1),Coordinate,9,false))</f>
        <v>16</v>
      </c>
      <c r="BT200" s="54">
        <f>IF(ISBLANK(A200),"",VLOOKUP(MID(A200,3,1),Coordinate,9,false))</f>
        <v>25</v>
      </c>
      <c r="BU200" s="54">
        <f>IF(ISBLANK(A200),"",VLOOKUP(MID(A200,4,1),Coordinate,9,false))</f>
        <v>16</v>
      </c>
      <c r="BV200" s="54">
        <f>IF(ISBLANK(A200),"",VLOOKUP(MID(A200,5,1),Coordinate,9,false))</f>
        <v>4</v>
      </c>
      <c r="BW200" s="54">
        <f>IF(ISBLANK(A200),"",VLOOKUP(MID(A200,6,1),Coordinate,9,false))</f>
        <v>9</v>
      </c>
      <c r="BX200" s="84">
        <f>IF(ISBLANK(A200),"",VLOOKUP(RIGHT(A200,1),Coordinate,9,false))</f>
        <v>18</v>
      </c>
      <c r="BY200" s="84">
        <f t="array" ref="BY200">SUMPRODUCT(BR200:BX200,TRANSPOSE(Weights))</f>
        <v>382</v>
      </c>
      <c r="BZ200" s="98"/>
    </row>
    <row r="201">
      <c r="A201" s="238" t="s">
        <v>591</v>
      </c>
      <c r="B201" s="51" t="str">
        <f>IF(ISBLANK(A201),"",if(C201="","N",if(VLOOKUP(BQ201,NewPlanet,3,false)=C201,"Y","N")))</f>
        <v>N</v>
      </c>
      <c r="C201" s="3" t="s">
        <v>588</v>
      </c>
      <c r="D201" s="53" t="s">
        <v>121</v>
      </c>
      <c r="E201" s="52"/>
      <c r="F201" s="52"/>
      <c r="G201" s="53"/>
      <c r="H201" s="53" t="s">
        <v>121</v>
      </c>
      <c r="I201" s="54">
        <f t="shared" si="33"/>
        <v>2</v>
      </c>
      <c r="J201" s="53" t="s">
        <v>121</v>
      </c>
      <c r="K201" s="52"/>
      <c r="L201" s="52"/>
      <c r="M201" s="52"/>
      <c r="N201" s="52"/>
      <c r="O201" s="54">
        <f t="shared" si="34"/>
        <v>1</v>
      </c>
      <c r="P201" s="55" t="s">
        <v>123</v>
      </c>
      <c r="Q201" s="56"/>
      <c r="R201" s="57" t="s">
        <v>123</v>
      </c>
      <c r="S201" s="58"/>
      <c r="T201" s="59" t="s">
        <v>124</v>
      </c>
      <c r="U201" s="60"/>
      <c r="V201" s="61"/>
      <c r="W201" s="62"/>
      <c r="X201" s="52"/>
      <c r="Y201" s="63"/>
      <c r="Z201" s="53">
        <v>3.0</v>
      </c>
      <c r="AA201" s="53">
        <v>5.0</v>
      </c>
      <c r="AB201" s="53">
        <v>3.0</v>
      </c>
      <c r="AC201" s="65"/>
      <c r="AD201" s="52"/>
      <c r="AE201" s="52"/>
      <c r="AF201" s="52"/>
      <c r="AG201" s="65"/>
      <c r="AH201" s="52"/>
      <c r="AI201" s="52"/>
      <c r="AJ201" s="52"/>
      <c r="AK201" s="65"/>
      <c r="AL201" s="52"/>
      <c r="AM201" s="52"/>
      <c r="AN201" s="52"/>
      <c r="AO201" s="64">
        <v>4.0</v>
      </c>
      <c r="AP201" s="56"/>
      <c r="AQ201" s="56"/>
      <c r="AR201" s="66">
        <v>5.0</v>
      </c>
      <c r="AS201" s="58"/>
      <c r="AT201" s="66"/>
      <c r="AU201" s="60"/>
      <c r="AV201" s="60"/>
      <c r="AW201" s="61"/>
      <c r="AX201" s="62"/>
      <c r="AY201" s="31">
        <f t="shared" si="35"/>
        <v>20</v>
      </c>
      <c r="AZ201" s="63"/>
      <c r="BA201" s="69"/>
      <c r="BB201" s="69"/>
      <c r="BC201" s="69"/>
      <c r="BD201" s="71"/>
      <c r="BE201" s="71"/>
      <c r="BF201" s="71"/>
      <c r="BG201" s="72"/>
      <c r="BH201" s="73"/>
      <c r="BI201" s="73"/>
      <c r="BJ201" s="74"/>
      <c r="BK201" s="74"/>
      <c r="BL201" s="77">
        <f t="shared" si="36"/>
        <v>0</v>
      </c>
      <c r="BM201" s="80">
        <f t="shared" si="37"/>
        <v>20</v>
      </c>
      <c r="BN201" s="158" t="s">
        <v>593</v>
      </c>
      <c r="BO201" s="82">
        <f>IF(ISBLANK(A201),"",VLOOKUP(LEFT(A201,1),Coordinate,2,FALSE))</f>
        <v>3</v>
      </c>
      <c r="BP201" s="83">
        <f t="shared" si="40"/>
        <v>3</v>
      </c>
      <c r="BQ201" s="84">
        <f t="shared" si="41"/>
        <v>99</v>
      </c>
      <c r="BR201" s="54">
        <f>IF(ISBLANK(A201),"",vlookup(LEFT(A201,1),Coordinate,9,false))</f>
        <v>11</v>
      </c>
      <c r="BS201" s="54">
        <f>IF(ISBLANK(A201),"",VLOOKUP(MID(A201,2,1),Coordinate,9,false))</f>
        <v>17</v>
      </c>
      <c r="BT201" s="54">
        <f>IF(ISBLANK(A201),"",VLOOKUP(MID(A201,3,1),Coordinate,9,false))</f>
        <v>23</v>
      </c>
      <c r="BU201" s="54">
        <f>IF(ISBLANK(A201),"",VLOOKUP(MID(A201,4,1),Coordinate,9,false))</f>
        <v>17</v>
      </c>
      <c r="BV201" s="54">
        <f>IF(ISBLANK(A201),"",VLOOKUP(MID(A201,5,1),Coordinate,9,false))</f>
        <v>4</v>
      </c>
      <c r="BW201" s="54">
        <f>IF(ISBLANK(A201),"",VLOOKUP(MID(A201,6,1),Coordinate,9,false))</f>
        <v>9</v>
      </c>
      <c r="BX201" s="84">
        <f>IF(ISBLANK(A201),"",VLOOKUP(RIGHT(A201,1),Coordinate,9,false))</f>
        <v>18</v>
      </c>
      <c r="BY201" s="84">
        <f t="array" ref="BY201">SUMPRODUCT(BR201:BX201,TRANSPOSE(Weights))</f>
        <v>382</v>
      </c>
      <c r="BZ201" s="53"/>
    </row>
    <row r="202">
      <c r="A202" s="238" t="s">
        <v>595</v>
      </c>
      <c r="B202" s="51" t="str">
        <f>IF(ISBLANK(A202),"",if(C202="","N",if(VLOOKUP(BQ202,NewPlanet,3,false)=C202,"Y","N")))</f>
        <v>N</v>
      </c>
      <c r="C202" s="3" t="s">
        <v>596</v>
      </c>
      <c r="D202" s="52"/>
      <c r="E202" s="52"/>
      <c r="F202" s="52"/>
      <c r="G202" s="53" t="s">
        <v>119</v>
      </c>
      <c r="H202" s="53" t="s">
        <v>119</v>
      </c>
      <c r="I202" s="54">
        <f t="shared" si="33"/>
        <v>2</v>
      </c>
      <c r="J202" s="52"/>
      <c r="K202" s="52"/>
      <c r="L202" s="52"/>
      <c r="M202" s="53" t="s">
        <v>119</v>
      </c>
      <c r="N202" s="52"/>
      <c r="O202" s="54">
        <f t="shared" si="34"/>
        <v>1</v>
      </c>
      <c r="P202" s="55" t="s">
        <v>122</v>
      </c>
      <c r="Q202" s="56"/>
      <c r="R202" s="57" t="s">
        <v>124</v>
      </c>
      <c r="S202" s="58"/>
      <c r="T202" s="59" t="s">
        <v>124</v>
      </c>
      <c r="U202" s="60"/>
      <c r="V202" s="68" t="s">
        <v>119</v>
      </c>
      <c r="W202" s="62"/>
      <c r="X202" s="53" t="s">
        <v>119</v>
      </c>
      <c r="Y202" s="63"/>
      <c r="Z202" s="53">
        <v>4.0</v>
      </c>
      <c r="AA202" s="53">
        <v>3.0</v>
      </c>
      <c r="AB202" s="53">
        <v>3.0</v>
      </c>
      <c r="AC202" s="65"/>
      <c r="AD202" s="52"/>
      <c r="AE202" s="53">
        <v>1.0</v>
      </c>
      <c r="AF202" s="52"/>
      <c r="AG202" s="65"/>
      <c r="AH202" s="52"/>
      <c r="AI202" s="52"/>
      <c r="AJ202" s="52"/>
      <c r="AK202" s="65"/>
      <c r="AL202" s="52"/>
      <c r="AM202" s="52"/>
      <c r="AN202" s="52"/>
      <c r="AO202" s="56"/>
      <c r="AP202" s="56"/>
      <c r="AQ202" s="64">
        <v>3.0</v>
      </c>
      <c r="AR202" s="58"/>
      <c r="AS202" s="58"/>
      <c r="AT202" s="66"/>
      <c r="AU202" s="60"/>
      <c r="AV202" s="60"/>
      <c r="AW202" s="61"/>
      <c r="AX202" s="62"/>
      <c r="AY202" s="31">
        <f t="shared" si="35"/>
        <v>14</v>
      </c>
      <c r="AZ202" s="63"/>
      <c r="BA202" s="69"/>
      <c r="BB202" s="69"/>
      <c r="BC202" s="69"/>
      <c r="BD202" s="71"/>
      <c r="BE202" s="71"/>
      <c r="BF202" s="71"/>
      <c r="BG202" s="72"/>
      <c r="BH202" s="78">
        <v>3.0</v>
      </c>
      <c r="BI202" s="78">
        <v>3.0</v>
      </c>
      <c r="BJ202" s="74"/>
      <c r="BK202" s="74"/>
      <c r="BL202" s="77">
        <f t="shared" si="36"/>
        <v>6</v>
      </c>
      <c r="BM202" s="80">
        <f t="shared" si="37"/>
        <v>20</v>
      </c>
      <c r="BN202" s="81"/>
      <c r="BO202" s="82">
        <f>IF(ISBLANK(A202),"",VLOOKUP(LEFT(A202,1),Coordinate,2,FALSE))</f>
        <v>3</v>
      </c>
      <c r="BP202" s="83">
        <f t="shared" si="40"/>
        <v>3</v>
      </c>
      <c r="BQ202" s="84">
        <f t="shared" si="41"/>
        <v>67</v>
      </c>
      <c r="BR202" s="54">
        <f>IF(ISBLANK(A202),"",vlookup(LEFT(A202,1),Coordinate,9,false))</f>
        <v>11</v>
      </c>
      <c r="BS202" s="54">
        <f>IF(ISBLANK(A202),"",VLOOKUP(MID(A202,2,1),Coordinate,9,false))</f>
        <v>20</v>
      </c>
      <c r="BT202" s="54">
        <f>IF(ISBLANK(A202),"",VLOOKUP(MID(A202,3,1),Coordinate,9,false))</f>
        <v>2</v>
      </c>
      <c r="BU202" s="54">
        <f>IF(ISBLANK(A202),"",VLOOKUP(MID(A202,4,1),Coordinate,9,false))</f>
        <v>8</v>
      </c>
      <c r="BV202" s="54">
        <f>IF(ISBLANK(A202),"",VLOOKUP(MID(A202,5,1),Coordinate,9,false))</f>
        <v>5</v>
      </c>
      <c r="BW202" s="54">
        <f>IF(ISBLANK(A202),"",VLOOKUP(MID(A202,6,1),Coordinate,9,false))</f>
        <v>4</v>
      </c>
      <c r="BX202" s="84">
        <f>IF(ISBLANK(A202),"",VLOOKUP(RIGHT(A202,1),Coordinate,9,false))</f>
        <v>17</v>
      </c>
      <c r="BY202" s="84">
        <f t="array" ref="BY202">SUMPRODUCT(BR202:BX202,TRANSPOSE(Weights))</f>
        <v>257</v>
      </c>
      <c r="BZ202" s="53"/>
    </row>
    <row r="203">
      <c r="A203" s="238" t="s">
        <v>599</v>
      </c>
      <c r="B203" s="51" t="str">
        <f>IF(ISBLANK(A203),"",if(C203="","N",if(VLOOKUP(BQ203,NewPlanet,3,false)=C203,"Y","N")))</f>
        <v>N</v>
      </c>
      <c r="C203" s="3" t="s">
        <v>600</v>
      </c>
      <c r="D203" s="52" t="s">
        <v>121</v>
      </c>
      <c r="E203" s="52"/>
      <c r="F203" s="52" t="s">
        <v>121</v>
      </c>
      <c r="G203" s="53"/>
      <c r="H203" s="52"/>
      <c r="I203" s="54">
        <f t="shared" si="33"/>
        <v>2</v>
      </c>
      <c r="J203" s="52"/>
      <c r="K203" s="52"/>
      <c r="L203" s="52"/>
      <c r="M203" s="52"/>
      <c r="N203" s="52" t="s">
        <v>121</v>
      </c>
      <c r="O203" s="54">
        <f t="shared" si="34"/>
        <v>1</v>
      </c>
      <c r="P203" s="55" t="s">
        <v>131</v>
      </c>
      <c r="Q203" s="56"/>
      <c r="R203" s="57" t="s">
        <v>131</v>
      </c>
      <c r="S203" s="58" t="s">
        <v>121</v>
      </c>
      <c r="T203" s="59" t="s">
        <v>124</v>
      </c>
      <c r="U203" s="60"/>
      <c r="V203" s="61"/>
      <c r="W203" s="62"/>
      <c r="X203" s="52" t="s">
        <v>121</v>
      </c>
      <c r="Y203" s="63"/>
      <c r="Z203" s="53">
        <v>3.0</v>
      </c>
      <c r="AA203" s="53">
        <v>4.0</v>
      </c>
      <c r="AB203" s="53">
        <v>4.0</v>
      </c>
      <c r="AC203" s="65"/>
      <c r="AD203" s="52"/>
      <c r="AE203" s="52"/>
      <c r="AF203" s="52"/>
      <c r="AG203" s="65"/>
      <c r="AH203" s="52">
        <v>1.0</v>
      </c>
      <c r="AI203" s="52"/>
      <c r="AJ203" s="52"/>
      <c r="AK203" s="65"/>
      <c r="AL203" s="52"/>
      <c r="AM203" s="52"/>
      <c r="AN203" s="52"/>
      <c r="AO203" s="56"/>
      <c r="AP203" s="56">
        <v>3.0</v>
      </c>
      <c r="AQ203" s="56"/>
      <c r="AR203" s="58"/>
      <c r="AS203" s="58"/>
      <c r="AT203" s="66"/>
      <c r="AU203" s="60"/>
      <c r="AV203" s="60"/>
      <c r="AW203" s="61"/>
      <c r="AX203" s="62"/>
      <c r="AY203" s="31">
        <f t="shared" si="35"/>
        <v>15</v>
      </c>
      <c r="AZ203" s="63"/>
      <c r="BA203" s="69"/>
      <c r="BB203" s="69"/>
      <c r="BC203" s="69"/>
      <c r="BD203" s="71"/>
      <c r="BE203" s="71">
        <v>5.0</v>
      </c>
      <c r="BF203" s="71"/>
      <c r="BG203" s="72"/>
      <c r="BH203" s="73"/>
      <c r="BI203" s="73"/>
      <c r="BJ203" s="74"/>
      <c r="BK203" s="74"/>
      <c r="BL203" s="77">
        <f t="shared" si="36"/>
        <v>5</v>
      </c>
      <c r="BM203" s="80">
        <f t="shared" si="37"/>
        <v>20</v>
      </c>
      <c r="BN203" s="81"/>
      <c r="BO203" s="82">
        <f>IF(ISBLANK(A203),"",VLOOKUP(LEFT(A203,1),Coordinate,2,FALSE))</f>
        <v>3</v>
      </c>
      <c r="BP203" s="83">
        <f t="shared" si="40"/>
        <v>3</v>
      </c>
      <c r="BQ203" s="84">
        <f t="shared" si="41"/>
        <v>46</v>
      </c>
      <c r="BR203" s="54">
        <f>IF(ISBLANK(A203),"",vlookup(LEFT(A203,1),Coordinate,9,false))</f>
        <v>12</v>
      </c>
      <c r="BS203" s="54">
        <f>IF(ISBLANK(A203),"",VLOOKUP(MID(A203,2,1),Coordinate,9,false))</f>
        <v>0</v>
      </c>
      <c r="BT203" s="54">
        <f>IF(ISBLANK(A203),"",VLOOKUP(MID(A203,3,1),Coordinate,9,false))</f>
        <v>2</v>
      </c>
      <c r="BU203" s="54">
        <f>IF(ISBLANK(A203),"",VLOOKUP(MID(A203,4,1),Coordinate,9,false))</f>
        <v>7</v>
      </c>
      <c r="BV203" s="54">
        <f>IF(ISBLANK(A203),"",VLOOKUP(MID(A203,5,1),Coordinate,9,false))</f>
        <v>8</v>
      </c>
      <c r="BW203" s="54">
        <f>IF(ISBLANK(A203),"",VLOOKUP(MID(A203,6,1),Coordinate,9,false))</f>
        <v>13</v>
      </c>
      <c r="BX203" s="84">
        <f>IF(ISBLANK(A203),"",VLOOKUP(RIGHT(A203,1),Coordinate,9,false))</f>
        <v>4</v>
      </c>
      <c r="BY203" s="84">
        <f t="array" ref="BY203">SUMPRODUCT(BR203:BX203,TRANSPOSE(Weights))</f>
        <v>192</v>
      </c>
      <c r="BZ203" s="53"/>
    </row>
    <row r="204">
      <c r="A204" s="265" t="s">
        <v>599</v>
      </c>
      <c r="B204" s="51" t="str">
        <f>IF(ISBLANK(A204),"",if(C204="","N",if(VLOOKUP(BQ204,NewPlanet,3,false)=C204,"Y","N")))</f>
        <v>N</v>
      </c>
      <c r="C204" s="137" t="s">
        <v>600</v>
      </c>
      <c r="D204" s="159" t="s">
        <v>121</v>
      </c>
      <c r="E204" s="97"/>
      <c r="F204" s="96" t="s">
        <v>121</v>
      </c>
      <c r="G204" s="98"/>
      <c r="H204" s="97"/>
      <c r="I204" s="54">
        <f t="shared" si="33"/>
        <v>2</v>
      </c>
      <c r="J204" s="97"/>
      <c r="K204" s="97"/>
      <c r="L204" s="98"/>
      <c r="M204" s="98"/>
      <c r="N204" s="96" t="s">
        <v>121</v>
      </c>
      <c r="O204" s="54">
        <f t="shared" si="34"/>
        <v>1</v>
      </c>
      <c r="P204" s="160" t="s">
        <v>131</v>
      </c>
      <c r="Q204" s="100"/>
      <c r="R204" s="160" t="s">
        <v>131</v>
      </c>
      <c r="S204" s="96" t="s">
        <v>121</v>
      </c>
      <c r="T204" s="157" t="s">
        <v>124</v>
      </c>
      <c r="U204" s="108"/>
      <c r="V204" s="161"/>
      <c r="W204" s="103"/>
      <c r="X204" s="159" t="s">
        <v>121</v>
      </c>
      <c r="Y204" s="104"/>
      <c r="Z204" s="132">
        <v>5.0</v>
      </c>
      <c r="AA204" s="132">
        <v>2.0</v>
      </c>
      <c r="AB204" s="132">
        <v>4.0</v>
      </c>
      <c r="AC204" s="106"/>
      <c r="AD204" s="97"/>
      <c r="AE204" s="97"/>
      <c r="AF204" s="97"/>
      <c r="AG204" s="106"/>
      <c r="AH204" s="132">
        <v>1.0</v>
      </c>
      <c r="AI204" s="97"/>
      <c r="AJ204" s="98"/>
      <c r="AK204" s="106"/>
      <c r="AL204" s="97"/>
      <c r="AM204" s="97"/>
      <c r="AN204" s="98"/>
      <c r="AO204" s="100"/>
      <c r="AP204" s="162">
        <v>4.0</v>
      </c>
      <c r="AQ204" s="100"/>
      <c r="AR204" s="107"/>
      <c r="AS204" s="107"/>
      <c r="AT204" s="101"/>
      <c r="AU204" s="110"/>
      <c r="AV204" s="110"/>
      <c r="AW204" s="102"/>
      <c r="AX204" s="109"/>
      <c r="AY204" s="31">
        <f t="shared" si="35"/>
        <v>16</v>
      </c>
      <c r="AZ204" s="104"/>
      <c r="BA204" s="100"/>
      <c r="BB204" s="100"/>
      <c r="BC204" s="100"/>
      <c r="BD204" s="101"/>
      <c r="BE204" s="163">
        <v>4.0</v>
      </c>
      <c r="BF204" s="107"/>
      <c r="BG204" s="108"/>
      <c r="BH204" s="161"/>
      <c r="BI204" s="102"/>
      <c r="BJ204" s="103"/>
      <c r="BK204" s="103"/>
      <c r="BL204" s="77">
        <f t="shared" si="36"/>
        <v>4</v>
      </c>
      <c r="BM204" s="80">
        <f t="shared" si="37"/>
        <v>20</v>
      </c>
      <c r="BN204" s="123" t="s">
        <v>604</v>
      </c>
      <c r="BO204" s="82">
        <f>IF(ISBLANK(A204),"",VLOOKUP(LEFT(A204,1),Coordinate,2,FALSE))</f>
        <v>3</v>
      </c>
      <c r="BP204" s="83">
        <f t="shared" si="40"/>
        <v>3</v>
      </c>
      <c r="BQ204" s="84">
        <f t="shared" si="41"/>
        <v>46</v>
      </c>
      <c r="BR204" s="54">
        <f>IF(ISBLANK(A204),"",vlookup(LEFT(A204,1),Coordinate,9,false))</f>
        <v>12</v>
      </c>
      <c r="BS204" s="54">
        <f>IF(ISBLANK(A204),"",VLOOKUP(MID(A204,2,1),Coordinate,9,false))</f>
        <v>0</v>
      </c>
      <c r="BT204" s="54">
        <f>IF(ISBLANK(A204),"",VLOOKUP(MID(A204,3,1),Coordinate,9,false))</f>
        <v>2</v>
      </c>
      <c r="BU204" s="54">
        <f>IF(ISBLANK(A204),"",VLOOKUP(MID(A204,4,1),Coordinate,9,false))</f>
        <v>7</v>
      </c>
      <c r="BV204" s="54">
        <f>IF(ISBLANK(A204),"",VLOOKUP(MID(A204,5,1),Coordinate,9,false))</f>
        <v>8</v>
      </c>
      <c r="BW204" s="54">
        <f>IF(ISBLANK(A204),"",VLOOKUP(MID(A204,6,1),Coordinate,9,false))</f>
        <v>13</v>
      </c>
      <c r="BX204" s="84">
        <f>IF(ISBLANK(A204),"",VLOOKUP(RIGHT(A204,1),Coordinate,9,false))</f>
        <v>4</v>
      </c>
      <c r="BY204" s="84">
        <f t="array" ref="BY204">SUMPRODUCT(BR204:BX204,TRANSPOSE(Weights))</f>
        <v>192</v>
      </c>
      <c r="BZ204" s="53"/>
    </row>
    <row r="205">
      <c r="A205" s="416" t="s">
        <v>607</v>
      </c>
      <c r="B205" s="51" t="str">
        <f>IF(ISBLANK(A205),"",if(C205="","N",if(VLOOKUP(BQ205,NewPlanet,3,false)=C205,"Y","N")))</f>
        <v>N</v>
      </c>
      <c r="C205" s="165" t="s">
        <v>608</v>
      </c>
      <c r="D205" s="166" t="s">
        <v>121</v>
      </c>
      <c r="E205" s="97"/>
      <c r="F205" s="126"/>
      <c r="G205" s="116" t="s">
        <v>121</v>
      </c>
      <c r="H205" s="97"/>
      <c r="I205" s="54">
        <f t="shared" si="33"/>
        <v>2</v>
      </c>
      <c r="J205" s="97"/>
      <c r="K205" s="97"/>
      <c r="L205" s="98"/>
      <c r="M205" s="116" t="s">
        <v>121</v>
      </c>
      <c r="N205" s="126"/>
      <c r="O205" s="54">
        <f t="shared" si="34"/>
        <v>1</v>
      </c>
      <c r="P205" s="55" t="s">
        <v>124</v>
      </c>
      <c r="Q205" s="100"/>
      <c r="R205" s="57" t="s">
        <v>124</v>
      </c>
      <c r="S205" s="58"/>
      <c r="T205" s="157" t="s">
        <v>124</v>
      </c>
      <c r="U205" s="108"/>
      <c r="V205" s="131" t="s">
        <v>121</v>
      </c>
      <c r="W205" s="121" t="s">
        <v>121</v>
      </c>
      <c r="X205" s="159" t="s">
        <v>121</v>
      </c>
      <c r="Y205" s="104"/>
      <c r="Z205" s="132">
        <v>2.0</v>
      </c>
      <c r="AA205" s="132">
        <v>3.0</v>
      </c>
      <c r="AB205" s="132">
        <v>3.0</v>
      </c>
      <c r="AC205" s="106"/>
      <c r="AD205" s="97"/>
      <c r="AE205" s="97"/>
      <c r="AF205" s="97"/>
      <c r="AG205" s="106"/>
      <c r="AH205" s="133"/>
      <c r="AI205" s="97"/>
      <c r="AJ205" s="116">
        <v>1.0</v>
      </c>
      <c r="AK205" s="106"/>
      <c r="AL205" s="97"/>
      <c r="AM205" s="97"/>
      <c r="AN205" s="98"/>
      <c r="AO205" s="100"/>
      <c r="AP205" s="167"/>
      <c r="AQ205" s="100"/>
      <c r="AR205" s="107"/>
      <c r="AS205" s="107"/>
      <c r="AT205" s="101"/>
      <c r="AU205" s="110"/>
      <c r="AV205" s="110"/>
      <c r="AW205" s="102"/>
      <c r="AX205" s="109"/>
      <c r="AY205" s="31">
        <f t="shared" si="35"/>
        <v>9</v>
      </c>
      <c r="AZ205" s="104"/>
      <c r="BA205" s="100"/>
      <c r="BB205" s="100"/>
      <c r="BC205" s="100"/>
      <c r="BD205" s="101"/>
      <c r="BE205" s="168"/>
      <c r="BF205" s="107"/>
      <c r="BG205" s="108"/>
      <c r="BH205" s="131">
        <v>5.0</v>
      </c>
      <c r="BI205" s="102"/>
      <c r="BJ205" s="121">
        <v>3.0</v>
      </c>
      <c r="BK205" s="121">
        <v>3.0</v>
      </c>
      <c r="BL205" s="77">
        <f t="shared" si="36"/>
        <v>11</v>
      </c>
      <c r="BM205" s="80">
        <f t="shared" si="37"/>
        <v>20</v>
      </c>
      <c r="BN205" s="123" t="s">
        <v>611</v>
      </c>
      <c r="BO205" s="82">
        <f>IF(ISBLANK(A205),"",VLOOKUP(LEFT(A205,1),Coordinate,2,FALSE))</f>
        <v>3</v>
      </c>
      <c r="BP205" s="83">
        <f t="shared" si="40"/>
        <v>3</v>
      </c>
      <c r="BQ205" s="84">
        <f t="shared" si="41"/>
        <v>63</v>
      </c>
      <c r="BR205" s="54">
        <f>IF(ISBLANK(A205),"",vlookup(LEFT(A205,1),Coordinate,9,false))</f>
        <v>12</v>
      </c>
      <c r="BS205" s="54">
        <f>IF(ISBLANK(A205),"",VLOOKUP(MID(A205,2,1),Coordinate,9,false))</f>
        <v>0</v>
      </c>
      <c r="BT205" s="54">
        <f>IF(ISBLANK(A205),"",VLOOKUP(MID(A205,3,1),Coordinate,9,false))</f>
        <v>13</v>
      </c>
      <c r="BU205" s="54">
        <f>IF(ISBLANK(A205),"",VLOOKUP(MID(A205,4,1),Coordinate,9,false))</f>
        <v>0</v>
      </c>
      <c r="BV205" s="54">
        <f>IF(ISBLANK(A205),"",VLOOKUP(MID(A205,5,1),Coordinate,9,false))</f>
        <v>13</v>
      </c>
      <c r="BW205" s="54">
        <f>IF(ISBLANK(A205),"",VLOOKUP(MID(A205,6,1),Coordinate,9,false))</f>
        <v>0</v>
      </c>
      <c r="BX205" s="84">
        <f>IF(ISBLANK(A205),"",VLOOKUP(RIGHT(A205,1),Coordinate,9,false))</f>
        <v>25</v>
      </c>
      <c r="BY205" s="84">
        <f t="array" ref="BY205">SUMPRODUCT(BR205:BX205,TRANSPOSE(Weights))</f>
        <v>291</v>
      </c>
      <c r="BZ205" s="53"/>
    </row>
    <row r="206">
      <c r="A206" s="238" t="s">
        <v>614</v>
      </c>
      <c r="B206" s="51" t="str">
        <f>IF(ISBLANK(A206),"",if(C206="","N",if(VLOOKUP(BQ206,NewPlanet,3,false)=C206,"Y","N")))</f>
        <v>N</v>
      </c>
      <c r="C206" s="3" t="s">
        <v>615</v>
      </c>
      <c r="D206" s="53" t="s">
        <v>121</v>
      </c>
      <c r="E206" s="52"/>
      <c r="F206" s="52"/>
      <c r="G206" s="53" t="s">
        <v>121</v>
      </c>
      <c r="H206" s="52"/>
      <c r="I206" s="54">
        <f t="shared" si="33"/>
        <v>2</v>
      </c>
      <c r="J206" s="52"/>
      <c r="K206" s="52"/>
      <c r="L206" s="53" t="s">
        <v>121</v>
      </c>
      <c r="M206" s="52"/>
      <c r="N206" s="52"/>
      <c r="O206" s="54">
        <f t="shared" si="34"/>
        <v>1</v>
      </c>
      <c r="P206" s="55" t="s">
        <v>131</v>
      </c>
      <c r="Q206" s="56"/>
      <c r="R206" s="57" t="s">
        <v>123</v>
      </c>
      <c r="S206" s="66" t="s">
        <v>121</v>
      </c>
      <c r="T206" s="59" t="s">
        <v>125</v>
      </c>
      <c r="U206" s="67" t="s">
        <v>121</v>
      </c>
      <c r="V206" s="61"/>
      <c r="W206" s="62"/>
      <c r="X206" s="53" t="s">
        <v>121</v>
      </c>
      <c r="Y206" s="63"/>
      <c r="Z206" s="53">
        <v>4.0</v>
      </c>
      <c r="AA206" s="53">
        <v>3.0</v>
      </c>
      <c r="AB206" s="53"/>
      <c r="AC206" s="65"/>
      <c r="AD206" s="52"/>
      <c r="AE206" s="52"/>
      <c r="AF206" s="52"/>
      <c r="AG206" s="65"/>
      <c r="AH206" s="52"/>
      <c r="AI206" s="52"/>
      <c r="AJ206" s="52"/>
      <c r="AK206" s="65"/>
      <c r="AL206" s="52"/>
      <c r="AM206" s="52"/>
      <c r="AN206" s="53">
        <v>1.0</v>
      </c>
      <c r="AO206" s="56"/>
      <c r="AP206" s="64">
        <v>1.0</v>
      </c>
      <c r="AQ206" s="56"/>
      <c r="AR206" s="58"/>
      <c r="AS206" s="58"/>
      <c r="AT206" s="66"/>
      <c r="AU206" s="60"/>
      <c r="AV206" s="60"/>
      <c r="AW206" s="61"/>
      <c r="AX206" s="62"/>
      <c r="AY206" s="31">
        <f t="shared" si="35"/>
        <v>9</v>
      </c>
      <c r="AZ206" s="63"/>
      <c r="BA206" s="69"/>
      <c r="BB206" s="69"/>
      <c r="BC206" s="69"/>
      <c r="BD206" s="89">
        <v>2.0</v>
      </c>
      <c r="BE206" s="71"/>
      <c r="BF206" s="71"/>
      <c r="BG206" s="76">
        <v>9.0</v>
      </c>
      <c r="BH206" s="73"/>
      <c r="BI206" s="73"/>
      <c r="BJ206" s="74"/>
      <c r="BK206" s="74"/>
      <c r="BL206" s="77">
        <f t="shared" si="36"/>
        <v>11</v>
      </c>
      <c r="BM206" s="80">
        <f t="shared" si="37"/>
        <v>20</v>
      </c>
      <c r="BN206" s="81" t="s">
        <v>616</v>
      </c>
      <c r="BO206" s="82">
        <f>IF(ISBLANK(A206),"",VLOOKUP(LEFT(A206,1),Coordinate,2,FALSE))</f>
        <v>3</v>
      </c>
      <c r="BP206" s="83">
        <f t="shared" si="40"/>
        <v>3</v>
      </c>
      <c r="BQ206" s="84">
        <f t="shared" si="41"/>
        <v>67</v>
      </c>
      <c r="BR206" s="54">
        <f>IF(ISBLANK(A206),"",vlookup(LEFT(A206,1),Coordinate,9,false))</f>
        <v>12</v>
      </c>
      <c r="BS206" s="54">
        <f>IF(ISBLANK(A206),"",VLOOKUP(MID(A206,2,1),Coordinate,9,false))</f>
        <v>0</v>
      </c>
      <c r="BT206" s="54">
        <f>IF(ISBLANK(A206),"",VLOOKUP(MID(A206,3,1),Coordinate,9,false))</f>
        <v>13</v>
      </c>
      <c r="BU206" s="54">
        <f>IF(ISBLANK(A206),"",VLOOKUP(MID(A206,4,1),Coordinate,9,false))</f>
        <v>6</v>
      </c>
      <c r="BV206" s="54">
        <f>IF(ISBLANK(A206),"",VLOOKUP(MID(A206,5,1),Coordinate,9,false))</f>
        <v>14</v>
      </c>
      <c r="BW206" s="54">
        <f>IF(ISBLANK(A206),"",VLOOKUP(MID(A206,6,1),Coordinate,9,false))</f>
        <v>4</v>
      </c>
      <c r="BX206" s="84">
        <f>IF(ISBLANK(A206),"",VLOOKUP(RIGHT(A206,1),Coordinate,9,false))</f>
        <v>18</v>
      </c>
      <c r="BY206" s="84">
        <f t="array" ref="BY206">SUMPRODUCT(BR206:BX206,TRANSPOSE(Weights))</f>
        <v>295</v>
      </c>
      <c r="BZ206" s="53"/>
    </row>
    <row r="207">
      <c r="A207" s="238" t="s">
        <v>619</v>
      </c>
      <c r="B207" s="51" t="str">
        <f>IF(ISBLANK(A207),"",if(C207="","N",if(VLOOKUP(BQ207,NewPlanet,3,false)=C207,"Y","N")))</f>
        <v>N</v>
      </c>
      <c r="C207" s="3" t="s">
        <v>620</v>
      </c>
      <c r="D207" s="53" t="s">
        <v>121</v>
      </c>
      <c r="E207" s="53" t="s">
        <v>121</v>
      </c>
      <c r="F207" s="52"/>
      <c r="G207" s="53"/>
      <c r="H207" s="52"/>
      <c r="I207" s="54">
        <f t="shared" si="33"/>
        <v>2</v>
      </c>
      <c r="J207" s="52"/>
      <c r="K207" s="52"/>
      <c r="L207" s="52"/>
      <c r="M207" s="52"/>
      <c r="N207" s="53" t="s">
        <v>121</v>
      </c>
      <c r="O207" s="54">
        <f t="shared" si="34"/>
        <v>1</v>
      </c>
      <c r="P207" s="55" t="s">
        <v>124</v>
      </c>
      <c r="Q207" s="56"/>
      <c r="R207" s="57" t="s">
        <v>124</v>
      </c>
      <c r="S207" s="58"/>
      <c r="T207" s="59" t="s">
        <v>125</v>
      </c>
      <c r="U207" s="67" t="s">
        <v>121</v>
      </c>
      <c r="V207" s="61"/>
      <c r="W207" s="70" t="s">
        <v>121</v>
      </c>
      <c r="X207" s="53" t="s">
        <v>121</v>
      </c>
      <c r="Y207" s="63"/>
      <c r="Z207" s="53">
        <v>3.0</v>
      </c>
      <c r="AA207" s="53">
        <v>2.0</v>
      </c>
      <c r="AB207" s="53">
        <v>2.0</v>
      </c>
      <c r="AC207" s="65"/>
      <c r="AD207" s="52"/>
      <c r="AE207" s="53">
        <v>1.0</v>
      </c>
      <c r="AF207" s="52"/>
      <c r="AG207" s="65"/>
      <c r="AH207" s="52"/>
      <c r="AI207" s="52"/>
      <c r="AJ207" s="52"/>
      <c r="AK207" s="65"/>
      <c r="AL207" s="52"/>
      <c r="AM207" s="52"/>
      <c r="AN207" s="52"/>
      <c r="AO207" s="56"/>
      <c r="AP207" s="56"/>
      <c r="AQ207" s="56"/>
      <c r="AR207" s="58"/>
      <c r="AS207" s="58"/>
      <c r="AT207" s="66"/>
      <c r="AU207" s="60"/>
      <c r="AV207" s="60"/>
      <c r="AW207" s="61"/>
      <c r="AX207" s="70">
        <v>5.0</v>
      </c>
      <c r="AY207" s="31">
        <f t="shared" si="35"/>
        <v>13</v>
      </c>
      <c r="AZ207" s="63"/>
      <c r="BA207" s="69"/>
      <c r="BB207" s="69"/>
      <c r="BC207" s="69"/>
      <c r="BD207" s="71"/>
      <c r="BE207" s="71"/>
      <c r="BF207" s="71"/>
      <c r="BG207" s="76">
        <v>7.0</v>
      </c>
      <c r="BH207" s="73"/>
      <c r="BI207" s="73"/>
      <c r="BJ207" s="74"/>
      <c r="BK207" s="74"/>
      <c r="BL207" s="77">
        <f t="shared" si="36"/>
        <v>7</v>
      </c>
      <c r="BM207" s="80">
        <f t="shared" si="37"/>
        <v>20</v>
      </c>
      <c r="BN207" s="81"/>
      <c r="BO207" s="82">
        <f>IF(ISBLANK(A207),"",VLOOKUP(LEFT(A207,1),Coordinate,2,FALSE))</f>
        <v>3</v>
      </c>
      <c r="BP207" s="83">
        <f t="shared" si="40"/>
        <v>3</v>
      </c>
      <c r="BQ207" s="84">
        <f t="shared" si="41"/>
        <v>67</v>
      </c>
      <c r="BR207" s="54">
        <f>IF(ISBLANK(A207),"",vlookup(LEFT(A207,1),Coordinate,9,false))</f>
        <v>12</v>
      </c>
      <c r="BS207" s="54">
        <f>IF(ISBLANK(A207),"",VLOOKUP(MID(A207,2,1),Coordinate,9,false))</f>
        <v>0</v>
      </c>
      <c r="BT207" s="54">
        <f>IF(ISBLANK(A207),"",VLOOKUP(MID(A207,3,1),Coordinate,9,false))</f>
        <v>13</v>
      </c>
      <c r="BU207" s="54">
        <f>IF(ISBLANK(A207),"",VLOOKUP(MID(A207,4,1),Coordinate,9,false))</f>
        <v>7</v>
      </c>
      <c r="BV207" s="54">
        <f>IF(ISBLANK(A207),"",VLOOKUP(MID(A207,5,1),Coordinate,9,false))</f>
        <v>3</v>
      </c>
      <c r="BW207" s="54">
        <f>IF(ISBLANK(A207),"",VLOOKUP(MID(A207,6,1),Coordinate,9,false))</f>
        <v>13</v>
      </c>
      <c r="BX207" s="84">
        <f>IF(ISBLANK(A207),"",VLOOKUP(RIGHT(A207,1),Coordinate,9,false))</f>
        <v>19</v>
      </c>
      <c r="BY207" s="84">
        <f t="array" ref="BY207">SUMPRODUCT(BR207:BX207,TRANSPOSE(Weights))</f>
        <v>305</v>
      </c>
      <c r="BZ207" s="53"/>
    </row>
    <row r="208">
      <c r="A208" s="238" t="s">
        <v>624</v>
      </c>
      <c r="B208" s="51" t="str">
        <f>IF(ISBLANK(A208),"",if(C208="","N",if(VLOOKUP(BQ208,NewPlanet,3,false)=C208,"Y","N")))</f>
        <v>N</v>
      </c>
      <c r="C208" s="3" t="s">
        <v>625</v>
      </c>
      <c r="D208" s="52"/>
      <c r="E208" s="52"/>
      <c r="F208" s="52"/>
      <c r="G208" s="53" t="s">
        <v>119</v>
      </c>
      <c r="H208" s="52" t="s">
        <v>119</v>
      </c>
      <c r="I208" s="54">
        <f t="shared" si="33"/>
        <v>2</v>
      </c>
      <c r="J208" s="52"/>
      <c r="K208" s="52" t="s">
        <v>119</v>
      </c>
      <c r="L208" s="52"/>
      <c r="M208" s="52"/>
      <c r="N208" s="52"/>
      <c r="O208" s="54">
        <f t="shared" si="34"/>
        <v>1</v>
      </c>
      <c r="P208" s="55" t="s">
        <v>122</v>
      </c>
      <c r="Q208" s="56" t="s">
        <v>121</v>
      </c>
      <c r="R208" s="57" t="s">
        <v>124</v>
      </c>
      <c r="S208" s="58"/>
      <c r="T208" s="59" t="s">
        <v>124</v>
      </c>
      <c r="U208" s="60"/>
      <c r="V208" s="61" t="s">
        <v>121</v>
      </c>
      <c r="W208" s="62"/>
      <c r="X208" s="52" t="s">
        <v>121</v>
      </c>
      <c r="Y208" s="63"/>
      <c r="Z208" s="53">
        <v>4.0</v>
      </c>
      <c r="AA208" s="53">
        <v>3.0</v>
      </c>
      <c r="AB208" s="53">
        <v>5.0</v>
      </c>
      <c r="AC208" s="65"/>
      <c r="AD208" s="52"/>
      <c r="AE208" s="52"/>
      <c r="AF208" s="52"/>
      <c r="AG208" s="65"/>
      <c r="AH208" s="52">
        <v>1.0</v>
      </c>
      <c r="AI208" s="52"/>
      <c r="AJ208" s="52"/>
      <c r="AK208" s="65"/>
      <c r="AL208" s="52"/>
      <c r="AM208" s="52"/>
      <c r="AN208" s="52"/>
      <c r="AO208" s="56"/>
      <c r="AP208" s="56"/>
      <c r="AQ208" s="56"/>
      <c r="AR208" s="58"/>
      <c r="AS208" s="58"/>
      <c r="AT208" s="66"/>
      <c r="AU208" s="60"/>
      <c r="AV208" s="60"/>
      <c r="AW208" s="61">
        <v>3.0</v>
      </c>
      <c r="AX208" s="62"/>
      <c r="AY208" s="31">
        <f t="shared" si="35"/>
        <v>16</v>
      </c>
      <c r="AZ208" s="63"/>
      <c r="BA208" s="69"/>
      <c r="BB208" s="69"/>
      <c r="BC208" s="69">
        <v>4.0</v>
      </c>
      <c r="BD208" s="71"/>
      <c r="BE208" s="71"/>
      <c r="BF208" s="71"/>
      <c r="BG208" s="72"/>
      <c r="BH208" s="73"/>
      <c r="BI208" s="73"/>
      <c r="BJ208" s="74"/>
      <c r="BK208" s="74"/>
      <c r="BL208" s="77">
        <f t="shared" si="36"/>
        <v>4</v>
      </c>
      <c r="BM208" s="80">
        <f t="shared" si="37"/>
        <v>20</v>
      </c>
      <c r="BN208" s="81"/>
      <c r="BO208" s="82">
        <f>IF(ISBLANK(A208),"",VLOOKUP(LEFT(A208,1),Coordinate,2,FALSE))</f>
        <v>3</v>
      </c>
      <c r="BP208" s="83">
        <f t="shared" si="40"/>
        <v>3</v>
      </c>
      <c r="BQ208" s="84">
        <f t="shared" si="41"/>
        <v>98</v>
      </c>
      <c r="BR208" s="54">
        <f>IF(ISBLANK(A208),"",vlookup(LEFT(A208,1),Coordinate,9,false))</f>
        <v>12</v>
      </c>
      <c r="BS208" s="54">
        <f>IF(ISBLANK(A208),"",VLOOKUP(MID(A208,2,1),Coordinate,9,false))</f>
        <v>2</v>
      </c>
      <c r="BT208" s="54">
        <f>IF(ISBLANK(A208),"",VLOOKUP(MID(A208,3,1),Coordinate,9,false))</f>
        <v>18</v>
      </c>
      <c r="BU208" s="54">
        <f>IF(ISBLANK(A208),"",VLOOKUP(MID(A208,4,1),Coordinate,9,false))</f>
        <v>19</v>
      </c>
      <c r="BV208" s="54">
        <f>IF(ISBLANK(A208),"",VLOOKUP(MID(A208,5,1),Coordinate,9,false))</f>
        <v>20</v>
      </c>
      <c r="BW208" s="54">
        <f>IF(ISBLANK(A208),"",VLOOKUP(MID(A208,6,1),Coordinate,9,false))</f>
        <v>12</v>
      </c>
      <c r="BX208" s="84">
        <f>IF(ISBLANK(A208),"",VLOOKUP(RIGHT(A208,1),Coordinate,9,false))</f>
        <v>15</v>
      </c>
      <c r="BY208" s="84">
        <f t="array" ref="BY208">SUMPRODUCT(BR208:BX208,TRANSPOSE(Weights))</f>
        <v>423</v>
      </c>
      <c r="BZ208" s="53"/>
    </row>
    <row r="209">
      <c r="A209" s="238" t="s">
        <v>627</v>
      </c>
      <c r="B209" s="51" t="str">
        <f>IF(ISBLANK(A209),"",if(C209="","N",if(VLOOKUP(BQ209,NewPlanet,3,false)=C209,"Y","N")))</f>
        <v>N</v>
      </c>
      <c r="C209" s="3" t="s">
        <v>629</v>
      </c>
      <c r="D209" s="52"/>
      <c r="E209" s="52"/>
      <c r="F209" s="52"/>
      <c r="G209" s="53" t="s">
        <v>119</v>
      </c>
      <c r="H209" s="52" t="s">
        <v>119</v>
      </c>
      <c r="I209" s="54">
        <f t="shared" si="33"/>
        <v>2</v>
      </c>
      <c r="J209" s="52"/>
      <c r="K209" s="52"/>
      <c r="L209" s="52"/>
      <c r="M209" s="52"/>
      <c r="N209" s="52" t="s">
        <v>119</v>
      </c>
      <c r="O209" s="54">
        <f t="shared" si="34"/>
        <v>1</v>
      </c>
      <c r="P209" s="55" t="s">
        <v>131</v>
      </c>
      <c r="Q209" s="56" t="s">
        <v>119</v>
      </c>
      <c r="R209" s="57" t="s">
        <v>123</v>
      </c>
      <c r="S209" s="58" t="s">
        <v>121</v>
      </c>
      <c r="T209" s="59" t="s">
        <v>124</v>
      </c>
      <c r="U209" s="60"/>
      <c r="V209" s="61"/>
      <c r="W209" s="62"/>
      <c r="X209" s="52"/>
      <c r="Y209" s="63"/>
      <c r="Z209" s="53">
        <v>4.0</v>
      </c>
      <c r="AA209" s="53">
        <v>5.0</v>
      </c>
      <c r="AB209" s="53">
        <v>3.0</v>
      </c>
      <c r="AC209" s="65"/>
      <c r="AD209" s="52"/>
      <c r="AE209" s="52"/>
      <c r="AF209" s="52"/>
      <c r="AG209" s="65"/>
      <c r="AH209" s="52"/>
      <c r="AI209" s="52"/>
      <c r="AJ209" s="52"/>
      <c r="AK209" s="65"/>
      <c r="AL209" s="52"/>
      <c r="AM209" s="52"/>
      <c r="AN209" s="52"/>
      <c r="AO209" s="56"/>
      <c r="AP209" s="56"/>
      <c r="AQ209" s="56"/>
      <c r="AR209" s="58"/>
      <c r="AS209" s="58"/>
      <c r="AT209" s="66"/>
      <c r="AU209" s="60"/>
      <c r="AV209" s="60"/>
      <c r="AW209" s="61"/>
      <c r="AX209" s="62"/>
      <c r="AY209" s="31">
        <f t="shared" si="35"/>
        <v>12</v>
      </c>
      <c r="AZ209" s="63"/>
      <c r="BA209" s="69"/>
      <c r="BB209" s="69">
        <v>4.0</v>
      </c>
      <c r="BC209" s="69"/>
      <c r="BD209" s="71">
        <v>4.0</v>
      </c>
      <c r="BE209" s="71"/>
      <c r="BF209" s="71"/>
      <c r="BG209" s="72"/>
      <c r="BH209" s="73"/>
      <c r="BI209" s="73"/>
      <c r="BJ209" s="74"/>
      <c r="BK209" s="74"/>
      <c r="BL209" s="77">
        <f t="shared" si="36"/>
        <v>8</v>
      </c>
      <c r="BM209" s="80">
        <f t="shared" si="37"/>
        <v>20</v>
      </c>
      <c r="BN209" s="81" t="s">
        <v>630</v>
      </c>
      <c r="BO209" s="82">
        <f>IF(ISBLANK(A209),"",VLOOKUP(LEFT(A209,1),Coordinate,2,FALSE))</f>
        <v>3</v>
      </c>
      <c r="BP209" s="83">
        <f t="shared" si="40"/>
        <v>3</v>
      </c>
      <c r="BQ209" s="84">
        <f t="shared" si="41"/>
        <v>77</v>
      </c>
      <c r="BR209" s="54">
        <f>IF(ISBLANK(A209),"",vlookup(LEFT(A209,1),Coordinate,9,false))</f>
        <v>12</v>
      </c>
      <c r="BS209" s="54">
        <f>IF(ISBLANK(A209),"",VLOOKUP(MID(A209,2,1),Coordinate,9,false))</f>
        <v>4</v>
      </c>
      <c r="BT209" s="54">
        <f>IF(ISBLANK(A209),"",VLOOKUP(MID(A209,3,1),Coordinate,9,false))</f>
        <v>19</v>
      </c>
      <c r="BU209" s="54">
        <f>IF(ISBLANK(A209),"",VLOOKUP(MID(A209,4,1),Coordinate,9,false))</f>
        <v>17</v>
      </c>
      <c r="BV209" s="54">
        <f>IF(ISBLANK(A209),"",VLOOKUP(MID(A209,5,1),Coordinate,9,false))</f>
        <v>14</v>
      </c>
      <c r="BW209" s="54">
        <f>IF(ISBLANK(A209),"",VLOOKUP(MID(A209,6,1),Coordinate,9,false))</f>
        <v>8</v>
      </c>
      <c r="BX209" s="84">
        <f>IF(ISBLANK(A209),"",VLOOKUP(RIGHT(A209,1),Coordinate,9,false))</f>
        <v>3</v>
      </c>
      <c r="BY209" s="84">
        <f t="array" ref="BY209">SUMPRODUCT(BR209:BX209,TRANSPOSE(Weights))</f>
        <v>284</v>
      </c>
      <c r="BZ209" s="53"/>
    </row>
    <row r="210">
      <c r="A210" s="238" t="s">
        <v>632</v>
      </c>
      <c r="B210" s="51" t="str">
        <f>IF(ISBLANK(A210),"",if(C210="","N",if(VLOOKUP(BQ210,NewPlanet,3,false)=C210,"Y","N")))</f>
        <v>N</v>
      </c>
      <c r="C210" s="3" t="s">
        <v>634</v>
      </c>
      <c r="D210" s="52" t="s">
        <v>119</v>
      </c>
      <c r="E210" s="52" t="s">
        <v>119</v>
      </c>
      <c r="F210" s="52"/>
      <c r="G210" s="53"/>
      <c r="H210" s="52"/>
      <c r="I210" s="54">
        <f t="shared" si="33"/>
        <v>2</v>
      </c>
      <c r="J210" s="52"/>
      <c r="K210" s="52"/>
      <c r="L210" s="52"/>
      <c r="M210" s="52" t="s">
        <v>119</v>
      </c>
      <c r="N210" s="52"/>
      <c r="O210" s="54">
        <f t="shared" si="34"/>
        <v>1</v>
      </c>
      <c r="P210" s="55" t="s">
        <v>124</v>
      </c>
      <c r="Q210" s="56"/>
      <c r="R210" s="57" t="s">
        <v>123</v>
      </c>
      <c r="S210" s="58"/>
      <c r="T210" s="59" t="s">
        <v>124</v>
      </c>
      <c r="U210" s="60"/>
      <c r="V210" s="61" t="s">
        <v>119</v>
      </c>
      <c r="W210" s="62"/>
      <c r="X210" s="52"/>
      <c r="Y210" s="63"/>
      <c r="Z210" s="53">
        <v>3.0</v>
      </c>
      <c r="AA210" s="53">
        <v>3.0</v>
      </c>
      <c r="AB210" s="53">
        <v>5.0</v>
      </c>
      <c r="AC210" s="65"/>
      <c r="AD210" s="52"/>
      <c r="AE210" s="52"/>
      <c r="AF210" s="52"/>
      <c r="AG210" s="65"/>
      <c r="AH210" s="52"/>
      <c r="AI210" s="52"/>
      <c r="AJ210" s="52"/>
      <c r="AK210" s="65"/>
      <c r="AL210" s="52"/>
      <c r="AM210" s="52"/>
      <c r="AN210" s="52"/>
      <c r="AO210" s="56"/>
      <c r="AP210" s="56"/>
      <c r="AQ210" s="56"/>
      <c r="AR210" s="58">
        <v>2.0</v>
      </c>
      <c r="AS210" s="58"/>
      <c r="AT210" s="66"/>
      <c r="AU210" s="60"/>
      <c r="AV210" s="60"/>
      <c r="AW210" s="61"/>
      <c r="AX210" s="62"/>
      <c r="AY210" s="31">
        <f t="shared" si="35"/>
        <v>13</v>
      </c>
      <c r="AZ210" s="63"/>
      <c r="BA210" s="69"/>
      <c r="BB210" s="69"/>
      <c r="BC210" s="69"/>
      <c r="BD210" s="71"/>
      <c r="BE210" s="71"/>
      <c r="BF210" s="71"/>
      <c r="BG210" s="72"/>
      <c r="BH210" s="73">
        <v>5.0</v>
      </c>
      <c r="BI210" s="73">
        <v>2.0</v>
      </c>
      <c r="BJ210" s="74"/>
      <c r="BK210" s="74"/>
      <c r="BL210" s="77">
        <f t="shared" si="36"/>
        <v>7</v>
      </c>
      <c r="BM210" s="80">
        <f t="shared" si="37"/>
        <v>20</v>
      </c>
      <c r="BN210" s="81" t="s">
        <v>635</v>
      </c>
      <c r="BO210" s="82">
        <f>IF(ISBLANK(A210),"",VLOOKUP(LEFT(A210,1),Coordinate,2,FALSE))</f>
        <v>3</v>
      </c>
      <c r="BP210" s="83">
        <f t="shared" si="40"/>
        <v>3</v>
      </c>
      <c r="BQ210" s="84">
        <f t="shared" si="41"/>
        <v>44</v>
      </c>
      <c r="BR210" s="54">
        <f>IF(ISBLANK(A210),"",vlookup(LEFT(A210,1),Coordinate,9,false))</f>
        <v>12</v>
      </c>
      <c r="BS210" s="54">
        <f>IF(ISBLANK(A210),"",VLOOKUP(MID(A210,2,1),Coordinate,9,false))</f>
        <v>8</v>
      </c>
      <c r="BT210" s="54">
        <f>IF(ISBLANK(A210),"",VLOOKUP(MID(A210,3,1),Coordinate,9,false))</f>
        <v>2</v>
      </c>
      <c r="BU210" s="54">
        <f>IF(ISBLANK(A210),"",VLOOKUP(MID(A210,4,1),Coordinate,9,false))</f>
        <v>7</v>
      </c>
      <c r="BV210" s="54">
        <f>IF(ISBLANK(A210),"",VLOOKUP(MID(A210,5,1),Coordinate,9,false))</f>
        <v>0</v>
      </c>
      <c r="BW210" s="54">
        <f>IF(ISBLANK(A210),"",VLOOKUP(MID(A210,6,1),Coordinate,9,false))</f>
        <v>4</v>
      </c>
      <c r="BX210" s="84">
        <f>IF(ISBLANK(A210),"",VLOOKUP(RIGHT(A210,1),Coordinate,9,false))</f>
        <v>11</v>
      </c>
      <c r="BY210" s="84">
        <f t="array" ref="BY210">SUMPRODUCT(BR210:BX210,TRANSPOSE(Weights))</f>
        <v>163</v>
      </c>
      <c r="BZ210" s="53"/>
    </row>
    <row r="211">
      <c r="A211" s="238" t="s">
        <v>637</v>
      </c>
      <c r="B211" s="51" t="str">
        <f>IF(ISBLANK(A211),"",if(C211="","N",if(VLOOKUP(BQ211,NewPlanet,3,false)=C211,"Y","N")))</f>
        <v>N</v>
      </c>
      <c r="C211" s="3" t="s">
        <v>638</v>
      </c>
      <c r="D211" s="52"/>
      <c r="E211" s="52"/>
      <c r="F211" s="52" t="s">
        <v>119</v>
      </c>
      <c r="G211" s="53"/>
      <c r="H211" s="52" t="s">
        <v>119</v>
      </c>
      <c r="I211" s="54">
        <f t="shared" si="33"/>
        <v>2</v>
      </c>
      <c r="J211" s="52"/>
      <c r="K211" s="52"/>
      <c r="L211" s="52"/>
      <c r="M211" s="52"/>
      <c r="N211" s="52" t="s">
        <v>119</v>
      </c>
      <c r="O211" s="54">
        <f t="shared" si="34"/>
        <v>1</v>
      </c>
      <c r="P211" s="55" t="s">
        <v>124</v>
      </c>
      <c r="Q211" s="56"/>
      <c r="R211" s="57" t="s">
        <v>124</v>
      </c>
      <c r="S211" s="58"/>
      <c r="T211" s="59" t="s">
        <v>125</v>
      </c>
      <c r="U211" s="60" t="s">
        <v>119</v>
      </c>
      <c r="V211" s="61" t="s">
        <v>119</v>
      </c>
      <c r="W211" s="62"/>
      <c r="X211" s="52" t="s">
        <v>119</v>
      </c>
      <c r="Y211" s="63"/>
      <c r="Z211" s="53">
        <v>3.0</v>
      </c>
      <c r="AA211" s="53">
        <v>3.0</v>
      </c>
      <c r="AB211" s="53">
        <v>3.0</v>
      </c>
      <c r="AC211" s="65"/>
      <c r="AD211" s="52"/>
      <c r="AE211" s="52"/>
      <c r="AF211" s="52"/>
      <c r="AG211" s="65"/>
      <c r="AH211" s="52"/>
      <c r="AI211" s="52"/>
      <c r="AJ211" s="52"/>
      <c r="AK211" s="65"/>
      <c r="AL211" s="52"/>
      <c r="AM211" s="52"/>
      <c r="AN211" s="52"/>
      <c r="AO211" s="56"/>
      <c r="AP211" s="56"/>
      <c r="AQ211" s="56"/>
      <c r="AR211" s="58"/>
      <c r="AS211" s="58"/>
      <c r="AT211" s="66"/>
      <c r="AU211" s="60"/>
      <c r="AV211" s="60"/>
      <c r="AW211" s="61"/>
      <c r="AX211" s="62"/>
      <c r="AY211" s="31">
        <f t="shared" si="35"/>
        <v>9</v>
      </c>
      <c r="AZ211" s="63"/>
      <c r="BA211" s="69"/>
      <c r="BB211" s="69"/>
      <c r="BC211" s="69"/>
      <c r="BD211" s="71"/>
      <c r="BE211" s="71"/>
      <c r="BF211" s="71"/>
      <c r="BG211" s="72">
        <v>5.0</v>
      </c>
      <c r="BH211" s="73">
        <v>6.0</v>
      </c>
      <c r="BI211" s="73"/>
      <c r="BJ211" s="74"/>
      <c r="BK211" s="74"/>
      <c r="BL211" s="77">
        <f t="shared" si="36"/>
        <v>11</v>
      </c>
      <c r="BM211" s="80">
        <f t="shared" si="37"/>
        <v>20</v>
      </c>
      <c r="BN211" s="81"/>
      <c r="BO211" s="82">
        <f>IF(ISBLANK(A211),"",VLOOKUP(LEFT(A211,1),Coordinate,2,FALSE))</f>
        <v>3</v>
      </c>
      <c r="BP211" s="83">
        <f t="shared" si="40"/>
        <v>3</v>
      </c>
      <c r="BQ211" s="84">
        <f t="shared" si="41"/>
        <v>91</v>
      </c>
      <c r="BR211" s="54">
        <f>IF(ISBLANK(A211),"",vlookup(LEFT(A211,1),Coordinate,9,false))</f>
        <v>12</v>
      </c>
      <c r="BS211" s="54">
        <f>IF(ISBLANK(A211),"",VLOOKUP(MID(A211,2,1),Coordinate,9,false))</f>
        <v>8</v>
      </c>
      <c r="BT211" s="54">
        <f>IF(ISBLANK(A211),"",VLOOKUP(MID(A211,3,1),Coordinate,9,false))</f>
        <v>13</v>
      </c>
      <c r="BU211" s="54">
        <f>IF(ISBLANK(A211),"",VLOOKUP(MID(A211,4,1),Coordinate,9,false))</f>
        <v>18</v>
      </c>
      <c r="BV211" s="54">
        <f>IF(ISBLANK(A211),"",VLOOKUP(MID(A211,5,1),Coordinate,9,false))</f>
        <v>19</v>
      </c>
      <c r="BW211" s="54">
        <f>IF(ISBLANK(A211),"",VLOOKUP(MID(A211,6,1),Coordinate,9,false))</f>
        <v>4</v>
      </c>
      <c r="BX211" s="84">
        <f>IF(ISBLANK(A211),"",VLOOKUP(RIGHT(A211,1),Coordinate,9,false))</f>
        <v>17</v>
      </c>
      <c r="BY211" s="84">
        <f t="array" ref="BY211">SUMPRODUCT(BR211:BX211,TRANSPOSE(Weights))</f>
        <v>377</v>
      </c>
      <c r="BZ211" s="53"/>
    </row>
    <row r="212">
      <c r="A212" s="238" t="s">
        <v>641</v>
      </c>
      <c r="B212" s="51" t="str">
        <f>IF(ISBLANK(A212),"",if(C212="","N",if(VLOOKUP(BQ212,NewPlanet,3,false)=C212,"Y","N")))</f>
        <v>N</v>
      </c>
      <c r="C212" s="3" t="s">
        <v>642</v>
      </c>
      <c r="D212" s="52"/>
      <c r="E212" s="52" t="s">
        <v>121</v>
      </c>
      <c r="F212" s="52"/>
      <c r="G212" s="53"/>
      <c r="H212" s="52" t="s">
        <v>121</v>
      </c>
      <c r="I212" s="54">
        <f t="shared" si="33"/>
        <v>2</v>
      </c>
      <c r="J212" s="52"/>
      <c r="K212" s="52"/>
      <c r="L212" s="52"/>
      <c r="M212" s="52" t="s">
        <v>121</v>
      </c>
      <c r="N212" s="52"/>
      <c r="O212" s="54">
        <f t="shared" si="34"/>
        <v>1</v>
      </c>
      <c r="P212" s="55" t="s">
        <v>131</v>
      </c>
      <c r="Q212" s="56"/>
      <c r="R212" s="57" t="s">
        <v>124</v>
      </c>
      <c r="S212" s="58"/>
      <c r="T212" s="59" t="s">
        <v>124</v>
      </c>
      <c r="U212" s="60"/>
      <c r="V212" s="61"/>
      <c r="W212" s="62"/>
      <c r="X212" s="52" t="s">
        <v>121</v>
      </c>
      <c r="Y212" s="63"/>
      <c r="Z212" s="53">
        <v>4.0</v>
      </c>
      <c r="AA212" s="53">
        <v>4.0</v>
      </c>
      <c r="AB212" s="53">
        <v>7.0</v>
      </c>
      <c r="AC212" s="65"/>
      <c r="AD212" s="52">
        <v>1.0</v>
      </c>
      <c r="AE212" s="52"/>
      <c r="AF212" s="52"/>
      <c r="AG212" s="65"/>
      <c r="AH212" s="52"/>
      <c r="AI212" s="52"/>
      <c r="AJ212" s="52"/>
      <c r="AK212" s="65"/>
      <c r="AL212" s="52"/>
      <c r="AM212" s="52"/>
      <c r="AN212" s="52"/>
      <c r="AO212" s="56"/>
      <c r="AP212" s="56">
        <v>4.0</v>
      </c>
      <c r="AQ212" s="56"/>
      <c r="AR212" s="58"/>
      <c r="AS212" s="58"/>
      <c r="AT212" s="66"/>
      <c r="AU212" s="60"/>
      <c r="AV212" s="60"/>
      <c r="AW212" s="61"/>
      <c r="AX212" s="62"/>
      <c r="AY212" s="31">
        <f t="shared" si="35"/>
        <v>20</v>
      </c>
      <c r="AZ212" s="63"/>
      <c r="BA212" s="69"/>
      <c r="BB212" s="69"/>
      <c r="BC212" s="69"/>
      <c r="BD212" s="71"/>
      <c r="BE212" s="71"/>
      <c r="BF212" s="71"/>
      <c r="BG212" s="72"/>
      <c r="BH212" s="73"/>
      <c r="BI212" s="73"/>
      <c r="BJ212" s="74"/>
      <c r="BK212" s="74"/>
      <c r="BL212" s="77">
        <f t="shared" si="36"/>
        <v>0</v>
      </c>
      <c r="BM212" s="80">
        <f t="shared" si="37"/>
        <v>20</v>
      </c>
      <c r="BN212" s="81" t="s">
        <v>142</v>
      </c>
      <c r="BO212" s="82">
        <f>IF(ISBLANK(A212),"",VLOOKUP(LEFT(A212,1),Coordinate,2,FALSE))</f>
        <v>3</v>
      </c>
      <c r="BP212" s="83">
        <f t="shared" si="40"/>
        <v>3</v>
      </c>
      <c r="BQ212" s="84">
        <f t="shared" si="41"/>
        <v>86</v>
      </c>
      <c r="BR212" s="54">
        <f>IF(ISBLANK(A212),"",vlookup(LEFT(A212,1),Coordinate,9,false))</f>
        <v>12</v>
      </c>
      <c r="BS212" s="54">
        <f>IF(ISBLANK(A212),"",VLOOKUP(MID(A212,2,1),Coordinate,9,false))</f>
        <v>12</v>
      </c>
      <c r="BT212" s="54">
        <f>IF(ISBLANK(A212),"",VLOOKUP(MID(A212,3,1),Coordinate,9,false))</f>
        <v>12</v>
      </c>
      <c r="BU212" s="54">
        <f>IF(ISBLANK(A212),"",VLOOKUP(MID(A212,4,1),Coordinate,9,false))</f>
        <v>12</v>
      </c>
      <c r="BV212" s="54">
        <f>IF(ISBLANK(A212),"",VLOOKUP(MID(A212,5,1),Coordinate,9,false))</f>
        <v>12</v>
      </c>
      <c r="BW212" s="54">
        <f>IF(ISBLANK(A212),"",VLOOKUP(MID(A212,6,1),Coordinate,9,false))</f>
        <v>12</v>
      </c>
      <c r="BX212" s="84">
        <f>IF(ISBLANK(A212),"",VLOOKUP(RIGHT(A212,1),Coordinate,9,false))</f>
        <v>14</v>
      </c>
      <c r="BY212" s="84">
        <f t="array" ref="BY212">SUMPRODUCT(BR212:BX212,TRANSPOSE(Weights))</f>
        <v>350</v>
      </c>
      <c r="BZ212" s="53"/>
    </row>
    <row r="213">
      <c r="A213" s="238" t="s">
        <v>645</v>
      </c>
      <c r="B213" s="51" t="str">
        <f>IF(ISBLANK(A213),"",if(C213="","N",if(VLOOKUP(BQ213,NewPlanet,3,false)=C213,"Y","N")))</f>
        <v>N</v>
      </c>
      <c r="C213" s="3" t="s">
        <v>646</v>
      </c>
      <c r="D213" s="52"/>
      <c r="E213" s="52"/>
      <c r="F213" s="53" t="s">
        <v>121</v>
      </c>
      <c r="G213" s="53"/>
      <c r="H213" s="53" t="s">
        <v>121</v>
      </c>
      <c r="I213" s="54">
        <f t="shared" si="33"/>
        <v>2</v>
      </c>
      <c r="J213" s="52"/>
      <c r="K213" s="52"/>
      <c r="L213" s="52"/>
      <c r="M213" s="52"/>
      <c r="N213" s="53" t="s">
        <v>121</v>
      </c>
      <c r="O213" s="54">
        <f t="shared" si="34"/>
        <v>1</v>
      </c>
      <c r="P213" s="55" t="s">
        <v>124</v>
      </c>
      <c r="Q213" s="56"/>
      <c r="R213" s="57" t="s">
        <v>124</v>
      </c>
      <c r="S213" s="58"/>
      <c r="T213" s="59" t="s">
        <v>125</v>
      </c>
      <c r="U213" s="67" t="s">
        <v>121</v>
      </c>
      <c r="V213" s="61"/>
      <c r="W213" s="70" t="s">
        <v>121</v>
      </c>
      <c r="X213" s="52"/>
      <c r="Y213" s="63"/>
      <c r="Z213" s="53">
        <v>3.0</v>
      </c>
      <c r="AA213" s="53">
        <v>3.0</v>
      </c>
      <c r="AB213" s="53">
        <v>3.0</v>
      </c>
      <c r="AC213" s="65"/>
      <c r="AD213" s="52"/>
      <c r="AE213" s="52"/>
      <c r="AF213" s="52"/>
      <c r="AG213" s="65"/>
      <c r="AH213" s="52"/>
      <c r="AI213" s="52"/>
      <c r="AJ213" s="52"/>
      <c r="AK213" s="65"/>
      <c r="AL213" s="52"/>
      <c r="AM213" s="52"/>
      <c r="AN213" s="52"/>
      <c r="AO213" s="56"/>
      <c r="AP213" s="56"/>
      <c r="AQ213" s="56"/>
      <c r="AR213" s="58"/>
      <c r="AS213" s="58"/>
      <c r="AT213" s="66"/>
      <c r="AU213" s="60"/>
      <c r="AV213" s="60"/>
      <c r="AW213" s="61"/>
      <c r="AX213" s="62"/>
      <c r="AY213" s="31">
        <f t="shared" si="35"/>
        <v>9</v>
      </c>
      <c r="AZ213" s="63"/>
      <c r="BA213" s="69"/>
      <c r="BB213" s="69"/>
      <c r="BC213" s="69"/>
      <c r="BD213" s="71"/>
      <c r="BE213" s="71"/>
      <c r="BF213" s="71"/>
      <c r="BG213" s="76">
        <v>6.0</v>
      </c>
      <c r="BH213" s="73"/>
      <c r="BI213" s="73"/>
      <c r="BJ213" s="79">
        <v>5.0</v>
      </c>
      <c r="BK213" s="74"/>
      <c r="BL213" s="77">
        <f t="shared" si="36"/>
        <v>11</v>
      </c>
      <c r="BM213" s="80">
        <f t="shared" si="37"/>
        <v>20</v>
      </c>
      <c r="BN213" s="81" t="s">
        <v>647</v>
      </c>
      <c r="BO213" s="82">
        <f>IF(ISBLANK(A213),"",VLOOKUP(LEFT(A213,1),Coordinate,2,FALSE))</f>
        <v>3</v>
      </c>
      <c r="BP213" s="83">
        <f t="shared" si="40"/>
        <v>3</v>
      </c>
      <c r="BQ213" s="84">
        <f t="shared" si="41"/>
        <v>94</v>
      </c>
      <c r="BR213" s="54">
        <f>IF(ISBLANK(A213),"",vlookup(LEFT(A213,1),Coordinate,9,false))</f>
        <v>12</v>
      </c>
      <c r="BS213" s="54">
        <f>IF(ISBLANK(A213),"",VLOOKUP(MID(A213,2,1),Coordinate,9,false))</f>
        <v>12</v>
      </c>
      <c r="BT213" s="54">
        <f>IF(ISBLANK(A213),"",VLOOKUP(MID(A213,3,1),Coordinate,9,false))</f>
        <v>14</v>
      </c>
      <c r="BU213" s="54">
        <f>IF(ISBLANK(A213),"",VLOOKUP(MID(A213,4,1),Coordinate,9,false))</f>
        <v>17</v>
      </c>
      <c r="BV213" s="54">
        <f>IF(ISBLANK(A213),"",VLOOKUP(MID(A213,5,1),Coordinate,9,false))</f>
        <v>15</v>
      </c>
      <c r="BW213" s="54">
        <f>IF(ISBLANK(A213),"",VLOOKUP(MID(A213,6,1),Coordinate,9,false))</f>
        <v>6</v>
      </c>
      <c r="BX213" s="84">
        <f>IF(ISBLANK(A213),"",VLOOKUP(RIGHT(A213,1),Coordinate,9,false))</f>
        <v>18</v>
      </c>
      <c r="BY213" s="84">
        <f t="array" ref="BY213">SUMPRODUCT(BR213:BX213,TRANSPOSE(Weights))</f>
        <v>383</v>
      </c>
      <c r="BZ213" s="53"/>
    </row>
    <row r="214">
      <c r="A214" s="238" t="s">
        <v>651</v>
      </c>
      <c r="B214" s="51" t="str">
        <f>IF(ISBLANK(A214),"",if(C214="","N",if(VLOOKUP(BQ214,NewPlanet,3,false)=C214,"Y","N")))</f>
        <v>N</v>
      </c>
      <c r="C214" s="3" t="s">
        <v>652</v>
      </c>
      <c r="D214" s="53" t="s">
        <v>119</v>
      </c>
      <c r="E214" s="52"/>
      <c r="F214" s="53" t="s">
        <v>119</v>
      </c>
      <c r="G214" s="53"/>
      <c r="H214" s="52"/>
      <c r="I214" s="54">
        <f t="shared" si="33"/>
        <v>2</v>
      </c>
      <c r="J214" s="52"/>
      <c r="K214" s="52"/>
      <c r="L214" s="53" t="s">
        <v>119</v>
      </c>
      <c r="M214" s="52"/>
      <c r="N214" s="52"/>
      <c r="O214" s="54">
        <f t="shared" si="34"/>
        <v>1</v>
      </c>
      <c r="P214" s="55" t="s">
        <v>124</v>
      </c>
      <c r="Q214" s="56"/>
      <c r="R214" s="57" t="s">
        <v>131</v>
      </c>
      <c r="S214" s="66" t="s">
        <v>119</v>
      </c>
      <c r="T214" s="59" t="s">
        <v>124</v>
      </c>
      <c r="U214" s="60"/>
      <c r="V214" s="68" t="s">
        <v>119</v>
      </c>
      <c r="W214" s="62"/>
      <c r="X214" s="52"/>
      <c r="Y214" s="63"/>
      <c r="Z214" s="53">
        <v>3.0</v>
      </c>
      <c r="AA214" s="53">
        <v>3.0</v>
      </c>
      <c r="AB214" s="53">
        <v>4.0</v>
      </c>
      <c r="AC214" s="65"/>
      <c r="AD214" s="52"/>
      <c r="AE214" s="52"/>
      <c r="AF214" s="52"/>
      <c r="AG214" s="65"/>
      <c r="AH214" s="52"/>
      <c r="AI214" s="52"/>
      <c r="AJ214" s="52"/>
      <c r="AK214" s="65"/>
      <c r="AL214" s="52"/>
      <c r="AM214" s="52"/>
      <c r="AN214" s="52"/>
      <c r="AO214" s="56"/>
      <c r="AP214" s="56"/>
      <c r="AQ214" s="56"/>
      <c r="AR214" s="58"/>
      <c r="AS214" s="58"/>
      <c r="AT214" s="66"/>
      <c r="AU214" s="60"/>
      <c r="AV214" s="60"/>
      <c r="AW214" s="61"/>
      <c r="AX214" s="62"/>
      <c r="AY214" s="31">
        <f t="shared" si="35"/>
        <v>10</v>
      </c>
      <c r="AZ214" s="63"/>
      <c r="BA214" s="69"/>
      <c r="BB214" s="69"/>
      <c r="BC214" s="69"/>
      <c r="BD214" s="71"/>
      <c r="BE214" s="89">
        <v>3.0</v>
      </c>
      <c r="BF214" s="71"/>
      <c r="BG214" s="72"/>
      <c r="BH214" s="78">
        <v>4.0</v>
      </c>
      <c r="BI214" s="78">
        <v>3.0</v>
      </c>
      <c r="BJ214" s="74"/>
      <c r="BK214" s="74"/>
      <c r="BL214" s="77">
        <f t="shared" si="36"/>
        <v>10</v>
      </c>
      <c r="BM214" s="80">
        <f t="shared" si="37"/>
        <v>20</v>
      </c>
      <c r="BN214" s="81"/>
      <c r="BO214" s="82">
        <f>IF(ISBLANK(A214),"",VLOOKUP(LEFT(A214,1),Coordinate,2,FALSE))</f>
        <v>3</v>
      </c>
      <c r="BP214" s="83">
        <f t="shared" si="40"/>
        <v>3</v>
      </c>
      <c r="BQ214" s="84">
        <f t="shared" si="41"/>
        <v>97</v>
      </c>
      <c r="BR214" s="54">
        <f>IF(ISBLANK(A214),"",vlookup(LEFT(A214,1),Coordinate,9,false))</f>
        <v>12</v>
      </c>
      <c r="BS214" s="54">
        <f>IF(ISBLANK(A214),"",VLOOKUP(MID(A214,2,1),Coordinate,9,false))</f>
        <v>14</v>
      </c>
      <c r="BT214" s="54">
        <f>IF(ISBLANK(A214),"",VLOOKUP(MID(A214,3,1),Coordinate,9,false))</f>
        <v>13</v>
      </c>
      <c r="BU214" s="54">
        <f>IF(ISBLANK(A214),"",VLOOKUP(MID(A214,4,1),Coordinate,9,false))</f>
        <v>18</v>
      </c>
      <c r="BV214" s="54">
        <f>IF(ISBLANK(A214),"",VLOOKUP(MID(A214,5,1),Coordinate,9,false))</f>
        <v>19</v>
      </c>
      <c r="BW214" s="54">
        <f>IF(ISBLANK(A214),"",VLOOKUP(MID(A214,6,1),Coordinate,9,false))</f>
        <v>4</v>
      </c>
      <c r="BX214" s="84">
        <f>IF(ISBLANK(A214),"",VLOOKUP(RIGHT(A214,1),Coordinate,9,false))</f>
        <v>17</v>
      </c>
      <c r="BY214" s="84">
        <f t="array" ref="BY214">SUMPRODUCT(BR214:BX214,TRANSPOSE(Weights))</f>
        <v>389</v>
      </c>
      <c r="BZ214" s="53"/>
    </row>
    <row r="215">
      <c r="A215" s="238" t="s">
        <v>655</v>
      </c>
      <c r="B215" s="51" t="str">
        <f>IF(ISBLANK(A215),"",if(C215="","N",if(VLOOKUP(BQ215,NewPlanet,3,false)=C215,"Y","N")))</f>
        <v>N</v>
      </c>
      <c r="C215" s="3" t="s">
        <v>656</v>
      </c>
      <c r="D215" s="53" t="s">
        <v>121</v>
      </c>
      <c r="E215" s="52"/>
      <c r="F215" s="52"/>
      <c r="G215" s="53" t="s">
        <v>121</v>
      </c>
      <c r="H215" s="52"/>
      <c r="I215" s="54">
        <f t="shared" si="33"/>
        <v>2</v>
      </c>
      <c r="J215" s="52"/>
      <c r="K215" s="52"/>
      <c r="L215" s="52"/>
      <c r="M215" s="52"/>
      <c r="N215" s="53" t="s">
        <v>121</v>
      </c>
      <c r="O215" s="54">
        <f t="shared" si="34"/>
        <v>1</v>
      </c>
      <c r="P215" s="55" t="s">
        <v>123</v>
      </c>
      <c r="Q215" s="56"/>
      <c r="R215" s="57" t="s">
        <v>123</v>
      </c>
      <c r="S215" s="58"/>
      <c r="T215" s="59" t="s">
        <v>124</v>
      </c>
      <c r="U215" s="60"/>
      <c r="V215" s="61"/>
      <c r="W215" s="70" t="s">
        <v>121</v>
      </c>
      <c r="X215" s="53" t="s">
        <v>121</v>
      </c>
      <c r="Y215" s="63"/>
      <c r="Z215" s="53">
        <v>2.0</v>
      </c>
      <c r="AA215" s="53">
        <v>4.0</v>
      </c>
      <c r="AB215" s="53"/>
      <c r="AC215" s="65"/>
      <c r="AD215" s="52"/>
      <c r="AE215" s="52"/>
      <c r="AF215" s="52"/>
      <c r="AG215" s="65"/>
      <c r="AH215" s="53">
        <v>1.0</v>
      </c>
      <c r="AI215" s="52"/>
      <c r="AJ215" s="52"/>
      <c r="AK215" s="65"/>
      <c r="AL215" s="52"/>
      <c r="AM215" s="52"/>
      <c r="AN215" s="52"/>
      <c r="AO215" s="64">
        <v>4.0</v>
      </c>
      <c r="AP215" s="56"/>
      <c r="AQ215" s="56"/>
      <c r="AR215" s="66">
        <v>2.0</v>
      </c>
      <c r="AS215" s="58"/>
      <c r="AT215" s="66"/>
      <c r="AU215" s="60"/>
      <c r="AV215" s="60"/>
      <c r="AW215" s="61"/>
      <c r="AX215" s="62"/>
      <c r="AY215" s="31">
        <f t="shared" si="35"/>
        <v>13</v>
      </c>
      <c r="AZ215" s="63"/>
      <c r="BA215" s="69"/>
      <c r="BB215" s="69"/>
      <c r="BC215" s="69"/>
      <c r="BD215" s="71"/>
      <c r="BE215" s="71"/>
      <c r="BF215" s="71"/>
      <c r="BG215" s="72"/>
      <c r="BH215" s="73"/>
      <c r="BI215" s="73"/>
      <c r="BJ215" s="79">
        <v>7.0</v>
      </c>
      <c r="BK215" s="74"/>
      <c r="BL215" s="77">
        <f t="shared" si="36"/>
        <v>7</v>
      </c>
      <c r="BM215" s="80">
        <f t="shared" si="37"/>
        <v>20</v>
      </c>
      <c r="BN215" s="81" t="s">
        <v>145</v>
      </c>
      <c r="BO215" s="82">
        <f>IF(ISBLANK(A215),"",VLOOKUP(LEFT(A215,1),Coordinate,2,FALSE))</f>
        <v>3</v>
      </c>
      <c r="BP215" s="83">
        <f t="shared" si="40"/>
        <v>3</v>
      </c>
      <c r="BQ215" s="84">
        <f t="shared" si="41"/>
        <v>83</v>
      </c>
      <c r="BR215" s="54">
        <f>IF(ISBLANK(A215),"",vlookup(LEFT(A215,1),Coordinate,9,false))</f>
        <v>12</v>
      </c>
      <c r="BS215" s="54">
        <f>IF(ISBLANK(A215),"",VLOOKUP(MID(A215,2,1),Coordinate,9,false))</f>
        <v>14</v>
      </c>
      <c r="BT215" s="54">
        <f>IF(ISBLANK(A215),"",VLOOKUP(MID(A215,3,1),Coordinate,9,false))</f>
        <v>14</v>
      </c>
      <c r="BU215" s="54">
        <f>IF(ISBLANK(A215),"",VLOOKUP(MID(A215,4,1),Coordinate,9,false))</f>
        <v>13</v>
      </c>
      <c r="BV215" s="54">
        <f>IF(ISBLANK(A215),"",VLOOKUP(MID(A215,5,1),Coordinate,9,false))</f>
        <v>8</v>
      </c>
      <c r="BW215" s="54">
        <f>IF(ISBLANK(A215),"",VLOOKUP(MID(A215,6,1),Coordinate,9,false))</f>
        <v>4</v>
      </c>
      <c r="BX215" s="84">
        <f>IF(ISBLANK(A215),"",VLOOKUP(RIGHT(A215,1),Coordinate,9,false))</f>
        <v>18</v>
      </c>
      <c r="BY215" s="84">
        <f t="array" ref="BY215">SUMPRODUCT(BR215:BX215,TRANSPOSE(Weights))</f>
        <v>324</v>
      </c>
      <c r="BZ215" s="53"/>
    </row>
    <row r="216">
      <c r="A216" s="238" t="s">
        <v>659</v>
      </c>
      <c r="B216" s="51" t="str">
        <f>IF(ISBLANK(A216),"",if(C216="","N",if(VLOOKUP(BQ216,NewPlanet,3,false)=C216,"Y","N")))</f>
        <v>N</v>
      </c>
      <c r="C216" s="91" t="s">
        <v>660</v>
      </c>
      <c r="D216" s="53" t="s">
        <v>119</v>
      </c>
      <c r="E216" s="52"/>
      <c r="F216" s="53" t="s">
        <v>119</v>
      </c>
      <c r="G216" s="53"/>
      <c r="H216" s="52"/>
      <c r="I216" s="54">
        <f t="shared" si="33"/>
        <v>2</v>
      </c>
      <c r="J216" s="52"/>
      <c r="K216" s="52"/>
      <c r="L216" s="52"/>
      <c r="M216" s="52"/>
      <c r="N216" s="53" t="s">
        <v>119</v>
      </c>
      <c r="O216" s="54">
        <f t="shared" si="34"/>
        <v>1</v>
      </c>
      <c r="P216" s="55" t="s">
        <v>131</v>
      </c>
      <c r="Q216" s="64" t="s">
        <v>119</v>
      </c>
      <c r="R216" s="57" t="s">
        <v>123</v>
      </c>
      <c r="S216" s="66" t="s">
        <v>119</v>
      </c>
      <c r="T216" s="59" t="s">
        <v>124</v>
      </c>
      <c r="U216" s="60"/>
      <c r="V216" s="68" t="s">
        <v>119</v>
      </c>
      <c r="W216" s="62"/>
      <c r="X216" s="52"/>
      <c r="Y216" s="63"/>
      <c r="Z216" s="53">
        <v>2.0</v>
      </c>
      <c r="AA216" s="53">
        <v>2.0</v>
      </c>
      <c r="AB216" s="53"/>
      <c r="AC216" s="65"/>
      <c r="AD216" s="52"/>
      <c r="AE216" s="52"/>
      <c r="AF216" s="52"/>
      <c r="AG216" s="65"/>
      <c r="AH216" s="52"/>
      <c r="AI216" s="52"/>
      <c r="AJ216" s="52"/>
      <c r="AK216" s="65"/>
      <c r="AL216" s="52"/>
      <c r="AM216" s="52"/>
      <c r="AN216" s="52"/>
      <c r="AO216" s="56"/>
      <c r="AP216" s="56"/>
      <c r="AQ216" s="56"/>
      <c r="AR216" s="58"/>
      <c r="AS216" s="58"/>
      <c r="AT216" s="66"/>
      <c r="AU216" s="60"/>
      <c r="AV216" s="60"/>
      <c r="AW216" s="61"/>
      <c r="AX216" s="62"/>
      <c r="AY216" s="31">
        <f t="shared" si="35"/>
        <v>4</v>
      </c>
      <c r="AZ216" s="63"/>
      <c r="BA216" s="69"/>
      <c r="BB216" s="75">
        <v>4.0</v>
      </c>
      <c r="BC216" s="69"/>
      <c r="BD216" s="89">
        <v>5.0</v>
      </c>
      <c r="BE216" s="71"/>
      <c r="BF216" s="71"/>
      <c r="BG216" s="72"/>
      <c r="BH216" s="78">
        <v>7.0</v>
      </c>
      <c r="BI216" s="73"/>
      <c r="BJ216" s="74"/>
      <c r="BK216" s="74"/>
      <c r="BL216" s="77">
        <f t="shared" si="36"/>
        <v>16</v>
      </c>
      <c r="BM216" s="80">
        <f t="shared" si="37"/>
        <v>20</v>
      </c>
      <c r="BN216" s="81"/>
      <c r="BO216" s="82">
        <f>IF(ISBLANK(A216),"",VLOOKUP(LEFT(A216,1),Coordinate,2,FALSE))</f>
        <v>3</v>
      </c>
      <c r="BP216" s="83">
        <f t="shared" si="40"/>
        <v>3</v>
      </c>
      <c r="BQ216" s="84">
        <f t="shared" si="41"/>
        <v>73</v>
      </c>
      <c r="BR216" s="54">
        <f>IF(ISBLANK(A216),"",vlookup(LEFT(A216,1),Coordinate,9,false))</f>
        <v>12</v>
      </c>
      <c r="BS216" s="54">
        <f>IF(ISBLANK(A216),"",VLOOKUP(MID(A216,2,1),Coordinate,9,false))</f>
        <v>24</v>
      </c>
      <c r="BT216" s="54">
        <f>IF(ISBLANK(A216),"",VLOOKUP(MID(A216,3,1),Coordinate,9,false))</f>
        <v>1</v>
      </c>
      <c r="BU216" s="54">
        <f>IF(ISBLANK(A216),"",VLOOKUP(MID(A216,4,1),Coordinate,9,false))</f>
        <v>8</v>
      </c>
      <c r="BV216" s="54">
        <f>IF(ISBLANK(A216),"",VLOOKUP(MID(A216,5,1),Coordinate,9,false))</f>
        <v>19</v>
      </c>
      <c r="BW216" s="54">
        <f>IF(ISBLANK(A216),"",VLOOKUP(MID(A216,6,1),Coordinate,9,false))</f>
        <v>2</v>
      </c>
      <c r="BX216" s="84">
        <f>IF(ISBLANK(A216),"",VLOOKUP(RIGHT(A216,1),Coordinate,9,false))</f>
        <v>7</v>
      </c>
      <c r="BY216" s="84">
        <f t="array" ref="BY216">SUMPRODUCT(BR216:BX216,TRANSPOSE(Weights))</f>
        <v>251</v>
      </c>
      <c r="BZ216" s="53"/>
    </row>
    <row r="217">
      <c r="A217" s="238" t="s">
        <v>664</v>
      </c>
      <c r="B217" s="51" t="str">
        <f>IF(ISBLANK(A217),"",if(C217="","N",if(VLOOKUP(BQ217,NewPlanet,3,false)=C217,"Y","N")))</f>
        <v>N</v>
      </c>
      <c r="C217" s="3" t="s">
        <v>665</v>
      </c>
      <c r="D217" s="52" t="s">
        <v>121</v>
      </c>
      <c r="E217" s="52"/>
      <c r="F217" s="52" t="s">
        <v>121</v>
      </c>
      <c r="G217" s="53"/>
      <c r="H217" s="52"/>
      <c r="I217" s="54">
        <f t="shared" si="33"/>
        <v>2</v>
      </c>
      <c r="J217" s="52"/>
      <c r="K217" s="52"/>
      <c r="L217" s="52"/>
      <c r="M217" s="52"/>
      <c r="N217" s="52" t="s">
        <v>121</v>
      </c>
      <c r="O217" s="54">
        <f t="shared" si="34"/>
        <v>1</v>
      </c>
      <c r="P217" s="55" t="s">
        <v>124</v>
      </c>
      <c r="Q217" s="56"/>
      <c r="R217" s="57" t="s">
        <v>124</v>
      </c>
      <c r="S217" s="58"/>
      <c r="T217" s="59" t="s">
        <v>124</v>
      </c>
      <c r="U217" s="60"/>
      <c r="V217" s="61" t="s">
        <v>121</v>
      </c>
      <c r="W217" s="62"/>
      <c r="X217" s="52" t="s">
        <v>121</v>
      </c>
      <c r="Y217" s="63"/>
      <c r="Z217" s="53">
        <v>4.0</v>
      </c>
      <c r="AA217" s="53">
        <v>3.0</v>
      </c>
      <c r="AB217" s="53">
        <v>3.0</v>
      </c>
      <c r="AC217" s="65"/>
      <c r="AD217" s="52"/>
      <c r="AE217" s="52"/>
      <c r="AF217" s="52"/>
      <c r="AG217" s="65"/>
      <c r="AH217" s="52"/>
      <c r="AI217" s="52"/>
      <c r="AJ217" s="52"/>
      <c r="AK217" s="65"/>
      <c r="AL217" s="52"/>
      <c r="AM217" s="52">
        <v>1.0</v>
      </c>
      <c r="AN217" s="52"/>
      <c r="AO217" s="56"/>
      <c r="AP217" s="56"/>
      <c r="AQ217" s="56"/>
      <c r="AR217" s="58"/>
      <c r="AS217" s="58"/>
      <c r="AT217" s="66"/>
      <c r="AU217" s="60"/>
      <c r="AV217" s="60"/>
      <c r="AW217" s="61"/>
      <c r="AX217" s="62"/>
      <c r="AY217" s="31">
        <f t="shared" si="35"/>
        <v>11</v>
      </c>
      <c r="AZ217" s="63"/>
      <c r="BA217" s="69"/>
      <c r="BB217" s="69"/>
      <c r="BC217" s="69"/>
      <c r="BD217" s="71"/>
      <c r="BE217" s="71"/>
      <c r="BF217" s="71"/>
      <c r="BG217" s="72"/>
      <c r="BH217" s="73">
        <v>9.0</v>
      </c>
      <c r="BI217" s="73"/>
      <c r="BJ217" s="74"/>
      <c r="BK217" s="74"/>
      <c r="BL217" s="77">
        <f t="shared" si="36"/>
        <v>9</v>
      </c>
      <c r="BM217" s="80">
        <f t="shared" si="37"/>
        <v>20</v>
      </c>
      <c r="BN217" s="81"/>
      <c r="BO217" s="82">
        <f>IF(ISBLANK(A217),"",VLOOKUP(LEFT(A217,1),Coordinate,2,FALSE))</f>
        <v>3</v>
      </c>
      <c r="BP217" s="83">
        <f t="shared" si="40"/>
        <v>3</v>
      </c>
      <c r="BQ217" s="84">
        <f t="shared" si="41"/>
        <v>13</v>
      </c>
      <c r="BR217" s="54">
        <f>IF(ISBLANK(A217),"",vlookup(LEFT(A217,1),Coordinate,9,false))</f>
        <v>13</v>
      </c>
      <c r="BS217" s="54">
        <f>IF(ISBLANK(A217),"",VLOOKUP(MID(A217,2,1),Coordinate,9,false))</f>
        <v>0</v>
      </c>
      <c r="BT217" s="54">
        <f>IF(ISBLANK(A217),"",VLOOKUP(MID(A217,3,1),Coordinate,9,false))</f>
        <v>0</v>
      </c>
      <c r="BU217" s="54">
        <f>IF(ISBLANK(A217),"",VLOOKUP(MID(A217,4,1),Coordinate,9,false))</f>
        <v>0</v>
      </c>
      <c r="BV217" s="54">
        <f>IF(ISBLANK(A217),"",VLOOKUP(MID(A217,5,1),Coordinate,9,false))</f>
        <v>0</v>
      </c>
      <c r="BW217" s="54">
        <f>IF(ISBLANK(A217),"",VLOOKUP(MID(A217,6,1),Coordinate,9,false))</f>
        <v>0</v>
      </c>
      <c r="BX217" s="84">
        <f>IF(ISBLANK(A217),"",VLOOKUP(RIGHT(A217,1),Coordinate,9,false))</f>
        <v>0</v>
      </c>
      <c r="BY217" s="84">
        <f t="array" ref="BY217">SUMPRODUCT(BR217:BX217,TRANSPOSE(Weights))</f>
        <v>13</v>
      </c>
      <c r="BZ217" s="53"/>
    </row>
    <row r="218">
      <c r="A218" s="238" t="s">
        <v>668</v>
      </c>
      <c r="B218" s="51" t="str">
        <f>IF(ISBLANK(A218),"",if(C218="","N",if(VLOOKUP(BQ218,NewPlanet,3,false)=C218,"Y","N")))</f>
        <v>N</v>
      </c>
      <c r="C218" s="3" t="s">
        <v>669</v>
      </c>
      <c r="D218" s="52"/>
      <c r="E218" s="52" t="s">
        <v>119</v>
      </c>
      <c r="F218" s="52"/>
      <c r="G218" s="53"/>
      <c r="H218" s="52" t="s">
        <v>119</v>
      </c>
      <c r="I218" s="54">
        <f t="shared" si="33"/>
        <v>2</v>
      </c>
      <c r="J218" s="52"/>
      <c r="K218" s="52"/>
      <c r="L218" s="52"/>
      <c r="M218" s="52"/>
      <c r="N218" s="52" t="s">
        <v>119</v>
      </c>
      <c r="O218" s="54">
        <f t="shared" si="34"/>
        <v>1</v>
      </c>
      <c r="P218" s="55" t="s">
        <v>123</v>
      </c>
      <c r="Q218" s="56"/>
      <c r="R218" s="57" t="s">
        <v>124</v>
      </c>
      <c r="S218" s="58"/>
      <c r="T218" s="59" t="s">
        <v>124</v>
      </c>
      <c r="U218" s="60"/>
      <c r="V218" s="61" t="s">
        <v>119</v>
      </c>
      <c r="W218" s="62"/>
      <c r="X218" s="52"/>
      <c r="Y218" s="63"/>
      <c r="Z218" s="53"/>
      <c r="AA218" s="53"/>
      <c r="AB218" s="53"/>
      <c r="AC218" s="65"/>
      <c r="AD218" s="52"/>
      <c r="AE218" s="52"/>
      <c r="AF218" s="52"/>
      <c r="AG218" s="65"/>
      <c r="AH218" s="52"/>
      <c r="AI218" s="52"/>
      <c r="AJ218" s="52"/>
      <c r="AK218" s="65"/>
      <c r="AL218" s="52"/>
      <c r="AM218" s="52"/>
      <c r="AN218" s="52"/>
      <c r="AO218" s="56"/>
      <c r="AP218" s="56"/>
      <c r="AQ218" s="56"/>
      <c r="AR218" s="58"/>
      <c r="AS218" s="58"/>
      <c r="AT218" s="66"/>
      <c r="AU218" s="60"/>
      <c r="AV218" s="60"/>
      <c r="AW218" s="61"/>
      <c r="AX218" s="62"/>
      <c r="AY218" s="31">
        <f t="shared" si="35"/>
        <v>0</v>
      </c>
      <c r="AZ218" s="63"/>
      <c r="BA218" s="69"/>
      <c r="BB218" s="69"/>
      <c r="BC218" s="69"/>
      <c r="BD218" s="71"/>
      <c r="BE218" s="71"/>
      <c r="BF218" s="71"/>
      <c r="BG218" s="72"/>
      <c r="BH218" s="73"/>
      <c r="BI218" s="73"/>
      <c r="BJ218" s="74"/>
      <c r="BK218" s="74"/>
      <c r="BL218" s="77">
        <f t="shared" si="36"/>
        <v>0</v>
      </c>
      <c r="BM218" s="80">
        <f t="shared" si="37"/>
        <v>0</v>
      </c>
      <c r="BN218" s="81"/>
      <c r="BO218" s="82">
        <f>IF(ISBLANK(A218),"",VLOOKUP(LEFT(A218,1),Coordinate,2,FALSE))</f>
        <v>3</v>
      </c>
      <c r="BP218" s="83">
        <f t="shared" si="40"/>
        <v>3</v>
      </c>
      <c r="BQ218" s="84">
        <f t="shared" si="41"/>
        <v>54</v>
      </c>
      <c r="BR218" s="54">
        <f>IF(ISBLANK(A218),"",vlookup(LEFT(A218,1),Coordinate,9,false))</f>
        <v>13</v>
      </c>
      <c r="BS218" s="54">
        <f>IF(ISBLANK(A218),"",VLOOKUP(MID(A218,2,1),Coordinate,9,false))</f>
        <v>0</v>
      </c>
      <c r="BT218" s="54">
        <f>IF(ISBLANK(A218),"",VLOOKUP(MID(A218,3,1),Coordinate,9,false))</f>
        <v>18</v>
      </c>
      <c r="BU218" s="54">
        <f>IF(ISBLANK(A218),"",VLOOKUP(MID(A218,4,1),Coordinate,9,false))</f>
        <v>0</v>
      </c>
      <c r="BV218" s="54">
        <f>IF(ISBLANK(A218),"",VLOOKUP(MID(A218,5,1),Coordinate,9,false))</f>
        <v>11</v>
      </c>
      <c r="BW218" s="54">
        <f>IF(ISBLANK(A218),"",VLOOKUP(MID(A218,6,1),Coordinate,9,false))</f>
        <v>8</v>
      </c>
      <c r="BX218" s="84">
        <f>IF(ISBLANK(A218),"",VLOOKUP(RIGHT(A218,1),Coordinate,9,false))</f>
        <v>4</v>
      </c>
      <c r="BY218" s="84">
        <f t="array" ref="BY218">SUMPRODUCT(BR218:BX218,TRANSPOSE(Weights))</f>
        <v>198</v>
      </c>
      <c r="BZ218" s="53"/>
    </row>
    <row r="219">
      <c r="A219" s="238" t="s">
        <v>672</v>
      </c>
      <c r="B219" s="51" t="str">
        <f>IF(ISBLANK(A219),"",if(C219="","N",if(VLOOKUP(BQ219,NewPlanet,3,false)=C219,"Y","N")))</f>
        <v>N</v>
      </c>
      <c r="C219" s="3" t="s">
        <v>673</v>
      </c>
      <c r="D219" s="52"/>
      <c r="E219" s="52"/>
      <c r="F219" s="52" t="s">
        <v>119</v>
      </c>
      <c r="G219" s="53" t="s">
        <v>119</v>
      </c>
      <c r="H219" s="52"/>
      <c r="I219" s="54">
        <f t="shared" si="33"/>
        <v>2</v>
      </c>
      <c r="J219" s="52"/>
      <c r="K219" s="52" t="s">
        <v>119</v>
      </c>
      <c r="L219" s="52"/>
      <c r="M219" s="52"/>
      <c r="N219" s="52"/>
      <c r="O219" s="54">
        <f t="shared" si="34"/>
        <v>1</v>
      </c>
      <c r="P219" s="55" t="s">
        <v>122</v>
      </c>
      <c r="Q219" s="56" t="s">
        <v>119</v>
      </c>
      <c r="R219" s="57" t="s">
        <v>123</v>
      </c>
      <c r="S219" s="58" t="s">
        <v>119</v>
      </c>
      <c r="T219" s="59" t="s">
        <v>124</v>
      </c>
      <c r="U219" s="60"/>
      <c r="V219" s="61" t="s">
        <v>119</v>
      </c>
      <c r="W219" s="62" t="s">
        <v>119</v>
      </c>
      <c r="X219" s="52"/>
      <c r="Y219" s="63"/>
      <c r="Z219" s="53">
        <v>3.0</v>
      </c>
      <c r="AA219" s="53">
        <v>4.0</v>
      </c>
      <c r="AB219" s="53"/>
      <c r="AC219" s="65"/>
      <c r="AD219" s="52"/>
      <c r="AE219" s="52"/>
      <c r="AF219" s="52"/>
      <c r="AG219" s="65"/>
      <c r="AH219" s="52"/>
      <c r="AI219" s="52"/>
      <c r="AJ219" s="52"/>
      <c r="AK219" s="65"/>
      <c r="AL219" s="52"/>
      <c r="AM219" s="52"/>
      <c r="AN219" s="52"/>
      <c r="AO219" s="56"/>
      <c r="AP219" s="56"/>
      <c r="AQ219" s="56"/>
      <c r="AR219" s="58"/>
      <c r="AS219" s="58"/>
      <c r="AT219" s="66"/>
      <c r="AU219" s="60"/>
      <c r="AV219" s="60"/>
      <c r="AW219" s="61"/>
      <c r="AX219" s="62"/>
      <c r="AY219" s="31">
        <f t="shared" si="35"/>
        <v>7</v>
      </c>
      <c r="AZ219" s="63"/>
      <c r="BA219" s="69"/>
      <c r="BB219" s="69"/>
      <c r="BC219" s="69">
        <v>2.0</v>
      </c>
      <c r="BD219" s="71">
        <v>3.0</v>
      </c>
      <c r="BE219" s="71"/>
      <c r="BF219" s="71"/>
      <c r="BG219" s="72"/>
      <c r="BH219" s="73">
        <v>5.0</v>
      </c>
      <c r="BI219" s="73"/>
      <c r="BJ219" s="74">
        <v>1.0</v>
      </c>
      <c r="BK219" s="74">
        <v>2.0</v>
      </c>
      <c r="BL219" s="77">
        <f t="shared" si="36"/>
        <v>13</v>
      </c>
      <c r="BM219" s="80">
        <f t="shared" si="37"/>
        <v>20</v>
      </c>
      <c r="BN219" s="81"/>
      <c r="BO219" s="82">
        <f>IF(ISBLANK(A219),"",VLOOKUP(LEFT(A219,1),Coordinate,2,FALSE))</f>
        <v>3</v>
      </c>
      <c r="BP219" s="83">
        <f t="shared" si="40"/>
        <v>3</v>
      </c>
      <c r="BQ219" s="84">
        <f t="shared" si="41"/>
        <v>84</v>
      </c>
      <c r="BR219" s="54">
        <f>IF(ISBLANK(A219),"",vlookup(LEFT(A219,1),Coordinate,9,false))</f>
        <v>13</v>
      </c>
      <c r="BS219" s="54">
        <f>IF(ISBLANK(A219),"",VLOOKUP(MID(A219,2,1),Coordinate,9,false))</f>
        <v>8</v>
      </c>
      <c r="BT219" s="54">
        <f>IF(ISBLANK(A219),"",VLOOKUP(MID(A219,3,1),Coordinate,9,false))</f>
        <v>15</v>
      </c>
      <c r="BU219" s="54">
        <f>IF(ISBLANK(A219),"",VLOOKUP(MID(A219,4,1),Coordinate,9,false))</f>
        <v>15</v>
      </c>
      <c r="BV219" s="54">
        <f>IF(ISBLANK(A219),"",VLOOKUP(MID(A219,5,1),Coordinate,9,false))</f>
        <v>11</v>
      </c>
      <c r="BW219" s="54">
        <f>IF(ISBLANK(A219),"",VLOOKUP(MID(A219,6,1),Coordinate,9,false))</f>
        <v>4</v>
      </c>
      <c r="BX219" s="84">
        <f>IF(ISBLANK(A219),"",VLOOKUP(RIGHT(A219,1),Coordinate,9,false))</f>
        <v>18</v>
      </c>
      <c r="BY219" s="84">
        <f t="array" ref="BY219">SUMPRODUCT(BR219:BX219,TRANSPOSE(Weights))</f>
        <v>339</v>
      </c>
      <c r="BZ219" s="53"/>
    </row>
    <row r="220">
      <c r="A220" s="238" t="s">
        <v>676</v>
      </c>
      <c r="B220" s="51" t="str">
        <f>IF(ISBLANK(A220),"",if(C220="","N",if(VLOOKUP(BQ220,NewPlanet,3,false)=C220,"Y","N")))</f>
        <v>N</v>
      </c>
      <c r="C220" s="3" t="s">
        <v>677</v>
      </c>
      <c r="D220" s="52"/>
      <c r="E220" s="53" t="s">
        <v>119</v>
      </c>
      <c r="F220" s="53" t="s">
        <v>119</v>
      </c>
      <c r="G220" s="53"/>
      <c r="H220" s="52"/>
      <c r="I220" s="54">
        <f t="shared" si="33"/>
        <v>2</v>
      </c>
      <c r="J220" s="52"/>
      <c r="K220" s="52"/>
      <c r="L220" s="52"/>
      <c r="M220" s="53" t="s">
        <v>119</v>
      </c>
      <c r="N220" s="52"/>
      <c r="O220" s="54">
        <f t="shared" si="34"/>
        <v>1</v>
      </c>
      <c r="P220" s="55" t="s">
        <v>124</v>
      </c>
      <c r="Q220" s="56"/>
      <c r="R220" s="57" t="s">
        <v>131</v>
      </c>
      <c r="S220" s="66" t="s">
        <v>119</v>
      </c>
      <c r="T220" s="59" t="s">
        <v>124</v>
      </c>
      <c r="U220" s="60"/>
      <c r="V220" s="61"/>
      <c r="W220" s="70" t="s">
        <v>119</v>
      </c>
      <c r="X220" s="52"/>
      <c r="Y220" s="63"/>
      <c r="Z220" s="53">
        <v>2.0</v>
      </c>
      <c r="AA220" s="53">
        <v>2.0</v>
      </c>
      <c r="AB220" s="53">
        <v>4.0</v>
      </c>
      <c r="AC220" s="65"/>
      <c r="AD220" s="52"/>
      <c r="AE220" s="52"/>
      <c r="AF220" s="52"/>
      <c r="AG220" s="65"/>
      <c r="AH220" s="52"/>
      <c r="AI220" s="52"/>
      <c r="AJ220" s="52"/>
      <c r="AK220" s="65"/>
      <c r="AL220" s="52"/>
      <c r="AM220" s="52"/>
      <c r="AN220" s="52"/>
      <c r="AO220" s="56"/>
      <c r="AP220" s="56"/>
      <c r="AQ220" s="56"/>
      <c r="AR220" s="58"/>
      <c r="AS220" s="58"/>
      <c r="AT220" s="66"/>
      <c r="AU220" s="60"/>
      <c r="AV220" s="60"/>
      <c r="AW220" s="61"/>
      <c r="AX220" s="62"/>
      <c r="AY220" s="31">
        <f t="shared" si="35"/>
        <v>8</v>
      </c>
      <c r="AZ220" s="63"/>
      <c r="BA220" s="69"/>
      <c r="BB220" s="69"/>
      <c r="BC220" s="69"/>
      <c r="BD220" s="71"/>
      <c r="BE220" s="89">
        <v>3.0</v>
      </c>
      <c r="BF220" s="71"/>
      <c r="BG220" s="72"/>
      <c r="BH220" s="73"/>
      <c r="BI220" s="73"/>
      <c r="BJ220" s="79">
        <v>4.0</v>
      </c>
      <c r="BK220" s="79">
        <v>5.0</v>
      </c>
      <c r="BL220" s="77">
        <f t="shared" si="36"/>
        <v>12</v>
      </c>
      <c r="BM220" s="80">
        <f t="shared" si="37"/>
        <v>20</v>
      </c>
      <c r="BN220" s="81"/>
      <c r="BO220" s="82">
        <f>IF(ISBLANK(A220),"",VLOOKUP(LEFT(A220,1),Coordinate,2,FALSE))</f>
        <v>3</v>
      </c>
      <c r="BP220" s="83">
        <f t="shared" si="40"/>
        <v>3</v>
      </c>
      <c r="BQ220" s="84">
        <f t="shared" si="41"/>
        <v>80</v>
      </c>
      <c r="BR220" s="54">
        <f>IF(ISBLANK(A220),"",vlookup(LEFT(A220,1),Coordinate,9,false))</f>
        <v>13</v>
      </c>
      <c r="BS220" s="54">
        <f>IF(ISBLANK(A220),"",VLOOKUP(MID(A220,2,1),Coordinate,9,false))</f>
        <v>14</v>
      </c>
      <c r="BT220" s="54">
        <f>IF(ISBLANK(A220),"",VLOOKUP(MID(A220,3,1),Coordinate,9,false))</f>
        <v>6</v>
      </c>
      <c r="BU220" s="54">
        <f>IF(ISBLANK(A220),"",VLOOKUP(MID(A220,4,1),Coordinate,9,false))</f>
        <v>14</v>
      </c>
      <c r="BV220" s="54">
        <f>IF(ISBLANK(A220),"",VLOOKUP(MID(A220,5,1),Coordinate,9,false))</f>
        <v>2</v>
      </c>
      <c r="BW220" s="54">
        <f>IF(ISBLANK(A220),"",VLOOKUP(MID(A220,6,1),Coordinate,9,false))</f>
        <v>14</v>
      </c>
      <c r="BX220" s="84">
        <f>IF(ISBLANK(A220),"",VLOOKUP(RIGHT(A220,1),Coordinate,9,false))</f>
        <v>17</v>
      </c>
      <c r="BY220" s="84">
        <f t="array" ref="BY220">SUMPRODUCT(BR220:BX220,TRANSPOSE(Weights))</f>
        <v>328</v>
      </c>
      <c r="BZ220" s="53"/>
    </row>
    <row r="221">
      <c r="A221" s="238" t="s">
        <v>680</v>
      </c>
      <c r="B221" s="51" t="str">
        <f>IF(ISBLANK(A221),"",if(C221="","N",if(VLOOKUP(BQ221,NewPlanet,3,false)=C221,"Y","N")))</f>
        <v>N</v>
      </c>
      <c r="C221" s="3" t="s">
        <v>681</v>
      </c>
      <c r="D221" s="52"/>
      <c r="E221" s="52" t="s">
        <v>119</v>
      </c>
      <c r="F221" s="52" t="s">
        <v>119</v>
      </c>
      <c r="G221" s="53"/>
      <c r="H221" s="52"/>
      <c r="I221" s="54">
        <f t="shared" si="33"/>
        <v>2</v>
      </c>
      <c r="J221" s="52"/>
      <c r="K221" s="52" t="s">
        <v>119</v>
      </c>
      <c r="L221" s="52"/>
      <c r="M221" s="52"/>
      <c r="N221" s="52"/>
      <c r="O221" s="54">
        <f t="shared" si="34"/>
        <v>1</v>
      </c>
      <c r="P221" s="55" t="s">
        <v>123</v>
      </c>
      <c r="Q221" s="56" t="s">
        <v>119</v>
      </c>
      <c r="R221" s="57" t="s">
        <v>123</v>
      </c>
      <c r="S221" s="58" t="s">
        <v>119</v>
      </c>
      <c r="T221" s="59" t="s">
        <v>124</v>
      </c>
      <c r="U221" s="60"/>
      <c r="V221" s="61" t="s">
        <v>119</v>
      </c>
      <c r="W221" s="62" t="s">
        <v>119</v>
      </c>
      <c r="X221" s="52" t="s">
        <v>119</v>
      </c>
      <c r="Y221" s="63"/>
      <c r="Z221" s="53">
        <v>2.0</v>
      </c>
      <c r="AA221" s="53">
        <v>2.0</v>
      </c>
      <c r="AB221" s="53"/>
      <c r="AC221" s="65"/>
      <c r="AD221" s="52"/>
      <c r="AE221" s="52"/>
      <c r="AF221" s="52"/>
      <c r="AG221" s="65"/>
      <c r="AH221" s="52"/>
      <c r="AI221" s="52"/>
      <c r="AJ221" s="52"/>
      <c r="AK221" s="65"/>
      <c r="AL221" s="52">
        <v>1.0</v>
      </c>
      <c r="AM221" s="52"/>
      <c r="AN221" s="52"/>
      <c r="AO221" s="56"/>
      <c r="AP221" s="56"/>
      <c r="AQ221" s="56"/>
      <c r="AR221" s="58"/>
      <c r="AS221" s="58"/>
      <c r="AT221" s="66"/>
      <c r="AU221" s="60"/>
      <c r="AV221" s="60"/>
      <c r="AW221" s="61"/>
      <c r="AX221" s="62"/>
      <c r="AY221" s="31">
        <f t="shared" si="35"/>
        <v>5</v>
      </c>
      <c r="AZ221" s="63"/>
      <c r="BA221" s="69">
        <v>2.0</v>
      </c>
      <c r="BB221" s="69"/>
      <c r="BC221" s="69"/>
      <c r="BD221" s="71">
        <v>3.0</v>
      </c>
      <c r="BE221" s="71"/>
      <c r="BF221" s="71"/>
      <c r="BG221" s="72"/>
      <c r="BH221" s="73">
        <v>6.0</v>
      </c>
      <c r="BI221" s="73"/>
      <c r="BJ221" s="74">
        <v>4.0</v>
      </c>
      <c r="BK221" s="74"/>
      <c r="BL221" s="77">
        <f t="shared" si="36"/>
        <v>15</v>
      </c>
      <c r="BM221" s="80">
        <f t="shared" si="37"/>
        <v>20</v>
      </c>
      <c r="BN221" s="81" t="s">
        <v>682</v>
      </c>
      <c r="BO221" s="82">
        <f>IF(ISBLANK(A221),"",VLOOKUP(LEFT(A221,1),Coordinate,2,FALSE))</f>
        <v>3</v>
      </c>
      <c r="BP221" s="83">
        <f t="shared" si="40"/>
        <v>3</v>
      </c>
      <c r="BQ221" s="84">
        <f t="shared" si="41"/>
        <v>70</v>
      </c>
      <c r="BR221" s="54">
        <f>IF(ISBLANK(A221),"",vlookup(LEFT(A221,1),Coordinate,9,false))</f>
        <v>13</v>
      </c>
      <c r="BS221" s="54">
        <f>IF(ISBLANK(A221),"",VLOOKUP(MID(A221,2,1),Coordinate,9,false))</f>
        <v>14</v>
      </c>
      <c r="BT221" s="54">
        <f>IF(ISBLANK(A221),"",VLOOKUP(MID(A221,3,1),Coordinate,9,false))</f>
        <v>12</v>
      </c>
      <c r="BU221" s="54">
        <f>IF(ISBLANK(A221),"",VLOOKUP(MID(A221,4,1),Coordinate,9,false))</f>
        <v>1</v>
      </c>
      <c r="BV221" s="54">
        <f>IF(ISBLANK(A221),"",VLOOKUP(MID(A221,5,1),Coordinate,9,false))</f>
        <v>8</v>
      </c>
      <c r="BW221" s="54">
        <f>IF(ISBLANK(A221),"",VLOOKUP(MID(A221,6,1),Coordinate,9,false))</f>
        <v>4</v>
      </c>
      <c r="BX221" s="84">
        <f>IF(ISBLANK(A221),"",VLOOKUP(RIGHT(A221,1),Coordinate,9,false))</f>
        <v>18</v>
      </c>
      <c r="BY221" s="84">
        <f t="array" ref="BY221">SUMPRODUCT(BR221:BX221,TRANSPOSE(Weights))</f>
        <v>271</v>
      </c>
      <c r="BZ221" s="53"/>
    </row>
    <row r="222">
      <c r="A222" s="238" t="s">
        <v>683</v>
      </c>
      <c r="B222" s="51" t="str">
        <f>IF(ISBLANK(A222),"",if(C222="","N",if(VLOOKUP(BQ222,NewPlanet,3,false)=C222,"Y","N")))</f>
        <v>N</v>
      </c>
      <c r="C222" s="3" t="s">
        <v>684</v>
      </c>
      <c r="D222" s="52"/>
      <c r="E222" s="52" t="s">
        <v>119</v>
      </c>
      <c r="F222" s="52"/>
      <c r="G222" s="53"/>
      <c r="H222" s="52" t="s">
        <v>119</v>
      </c>
      <c r="I222" s="54">
        <f t="shared" si="33"/>
        <v>2</v>
      </c>
      <c r="J222" s="52" t="s">
        <v>119</v>
      </c>
      <c r="K222" s="52"/>
      <c r="L222" s="52"/>
      <c r="M222" s="52"/>
      <c r="N222" s="52"/>
      <c r="O222" s="54">
        <f t="shared" si="34"/>
        <v>1</v>
      </c>
      <c r="P222" s="55" t="s">
        <v>123</v>
      </c>
      <c r="Q222" s="56" t="s">
        <v>121</v>
      </c>
      <c r="R222" s="57" t="s">
        <v>123</v>
      </c>
      <c r="S222" s="58" t="s">
        <v>121</v>
      </c>
      <c r="T222" s="59" t="s">
        <v>125</v>
      </c>
      <c r="U222" s="60" t="s">
        <v>121</v>
      </c>
      <c r="V222" s="61"/>
      <c r="W222" s="62"/>
      <c r="X222" s="52"/>
      <c r="Y222" s="63"/>
      <c r="Z222" s="53">
        <v>2.0</v>
      </c>
      <c r="AA222" s="53">
        <v>4.0</v>
      </c>
      <c r="AB222" s="53"/>
      <c r="AC222" s="65"/>
      <c r="AD222" s="52"/>
      <c r="AE222" s="52"/>
      <c r="AF222" s="52"/>
      <c r="AG222" s="65"/>
      <c r="AH222" s="52"/>
      <c r="AI222" s="52"/>
      <c r="AJ222" s="52"/>
      <c r="AK222" s="65"/>
      <c r="AL222" s="52"/>
      <c r="AM222" s="52"/>
      <c r="AN222" s="52"/>
      <c r="AO222" s="56"/>
      <c r="AP222" s="56"/>
      <c r="AQ222" s="56"/>
      <c r="AR222" s="58"/>
      <c r="AS222" s="58"/>
      <c r="AT222" s="66"/>
      <c r="AU222" s="60">
        <v>1.0</v>
      </c>
      <c r="AV222" s="60" t="s">
        <v>685</v>
      </c>
      <c r="AW222" s="61"/>
      <c r="AX222" s="62"/>
      <c r="AY222" s="31">
        <f t="shared" si="35"/>
        <v>7</v>
      </c>
      <c r="AZ222" s="63"/>
      <c r="BA222" s="69"/>
      <c r="BB222" s="69"/>
      <c r="BC222" s="69"/>
      <c r="BD222" s="71"/>
      <c r="BE222" s="71">
        <v>5.0</v>
      </c>
      <c r="BF222" s="71"/>
      <c r="BG222" s="72"/>
      <c r="BH222" s="73">
        <v>8.0</v>
      </c>
      <c r="BI222" s="73"/>
      <c r="BJ222" s="74"/>
      <c r="BK222" s="74"/>
      <c r="BL222" s="77">
        <f t="shared" si="36"/>
        <v>13</v>
      </c>
      <c r="BM222" s="80">
        <f t="shared" si="37"/>
        <v>20</v>
      </c>
      <c r="BN222" s="81"/>
      <c r="BO222" s="82">
        <f>IF(ISBLANK(A222),"",VLOOKUP(LEFT(A222,1),Coordinate,2,FALSE))</f>
        <v>3</v>
      </c>
      <c r="BP222" s="83">
        <f t="shared" si="40"/>
        <v>3</v>
      </c>
      <c r="BQ222" s="84">
        <f t="shared" si="41"/>
        <v>70</v>
      </c>
      <c r="BR222" s="54">
        <f>IF(ISBLANK(A222),"",vlookup(LEFT(A222,1),Coordinate,9,false))</f>
        <v>13</v>
      </c>
      <c r="BS222" s="54">
        <f>IF(ISBLANK(A222),"",VLOOKUP(MID(A222,2,1),Coordinate,9,false))</f>
        <v>14</v>
      </c>
      <c r="BT222" s="54">
        <f>IF(ISBLANK(A222),"",VLOOKUP(MID(A222,3,1),Coordinate,9,false))</f>
        <v>13</v>
      </c>
      <c r="BU222" s="54">
        <f>IF(ISBLANK(A222),"",VLOOKUP(MID(A222,4,1),Coordinate,9,false))</f>
        <v>1</v>
      </c>
      <c r="BV222" s="54">
        <f>IF(ISBLANK(A222),"",VLOOKUP(MID(A222,5,1),Coordinate,9,false))</f>
        <v>8</v>
      </c>
      <c r="BW222" s="54">
        <f>IF(ISBLANK(A222),"",VLOOKUP(MID(A222,6,1),Coordinate,9,false))</f>
        <v>4</v>
      </c>
      <c r="BX222" s="84">
        <f>IF(ISBLANK(A222),"",VLOOKUP(RIGHT(A222,1),Coordinate,9,false))</f>
        <v>17</v>
      </c>
      <c r="BY222" s="84">
        <f t="array" ref="BY222">SUMPRODUCT(BR222:BX222,TRANSPOSE(Weights))</f>
        <v>267</v>
      </c>
      <c r="BZ222" s="53"/>
    </row>
    <row r="223">
      <c r="A223" s="238" t="s">
        <v>686</v>
      </c>
      <c r="B223" s="51" t="str">
        <f>IF(ISBLANK(A223),"",if(C223="","N",if(VLOOKUP(BQ223,NewPlanet,3,false)=C223,"Y","N")))</f>
        <v>N</v>
      </c>
      <c r="C223" s="3" t="s">
        <v>687</v>
      </c>
      <c r="D223" s="52"/>
      <c r="E223" s="52" t="s">
        <v>121</v>
      </c>
      <c r="F223" s="52"/>
      <c r="G223" s="53" t="s">
        <v>121</v>
      </c>
      <c r="H223" s="52"/>
      <c r="I223" s="54">
        <f t="shared" si="33"/>
        <v>2</v>
      </c>
      <c r="J223" s="52"/>
      <c r="K223" s="52" t="s">
        <v>121</v>
      </c>
      <c r="L223" s="52"/>
      <c r="M223" s="52"/>
      <c r="N223" s="52"/>
      <c r="O223" s="54">
        <f t="shared" si="34"/>
        <v>1</v>
      </c>
      <c r="P223" s="55" t="s">
        <v>124</v>
      </c>
      <c r="Q223" s="56"/>
      <c r="R223" s="57" t="s">
        <v>124</v>
      </c>
      <c r="S223" s="58"/>
      <c r="T223" s="59" t="s">
        <v>125</v>
      </c>
      <c r="U223" s="60"/>
      <c r="V223" s="61" t="s">
        <v>121</v>
      </c>
      <c r="W223" s="62" t="s">
        <v>121</v>
      </c>
      <c r="X223" s="52"/>
      <c r="Y223" s="63"/>
      <c r="Z223" s="53">
        <v>5.0</v>
      </c>
      <c r="AA223" s="53">
        <v>2.0</v>
      </c>
      <c r="AB223" s="53"/>
      <c r="AC223" s="65"/>
      <c r="AD223" s="52"/>
      <c r="AE223" s="52"/>
      <c r="AF223" s="52"/>
      <c r="AG223" s="65"/>
      <c r="AH223" s="52"/>
      <c r="AI223" s="52"/>
      <c r="AJ223" s="52"/>
      <c r="AK223" s="65"/>
      <c r="AL223" s="52"/>
      <c r="AM223" s="52"/>
      <c r="AN223" s="52"/>
      <c r="AO223" s="56"/>
      <c r="AP223" s="56"/>
      <c r="AQ223" s="56"/>
      <c r="AR223" s="58"/>
      <c r="AS223" s="58"/>
      <c r="AT223" s="66"/>
      <c r="AU223" s="60">
        <v>1.0</v>
      </c>
      <c r="AV223" s="60" t="s">
        <v>688</v>
      </c>
      <c r="AW223" s="61"/>
      <c r="AX223" s="62"/>
      <c r="AY223" s="31">
        <f t="shared" si="35"/>
        <v>8</v>
      </c>
      <c r="AZ223" s="63"/>
      <c r="BA223" s="69"/>
      <c r="BB223" s="69"/>
      <c r="BC223" s="69"/>
      <c r="BD223" s="71"/>
      <c r="BE223" s="71"/>
      <c r="BF223" s="71"/>
      <c r="BG223" s="72"/>
      <c r="BH223" s="73">
        <v>5.0</v>
      </c>
      <c r="BI223" s="73"/>
      <c r="BJ223" s="74">
        <v>7.0</v>
      </c>
      <c r="BK223" s="74"/>
      <c r="BL223" s="77">
        <f t="shared" si="36"/>
        <v>12</v>
      </c>
      <c r="BM223" s="80">
        <f t="shared" si="37"/>
        <v>20</v>
      </c>
      <c r="BN223" s="81"/>
      <c r="BO223" s="82">
        <f>IF(ISBLANK(A223),"",VLOOKUP(LEFT(A223,1),Coordinate,2,FALSE))</f>
        <v>3</v>
      </c>
      <c r="BP223" s="83">
        <f t="shared" si="40"/>
        <v>3</v>
      </c>
      <c r="BQ223" s="84">
        <f t="shared" si="41"/>
        <v>97</v>
      </c>
      <c r="BR223" s="54">
        <f>IF(ISBLANK(A223),"",vlookup(LEFT(A223,1),Coordinate,9,false))</f>
        <v>13</v>
      </c>
      <c r="BS223" s="54">
        <f>IF(ISBLANK(A223),"",VLOOKUP(MID(A223,2,1),Coordinate,9,false))</f>
        <v>14</v>
      </c>
      <c r="BT223" s="54">
        <f>IF(ISBLANK(A223),"",VLOOKUP(MID(A223,3,1),Coordinate,9,false))</f>
        <v>14</v>
      </c>
      <c r="BU223" s="54">
        <f>IF(ISBLANK(A223),"",VLOOKUP(MID(A223,4,1),Coordinate,9,false))</f>
        <v>14</v>
      </c>
      <c r="BV223" s="54">
        <f>IF(ISBLANK(A223),"",VLOOKUP(MID(A223,5,1),Coordinate,9,false))</f>
        <v>14</v>
      </c>
      <c r="BW223" s="54">
        <f>IF(ISBLANK(A223),"",VLOOKUP(MID(A223,6,1),Coordinate,9,false))</f>
        <v>14</v>
      </c>
      <c r="BX223" s="84">
        <f>IF(ISBLANK(A223),"",VLOOKUP(RIGHT(A223,1),Coordinate,9,false))</f>
        <v>14</v>
      </c>
      <c r="BY223" s="84">
        <f t="array" ref="BY223">SUMPRODUCT(BR223:BX223,TRANSPOSE(Weights))</f>
        <v>391</v>
      </c>
      <c r="BZ223" s="53"/>
    </row>
    <row r="224">
      <c r="A224" s="238" t="s">
        <v>689</v>
      </c>
      <c r="B224" s="51" t="str">
        <f>IF(ISBLANK(A224),"",if(C224="","N",if(VLOOKUP(BQ224,NewPlanet,3,false)=C224,"Y","N")))</f>
        <v>N</v>
      </c>
      <c r="C224" s="3" t="s">
        <v>690</v>
      </c>
      <c r="D224" s="52"/>
      <c r="E224" s="52" t="s">
        <v>119</v>
      </c>
      <c r="F224" s="52"/>
      <c r="G224" s="53"/>
      <c r="H224" s="52" t="s">
        <v>119</v>
      </c>
      <c r="I224" s="54">
        <f t="shared" si="33"/>
        <v>2</v>
      </c>
      <c r="J224" s="52"/>
      <c r="K224" s="52"/>
      <c r="L224" s="52" t="s">
        <v>119</v>
      </c>
      <c r="M224" s="52"/>
      <c r="N224" s="52"/>
      <c r="O224" s="54">
        <f t="shared" si="34"/>
        <v>1</v>
      </c>
      <c r="P224" s="55" t="s">
        <v>123</v>
      </c>
      <c r="Q224" s="56"/>
      <c r="R224" s="57" t="s">
        <v>124</v>
      </c>
      <c r="S224" s="58"/>
      <c r="T224" s="59" t="s">
        <v>124</v>
      </c>
      <c r="U224" s="60"/>
      <c r="V224" s="61"/>
      <c r="W224" s="62" t="s">
        <v>119</v>
      </c>
      <c r="X224" s="52"/>
      <c r="Y224" s="63"/>
      <c r="Z224" s="53">
        <v>2.0</v>
      </c>
      <c r="AA224" s="53">
        <v>3.0</v>
      </c>
      <c r="AB224" s="53">
        <v>5.0</v>
      </c>
      <c r="AC224" s="65"/>
      <c r="AD224" s="52"/>
      <c r="AE224" s="52"/>
      <c r="AF224" s="52"/>
      <c r="AG224" s="65"/>
      <c r="AH224" s="52"/>
      <c r="AI224" s="52"/>
      <c r="AJ224" s="52"/>
      <c r="AK224" s="65"/>
      <c r="AL224" s="52"/>
      <c r="AM224" s="52"/>
      <c r="AN224" s="52"/>
      <c r="AO224" s="56">
        <v>1.0</v>
      </c>
      <c r="AP224" s="56"/>
      <c r="AQ224" s="56"/>
      <c r="AR224" s="58"/>
      <c r="AS224" s="58"/>
      <c r="AT224" s="66"/>
      <c r="AU224" s="60"/>
      <c r="AV224" s="60"/>
      <c r="AW224" s="61"/>
      <c r="AX224" s="62"/>
      <c r="AY224" s="31">
        <f t="shared" si="35"/>
        <v>11</v>
      </c>
      <c r="AZ224" s="63"/>
      <c r="BA224" s="69"/>
      <c r="BB224" s="69"/>
      <c r="BC224" s="69"/>
      <c r="BD224" s="71"/>
      <c r="BE224" s="71"/>
      <c r="BF224" s="71"/>
      <c r="BG224" s="72"/>
      <c r="BH224" s="73"/>
      <c r="BI224" s="73"/>
      <c r="BJ224" s="74">
        <v>9.0</v>
      </c>
      <c r="BK224" s="74"/>
      <c r="BL224" s="77">
        <f t="shared" si="36"/>
        <v>9</v>
      </c>
      <c r="BM224" s="80">
        <f t="shared" si="37"/>
        <v>20</v>
      </c>
      <c r="BN224" s="81" t="s">
        <v>691</v>
      </c>
      <c r="BO224" s="82">
        <f>IF(ISBLANK(A224),"",VLOOKUP(LEFT(A224,1),Coordinate,2,FALSE))</f>
        <v>3</v>
      </c>
      <c r="BP224" s="83">
        <f t="shared" si="40"/>
        <v>3</v>
      </c>
      <c r="BQ224" s="84">
        <f t="shared" si="41"/>
        <v>71</v>
      </c>
      <c r="BR224" s="54">
        <f>IF(ISBLANK(A224),"",vlookup(LEFT(A224,1),Coordinate,9,false))</f>
        <v>13</v>
      </c>
      <c r="BS224" s="54">
        <f>IF(ISBLANK(A224),"",VLOOKUP(MID(A224,2,1),Coordinate,9,false))</f>
        <v>24</v>
      </c>
      <c r="BT224" s="54">
        <f>IF(ISBLANK(A224),"",VLOOKUP(MID(A224,3,1),Coordinate,9,false))</f>
        <v>0</v>
      </c>
      <c r="BU224" s="54">
        <f>IF(ISBLANK(A224),"",VLOOKUP(MID(A224,4,1),Coordinate,9,false))</f>
        <v>13</v>
      </c>
      <c r="BV224" s="54">
        <f>IF(ISBLANK(A224),"",VLOOKUP(MID(A224,5,1),Coordinate,9,false))</f>
        <v>2</v>
      </c>
      <c r="BW224" s="54">
        <f>IF(ISBLANK(A224),"",VLOOKUP(MID(A224,6,1),Coordinate,9,false))</f>
        <v>0</v>
      </c>
      <c r="BX224" s="84">
        <f>IF(ISBLANK(A224),"",VLOOKUP(RIGHT(A224,1),Coordinate,9,false))</f>
        <v>19</v>
      </c>
      <c r="BY224" s="84">
        <f t="array" ref="BY224">SUMPRODUCT(BR224:BX224,TRANSPOSE(Weights))</f>
        <v>256</v>
      </c>
      <c r="BZ224" s="53"/>
    </row>
    <row r="225">
      <c r="A225" s="238" t="s">
        <v>692</v>
      </c>
      <c r="B225" s="51" t="str">
        <f>IF(ISBLANK(A225),"",if(C225="","N",if(VLOOKUP(BQ225,NewPlanet,3,false)=C225,"Y","N")))</f>
        <v>N</v>
      </c>
      <c r="C225" s="3" t="s">
        <v>693</v>
      </c>
      <c r="D225" s="52"/>
      <c r="E225" s="52" t="s">
        <v>119</v>
      </c>
      <c r="F225" s="52"/>
      <c r="G225" s="53"/>
      <c r="H225" s="52" t="s">
        <v>119</v>
      </c>
      <c r="I225" s="54">
        <f t="shared" si="33"/>
        <v>2</v>
      </c>
      <c r="J225" s="52"/>
      <c r="K225" s="52"/>
      <c r="L225" s="52"/>
      <c r="M225" s="52" t="s">
        <v>119</v>
      </c>
      <c r="N225" s="52"/>
      <c r="O225" s="54">
        <f t="shared" si="34"/>
        <v>1</v>
      </c>
      <c r="P225" s="55" t="s">
        <v>124</v>
      </c>
      <c r="Q225" s="56"/>
      <c r="R225" s="57" t="s">
        <v>122</v>
      </c>
      <c r="S225" s="58"/>
      <c r="T225" s="59" t="s">
        <v>124</v>
      </c>
      <c r="U225" s="60"/>
      <c r="V225" s="61"/>
      <c r="W225" s="62"/>
      <c r="X225" s="52"/>
      <c r="Y225" s="63"/>
      <c r="Z225" s="53">
        <v>6.0</v>
      </c>
      <c r="AA225" s="53">
        <v>8.0</v>
      </c>
      <c r="AB225" s="53">
        <v>2.0</v>
      </c>
      <c r="AC225" s="65"/>
      <c r="AD225" s="52"/>
      <c r="AE225" s="52"/>
      <c r="AF225" s="52"/>
      <c r="AG225" s="65"/>
      <c r="AH225" s="52"/>
      <c r="AI225" s="52"/>
      <c r="AJ225" s="52"/>
      <c r="AK225" s="65"/>
      <c r="AL225" s="52"/>
      <c r="AM225" s="52"/>
      <c r="AN225" s="52"/>
      <c r="AO225" s="56"/>
      <c r="AP225" s="56"/>
      <c r="AQ225" s="56"/>
      <c r="AR225" s="58"/>
      <c r="AS225" s="58"/>
      <c r="AT225" s="66">
        <v>4.0</v>
      </c>
      <c r="AU225" s="60"/>
      <c r="AV225" s="60"/>
      <c r="AW225" s="61"/>
      <c r="AX225" s="62"/>
      <c r="AY225" s="31">
        <f t="shared" si="35"/>
        <v>20</v>
      </c>
      <c r="AZ225" s="63"/>
      <c r="BA225" s="69"/>
      <c r="BB225" s="69"/>
      <c r="BC225" s="69"/>
      <c r="BD225" s="71"/>
      <c r="BE225" s="71"/>
      <c r="BF225" s="71"/>
      <c r="BG225" s="72"/>
      <c r="BH225" s="73"/>
      <c r="BI225" s="73"/>
      <c r="BJ225" s="74"/>
      <c r="BK225" s="74"/>
      <c r="BL225" s="77">
        <f t="shared" si="36"/>
        <v>0</v>
      </c>
      <c r="BM225" s="80">
        <f t="shared" si="37"/>
        <v>20</v>
      </c>
      <c r="BN225" s="81"/>
      <c r="BO225" s="82">
        <f>IF(ISBLANK(A225),"",VLOOKUP(LEFT(A225,1),Coordinate,2,FALSE))</f>
        <v>3</v>
      </c>
      <c r="BP225" s="83">
        <f t="shared" si="40"/>
        <v>3</v>
      </c>
      <c r="BQ225" s="84">
        <f t="shared" si="41"/>
        <v>102</v>
      </c>
      <c r="BR225" s="54">
        <f>IF(ISBLANK(A225),"",vlookup(LEFT(A225,1),Coordinate,9,false))</f>
        <v>14</v>
      </c>
      <c r="BS225" s="54">
        <f>IF(ISBLANK(A225),"",VLOOKUP(MID(A225,2,1),Coordinate,9,false))</f>
        <v>2</v>
      </c>
      <c r="BT225" s="54">
        <f>IF(ISBLANK(A225),"",VLOOKUP(MID(A225,3,1),Coordinate,9,false))</f>
        <v>19</v>
      </c>
      <c r="BU225" s="54">
        <f>IF(ISBLANK(A225),"",VLOOKUP(MID(A225,4,1),Coordinate,9,false))</f>
        <v>14</v>
      </c>
      <c r="BV225" s="54">
        <f>IF(ISBLANK(A225),"",VLOOKUP(MID(A225,5,1),Coordinate,9,false))</f>
        <v>15</v>
      </c>
      <c r="BW225" s="54">
        <f>IF(ISBLANK(A225),"",VLOOKUP(MID(A225,6,1),Coordinate,9,false))</f>
        <v>20</v>
      </c>
      <c r="BX225" s="84">
        <f>IF(ISBLANK(A225),"",VLOOKUP(RIGHT(A225,1),Coordinate,9,false))</f>
        <v>18</v>
      </c>
      <c r="BY225" s="84">
        <f t="array" ref="BY225">SUMPRODUCT(BR225:BX225,TRANSPOSE(Weights))</f>
        <v>452</v>
      </c>
      <c r="BZ225" s="53"/>
    </row>
    <row r="226">
      <c r="A226" s="238" t="s">
        <v>695</v>
      </c>
      <c r="B226" s="51" t="str">
        <f>IF(ISBLANK(A226),"",if(C226="","N",if(VLOOKUP(BQ226,NewPlanet,3,false)=C226,"Y","N")))</f>
        <v>N</v>
      </c>
      <c r="C226" s="3" t="s">
        <v>681</v>
      </c>
      <c r="D226" s="52"/>
      <c r="E226" s="52" t="s">
        <v>119</v>
      </c>
      <c r="F226" s="52" t="s">
        <v>119</v>
      </c>
      <c r="G226" s="53"/>
      <c r="H226" s="52"/>
      <c r="I226" s="54">
        <f t="shared" si="33"/>
        <v>2</v>
      </c>
      <c r="J226" s="52"/>
      <c r="K226" s="52" t="s">
        <v>119</v>
      </c>
      <c r="L226" s="52"/>
      <c r="M226" s="52"/>
      <c r="N226" s="52"/>
      <c r="O226" s="54">
        <f t="shared" si="34"/>
        <v>1</v>
      </c>
      <c r="P226" s="55" t="s">
        <v>124</v>
      </c>
      <c r="Q226" s="56"/>
      <c r="R226" s="57" t="s">
        <v>123</v>
      </c>
      <c r="S226" s="58" t="s">
        <v>119</v>
      </c>
      <c r="T226" s="59" t="s">
        <v>124</v>
      </c>
      <c r="U226" s="60"/>
      <c r="V226" s="61" t="s">
        <v>119</v>
      </c>
      <c r="W226" s="62"/>
      <c r="X226" s="52"/>
      <c r="Y226" s="63"/>
      <c r="Z226" s="53">
        <v>2.0</v>
      </c>
      <c r="AA226" s="53">
        <v>4.0</v>
      </c>
      <c r="AB226" s="53">
        <v>4.0</v>
      </c>
      <c r="AC226" s="65"/>
      <c r="AD226" s="52"/>
      <c r="AE226" s="52"/>
      <c r="AF226" s="52"/>
      <c r="AG226" s="65"/>
      <c r="AH226" s="52"/>
      <c r="AI226" s="52"/>
      <c r="AJ226" s="52"/>
      <c r="AK226" s="65"/>
      <c r="AL226" s="52"/>
      <c r="AM226" s="52"/>
      <c r="AN226" s="52"/>
      <c r="AO226" s="56"/>
      <c r="AP226" s="56"/>
      <c r="AQ226" s="56"/>
      <c r="AR226" s="58"/>
      <c r="AS226" s="58"/>
      <c r="AT226" s="66"/>
      <c r="AU226" s="60"/>
      <c r="AV226" s="60"/>
      <c r="AW226" s="61">
        <v>5.0</v>
      </c>
      <c r="AX226" s="62"/>
      <c r="AY226" s="31">
        <f t="shared" si="35"/>
        <v>15</v>
      </c>
      <c r="AZ226" s="63"/>
      <c r="BA226" s="69"/>
      <c r="BB226" s="69"/>
      <c r="BC226" s="69"/>
      <c r="BD226" s="71">
        <v>5.0</v>
      </c>
      <c r="BE226" s="71"/>
      <c r="BF226" s="71"/>
      <c r="BG226" s="72"/>
      <c r="BH226" s="73"/>
      <c r="BI226" s="73"/>
      <c r="BJ226" s="74"/>
      <c r="BK226" s="74"/>
      <c r="BL226" s="77">
        <f t="shared" si="36"/>
        <v>5</v>
      </c>
      <c r="BM226" s="80">
        <f t="shared" si="37"/>
        <v>20</v>
      </c>
      <c r="BN226" s="171" t="str">
        <f>HYPERLINK("http://forums.kingdomofloathing.com/vb/showpost.php?p=4915654&amp;postcount=176","forum post")</f>
        <v>forum post</v>
      </c>
      <c r="BO226" s="82">
        <f>IF(ISBLANK(A226),"",VLOOKUP(LEFT(A226,1),Coordinate,2,FALSE))</f>
        <v>3</v>
      </c>
      <c r="BP226" s="83">
        <f t="shared" si="40"/>
        <v>3</v>
      </c>
      <c r="BQ226" s="84">
        <f t="shared" si="41"/>
        <v>70</v>
      </c>
      <c r="BR226" s="54">
        <f>IF(ISBLANK(A226),"",vlookup(LEFT(A226,1),Coordinate,9,false))</f>
        <v>14</v>
      </c>
      <c r="BS226" s="54">
        <f>IF(ISBLANK(A226),"",VLOOKUP(MID(A226,2,1),Coordinate,9,false))</f>
        <v>11</v>
      </c>
      <c r="BT226" s="54">
        <f>IF(ISBLANK(A226),"",VLOOKUP(MID(A226,3,1),Coordinate,9,false))</f>
        <v>3</v>
      </c>
      <c r="BU226" s="54">
        <f>IF(ISBLANK(A226),"",VLOOKUP(MID(A226,4,1),Coordinate,9,false))</f>
        <v>2</v>
      </c>
      <c r="BV226" s="54">
        <f>IF(ISBLANK(A226),"",VLOOKUP(MID(A226,5,1),Coordinate,9,false))</f>
        <v>22</v>
      </c>
      <c r="BW226" s="54">
        <f>IF(ISBLANK(A226),"",VLOOKUP(MID(A226,6,1),Coordinate,9,false))</f>
        <v>18</v>
      </c>
      <c r="BX226" s="84">
        <f>IF(ISBLANK(A226),"",VLOOKUP(RIGHT(A226,1),Coordinate,9,false))</f>
        <v>0</v>
      </c>
      <c r="BY226" s="84">
        <f t="array" ref="BY226">SUMPRODUCT(BR226:BX226,TRANSPOSE(Weights))</f>
        <v>271</v>
      </c>
      <c r="BZ226" s="53"/>
    </row>
    <row r="227">
      <c r="A227" s="238" t="s">
        <v>696</v>
      </c>
      <c r="B227" s="51" t="str">
        <f>IF(ISBLANK(A227),"",if(C227="","N",if(VLOOKUP(BQ227,NewPlanet,3,false)=C227,"Y","N")))</f>
        <v>N</v>
      </c>
      <c r="C227" s="3" t="s">
        <v>698</v>
      </c>
      <c r="D227" s="52"/>
      <c r="E227" s="52" t="s">
        <v>119</v>
      </c>
      <c r="F227" s="52"/>
      <c r="G227" s="53" t="s">
        <v>119</v>
      </c>
      <c r="H227" s="52"/>
      <c r="I227" s="54">
        <f t="shared" si="33"/>
        <v>2</v>
      </c>
      <c r="J227" s="52" t="s">
        <v>119</v>
      </c>
      <c r="K227" s="52"/>
      <c r="L227" s="52"/>
      <c r="M227" s="52"/>
      <c r="N227" s="52"/>
      <c r="O227" s="54">
        <f t="shared" si="34"/>
        <v>1</v>
      </c>
      <c r="P227" s="55" t="s">
        <v>131</v>
      </c>
      <c r="Q227" s="56"/>
      <c r="R227" s="57" t="s">
        <v>131</v>
      </c>
      <c r="S227" s="58"/>
      <c r="T227" s="59" t="s">
        <v>124</v>
      </c>
      <c r="U227" s="60"/>
      <c r="V227" s="61" t="s">
        <v>119</v>
      </c>
      <c r="W227" s="62" t="s">
        <v>119</v>
      </c>
      <c r="X227" s="52"/>
      <c r="Y227" s="63"/>
      <c r="Z227" s="53">
        <v>3.0</v>
      </c>
      <c r="AA227" s="53">
        <v>2.0</v>
      </c>
      <c r="AB227" s="53"/>
      <c r="AC227" s="65"/>
      <c r="AD227" s="52"/>
      <c r="AE227" s="52"/>
      <c r="AF227" s="52"/>
      <c r="AG227" s="65"/>
      <c r="AH227" s="52"/>
      <c r="AI227" s="52"/>
      <c r="AJ227" s="52"/>
      <c r="AK227" s="65"/>
      <c r="AL227" s="52"/>
      <c r="AM227" s="52"/>
      <c r="AN227" s="52"/>
      <c r="AO227" s="56"/>
      <c r="AP227" s="56">
        <v>2.0</v>
      </c>
      <c r="AQ227" s="56"/>
      <c r="AR227" s="58"/>
      <c r="AS227" s="58">
        <v>3.0</v>
      </c>
      <c r="AT227" s="66"/>
      <c r="AU227" s="60"/>
      <c r="AV227" s="60"/>
      <c r="AW227" s="61"/>
      <c r="AX227" s="62"/>
      <c r="AY227" s="31">
        <f t="shared" si="35"/>
        <v>10</v>
      </c>
      <c r="AZ227" s="63"/>
      <c r="BA227" s="69"/>
      <c r="BB227" s="69"/>
      <c r="BC227" s="69"/>
      <c r="BD227" s="71"/>
      <c r="BE227" s="71"/>
      <c r="BF227" s="71"/>
      <c r="BG227" s="72"/>
      <c r="BH227" s="73">
        <v>5.0</v>
      </c>
      <c r="BI227" s="73"/>
      <c r="BJ227" s="74">
        <v>2.0</v>
      </c>
      <c r="BK227" s="74">
        <v>3.0</v>
      </c>
      <c r="BL227" s="77">
        <f t="shared" si="36"/>
        <v>10</v>
      </c>
      <c r="BM227" s="80">
        <f t="shared" si="37"/>
        <v>20</v>
      </c>
      <c r="BN227" s="171" t="str">
        <f>HYPERLINK("http://forums.kingdomofloathing.com/vb/showpost.php?p=4915935&amp;postcount=191","forum post")</f>
        <v>forum post</v>
      </c>
      <c r="BO227" s="82">
        <f>IF(ISBLANK(A227),"",VLOOKUP(LEFT(A227,1),Coordinate,2,FALSE))</f>
        <v>3</v>
      </c>
      <c r="BP227" s="83">
        <f t="shared" si="40"/>
        <v>3</v>
      </c>
      <c r="BQ227" s="84">
        <f t="shared" si="41"/>
        <v>71</v>
      </c>
      <c r="BR227" s="54">
        <f>IF(ISBLANK(A227),"",vlookup(LEFT(A227,1),Coordinate,9,false))</f>
        <v>14</v>
      </c>
      <c r="BS227" s="54">
        <f>IF(ISBLANK(A227),"",VLOOKUP(MID(A227,2,1),Coordinate,9,false))</f>
        <v>11</v>
      </c>
      <c r="BT227" s="54">
        <f>IF(ISBLANK(A227),"",VLOOKUP(MID(A227,3,1),Coordinate,9,false))</f>
        <v>3</v>
      </c>
      <c r="BU227" s="54">
        <f>IF(ISBLANK(A227),"",VLOOKUP(MID(A227,4,1),Coordinate,9,false))</f>
        <v>2</v>
      </c>
      <c r="BV227" s="54">
        <f>IF(ISBLANK(A227),"",VLOOKUP(MID(A227,5,1),Coordinate,9,false))</f>
        <v>22</v>
      </c>
      <c r="BW227" s="54">
        <f>IF(ISBLANK(A227),"",VLOOKUP(MID(A227,6,1),Coordinate,9,false))</f>
        <v>18</v>
      </c>
      <c r="BX227" s="84">
        <f>IF(ISBLANK(A227),"",VLOOKUP(RIGHT(A227,1),Coordinate,9,false))</f>
        <v>1</v>
      </c>
      <c r="BY227" s="84">
        <f t="array" ref="BY227">SUMPRODUCT(BR227:BX227,TRANSPOSE(Weights))</f>
        <v>278</v>
      </c>
      <c r="BZ227" s="53"/>
    </row>
    <row r="228">
      <c r="A228" s="238" t="s">
        <v>722</v>
      </c>
      <c r="B228" s="51" t="str">
        <f>IF(ISBLANK(A228),"",if(C228="","N",if(VLOOKUP(BQ228,NewPlanet,3,false)=C228,"Y","N")))</f>
        <v>N</v>
      </c>
      <c r="C228" s="3" t="s">
        <v>723</v>
      </c>
      <c r="D228" s="52"/>
      <c r="E228" s="52" t="s">
        <v>119</v>
      </c>
      <c r="F228" s="52" t="s">
        <v>119</v>
      </c>
      <c r="G228" s="53"/>
      <c r="H228" s="52"/>
      <c r="I228" s="54">
        <f t="shared" si="33"/>
        <v>2</v>
      </c>
      <c r="J228" s="52"/>
      <c r="K228" s="52"/>
      <c r="L228" s="52"/>
      <c r="M228" s="52" t="s">
        <v>119</v>
      </c>
      <c r="N228" s="52"/>
      <c r="O228" s="54">
        <f t="shared" si="34"/>
        <v>1</v>
      </c>
      <c r="P228" s="55" t="s">
        <v>124</v>
      </c>
      <c r="Q228" s="56"/>
      <c r="R228" s="57" t="s">
        <v>124</v>
      </c>
      <c r="S228" s="58"/>
      <c r="T228" s="59" t="s">
        <v>124</v>
      </c>
      <c r="U228" s="60"/>
      <c r="V228" s="61"/>
      <c r="W228" s="62" t="s">
        <v>119</v>
      </c>
      <c r="X228" s="52"/>
      <c r="Y228" s="63"/>
      <c r="Z228" s="53">
        <v>3.0</v>
      </c>
      <c r="AA228" s="53">
        <v>7.0</v>
      </c>
      <c r="AB228" s="53">
        <v>4.0</v>
      </c>
      <c r="AC228" s="65"/>
      <c r="AD228" s="52"/>
      <c r="AE228" s="52"/>
      <c r="AF228" s="52"/>
      <c r="AG228" s="65"/>
      <c r="AH228" s="52"/>
      <c r="AI228" s="52"/>
      <c r="AJ228" s="52"/>
      <c r="AK228" s="65"/>
      <c r="AL228" s="52"/>
      <c r="AM228" s="52"/>
      <c r="AN228" s="52"/>
      <c r="AO228" s="56"/>
      <c r="AP228" s="56"/>
      <c r="AQ228" s="56"/>
      <c r="AR228" s="58"/>
      <c r="AS228" s="58"/>
      <c r="AT228" s="66"/>
      <c r="AU228" s="60"/>
      <c r="AV228" s="60"/>
      <c r="AW228" s="61"/>
      <c r="AX228" s="62"/>
      <c r="AY228" s="31">
        <f t="shared" si="35"/>
        <v>14</v>
      </c>
      <c r="AZ228" s="63"/>
      <c r="BA228" s="69"/>
      <c r="BB228" s="69"/>
      <c r="BC228" s="69"/>
      <c r="BD228" s="71"/>
      <c r="BE228" s="71"/>
      <c r="BF228" s="71"/>
      <c r="BG228" s="72"/>
      <c r="BH228" s="73"/>
      <c r="BI228" s="73"/>
      <c r="BJ228" s="74">
        <v>4.0</v>
      </c>
      <c r="BK228" s="74">
        <v>2.0</v>
      </c>
      <c r="BL228" s="77">
        <f t="shared" si="36"/>
        <v>6</v>
      </c>
      <c r="BM228" s="80">
        <f t="shared" si="37"/>
        <v>20</v>
      </c>
      <c r="BN228" s="171" t="str">
        <f>HYPERLINK("http://forums.kingdomofloathing.com/vb/showpost.php?p=4916185&amp;postcount=206","forum post")</f>
        <v>forum post</v>
      </c>
      <c r="BO228" s="82">
        <f>IF(ISBLANK(A228),"",VLOOKUP(LEFT(A228,1),Coordinate,2,FALSE))</f>
        <v>3</v>
      </c>
      <c r="BP228" s="83">
        <f t="shared" si="40"/>
        <v>3</v>
      </c>
      <c r="BQ228" s="84">
        <f t="shared" si="41"/>
        <v>72</v>
      </c>
      <c r="BR228" s="54">
        <f>IF(ISBLANK(A228),"",vlookup(LEFT(A228,1),Coordinate,9,false))</f>
        <v>14</v>
      </c>
      <c r="BS228" s="54">
        <f>IF(ISBLANK(A228),"",VLOOKUP(MID(A228,2,1),Coordinate,9,false))</f>
        <v>11</v>
      </c>
      <c r="BT228" s="54">
        <f>IF(ISBLANK(A228),"",VLOOKUP(MID(A228,3,1),Coordinate,9,false))</f>
        <v>3</v>
      </c>
      <c r="BU228" s="54">
        <f>IF(ISBLANK(A228),"",VLOOKUP(MID(A228,4,1),Coordinate,9,false))</f>
        <v>2</v>
      </c>
      <c r="BV228" s="54">
        <f>IF(ISBLANK(A228),"",VLOOKUP(MID(A228,5,1),Coordinate,9,false))</f>
        <v>22</v>
      </c>
      <c r="BW228" s="54">
        <f>IF(ISBLANK(A228),"",VLOOKUP(MID(A228,6,1),Coordinate,9,false))</f>
        <v>18</v>
      </c>
      <c r="BX228" s="84">
        <f>IF(ISBLANK(A228),"",VLOOKUP(RIGHT(A228,1),Coordinate,9,false))</f>
        <v>2</v>
      </c>
      <c r="BY228" s="84">
        <f t="array" ref="BY228">SUMPRODUCT(BR228:BX228,TRANSPOSE(Weights))</f>
        <v>285</v>
      </c>
      <c r="BZ228" s="53"/>
    </row>
    <row r="229">
      <c r="A229" s="238" t="s">
        <v>724</v>
      </c>
      <c r="B229" s="51" t="str">
        <f>IF(ISBLANK(A229),"",if(C229="","N",if(VLOOKUP(BQ229,NewPlanet,3,false)=C229,"Y","N")))</f>
        <v>N</v>
      </c>
      <c r="C229" s="3" t="s">
        <v>725</v>
      </c>
      <c r="D229" s="53" t="s">
        <v>119</v>
      </c>
      <c r="E229" s="52" t="s">
        <v>119</v>
      </c>
      <c r="F229" s="52"/>
      <c r="G229" s="53"/>
      <c r="H229" s="52"/>
      <c r="I229" s="54">
        <f t="shared" si="33"/>
        <v>2</v>
      </c>
      <c r="J229" s="52"/>
      <c r="K229" s="52"/>
      <c r="L229" s="52"/>
      <c r="M229" s="52" t="s">
        <v>119</v>
      </c>
      <c r="N229" s="52"/>
      <c r="O229" s="54">
        <f t="shared" si="34"/>
        <v>1</v>
      </c>
      <c r="P229" s="55" t="s">
        <v>124</v>
      </c>
      <c r="Q229" s="56"/>
      <c r="R229" s="57" t="s">
        <v>131</v>
      </c>
      <c r="S229" s="66" t="s">
        <v>119</v>
      </c>
      <c r="T229" s="59" t="s">
        <v>124</v>
      </c>
      <c r="U229" s="60"/>
      <c r="V229" s="61"/>
      <c r="W229" s="62" t="s">
        <v>119</v>
      </c>
      <c r="X229" s="52"/>
      <c r="Y229" s="63"/>
      <c r="Z229" s="53">
        <v>5.0</v>
      </c>
      <c r="AA229" s="53">
        <v>2.0</v>
      </c>
      <c r="AB229" s="53">
        <v>4.0</v>
      </c>
      <c r="AC229" s="65"/>
      <c r="AD229" s="52"/>
      <c r="AE229" s="52"/>
      <c r="AF229" s="52"/>
      <c r="AG229" s="65"/>
      <c r="AH229" s="52"/>
      <c r="AI229" s="52"/>
      <c r="AJ229" s="52"/>
      <c r="AK229" s="65"/>
      <c r="AL229" s="52"/>
      <c r="AM229" s="52"/>
      <c r="AN229" s="52"/>
      <c r="AO229" s="56"/>
      <c r="AP229" s="56"/>
      <c r="AQ229" s="56"/>
      <c r="AR229" s="58"/>
      <c r="AS229" s="58"/>
      <c r="AT229" s="66"/>
      <c r="AU229" s="60"/>
      <c r="AV229" s="60"/>
      <c r="AW229" s="61"/>
      <c r="AX229" s="70">
        <v>4.0</v>
      </c>
      <c r="AY229" s="31">
        <f t="shared" si="35"/>
        <v>15</v>
      </c>
      <c r="AZ229" s="63"/>
      <c r="BA229" s="69"/>
      <c r="BB229" s="69"/>
      <c r="BC229" s="69"/>
      <c r="BD229" s="71"/>
      <c r="BE229" s="89">
        <v>5.0</v>
      </c>
      <c r="BF229" s="71"/>
      <c r="BG229" s="72"/>
      <c r="BH229" s="73"/>
      <c r="BI229" s="73"/>
      <c r="BJ229" s="74"/>
      <c r="BK229" s="74"/>
      <c r="BL229" s="77">
        <f t="shared" si="36"/>
        <v>5</v>
      </c>
      <c r="BM229" s="80">
        <f t="shared" si="37"/>
        <v>20</v>
      </c>
      <c r="BN229" s="172" t="str">
        <f>HYPERLINK("http://forums.kingdomofloathing.com/vb/showpost.php?p=4916419&amp;postcount=218","forum post")</f>
        <v>forum post</v>
      </c>
      <c r="BO229" s="82">
        <f>IF(ISBLANK(A229),"",VLOOKUP(LEFT(A229,1),Coordinate,2,FALSE))</f>
        <v>3</v>
      </c>
      <c r="BP229" s="83">
        <f t="shared" si="40"/>
        <v>3</v>
      </c>
      <c r="BQ229" s="84">
        <f t="shared" si="41"/>
        <v>73</v>
      </c>
      <c r="BR229" s="54">
        <f>IF(ISBLANK(A229),"",vlookup(LEFT(A229,1),Coordinate,9,false))</f>
        <v>14</v>
      </c>
      <c r="BS229" s="54">
        <f>IF(ISBLANK(A229),"",VLOOKUP(MID(A229,2,1),Coordinate,9,false))</f>
        <v>11</v>
      </c>
      <c r="BT229" s="54">
        <f>IF(ISBLANK(A229),"",VLOOKUP(MID(A229,3,1),Coordinate,9,false))</f>
        <v>3</v>
      </c>
      <c r="BU229" s="54">
        <f>IF(ISBLANK(A229),"",VLOOKUP(MID(A229,4,1),Coordinate,9,false))</f>
        <v>2</v>
      </c>
      <c r="BV229" s="54">
        <f>IF(ISBLANK(A229),"",VLOOKUP(MID(A229,5,1),Coordinate,9,false))</f>
        <v>22</v>
      </c>
      <c r="BW229" s="54">
        <f>IF(ISBLANK(A229),"",VLOOKUP(MID(A229,6,1),Coordinate,9,false))</f>
        <v>18</v>
      </c>
      <c r="BX229" s="84">
        <f>IF(ISBLANK(A229),"",VLOOKUP(RIGHT(A229,1),Coordinate,9,false))</f>
        <v>3</v>
      </c>
      <c r="BY229" s="84">
        <f t="array" ref="BY229">SUMPRODUCT(BR229:BX229,TRANSPOSE(Weights))</f>
        <v>292</v>
      </c>
      <c r="BZ229" s="53"/>
    </row>
    <row r="230">
      <c r="A230" s="238" t="s">
        <v>729</v>
      </c>
      <c r="B230" s="51" t="str">
        <f>IF(ISBLANK(A230),"",if(C230="","N",if(VLOOKUP(BQ230,NewPlanet,3,false)=C230,"Y","N")))</f>
        <v>N</v>
      </c>
      <c r="C230" s="3" t="s">
        <v>730</v>
      </c>
      <c r="D230" s="53" t="s">
        <v>119</v>
      </c>
      <c r="E230" s="52"/>
      <c r="F230" s="52"/>
      <c r="G230" s="53" t="s">
        <v>119</v>
      </c>
      <c r="H230" s="52"/>
      <c r="I230" s="54">
        <f t="shared" si="33"/>
        <v>2</v>
      </c>
      <c r="J230" s="52"/>
      <c r="K230" s="52"/>
      <c r="L230" s="53" t="s">
        <v>119</v>
      </c>
      <c r="M230" s="52"/>
      <c r="N230" s="52"/>
      <c r="O230" s="54">
        <f t="shared" si="34"/>
        <v>1</v>
      </c>
      <c r="P230" s="55" t="s">
        <v>124</v>
      </c>
      <c r="Q230" s="56"/>
      <c r="R230" s="57" t="s">
        <v>124</v>
      </c>
      <c r="S230" s="58"/>
      <c r="T230" s="59" t="s">
        <v>125</v>
      </c>
      <c r="U230" s="60"/>
      <c r="V230" s="61"/>
      <c r="W230" s="62"/>
      <c r="X230" s="52"/>
      <c r="Y230" s="63"/>
      <c r="Z230" s="53">
        <v>6.0</v>
      </c>
      <c r="AA230" s="53">
        <v>6.0</v>
      </c>
      <c r="AB230" s="53">
        <v>7.0</v>
      </c>
      <c r="AC230" s="65"/>
      <c r="AD230" s="52"/>
      <c r="AE230" s="52"/>
      <c r="AF230" s="52"/>
      <c r="AG230" s="65"/>
      <c r="AH230" s="52"/>
      <c r="AI230" s="52"/>
      <c r="AJ230" s="52"/>
      <c r="AK230" s="65"/>
      <c r="AL230" s="52"/>
      <c r="AM230" s="52"/>
      <c r="AN230" s="52"/>
      <c r="AO230" s="56"/>
      <c r="AP230" s="56"/>
      <c r="AQ230" s="56"/>
      <c r="AR230" s="58"/>
      <c r="AS230" s="58"/>
      <c r="AT230" s="66"/>
      <c r="AU230" s="67">
        <v>1.0</v>
      </c>
      <c r="AV230" s="173" t="s">
        <v>732</v>
      </c>
      <c r="AW230" s="61"/>
      <c r="AX230" s="70"/>
      <c r="AY230" s="31">
        <f t="shared" si="35"/>
        <v>20</v>
      </c>
      <c r="AZ230" s="63"/>
      <c r="BA230" s="69"/>
      <c r="BB230" s="69"/>
      <c r="BC230" s="69"/>
      <c r="BD230" s="71"/>
      <c r="BE230" s="89"/>
      <c r="BF230" s="71"/>
      <c r="BG230" s="72"/>
      <c r="BH230" s="73"/>
      <c r="BI230" s="73"/>
      <c r="BJ230" s="74"/>
      <c r="BK230" s="74"/>
      <c r="BL230" s="77">
        <f t="shared" si="36"/>
        <v>0</v>
      </c>
      <c r="BM230" s="80">
        <f t="shared" si="37"/>
        <v>20</v>
      </c>
      <c r="BN230" s="172" t="str">
        <f>HYPERLINK("http://forums.kingdomofloathing.com/vb/showpost.php?p=4916740&amp;postcount=226","forum post")</f>
        <v>forum post</v>
      </c>
      <c r="BO230" s="82">
        <f>IF(ISBLANK(A230),"",VLOOKUP(LEFT(A230,1),Coordinate,2,FALSE))</f>
        <v>3</v>
      </c>
      <c r="BP230" s="83">
        <f t="shared" si="40"/>
        <v>3</v>
      </c>
      <c r="BQ230" s="84">
        <f t="shared" si="41"/>
        <v>74</v>
      </c>
      <c r="BR230" s="54">
        <f>IF(ISBLANK(A230),"",vlookup(LEFT(A230,1),Coordinate,9,false))</f>
        <v>14</v>
      </c>
      <c r="BS230" s="54">
        <f>IF(ISBLANK(A230),"",VLOOKUP(MID(A230,2,1),Coordinate,9,false))</f>
        <v>11</v>
      </c>
      <c r="BT230" s="54">
        <f>IF(ISBLANK(A230),"",VLOOKUP(MID(A230,3,1),Coordinate,9,false))</f>
        <v>3</v>
      </c>
      <c r="BU230" s="54">
        <f>IF(ISBLANK(A230),"",VLOOKUP(MID(A230,4,1),Coordinate,9,false))</f>
        <v>2</v>
      </c>
      <c r="BV230" s="54">
        <f>IF(ISBLANK(A230),"",VLOOKUP(MID(A230,5,1),Coordinate,9,false))</f>
        <v>22</v>
      </c>
      <c r="BW230" s="54">
        <f>IF(ISBLANK(A230),"",VLOOKUP(MID(A230,6,1),Coordinate,9,false))</f>
        <v>18</v>
      </c>
      <c r="BX230" s="84">
        <f>IF(ISBLANK(A230),"",VLOOKUP(RIGHT(A230,1),Coordinate,9,false))</f>
        <v>4</v>
      </c>
      <c r="BY230" s="84">
        <f t="array" ref="BY230">SUMPRODUCT(BR230:BX230,TRANSPOSE(Weights))</f>
        <v>299</v>
      </c>
      <c r="BZ230" s="53"/>
    </row>
    <row r="231">
      <c r="A231" s="238" t="s">
        <v>734</v>
      </c>
      <c r="B231" s="51" t="str">
        <f>IF(ISBLANK(A231),"",if(C231="","N",if(VLOOKUP(BQ231,NewPlanet,3,false)=C231,"Y","N")))</f>
        <v>N</v>
      </c>
      <c r="C231" s="3" t="s">
        <v>735</v>
      </c>
      <c r="D231" s="53" t="s">
        <v>119</v>
      </c>
      <c r="E231" s="52"/>
      <c r="F231" s="52"/>
      <c r="G231" s="53"/>
      <c r="H231" s="53" t="s">
        <v>119</v>
      </c>
      <c r="I231" s="54">
        <f t="shared" si="33"/>
        <v>2</v>
      </c>
      <c r="J231" s="52"/>
      <c r="K231" s="52"/>
      <c r="L231" s="53"/>
      <c r="M231" s="53" t="s">
        <v>119</v>
      </c>
      <c r="N231" s="52"/>
      <c r="O231" s="54">
        <f t="shared" si="34"/>
        <v>1</v>
      </c>
      <c r="P231" s="55" t="s">
        <v>131</v>
      </c>
      <c r="Q231" s="64" t="s">
        <v>119</v>
      </c>
      <c r="R231" s="57" t="s">
        <v>124</v>
      </c>
      <c r="S231" s="58"/>
      <c r="T231" s="59" t="s">
        <v>124</v>
      </c>
      <c r="U231" s="60"/>
      <c r="V231" s="61"/>
      <c r="W231" s="62"/>
      <c r="X231" s="52"/>
      <c r="Y231" s="63"/>
      <c r="Z231" s="53">
        <v>6.0</v>
      </c>
      <c r="AA231" s="53">
        <v>4.0</v>
      </c>
      <c r="AB231" s="53">
        <v>4.0</v>
      </c>
      <c r="AC231" s="65"/>
      <c r="AD231" s="52"/>
      <c r="AE231" s="52"/>
      <c r="AF231" s="52"/>
      <c r="AG231" s="65"/>
      <c r="AH231" s="52"/>
      <c r="AI231" s="52"/>
      <c r="AJ231" s="52"/>
      <c r="AK231" s="65"/>
      <c r="AL231" s="52"/>
      <c r="AM231" s="52"/>
      <c r="AN231" s="52"/>
      <c r="AO231" s="56"/>
      <c r="AP231" s="56"/>
      <c r="AQ231" s="56"/>
      <c r="AR231" s="58"/>
      <c r="AS231" s="58"/>
      <c r="AT231" s="66"/>
      <c r="AU231" s="67"/>
      <c r="AV231" s="173"/>
      <c r="AW231" s="61"/>
      <c r="AX231" s="70"/>
      <c r="AY231" s="31">
        <f t="shared" si="35"/>
        <v>14</v>
      </c>
      <c r="AZ231" s="63"/>
      <c r="BA231" s="69"/>
      <c r="BB231" s="75">
        <v>6.0</v>
      </c>
      <c r="BC231" s="69"/>
      <c r="BD231" s="71"/>
      <c r="BE231" s="89"/>
      <c r="BF231" s="71"/>
      <c r="BG231" s="72"/>
      <c r="BH231" s="73"/>
      <c r="BI231" s="73"/>
      <c r="BJ231" s="74"/>
      <c r="BK231" s="74"/>
      <c r="BL231" s="77">
        <f t="shared" si="36"/>
        <v>6</v>
      </c>
      <c r="BM231" s="80">
        <f t="shared" si="37"/>
        <v>20</v>
      </c>
      <c r="BN231" s="172" t="str">
        <f>HYPERLINK("http://forums.kingdomofloathing.com/vb/showpost.php?p=4916763&amp;postcount=228","forum post")</f>
        <v>forum post</v>
      </c>
      <c r="BO231" s="82">
        <f>IF(ISBLANK(A231),"",VLOOKUP(LEFT(A231,1),Coordinate,2,FALSE))</f>
        <v>3</v>
      </c>
      <c r="BP231" s="83">
        <f t="shared" si="40"/>
        <v>3</v>
      </c>
      <c r="BQ231" s="84">
        <f t="shared" si="41"/>
        <v>75</v>
      </c>
      <c r="BR231" s="54">
        <f>IF(ISBLANK(A231),"",vlookup(LEFT(A231,1),Coordinate,9,false))</f>
        <v>14</v>
      </c>
      <c r="BS231" s="54">
        <f>IF(ISBLANK(A231),"",VLOOKUP(MID(A231,2,1),Coordinate,9,false))</f>
        <v>11</v>
      </c>
      <c r="BT231" s="54">
        <f>IF(ISBLANK(A231),"",VLOOKUP(MID(A231,3,1),Coordinate,9,false))</f>
        <v>3</v>
      </c>
      <c r="BU231" s="54">
        <f>IF(ISBLANK(A231),"",VLOOKUP(MID(A231,4,1),Coordinate,9,false))</f>
        <v>2</v>
      </c>
      <c r="BV231" s="54">
        <f>IF(ISBLANK(A231),"",VLOOKUP(MID(A231,5,1),Coordinate,9,false))</f>
        <v>22</v>
      </c>
      <c r="BW231" s="54">
        <f>IF(ISBLANK(A231),"",VLOOKUP(MID(A231,6,1),Coordinate,9,false))</f>
        <v>18</v>
      </c>
      <c r="BX231" s="84">
        <f>IF(ISBLANK(A231),"",VLOOKUP(RIGHT(A231,1),Coordinate,9,false))</f>
        <v>5</v>
      </c>
      <c r="BY231" s="84">
        <f t="array" ref="BY231">SUMPRODUCT(BR231:BX231,TRANSPOSE(Weights))</f>
        <v>306</v>
      </c>
      <c r="BZ231" s="53"/>
    </row>
    <row r="232">
      <c r="A232" s="416" t="s">
        <v>738</v>
      </c>
      <c r="B232" s="51" t="str">
        <f>IF(ISBLANK(A232),"",if(C232="","N",if(VLOOKUP(BQ232,NewPlanet,3,false)=C232,"Y","N")))</f>
        <v>N</v>
      </c>
      <c r="C232" s="174" t="s">
        <v>739</v>
      </c>
      <c r="D232" s="105"/>
      <c r="E232" s="175" t="s">
        <v>119</v>
      </c>
      <c r="F232" s="97"/>
      <c r="G232" s="175" t="s">
        <v>119</v>
      </c>
      <c r="H232" s="105"/>
      <c r="I232" s="54">
        <f t="shared" si="33"/>
        <v>2</v>
      </c>
      <c r="J232" s="97"/>
      <c r="K232" s="175" t="s">
        <v>119</v>
      </c>
      <c r="L232" s="98"/>
      <c r="M232" s="105"/>
      <c r="N232" s="97"/>
      <c r="O232" s="54">
        <f t="shared" si="34"/>
        <v>1</v>
      </c>
      <c r="P232" s="55" t="s">
        <v>124</v>
      </c>
      <c r="Q232" s="56"/>
      <c r="R232" s="57" t="s">
        <v>131</v>
      </c>
      <c r="S232" s="66" t="s">
        <v>119</v>
      </c>
      <c r="T232" s="157" t="s">
        <v>124</v>
      </c>
      <c r="U232" s="110"/>
      <c r="V232" s="102"/>
      <c r="W232" s="176" t="s">
        <v>119</v>
      </c>
      <c r="X232" s="97"/>
      <c r="Y232" s="104"/>
      <c r="Z232" s="132">
        <v>3.0</v>
      </c>
      <c r="AA232" s="132">
        <v>5.0</v>
      </c>
      <c r="AB232" s="132">
        <v>2.0</v>
      </c>
      <c r="AC232" s="106"/>
      <c r="AD232" s="97"/>
      <c r="AE232" s="97"/>
      <c r="AF232" s="97"/>
      <c r="AG232" s="106"/>
      <c r="AH232" s="97"/>
      <c r="AI232" s="97"/>
      <c r="AJ232" s="97"/>
      <c r="AK232" s="106"/>
      <c r="AL232" s="175">
        <v>1.0</v>
      </c>
      <c r="AM232" s="97"/>
      <c r="AN232" s="97"/>
      <c r="AO232" s="100"/>
      <c r="AP232" s="100"/>
      <c r="AQ232" s="100"/>
      <c r="AR232" s="107"/>
      <c r="AS232" s="107"/>
      <c r="AT232" s="101"/>
      <c r="AU232" s="108"/>
      <c r="AV232" s="177"/>
      <c r="AW232" s="102"/>
      <c r="AX232" s="176">
        <v>5.0</v>
      </c>
      <c r="AY232" s="31">
        <f t="shared" si="35"/>
        <v>16</v>
      </c>
      <c r="AZ232" s="104"/>
      <c r="BA232" s="100"/>
      <c r="BB232" s="178"/>
      <c r="BC232" s="100"/>
      <c r="BD232" s="107"/>
      <c r="BE232" s="179">
        <v>4.0</v>
      </c>
      <c r="BF232" s="107"/>
      <c r="BG232" s="110"/>
      <c r="BH232" s="102"/>
      <c r="BI232" s="102"/>
      <c r="BJ232" s="109"/>
      <c r="BK232" s="109"/>
      <c r="BL232" s="77">
        <f t="shared" si="36"/>
        <v>4</v>
      </c>
      <c r="BM232" s="80">
        <f t="shared" si="37"/>
        <v>20</v>
      </c>
      <c r="BN232" s="180" t="str">
        <f>HYPERLINK("http://forums.kingdomofloathing.com/vb/showpost.php?p=4917013&amp;postcount=237","forum post")</f>
        <v>forum post</v>
      </c>
      <c r="BO232" s="82">
        <f>IF(ISBLANK(A232),"",VLOOKUP(LEFT(A232,1),Coordinate,2,FALSE))</f>
        <v>3</v>
      </c>
      <c r="BP232" s="83">
        <f t="shared" si="40"/>
        <v>3</v>
      </c>
      <c r="BQ232" s="84">
        <f t="shared" si="41"/>
        <v>76</v>
      </c>
      <c r="BR232" s="54">
        <f>IF(ISBLANK(A232),"",vlookup(LEFT(A232,1),Coordinate,9,false))</f>
        <v>14</v>
      </c>
      <c r="BS232" s="54">
        <f>IF(ISBLANK(A232),"",VLOOKUP(MID(A232,2,1),Coordinate,9,false))</f>
        <v>11</v>
      </c>
      <c r="BT232" s="54">
        <f>IF(ISBLANK(A232),"",VLOOKUP(MID(A232,3,1),Coordinate,9,false))</f>
        <v>3</v>
      </c>
      <c r="BU232" s="54">
        <f>IF(ISBLANK(A232),"",VLOOKUP(MID(A232,4,1),Coordinate,9,false))</f>
        <v>2</v>
      </c>
      <c r="BV232" s="54">
        <f>IF(ISBLANK(A232),"",VLOOKUP(MID(A232,5,1),Coordinate,9,false))</f>
        <v>22</v>
      </c>
      <c r="BW232" s="54">
        <f>IF(ISBLANK(A232),"",VLOOKUP(MID(A232,6,1),Coordinate,9,false))</f>
        <v>18</v>
      </c>
      <c r="BX232" s="84">
        <f>IF(ISBLANK(A232),"",VLOOKUP(RIGHT(A232,1),Coordinate,9,false))</f>
        <v>6</v>
      </c>
      <c r="BY232" s="84">
        <f t="array" ref="BY232">SUMPRODUCT(BR232:BX232,TRANSPOSE(Weights))</f>
        <v>313</v>
      </c>
      <c r="BZ232" s="53"/>
    </row>
    <row r="233">
      <c r="A233" s="238" t="s">
        <v>743</v>
      </c>
      <c r="B233" s="51" t="str">
        <f>IF(ISBLANK(A233),"",if(C233="","N",if(VLOOKUP(BQ233,NewPlanet,3,false)=C233,"Y","N")))</f>
        <v>N</v>
      </c>
      <c r="C233" s="174" t="s">
        <v>744</v>
      </c>
      <c r="D233" s="52"/>
      <c r="E233" s="52"/>
      <c r="F233" s="53" t="s">
        <v>119</v>
      </c>
      <c r="G233" s="53"/>
      <c r="H233" s="53" t="s">
        <v>119</v>
      </c>
      <c r="I233" s="54">
        <f t="shared" si="33"/>
        <v>2</v>
      </c>
      <c r="J233" s="53" t="s">
        <v>119</v>
      </c>
      <c r="K233" s="52"/>
      <c r="L233" s="52"/>
      <c r="M233" s="52"/>
      <c r="N233" s="52"/>
      <c r="O233" s="54">
        <f t="shared" si="34"/>
        <v>1</v>
      </c>
      <c r="P233" s="55" t="s">
        <v>123</v>
      </c>
      <c r="Q233" s="56"/>
      <c r="R233" s="57" t="s">
        <v>131</v>
      </c>
      <c r="S233" s="58" t="s">
        <v>119</v>
      </c>
      <c r="T233" s="59" t="s">
        <v>124</v>
      </c>
      <c r="U233" s="60"/>
      <c r="V233" s="61"/>
      <c r="W233" s="70" t="s">
        <v>119</v>
      </c>
      <c r="X233" s="52"/>
      <c r="Y233" s="63"/>
      <c r="Z233" s="53">
        <v>4.0</v>
      </c>
      <c r="AA233" s="53">
        <v>3.0</v>
      </c>
      <c r="AB233" s="53"/>
      <c r="AC233" s="65"/>
      <c r="AD233" s="52"/>
      <c r="AE233" s="52"/>
      <c r="AF233" s="52"/>
      <c r="AG233" s="65"/>
      <c r="AH233" s="52"/>
      <c r="AI233" s="52"/>
      <c r="AJ233" s="52"/>
      <c r="AK233" s="65"/>
      <c r="AL233" s="52"/>
      <c r="AM233" s="52"/>
      <c r="AN233" s="52"/>
      <c r="AO233" s="64">
        <v>5.0</v>
      </c>
      <c r="AP233" s="56"/>
      <c r="AQ233" s="56"/>
      <c r="AR233" s="58"/>
      <c r="AS233" s="58"/>
      <c r="AT233" s="66"/>
      <c r="AU233" s="60"/>
      <c r="AV233" s="60"/>
      <c r="AW233" s="61"/>
      <c r="AX233" s="62"/>
      <c r="AY233" s="31">
        <f t="shared" si="35"/>
        <v>12</v>
      </c>
      <c r="AZ233" s="63"/>
      <c r="BA233" s="69"/>
      <c r="BB233" s="69"/>
      <c r="BC233" s="69"/>
      <c r="BD233" s="71"/>
      <c r="BE233" s="89">
        <v>2.0</v>
      </c>
      <c r="BF233" s="71"/>
      <c r="BG233" s="72"/>
      <c r="BH233" s="73"/>
      <c r="BI233" s="73"/>
      <c r="BJ233" s="79">
        <v>6.0</v>
      </c>
      <c r="BK233" s="74"/>
      <c r="BL233" s="77">
        <f t="shared" si="36"/>
        <v>8</v>
      </c>
      <c r="BM233" s="80">
        <f t="shared" si="37"/>
        <v>20</v>
      </c>
      <c r="BN233" s="172" t="str">
        <f>HYPERLINK("http://forums.kingdomofloathing.com/vb/showpost.php?p=4917199&amp;postcount=248","forum post")</f>
        <v>forum post</v>
      </c>
      <c r="BO233" s="82">
        <f>IF(ISBLANK(A233),"",VLOOKUP(LEFT(A233,1),Coordinate,2,FALSE))</f>
        <v>3</v>
      </c>
      <c r="BP233" s="83">
        <f t="shared" si="40"/>
        <v>3</v>
      </c>
      <c r="BQ233" s="84">
        <f t="shared" si="41"/>
        <v>77</v>
      </c>
      <c r="BR233" s="54">
        <f>IF(ISBLANK(A233),"",vlookup(LEFT(A233,1),Coordinate,9,false))</f>
        <v>14</v>
      </c>
      <c r="BS233" s="54">
        <f>IF(ISBLANK(A233),"",VLOOKUP(MID(A233,2,1),Coordinate,9,false))</f>
        <v>11</v>
      </c>
      <c r="BT233" s="54">
        <f>IF(ISBLANK(A233),"",VLOOKUP(MID(A233,3,1),Coordinate,9,false))</f>
        <v>3</v>
      </c>
      <c r="BU233" s="54">
        <f>IF(ISBLANK(A233),"",VLOOKUP(MID(A233,4,1),Coordinate,9,false))</f>
        <v>2</v>
      </c>
      <c r="BV233" s="54">
        <f>IF(ISBLANK(A233),"",VLOOKUP(MID(A233,5,1),Coordinate,9,false))</f>
        <v>22</v>
      </c>
      <c r="BW233" s="54">
        <f>IF(ISBLANK(A233),"",VLOOKUP(MID(A233,6,1),Coordinate,9,false))</f>
        <v>18</v>
      </c>
      <c r="BX233" s="84">
        <f>IF(ISBLANK(A233),"",VLOOKUP(RIGHT(A233,1),Coordinate,9,false))</f>
        <v>7</v>
      </c>
      <c r="BY233" s="84">
        <f t="array" ref="BY233">SUMPRODUCT(BR233:BX233,TRANSPOSE(Weights))</f>
        <v>320</v>
      </c>
      <c r="BZ233" s="53"/>
    </row>
    <row r="234">
      <c r="A234" s="238" t="s">
        <v>747</v>
      </c>
      <c r="B234" s="51" t="str">
        <f>IF(ISBLANK(A234),"",if(C234="","N",if(VLOOKUP(BQ234,NewPlanet,3,false)=C234,"Y","N")))</f>
        <v>N</v>
      </c>
      <c r="C234" s="174" t="s">
        <v>749</v>
      </c>
      <c r="D234" s="53" t="s">
        <v>119</v>
      </c>
      <c r="E234" s="52"/>
      <c r="F234" s="53"/>
      <c r="G234" s="53" t="s">
        <v>119</v>
      </c>
      <c r="H234" s="53"/>
      <c r="I234" s="54">
        <f t="shared" si="33"/>
        <v>2</v>
      </c>
      <c r="J234" s="53"/>
      <c r="K234" s="52"/>
      <c r="L234" s="53" t="s">
        <v>119</v>
      </c>
      <c r="M234" s="52"/>
      <c r="N234" s="52"/>
      <c r="O234" s="54">
        <f t="shared" si="34"/>
        <v>1</v>
      </c>
      <c r="P234" s="55" t="s">
        <v>124</v>
      </c>
      <c r="Q234" s="56"/>
      <c r="R234" s="57" t="s">
        <v>124</v>
      </c>
      <c r="S234" s="58"/>
      <c r="T234" s="59" t="s">
        <v>125</v>
      </c>
      <c r="U234" s="60"/>
      <c r="V234" s="68" t="s">
        <v>119</v>
      </c>
      <c r="W234" s="70" t="s">
        <v>119</v>
      </c>
      <c r="X234" s="52"/>
      <c r="Y234" s="63"/>
      <c r="Z234" s="53">
        <v>3.0</v>
      </c>
      <c r="AA234" s="53">
        <v>4.0</v>
      </c>
      <c r="AB234" s="53"/>
      <c r="AC234" s="65"/>
      <c r="AD234" s="52"/>
      <c r="AE234" s="52"/>
      <c r="AF234" s="52"/>
      <c r="AG234" s="65"/>
      <c r="AH234" s="52"/>
      <c r="AI234" s="52"/>
      <c r="AJ234" s="52"/>
      <c r="AK234" s="65"/>
      <c r="AL234" s="52"/>
      <c r="AM234" s="52"/>
      <c r="AN234" s="52"/>
      <c r="AO234" s="64"/>
      <c r="AP234" s="56"/>
      <c r="AQ234" s="56"/>
      <c r="AR234" s="58"/>
      <c r="AS234" s="58"/>
      <c r="AT234" s="66"/>
      <c r="AU234" s="67">
        <v>1.0</v>
      </c>
      <c r="AV234" s="67" t="s">
        <v>751</v>
      </c>
      <c r="AW234" s="61"/>
      <c r="AX234" s="62"/>
      <c r="AY234" s="31">
        <f t="shared" si="35"/>
        <v>8</v>
      </c>
      <c r="AZ234" s="63"/>
      <c r="BA234" s="69"/>
      <c r="BB234" s="69"/>
      <c r="BC234" s="69"/>
      <c r="BD234" s="71"/>
      <c r="BE234" s="89"/>
      <c r="BF234" s="71"/>
      <c r="BG234" s="72"/>
      <c r="BH234" s="78">
        <v>3.0</v>
      </c>
      <c r="BI234" s="78">
        <v>2.0</v>
      </c>
      <c r="BJ234" s="79">
        <v>6.0</v>
      </c>
      <c r="BK234" s="74"/>
      <c r="BL234" s="77">
        <f t="shared" si="36"/>
        <v>11</v>
      </c>
      <c r="BM234" s="80">
        <f t="shared" si="37"/>
        <v>19</v>
      </c>
      <c r="BN234" s="172" t="str">
        <f>HYPERLINK("http://forums.kingdomofloathing.com/vb/showpost.php?p=4917409&amp;postcount=262","forum post")</f>
        <v>forum post</v>
      </c>
      <c r="BO234" s="82">
        <f>IF(ISBLANK(A234),"",VLOOKUP(LEFT(A234,1),Coordinate,2,FALSE))</f>
        <v>3</v>
      </c>
      <c r="BP234" s="83">
        <f t="shared" si="40"/>
        <v>3</v>
      </c>
      <c r="BQ234" s="84">
        <f t="shared" si="41"/>
        <v>78</v>
      </c>
      <c r="BR234" s="54">
        <f>IF(ISBLANK(A234),"",vlookup(LEFT(A234,1),Coordinate,9,false))</f>
        <v>14</v>
      </c>
      <c r="BS234" s="54">
        <f>IF(ISBLANK(A234),"",VLOOKUP(MID(A234,2,1),Coordinate,9,false))</f>
        <v>11</v>
      </c>
      <c r="BT234" s="54">
        <f>IF(ISBLANK(A234),"",VLOOKUP(MID(A234,3,1),Coordinate,9,false))</f>
        <v>3</v>
      </c>
      <c r="BU234" s="54">
        <f>IF(ISBLANK(A234),"",VLOOKUP(MID(A234,4,1),Coordinate,9,false))</f>
        <v>2</v>
      </c>
      <c r="BV234" s="54">
        <f>IF(ISBLANK(A234),"",VLOOKUP(MID(A234,5,1),Coordinate,9,false))</f>
        <v>22</v>
      </c>
      <c r="BW234" s="54">
        <f>IF(ISBLANK(A234),"",VLOOKUP(MID(A234,6,1),Coordinate,9,false))</f>
        <v>18</v>
      </c>
      <c r="BX234" s="84">
        <f>IF(ISBLANK(A234),"",VLOOKUP(RIGHT(A234,1),Coordinate,9,false))</f>
        <v>8</v>
      </c>
      <c r="BY234" s="84">
        <f t="array" ref="BY234">SUMPRODUCT(BR234:BX234,TRANSPOSE(Weights))</f>
        <v>327</v>
      </c>
      <c r="BZ234" s="53"/>
    </row>
    <row r="235">
      <c r="A235" s="416" t="s">
        <v>754</v>
      </c>
      <c r="B235" s="51" t="str">
        <f>IF(ISBLANK(A235),"",if(C235="","N",if(VLOOKUP(BQ235,NewPlanet,3,false)=C235,"Y","N")))</f>
        <v>N</v>
      </c>
      <c r="C235" s="174" t="s">
        <v>755</v>
      </c>
      <c r="D235" s="105"/>
      <c r="E235" s="175" t="s">
        <v>119</v>
      </c>
      <c r="F235" s="175" t="s">
        <v>119</v>
      </c>
      <c r="G235" s="105"/>
      <c r="H235" s="181"/>
      <c r="I235" s="54">
        <f t="shared" si="33"/>
        <v>2</v>
      </c>
      <c r="J235" s="175" t="s">
        <v>119</v>
      </c>
      <c r="K235" s="182"/>
      <c r="L235" s="105"/>
      <c r="M235" s="182"/>
      <c r="N235" s="182"/>
      <c r="O235" s="54">
        <f t="shared" si="34"/>
        <v>1</v>
      </c>
      <c r="P235" s="55" t="s">
        <v>123</v>
      </c>
      <c r="Q235" s="56"/>
      <c r="R235" s="57" t="s">
        <v>123</v>
      </c>
      <c r="S235" s="183"/>
      <c r="T235" s="138" t="s">
        <v>125</v>
      </c>
      <c r="U235" s="184" t="s">
        <v>119</v>
      </c>
      <c r="V235" s="159" t="s">
        <v>119</v>
      </c>
      <c r="W235" s="159" t="s">
        <v>119</v>
      </c>
      <c r="X235" s="182"/>
      <c r="Y235" s="104"/>
      <c r="Z235" s="132">
        <v>5.0</v>
      </c>
      <c r="AA235" s="105"/>
      <c r="AB235" s="181"/>
      <c r="AC235" s="185"/>
      <c r="AD235" s="182"/>
      <c r="AE235" s="182"/>
      <c r="AF235" s="182"/>
      <c r="AG235" s="185"/>
      <c r="AH235" s="182"/>
      <c r="AI235" s="182"/>
      <c r="AJ235" s="182"/>
      <c r="AK235" s="185"/>
      <c r="AL235" s="182"/>
      <c r="AM235" s="182"/>
      <c r="AN235" s="182"/>
      <c r="AO235" s="186">
        <v>3.0</v>
      </c>
      <c r="AP235" s="187"/>
      <c r="AQ235" s="187"/>
      <c r="AR235" s="179">
        <v>2.0</v>
      </c>
      <c r="AS235" s="183"/>
      <c r="AT235" s="188"/>
      <c r="AU235" s="189"/>
      <c r="AV235" s="190"/>
      <c r="AW235" s="191">
        <v>2.0</v>
      </c>
      <c r="AX235" s="192"/>
      <c r="AY235" s="31">
        <f t="shared" si="35"/>
        <v>12</v>
      </c>
      <c r="AZ235" s="104"/>
      <c r="BA235" s="100"/>
      <c r="BB235" s="100"/>
      <c r="BC235" s="100"/>
      <c r="BD235" s="107"/>
      <c r="BE235" s="101"/>
      <c r="BF235" s="107"/>
      <c r="BG235" s="122">
        <v>5.0</v>
      </c>
      <c r="BH235" s="193"/>
      <c r="BI235" s="193"/>
      <c r="BJ235" s="194">
        <v>3.0</v>
      </c>
      <c r="BK235" s="109"/>
      <c r="BL235" s="77">
        <f t="shared" si="36"/>
        <v>8</v>
      </c>
      <c r="BM235" s="80">
        <f t="shared" si="37"/>
        <v>20</v>
      </c>
      <c r="BN235" s="180" t="str">
        <f>HYPERLINK("http://forums.kingdomofloathing.com/vb/showpost.php?p=4917478&amp;postcount=267","forum post")</f>
        <v>forum post</v>
      </c>
      <c r="BO235" s="82">
        <f>IF(ISBLANK(A235),"",VLOOKUP(LEFT(A235,1),Coordinate,2,FALSE))</f>
        <v>3</v>
      </c>
      <c r="BP235" s="83">
        <f t="shared" si="40"/>
        <v>3</v>
      </c>
      <c r="BQ235" s="84">
        <f t="shared" si="41"/>
        <v>79</v>
      </c>
      <c r="BR235" s="54">
        <f>IF(ISBLANK(A235),"",vlookup(LEFT(A235,1),Coordinate,9,false))</f>
        <v>14</v>
      </c>
      <c r="BS235" s="54">
        <f>IF(ISBLANK(A235),"",VLOOKUP(MID(A235,2,1),Coordinate,9,false))</f>
        <v>11</v>
      </c>
      <c r="BT235" s="54">
        <f>IF(ISBLANK(A235),"",VLOOKUP(MID(A235,3,1),Coordinate,9,false))</f>
        <v>3</v>
      </c>
      <c r="BU235" s="54">
        <f>IF(ISBLANK(A235),"",VLOOKUP(MID(A235,4,1),Coordinate,9,false))</f>
        <v>2</v>
      </c>
      <c r="BV235" s="54">
        <f>IF(ISBLANK(A235),"",VLOOKUP(MID(A235,5,1),Coordinate,9,false))</f>
        <v>22</v>
      </c>
      <c r="BW235" s="54">
        <f>IF(ISBLANK(A235),"",VLOOKUP(MID(A235,6,1),Coordinate,9,false))</f>
        <v>18</v>
      </c>
      <c r="BX235" s="84">
        <f>IF(ISBLANK(A235),"",VLOOKUP(RIGHT(A235,1),Coordinate,9,false))</f>
        <v>9</v>
      </c>
      <c r="BY235" s="84">
        <f t="array" ref="BY235">SUMPRODUCT(BR235:BX235,TRANSPOSE(Weights))</f>
        <v>334</v>
      </c>
      <c r="BZ235" s="98"/>
    </row>
    <row r="236">
      <c r="A236" s="416" t="s">
        <v>760</v>
      </c>
      <c r="B236" s="51" t="str">
        <f>IF(ISBLANK(A236),"",if(C236="","N",if(VLOOKUP(BQ236,NewPlanet,3,false)=C236,"Y","N")))</f>
        <v>N</v>
      </c>
      <c r="C236" s="174" t="s">
        <v>761</v>
      </c>
      <c r="D236" s="181"/>
      <c r="E236" s="105"/>
      <c r="F236" s="159" t="s">
        <v>119</v>
      </c>
      <c r="G236" s="175" t="s">
        <v>119</v>
      </c>
      <c r="H236" s="181"/>
      <c r="I236" s="54">
        <f t="shared" si="33"/>
        <v>2</v>
      </c>
      <c r="J236" s="105"/>
      <c r="K236" s="182"/>
      <c r="L236" s="175" t="s">
        <v>119</v>
      </c>
      <c r="M236" s="182"/>
      <c r="N236" s="182"/>
      <c r="O236" s="54">
        <f t="shared" si="34"/>
        <v>1</v>
      </c>
      <c r="P236" s="55" t="s">
        <v>124</v>
      </c>
      <c r="Q236" s="56"/>
      <c r="R236" s="57" t="s">
        <v>124</v>
      </c>
      <c r="S236" s="58"/>
      <c r="T236" s="59" t="s">
        <v>124</v>
      </c>
      <c r="U236" s="60"/>
      <c r="V236" s="159" t="s">
        <v>119</v>
      </c>
      <c r="W236" s="62"/>
      <c r="X236" s="175" t="s">
        <v>119</v>
      </c>
      <c r="Y236" s="195"/>
      <c r="Z236" s="132">
        <v>3.0</v>
      </c>
      <c r="AA236" s="175">
        <v>4.0</v>
      </c>
      <c r="AB236" s="175">
        <v>2.0</v>
      </c>
      <c r="AC236" s="185"/>
      <c r="AD236" s="182"/>
      <c r="AE236" s="182"/>
      <c r="AF236" s="175">
        <v>1.0</v>
      </c>
      <c r="AG236" s="185"/>
      <c r="AH236" s="182"/>
      <c r="AI236" s="182"/>
      <c r="AJ236" s="182"/>
      <c r="AK236" s="185"/>
      <c r="AL236" s="182"/>
      <c r="AM236" s="182"/>
      <c r="AN236" s="182"/>
      <c r="AO236" s="167"/>
      <c r="AP236" s="187"/>
      <c r="AQ236" s="187"/>
      <c r="AR236" s="196"/>
      <c r="AS236" s="183"/>
      <c r="AT236" s="188"/>
      <c r="AU236" s="197"/>
      <c r="AV236" s="190"/>
      <c r="AW236" s="198"/>
      <c r="AX236" s="192"/>
      <c r="AY236" s="31">
        <f t="shared" si="35"/>
        <v>10</v>
      </c>
      <c r="AZ236" s="195"/>
      <c r="BA236" s="187"/>
      <c r="BB236" s="187"/>
      <c r="BC236" s="187"/>
      <c r="BD236" s="183"/>
      <c r="BE236" s="188"/>
      <c r="BF236" s="183"/>
      <c r="BG236" s="189"/>
      <c r="BH236" s="191">
        <v>5.0</v>
      </c>
      <c r="BI236" s="191">
        <v>5.0</v>
      </c>
      <c r="BJ236" s="199"/>
      <c r="BK236" s="192"/>
      <c r="BL236" s="77">
        <f t="shared" si="36"/>
        <v>10</v>
      </c>
      <c r="BM236" s="80">
        <f t="shared" si="37"/>
        <v>20</v>
      </c>
      <c r="BN236" s="180" t="str">
        <f>HYPERLINK("http://forums.kingdomofloathing.com/vb/showpost.php?p=4917809&amp;postcount=275","forum post")</f>
        <v>forum post</v>
      </c>
      <c r="BO236" s="82">
        <f>IF(ISBLANK(A236),"",VLOOKUP(LEFT(A236,1),Coordinate,2,FALSE))</f>
        <v>3</v>
      </c>
      <c r="BP236" s="83">
        <f t="shared" si="40"/>
        <v>3</v>
      </c>
      <c r="BQ236" s="84">
        <f t="shared" si="41"/>
        <v>80</v>
      </c>
      <c r="BR236" s="54">
        <f>IF(ISBLANK(A236),"",vlookup(LEFT(A236,1),Coordinate,9,false))</f>
        <v>14</v>
      </c>
      <c r="BS236" s="54">
        <f>IF(ISBLANK(A236),"",VLOOKUP(MID(A236,2,1),Coordinate,9,false))</f>
        <v>11</v>
      </c>
      <c r="BT236" s="54">
        <f>IF(ISBLANK(A236),"",VLOOKUP(MID(A236,3,1),Coordinate,9,false))</f>
        <v>3</v>
      </c>
      <c r="BU236" s="54">
        <f>IF(ISBLANK(A236),"",VLOOKUP(MID(A236,4,1),Coordinate,9,false))</f>
        <v>2</v>
      </c>
      <c r="BV236" s="54">
        <f>IF(ISBLANK(A236),"",VLOOKUP(MID(A236,5,1),Coordinate,9,false))</f>
        <v>22</v>
      </c>
      <c r="BW236" s="54">
        <f>IF(ISBLANK(A236),"",VLOOKUP(MID(A236,6,1),Coordinate,9,false))</f>
        <v>18</v>
      </c>
      <c r="BX236" s="84">
        <f>IF(ISBLANK(A236),"",VLOOKUP(RIGHT(A236,1),Coordinate,9,false))</f>
        <v>10</v>
      </c>
      <c r="BY236" s="84">
        <f t="array" ref="BY236">SUMPRODUCT(BR236:BX236,TRANSPOSE(Weights))</f>
        <v>341</v>
      </c>
      <c r="BZ236" s="98"/>
    </row>
    <row r="237">
      <c r="A237" s="416" t="s">
        <v>764</v>
      </c>
      <c r="B237" s="51" t="str">
        <f>IF(ISBLANK(A237),"",if(C237="","N",if(VLOOKUP(BQ237,NewPlanet,3,false)=C237,"Y","N")))</f>
        <v>N</v>
      </c>
      <c r="C237" s="174" t="s">
        <v>765</v>
      </c>
      <c r="D237" s="181"/>
      <c r="E237" s="105"/>
      <c r="F237" s="132" t="s">
        <v>119</v>
      </c>
      <c r="G237" s="175"/>
      <c r="H237" s="175" t="s">
        <v>119</v>
      </c>
      <c r="I237" s="54">
        <f t="shared" si="33"/>
        <v>2</v>
      </c>
      <c r="J237" s="105"/>
      <c r="K237" s="182"/>
      <c r="L237" s="175"/>
      <c r="M237" s="182"/>
      <c r="N237" s="175" t="s">
        <v>119</v>
      </c>
      <c r="O237" s="54">
        <f t="shared" si="34"/>
        <v>1</v>
      </c>
      <c r="P237" s="55" t="s">
        <v>124</v>
      </c>
      <c r="Q237" s="56"/>
      <c r="R237" s="57" t="s">
        <v>124</v>
      </c>
      <c r="S237" s="58"/>
      <c r="T237" s="138" t="s">
        <v>125</v>
      </c>
      <c r="U237" s="60"/>
      <c r="V237" s="68" t="s">
        <v>119</v>
      </c>
      <c r="W237" s="62"/>
      <c r="X237" s="175"/>
      <c r="Y237" s="195"/>
      <c r="Z237" s="132">
        <v>5.0</v>
      </c>
      <c r="AA237" s="175">
        <v>5.0</v>
      </c>
      <c r="AB237" s="175">
        <v>5.0</v>
      </c>
      <c r="AC237" s="185"/>
      <c r="AD237" s="182"/>
      <c r="AE237" s="182"/>
      <c r="AF237" s="175"/>
      <c r="AG237" s="185"/>
      <c r="AH237" s="182"/>
      <c r="AI237" s="182"/>
      <c r="AJ237" s="182"/>
      <c r="AK237" s="185"/>
      <c r="AL237" s="182"/>
      <c r="AM237" s="182"/>
      <c r="AN237" s="182"/>
      <c r="AO237" s="167"/>
      <c r="AP237" s="187"/>
      <c r="AQ237" s="187"/>
      <c r="AR237" s="196"/>
      <c r="AS237" s="183"/>
      <c r="AT237" s="188"/>
      <c r="AU237" s="184">
        <v>1.0</v>
      </c>
      <c r="AV237" s="184" t="s">
        <v>766</v>
      </c>
      <c r="AW237" s="200">
        <v>4.0</v>
      </c>
      <c r="AX237" s="192"/>
      <c r="AY237" s="31">
        <f t="shared" si="35"/>
        <v>20</v>
      </c>
      <c r="AZ237" s="195"/>
      <c r="BA237" s="187"/>
      <c r="BB237" s="187"/>
      <c r="BC237" s="187"/>
      <c r="BD237" s="183"/>
      <c r="BE237" s="188"/>
      <c r="BF237" s="183"/>
      <c r="BG237" s="189"/>
      <c r="BH237" s="191"/>
      <c r="BI237" s="191"/>
      <c r="BJ237" s="199"/>
      <c r="BK237" s="192"/>
      <c r="BL237" s="77">
        <f t="shared" si="36"/>
        <v>0</v>
      </c>
      <c r="BM237" s="80">
        <f t="shared" si="37"/>
        <v>20</v>
      </c>
      <c r="BN237" s="180" t="str">
        <f>HYPERLINK("http://forums.kingdomofloathing.com/vb/showpost.php?p=4918086&amp;postcount=286","forum post")</f>
        <v>forum post</v>
      </c>
      <c r="BO237" s="82">
        <f>IF(ISBLANK(A237),"",VLOOKUP(LEFT(A237,1),Coordinate,2,FALSE))</f>
        <v>3</v>
      </c>
      <c r="BP237" s="83">
        <f t="shared" si="40"/>
        <v>3</v>
      </c>
      <c r="BQ237" s="84">
        <f t="shared" si="41"/>
        <v>81</v>
      </c>
      <c r="BR237" s="54">
        <f>IF(ISBLANK(A237),"",vlookup(LEFT(A237,1),Coordinate,9,false))</f>
        <v>14</v>
      </c>
      <c r="BS237" s="54">
        <f>IF(ISBLANK(A237),"",VLOOKUP(MID(A237,2,1),Coordinate,9,false))</f>
        <v>11</v>
      </c>
      <c r="BT237" s="54">
        <f>IF(ISBLANK(A237),"",VLOOKUP(MID(A237,3,1),Coordinate,9,false))</f>
        <v>3</v>
      </c>
      <c r="BU237" s="54">
        <f>IF(ISBLANK(A237),"",VLOOKUP(MID(A237,4,1),Coordinate,9,false))</f>
        <v>2</v>
      </c>
      <c r="BV237" s="54">
        <f>IF(ISBLANK(A237),"",VLOOKUP(MID(A237,5,1),Coordinate,9,false))</f>
        <v>22</v>
      </c>
      <c r="BW237" s="54">
        <f>IF(ISBLANK(A237),"",VLOOKUP(MID(A237,6,1),Coordinate,9,false))</f>
        <v>18</v>
      </c>
      <c r="BX237" s="84">
        <f>IF(ISBLANK(A237),"",VLOOKUP(RIGHT(A237,1),Coordinate,9,false))</f>
        <v>11</v>
      </c>
      <c r="BY237" s="84">
        <f t="array" ref="BY237">SUMPRODUCT(BR237:BX237,TRANSPOSE(Weights))</f>
        <v>348</v>
      </c>
      <c r="BZ237" s="98"/>
    </row>
    <row r="238">
      <c r="A238" s="416" t="s">
        <v>770</v>
      </c>
      <c r="B238" s="201" t="str">
        <f>IF(ISBLANK(A238),"",if(C238="","N",if(VLOOKUP(BQ238,NewPlanet,3,false)=C238,"Y","N")))</f>
        <v>N</v>
      </c>
      <c r="C238" s="174" t="s">
        <v>771</v>
      </c>
      <c r="D238" s="97"/>
      <c r="E238" s="116" t="s">
        <v>119</v>
      </c>
      <c r="F238" s="133"/>
      <c r="G238" s="105"/>
      <c r="H238" s="116" t="s">
        <v>119</v>
      </c>
      <c r="I238" s="54">
        <f t="shared" si="33"/>
        <v>2</v>
      </c>
      <c r="J238" s="97"/>
      <c r="K238" s="97"/>
      <c r="L238" s="132" t="s">
        <v>119</v>
      </c>
      <c r="M238" s="97"/>
      <c r="N238" s="97"/>
      <c r="O238" s="54">
        <f t="shared" si="34"/>
        <v>1</v>
      </c>
      <c r="P238" s="55" t="s">
        <v>131</v>
      </c>
      <c r="Q238" s="64" t="s">
        <v>119</v>
      </c>
      <c r="R238" s="156" t="s">
        <v>124</v>
      </c>
      <c r="S238" s="107"/>
      <c r="T238" s="138" t="s">
        <v>125</v>
      </c>
      <c r="U238" s="184" t="s">
        <v>119</v>
      </c>
      <c r="V238" s="61"/>
      <c r="W238" s="109"/>
      <c r="X238" s="175" t="s">
        <v>119</v>
      </c>
      <c r="Y238" s="104"/>
      <c r="Z238" s="132">
        <v>2.0</v>
      </c>
      <c r="AA238" s="132">
        <v>5.0</v>
      </c>
      <c r="AB238" s="132">
        <v>3.0</v>
      </c>
      <c r="AC238" s="106"/>
      <c r="AD238" s="97"/>
      <c r="AE238" s="97"/>
      <c r="AF238" s="133"/>
      <c r="AG238" s="106"/>
      <c r="AH238" s="97"/>
      <c r="AI238" s="97"/>
      <c r="AJ238" s="97"/>
      <c r="AK238" s="106"/>
      <c r="AL238" s="97"/>
      <c r="AM238" s="97"/>
      <c r="AN238" s="175">
        <v>1.0</v>
      </c>
      <c r="AO238" s="100"/>
      <c r="AP238" s="100"/>
      <c r="AQ238" s="100"/>
      <c r="AR238" s="107"/>
      <c r="AS238" s="107"/>
      <c r="AT238" s="101"/>
      <c r="AU238" s="110"/>
      <c r="AV238" s="110"/>
      <c r="AW238" s="102"/>
      <c r="AX238" s="109"/>
      <c r="AY238" s="77">
        <f t="shared" si="35"/>
        <v>11</v>
      </c>
      <c r="AZ238" s="104"/>
      <c r="BA238" s="100"/>
      <c r="BB238" s="118">
        <v>3.0</v>
      </c>
      <c r="BC238" s="100"/>
      <c r="BD238" s="107"/>
      <c r="BE238" s="107"/>
      <c r="BF238" s="107"/>
      <c r="BG238" s="122">
        <v>6.0</v>
      </c>
      <c r="BH238" s="202"/>
      <c r="BI238" s="202"/>
      <c r="BJ238" s="109"/>
      <c r="BK238" s="109"/>
      <c r="BL238" s="77">
        <f t="shared" si="36"/>
        <v>9</v>
      </c>
      <c r="BM238" s="80">
        <f t="shared" si="37"/>
        <v>20</v>
      </c>
      <c r="BN238" s="180" t="str">
        <f>HYPERLINK("http://forums.kingdomofloathing.com/vb/showpost.php?p=4918130&amp;postcount=289","forum post")</f>
        <v>forum post</v>
      </c>
      <c r="BO238" s="203">
        <f>IF(ISBLANK(A238),"",VLOOKUP(LEFT(A238,1),Coordinate,2,FALSE))</f>
        <v>3</v>
      </c>
      <c r="BP238" s="83">
        <f t="shared" si="40"/>
        <v>3</v>
      </c>
      <c r="BQ238" s="84">
        <f t="shared" si="41"/>
        <v>82</v>
      </c>
      <c r="BR238" s="54">
        <f>IF(ISBLANK(A238),"",vlookup(LEFT(A238,1),Coordinate,9,false))</f>
        <v>14</v>
      </c>
      <c r="BS238" s="54">
        <f>IF(ISBLANK(A238),"",VLOOKUP(MID(A238,2,1),Coordinate,9,false))</f>
        <v>11</v>
      </c>
      <c r="BT238" s="54">
        <f>IF(ISBLANK(A238),"",VLOOKUP(MID(A238,3,1),Coordinate,9,false))</f>
        <v>3</v>
      </c>
      <c r="BU238" s="54">
        <f>IF(ISBLANK(A238),"",VLOOKUP(MID(A238,4,1),Coordinate,9,false))</f>
        <v>2</v>
      </c>
      <c r="BV238" s="54">
        <f>IF(ISBLANK(A238),"",VLOOKUP(MID(A238,5,1),Coordinate,9,false))</f>
        <v>22</v>
      </c>
      <c r="BW238" s="54">
        <f>IF(ISBLANK(A238),"",VLOOKUP(MID(A238,6,1),Coordinate,9,false))</f>
        <v>18</v>
      </c>
      <c r="BX238" s="84">
        <f>IF(ISBLANK(A238),"",VLOOKUP(RIGHT(A238,1),Coordinate,9,false))</f>
        <v>12</v>
      </c>
      <c r="BY238" s="84">
        <f t="array" ref="BY238">SUMPRODUCT(BR238:BX238,TRANSPOSE(Weights))</f>
        <v>355</v>
      </c>
      <c r="BZ238" s="98"/>
    </row>
    <row r="239">
      <c r="A239" s="238" t="s">
        <v>776</v>
      </c>
      <c r="B239" s="51" t="str">
        <f>IF(ISBLANK(A239),"",if(C239="","N",if(VLOOKUP(BQ239,NewPlanet,3,false)=C239,"Y","N")))</f>
        <v>N</v>
      </c>
      <c r="C239" s="3" t="s">
        <v>778</v>
      </c>
      <c r="D239" s="52"/>
      <c r="E239" s="52"/>
      <c r="F239" s="52" t="s">
        <v>121</v>
      </c>
      <c r="G239" s="53"/>
      <c r="H239" s="52" t="s">
        <v>121</v>
      </c>
      <c r="I239" s="54">
        <f t="shared" si="33"/>
        <v>2</v>
      </c>
      <c r="J239" s="52"/>
      <c r="K239" s="52"/>
      <c r="L239" s="52"/>
      <c r="M239" s="52"/>
      <c r="N239" s="52" t="s">
        <v>121</v>
      </c>
      <c r="O239" s="54">
        <f t="shared" si="34"/>
        <v>1</v>
      </c>
      <c r="P239" s="55" t="s">
        <v>123</v>
      </c>
      <c r="Q239" s="56"/>
      <c r="R239" s="57" t="s">
        <v>123</v>
      </c>
      <c r="S239" s="58" t="s">
        <v>121</v>
      </c>
      <c r="T239" s="59" t="s">
        <v>125</v>
      </c>
      <c r="U239" s="60" t="s">
        <v>119</v>
      </c>
      <c r="V239" s="61" t="s">
        <v>121</v>
      </c>
      <c r="W239" s="62" t="s">
        <v>121</v>
      </c>
      <c r="X239" s="52"/>
      <c r="Y239" s="63"/>
      <c r="Z239" s="53">
        <v>2.0</v>
      </c>
      <c r="AA239" s="53"/>
      <c r="AB239" s="53"/>
      <c r="AC239" s="65"/>
      <c r="AD239" s="52"/>
      <c r="AE239" s="52"/>
      <c r="AF239" s="52"/>
      <c r="AG239" s="65"/>
      <c r="AH239" s="52"/>
      <c r="AI239" s="52"/>
      <c r="AJ239" s="52"/>
      <c r="AK239" s="65"/>
      <c r="AL239" s="52"/>
      <c r="AM239" s="52"/>
      <c r="AN239" s="52"/>
      <c r="AO239" s="56">
        <v>1.0</v>
      </c>
      <c r="AP239" s="56"/>
      <c r="AQ239" s="56"/>
      <c r="AR239" s="58"/>
      <c r="AS239" s="58"/>
      <c r="AT239" s="66"/>
      <c r="AU239" s="60"/>
      <c r="AV239" s="60"/>
      <c r="AW239" s="61"/>
      <c r="AX239" s="62">
        <v>2.0</v>
      </c>
      <c r="AY239" s="31">
        <f t="shared" si="35"/>
        <v>5</v>
      </c>
      <c r="AZ239" s="63"/>
      <c r="BA239" s="69"/>
      <c r="BB239" s="69"/>
      <c r="BC239" s="69"/>
      <c r="BD239" s="71">
        <v>3.0</v>
      </c>
      <c r="BE239" s="71"/>
      <c r="BF239" s="71"/>
      <c r="BG239" s="72">
        <v>6.0</v>
      </c>
      <c r="BH239" s="73">
        <v>6.0</v>
      </c>
      <c r="BI239" s="73"/>
      <c r="BJ239" s="74"/>
      <c r="BK239" s="74"/>
      <c r="BL239" s="77">
        <f t="shared" si="36"/>
        <v>15</v>
      </c>
      <c r="BM239" s="80">
        <f t="shared" si="37"/>
        <v>20</v>
      </c>
      <c r="BN239" s="81"/>
      <c r="BO239" s="82">
        <f>IF(ISBLANK(A239),"",VLOOKUP(LEFT(A239,1),Coordinate,2,FALSE))</f>
        <v>3</v>
      </c>
      <c r="BP239" s="83">
        <f t="shared" si="40"/>
        <v>3</v>
      </c>
      <c r="BQ239" s="84">
        <f t="shared" si="41"/>
        <v>99</v>
      </c>
      <c r="BR239" s="54">
        <f>IF(ISBLANK(A239),"",vlookup(LEFT(A239,1),Coordinate,9,false))</f>
        <v>14</v>
      </c>
      <c r="BS239" s="54">
        <f>IF(ISBLANK(A239),"",VLOOKUP(MID(A239,2,1),Coordinate,9,false))</f>
        <v>11</v>
      </c>
      <c r="BT239" s="54">
        <f>IF(ISBLANK(A239),"",VLOOKUP(MID(A239,3,1),Coordinate,9,false))</f>
        <v>3</v>
      </c>
      <c r="BU239" s="54">
        <f>IF(ISBLANK(A239),"",VLOOKUP(MID(A239,4,1),Coordinate,9,false))</f>
        <v>15</v>
      </c>
      <c r="BV239" s="54">
        <f>IF(ISBLANK(A239),"",VLOOKUP(MID(A239,5,1),Coordinate,9,false))</f>
        <v>20</v>
      </c>
      <c r="BW239" s="54">
        <f>IF(ISBLANK(A239),"",VLOOKUP(MID(A239,6,1),Coordinate,9,false))</f>
        <v>18</v>
      </c>
      <c r="BX239" s="84">
        <f>IF(ISBLANK(A239),"",VLOOKUP(RIGHT(A239,1),Coordinate,9,false))</f>
        <v>18</v>
      </c>
      <c r="BY239" s="84">
        <f t="array" ref="BY239">SUMPRODUCT(BR239:BX239,TRANSPOSE(Weights))</f>
        <v>439</v>
      </c>
      <c r="BZ239" s="53"/>
    </row>
    <row r="240">
      <c r="A240" s="238" t="s">
        <v>781</v>
      </c>
      <c r="B240" s="51" t="str">
        <f>IF(ISBLANK(A240),"",if(C240="","N",if(VLOOKUP(BQ240,NewPlanet,3,false)=C240,"Y","N")))</f>
        <v>N</v>
      </c>
      <c r="C240" s="3" t="s">
        <v>782</v>
      </c>
      <c r="D240" s="52"/>
      <c r="E240" s="53" t="s">
        <v>119</v>
      </c>
      <c r="F240" s="53" t="s">
        <v>119</v>
      </c>
      <c r="G240" s="53"/>
      <c r="H240" s="52"/>
      <c r="I240" s="54">
        <f t="shared" si="33"/>
        <v>2</v>
      </c>
      <c r="J240" s="52"/>
      <c r="K240" s="52"/>
      <c r="L240" s="52"/>
      <c r="M240" s="52"/>
      <c r="N240" s="53" t="s">
        <v>119</v>
      </c>
      <c r="O240" s="54">
        <f t="shared" si="34"/>
        <v>1</v>
      </c>
      <c r="P240" s="55" t="s">
        <v>123</v>
      </c>
      <c r="Q240" s="64" t="s">
        <v>119</v>
      </c>
      <c r="R240" s="57" t="s">
        <v>123</v>
      </c>
      <c r="S240" s="58"/>
      <c r="T240" s="59" t="s">
        <v>124</v>
      </c>
      <c r="U240" s="60"/>
      <c r="V240" s="61"/>
      <c r="W240" s="70" t="s">
        <v>119</v>
      </c>
      <c r="X240" s="52"/>
      <c r="Y240" s="63"/>
      <c r="Z240" s="53">
        <v>3.0</v>
      </c>
      <c r="AA240" s="53">
        <v>7.0</v>
      </c>
      <c r="AB240" s="53"/>
      <c r="AC240" s="65"/>
      <c r="AD240" s="52"/>
      <c r="AE240" s="52"/>
      <c r="AF240" s="52"/>
      <c r="AG240" s="65"/>
      <c r="AH240" s="52"/>
      <c r="AI240" s="52"/>
      <c r="AJ240" s="52"/>
      <c r="AK240" s="65"/>
      <c r="AL240" s="52"/>
      <c r="AM240" s="52"/>
      <c r="AN240" s="52"/>
      <c r="AO240" s="56"/>
      <c r="AP240" s="56"/>
      <c r="AQ240" s="56"/>
      <c r="AR240" s="66">
        <v>2.0</v>
      </c>
      <c r="AS240" s="58"/>
      <c r="AT240" s="66"/>
      <c r="AU240" s="60"/>
      <c r="AV240" s="60"/>
      <c r="AW240" s="61"/>
      <c r="AX240" s="62"/>
      <c r="AY240" s="31">
        <f t="shared" si="35"/>
        <v>12</v>
      </c>
      <c r="AZ240" s="63"/>
      <c r="BA240" s="75">
        <v>3.0</v>
      </c>
      <c r="BB240" s="69"/>
      <c r="BC240" s="69"/>
      <c r="BD240" s="71"/>
      <c r="BE240" s="71"/>
      <c r="BF240" s="71"/>
      <c r="BG240" s="72"/>
      <c r="BH240" s="73"/>
      <c r="BI240" s="73"/>
      <c r="BJ240" s="79">
        <v>5.0</v>
      </c>
      <c r="BK240" s="74"/>
      <c r="BL240" s="77">
        <f t="shared" si="36"/>
        <v>8</v>
      </c>
      <c r="BM240" s="80">
        <f t="shared" si="37"/>
        <v>20</v>
      </c>
      <c r="BN240" s="81"/>
      <c r="BO240" s="82">
        <f>IF(ISBLANK(A240),"",VLOOKUP(LEFT(A240,1),Coordinate,2,FALSE))</f>
        <v>3</v>
      </c>
      <c r="BP240" s="83">
        <f t="shared" si="40"/>
        <v>3</v>
      </c>
      <c r="BQ240" s="84">
        <f t="shared" si="41"/>
        <v>86</v>
      </c>
      <c r="BR240" s="54">
        <f>IF(ISBLANK(A240),"",vlookup(LEFT(A240,1),Coordinate,9,false))</f>
        <v>14</v>
      </c>
      <c r="BS240" s="54">
        <f>IF(ISBLANK(A240),"",VLOOKUP(MID(A240,2,1),Coordinate,9,false))</f>
        <v>11</v>
      </c>
      <c r="BT240" s="54">
        <f>IF(ISBLANK(A240),"",VLOOKUP(MID(A240,3,1),Coordinate,9,false))</f>
        <v>24</v>
      </c>
      <c r="BU240" s="54">
        <f>IF(ISBLANK(A240),"",VLOOKUP(MID(A240,4,1),Coordinate,9,false))</f>
        <v>12</v>
      </c>
      <c r="BV240" s="54">
        <f>IF(ISBLANK(A240),"",VLOOKUP(MID(A240,5,1),Coordinate,9,false))</f>
        <v>15</v>
      </c>
      <c r="BW240" s="54">
        <f>IF(ISBLANK(A240),"",VLOOKUP(MID(A240,6,1),Coordinate,9,false))</f>
        <v>8</v>
      </c>
      <c r="BX240" s="84">
        <f>IF(ISBLANK(A240),"",VLOOKUP(RIGHT(A240,1),Coordinate,9,false))</f>
        <v>2</v>
      </c>
      <c r="BY240" s="84">
        <f t="array" ref="BY240">SUMPRODUCT(BR240:BX240,TRANSPOSE(Weights))</f>
        <v>293</v>
      </c>
      <c r="BZ240" s="53"/>
    </row>
    <row r="241">
      <c r="A241" s="238" t="s">
        <v>786</v>
      </c>
      <c r="B241" s="51" t="str">
        <f>IF(ISBLANK(A241),"",if(C241="","N",if(VLOOKUP(BQ241,NewPlanet,3,false)=C241,"Y","N")))</f>
        <v>N</v>
      </c>
      <c r="C241" s="3" t="s">
        <v>787</v>
      </c>
      <c r="D241" s="52" t="s">
        <v>119</v>
      </c>
      <c r="E241" s="52"/>
      <c r="F241" s="52"/>
      <c r="G241" s="53"/>
      <c r="H241" s="52" t="s">
        <v>119</v>
      </c>
      <c r="I241" s="54">
        <f t="shared" si="33"/>
        <v>2</v>
      </c>
      <c r="J241" s="52"/>
      <c r="K241" s="52"/>
      <c r="L241" s="52"/>
      <c r="M241" s="52" t="s">
        <v>119</v>
      </c>
      <c r="N241" s="52"/>
      <c r="O241" s="54">
        <f t="shared" si="34"/>
        <v>1</v>
      </c>
      <c r="P241" s="55" t="s">
        <v>124</v>
      </c>
      <c r="Q241" s="56"/>
      <c r="R241" s="57" t="s">
        <v>131</v>
      </c>
      <c r="S241" s="58" t="s">
        <v>119</v>
      </c>
      <c r="T241" s="59" t="s">
        <v>124</v>
      </c>
      <c r="U241" s="60"/>
      <c r="V241" s="61" t="s">
        <v>119</v>
      </c>
      <c r="W241" s="62" t="s">
        <v>119</v>
      </c>
      <c r="X241" s="52"/>
      <c r="Y241" s="63"/>
      <c r="Z241" s="53">
        <v>5.0</v>
      </c>
      <c r="AA241" s="53">
        <v>2.0</v>
      </c>
      <c r="AB241" s="53"/>
      <c r="AC241" s="65"/>
      <c r="AD241" s="52"/>
      <c r="AE241" s="52"/>
      <c r="AF241" s="52"/>
      <c r="AG241" s="65"/>
      <c r="AH241" s="52"/>
      <c r="AI241" s="52"/>
      <c r="AJ241" s="52"/>
      <c r="AK241" s="65"/>
      <c r="AL241" s="52"/>
      <c r="AM241" s="52"/>
      <c r="AN241" s="52"/>
      <c r="AO241" s="56"/>
      <c r="AP241" s="56"/>
      <c r="AQ241" s="56"/>
      <c r="AR241" s="58"/>
      <c r="AS241" s="58"/>
      <c r="AT241" s="66"/>
      <c r="AU241" s="60"/>
      <c r="AV241" s="60"/>
      <c r="AW241" s="61"/>
      <c r="AX241" s="62"/>
      <c r="AY241" s="31">
        <f t="shared" si="35"/>
        <v>7</v>
      </c>
      <c r="AZ241" s="63"/>
      <c r="BA241" s="69"/>
      <c r="BB241" s="69"/>
      <c r="BC241" s="69"/>
      <c r="BD241" s="71"/>
      <c r="BE241" s="71">
        <v>4.0</v>
      </c>
      <c r="BF241" s="71"/>
      <c r="BG241" s="72"/>
      <c r="BH241" s="73">
        <v>5.0</v>
      </c>
      <c r="BI241" s="73"/>
      <c r="BJ241" s="74">
        <v>4.0</v>
      </c>
      <c r="BK241" s="74"/>
      <c r="BL241" s="77">
        <f t="shared" si="36"/>
        <v>13</v>
      </c>
      <c r="BM241" s="80">
        <f t="shared" si="37"/>
        <v>20</v>
      </c>
      <c r="BN241" s="81"/>
      <c r="BO241" s="82">
        <f>IF(ISBLANK(A241),"",VLOOKUP(LEFT(A241,1),Coordinate,2,FALSE))</f>
        <v>3</v>
      </c>
      <c r="BP241" s="83">
        <f t="shared" si="40"/>
        <v>3</v>
      </c>
      <c r="BQ241" s="84">
        <f t="shared" si="41"/>
        <v>78</v>
      </c>
      <c r="BR241" s="54">
        <f>IF(ISBLANK(A241),"",vlookup(LEFT(A241,1),Coordinate,9,false))</f>
        <v>14</v>
      </c>
      <c r="BS241" s="54">
        <f>IF(ISBLANK(A241),"",VLOOKUP(MID(A241,2,1),Coordinate,9,false))</f>
        <v>13</v>
      </c>
      <c r="BT241" s="54">
        <f>IF(ISBLANK(A241),"",VLOOKUP(MID(A241,3,1),Coordinate,9,false))</f>
        <v>4</v>
      </c>
      <c r="BU241" s="54">
        <f>IF(ISBLANK(A241),"",VLOOKUP(MID(A241,4,1),Coordinate,9,false))</f>
        <v>12</v>
      </c>
      <c r="BV241" s="54">
        <f>IF(ISBLANK(A241),"",VLOOKUP(MID(A241,5,1),Coordinate,9,false))</f>
        <v>14</v>
      </c>
      <c r="BW241" s="54">
        <f>IF(ISBLANK(A241),"",VLOOKUP(MID(A241,6,1),Coordinate,9,false))</f>
        <v>17</v>
      </c>
      <c r="BX241" s="84">
        <f>IF(ISBLANK(A241),"",VLOOKUP(RIGHT(A241,1),Coordinate,9,false))</f>
        <v>4</v>
      </c>
      <c r="BY241" s="84">
        <f t="array" ref="BY241">SUMPRODUCT(BR241:BX241,TRANSPOSE(Weights))</f>
        <v>300</v>
      </c>
      <c r="BZ241" s="53"/>
    </row>
    <row r="242">
      <c r="A242" s="238" t="s">
        <v>790</v>
      </c>
      <c r="B242" s="51" t="str">
        <f>IF(ISBLANK(A242),"",if(C242="","N",if(VLOOKUP(BQ242,NewPlanet,3,false)=C242,"Y","N")))</f>
        <v>N</v>
      </c>
      <c r="C242" s="3" t="s">
        <v>792</v>
      </c>
      <c r="D242" s="52"/>
      <c r="E242" s="52"/>
      <c r="F242" s="53" t="s">
        <v>121</v>
      </c>
      <c r="G242" s="53" t="s">
        <v>121</v>
      </c>
      <c r="H242" s="52"/>
      <c r="I242" s="54">
        <f t="shared" si="33"/>
        <v>2</v>
      </c>
      <c r="J242" s="52"/>
      <c r="K242" s="52"/>
      <c r="L242" s="52"/>
      <c r="M242" s="52"/>
      <c r="N242" s="53" t="s">
        <v>121</v>
      </c>
      <c r="O242" s="54">
        <f t="shared" si="34"/>
        <v>1</v>
      </c>
      <c r="P242" s="55" t="s">
        <v>123</v>
      </c>
      <c r="Q242" s="56"/>
      <c r="R242" s="57" t="s">
        <v>123</v>
      </c>
      <c r="S242" s="58"/>
      <c r="T242" s="59" t="s">
        <v>125</v>
      </c>
      <c r="U242" s="67" t="s">
        <v>121</v>
      </c>
      <c r="V242" s="61"/>
      <c r="W242" s="70" t="s">
        <v>121</v>
      </c>
      <c r="X242" s="53" t="s">
        <v>121</v>
      </c>
      <c r="Y242" s="63"/>
      <c r="Z242" s="53">
        <v>2.0</v>
      </c>
      <c r="AA242" s="53">
        <v>3.0</v>
      </c>
      <c r="AB242" s="53">
        <v>0.0</v>
      </c>
      <c r="AC242" s="65"/>
      <c r="AD242" s="52"/>
      <c r="AE242" s="52"/>
      <c r="AF242" s="52"/>
      <c r="AG242" s="65"/>
      <c r="AH242" s="52"/>
      <c r="AI242" s="52"/>
      <c r="AJ242" s="52"/>
      <c r="AK242" s="65"/>
      <c r="AL242" s="52"/>
      <c r="AM242" s="52"/>
      <c r="AN242" s="53">
        <v>1.0</v>
      </c>
      <c r="AO242" s="64">
        <v>3.0</v>
      </c>
      <c r="AP242" s="56"/>
      <c r="AQ242" s="56"/>
      <c r="AR242" s="66">
        <v>3.0</v>
      </c>
      <c r="AS242" s="58"/>
      <c r="AT242" s="66"/>
      <c r="AU242" s="60"/>
      <c r="AV242" s="60"/>
      <c r="AW242" s="61"/>
      <c r="AX242" s="62"/>
      <c r="AY242" s="31">
        <f t="shared" si="35"/>
        <v>12</v>
      </c>
      <c r="AZ242" s="63"/>
      <c r="BA242" s="69"/>
      <c r="BB242" s="69"/>
      <c r="BC242" s="69"/>
      <c r="BD242" s="71"/>
      <c r="BE242" s="71"/>
      <c r="BF242" s="71"/>
      <c r="BG242" s="76">
        <v>4.0</v>
      </c>
      <c r="BH242" s="73"/>
      <c r="BI242" s="73"/>
      <c r="BJ242" s="79">
        <v>2.0</v>
      </c>
      <c r="BK242" s="79">
        <v>2.0</v>
      </c>
      <c r="BL242" s="77">
        <f t="shared" si="36"/>
        <v>8</v>
      </c>
      <c r="BM242" s="80">
        <f t="shared" si="37"/>
        <v>20</v>
      </c>
      <c r="BN242" s="81" t="s">
        <v>793</v>
      </c>
      <c r="BO242" s="82">
        <f>IF(ISBLANK(A242),"",VLOOKUP(LEFT(A242,1),Coordinate,2,FALSE))</f>
        <v>3</v>
      </c>
      <c r="BP242" s="83">
        <f t="shared" si="40"/>
        <v>3</v>
      </c>
      <c r="BQ242" s="84">
        <f t="shared" si="41"/>
        <v>91</v>
      </c>
      <c r="BR242" s="54">
        <f>IF(ISBLANK(A242),"",vlookup(LEFT(A242,1),Coordinate,9,false))</f>
        <v>14</v>
      </c>
      <c r="BS242" s="54">
        <f>IF(ISBLANK(A242),"",VLOOKUP(MID(A242,2,1),Coordinate,9,false))</f>
        <v>14</v>
      </c>
      <c r="BT242" s="54">
        <f>IF(ISBLANK(A242),"",VLOOKUP(MID(A242,3,1),Coordinate,9,false))</f>
        <v>14</v>
      </c>
      <c r="BU242" s="54">
        <f>IF(ISBLANK(A242),"",VLOOKUP(MID(A242,4,1),Coordinate,9,false))</f>
        <v>14</v>
      </c>
      <c r="BV242" s="54">
        <f>IF(ISBLANK(A242),"",VLOOKUP(MID(A242,5,1),Coordinate,9,false))</f>
        <v>14</v>
      </c>
      <c r="BW242" s="54">
        <f>IF(ISBLANK(A242),"",VLOOKUP(MID(A242,6,1),Coordinate,9,false))</f>
        <v>14</v>
      </c>
      <c r="BX242" s="84">
        <f>IF(ISBLANK(A242),"",VLOOKUP(RIGHT(A242,1),Coordinate,9,false))</f>
        <v>7</v>
      </c>
      <c r="BY242" s="84">
        <f t="array" ref="BY242">SUMPRODUCT(BR242:BX242,TRANSPOSE(Weights))</f>
        <v>343</v>
      </c>
      <c r="BZ242" s="53"/>
    </row>
    <row r="243">
      <c r="A243" s="238" t="s">
        <v>720</v>
      </c>
      <c r="B243" s="51" t="str">
        <f>IF(ISBLANK(A243),"",if(C243="","N",if(VLOOKUP(BQ243,NewPlanet,3,false)=C243,"Y","N")))</f>
        <v>N</v>
      </c>
      <c r="C243" s="3" t="s">
        <v>721</v>
      </c>
      <c r="D243" s="52"/>
      <c r="E243" s="52"/>
      <c r="F243" s="52"/>
      <c r="G243" s="53" t="s">
        <v>119</v>
      </c>
      <c r="H243" s="52" t="s">
        <v>119</v>
      </c>
      <c r="I243" s="54">
        <f t="shared" si="33"/>
        <v>2</v>
      </c>
      <c r="J243" s="52" t="s">
        <v>119</v>
      </c>
      <c r="K243" s="52"/>
      <c r="L243" s="52"/>
      <c r="M243" s="52"/>
      <c r="N243" s="52" t="s">
        <v>119</v>
      </c>
      <c r="O243" s="54">
        <f t="shared" si="34"/>
        <v>2</v>
      </c>
      <c r="P243" s="55" t="s">
        <v>123</v>
      </c>
      <c r="Q243" s="56"/>
      <c r="R243" s="57" t="s">
        <v>124</v>
      </c>
      <c r="S243" s="58"/>
      <c r="T243" s="59" t="s">
        <v>125</v>
      </c>
      <c r="U243" s="60" t="s">
        <v>119</v>
      </c>
      <c r="V243" s="61"/>
      <c r="W243" s="62" t="s">
        <v>119</v>
      </c>
      <c r="X243" s="52" t="s">
        <v>119</v>
      </c>
      <c r="Y243" s="63"/>
      <c r="Z243" s="53">
        <v>2.0</v>
      </c>
      <c r="AA243" s="53">
        <v>3.0</v>
      </c>
      <c r="AB243" s="53"/>
      <c r="AC243" s="65"/>
      <c r="AD243" s="52"/>
      <c r="AE243" s="52"/>
      <c r="AF243" s="52"/>
      <c r="AG243" s="65"/>
      <c r="AH243" s="52"/>
      <c r="AI243" s="52"/>
      <c r="AJ243" s="52"/>
      <c r="AK243" s="65"/>
      <c r="AL243" s="52"/>
      <c r="AM243" s="52"/>
      <c r="AN243" s="52">
        <v>1.0</v>
      </c>
      <c r="AO243" s="56">
        <v>4.0</v>
      </c>
      <c r="AP243" s="56"/>
      <c r="AQ243" s="56"/>
      <c r="AR243" s="58"/>
      <c r="AS243" s="58"/>
      <c r="AT243" s="66"/>
      <c r="AU243" s="60"/>
      <c r="AV243" s="60"/>
      <c r="AW243" s="61"/>
      <c r="AX243" s="62"/>
      <c r="AY243" s="31">
        <f t="shared" si="35"/>
        <v>10</v>
      </c>
      <c r="AZ243" s="63"/>
      <c r="BA243" s="69"/>
      <c r="BB243" s="69"/>
      <c r="BC243" s="69"/>
      <c r="BD243" s="71"/>
      <c r="BE243" s="71"/>
      <c r="BF243" s="71"/>
      <c r="BG243" s="72">
        <v>4.0</v>
      </c>
      <c r="BH243" s="73"/>
      <c r="BI243" s="73"/>
      <c r="BJ243" s="74">
        <v>6.0</v>
      </c>
      <c r="BK243" s="74"/>
      <c r="BL243" s="77">
        <f t="shared" si="36"/>
        <v>10</v>
      </c>
      <c r="BM243" s="80">
        <f t="shared" si="37"/>
        <v>20</v>
      </c>
      <c r="BN243" s="81" t="s">
        <v>142</v>
      </c>
      <c r="BO243" s="82">
        <f>IF(ISBLANK(A243),"",VLOOKUP(LEFT(A243,1),Coordinate,2,FALSE))</f>
        <v>4</v>
      </c>
      <c r="BP243" s="83">
        <f t="shared" si="40"/>
        <v>4</v>
      </c>
      <c r="BQ243" s="84">
        <f t="shared" si="41"/>
        <v>79</v>
      </c>
      <c r="BR243" s="54">
        <f>IF(ISBLANK(A243),"",vlookup(LEFT(A243,1),Coordinate,9,false))</f>
        <v>15</v>
      </c>
      <c r="BS243" s="54">
        <f>IF(ISBLANK(A243),"",VLOOKUP(MID(A243,2,1),Coordinate,9,false))</f>
        <v>4</v>
      </c>
      <c r="BT243" s="54">
        <f>IF(ISBLANK(A243),"",VLOOKUP(MID(A243,3,1),Coordinate,9,false))</f>
        <v>13</v>
      </c>
      <c r="BU243" s="54">
        <f>IF(ISBLANK(A243),"",VLOOKUP(MID(A243,4,1),Coordinate,9,false))</f>
        <v>6</v>
      </c>
      <c r="BV243" s="54">
        <f>IF(ISBLANK(A243),"",VLOOKUP(MID(A243,5,1),Coordinate,9,false))</f>
        <v>20</v>
      </c>
      <c r="BW243" s="54">
        <f>IF(ISBLANK(A243),"",VLOOKUP(MID(A243,6,1),Coordinate,9,false))</f>
        <v>8</v>
      </c>
      <c r="BX243" s="84">
        <f>IF(ISBLANK(A243),"",VLOOKUP(RIGHT(A243,1),Coordinate,9,false))</f>
        <v>13</v>
      </c>
      <c r="BY243" s="84">
        <f t="array" ref="BY243">SUMPRODUCT(BR243:BX243,TRANSPOSE(Weights))</f>
        <v>325</v>
      </c>
      <c r="BZ243" s="53"/>
    </row>
    <row r="244">
      <c r="A244" s="238" t="s">
        <v>726</v>
      </c>
      <c r="B244" s="51" t="str">
        <f>IF(ISBLANK(A244),"",if(C244="","N",if(VLOOKUP(BQ244,NewPlanet,3,false)=C244,"Y","N")))</f>
        <v>N</v>
      </c>
      <c r="C244" s="87" t="s">
        <v>727</v>
      </c>
      <c r="D244" s="53" t="s">
        <v>121</v>
      </c>
      <c r="E244" s="52"/>
      <c r="F244" s="52"/>
      <c r="G244" s="53" t="s">
        <v>121</v>
      </c>
      <c r="H244" s="52"/>
      <c r="I244" s="54">
        <f t="shared" si="33"/>
        <v>2</v>
      </c>
      <c r="J244" s="53" t="s">
        <v>121</v>
      </c>
      <c r="K244" s="52"/>
      <c r="L244" s="53" t="s">
        <v>121</v>
      </c>
      <c r="M244" s="52"/>
      <c r="N244" s="52"/>
      <c r="O244" s="54">
        <f t="shared" si="34"/>
        <v>2</v>
      </c>
      <c r="P244" s="55" t="s">
        <v>131</v>
      </c>
      <c r="Q244" s="56"/>
      <c r="R244" s="57" t="s">
        <v>124</v>
      </c>
      <c r="S244" s="58"/>
      <c r="T244" s="59" t="s">
        <v>124</v>
      </c>
      <c r="U244" s="60"/>
      <c r="V244" s="61"/>
      <c r="W244" s="62"/>
      <c r="X244" s="52"/>
      <c r="Y244" s="63"/>
      <c r="Z244" s="53">
        <v>3.0</v>
      </c>
      <c r="AA244" s="53">
        <v>8.0</v>
      </c>
      <c r="AB244" s="53">
        <v>6.0</v>
      </c>
      <c r="AC244" s="65"/>
      <c r="AD244" s="52"/>
      <c r="AE244" s="52"/>
      <c r="AF244" s="52"/>
      <c r="AG244" s="65"/>
      <c r="AH244" s="52"/>
      <c r="AI244" s="52"/>
      <c r="AJ244" s="52"/>
      <c r="AK244" s="65"/>
      <c r="AL244" s="52"/>
      <c r="AM244" s="52"/>
      <c r="AN244" s="52"/>
      <c r="AO244" s="64"/>
      <c r="AP244" s="64">
        <v>3.0</v>
      </c>
      <c r="AQ244" s="56"/>
      <c r="AR244" s="58"/>
      <c r="AS244" s="58"/>
      <c r="AT244" s="66"/>
      <c r="AU244" s="60"/>
      <c r="AV244" s="60"/>
      <c r="AW244" s="61"/>
      <c r="AX244" s="62"/>
      <c r="AY244" s="31">
        <f t="shared" si="35"/>
        <v>20</v>
      </c>
      <c r="AZ244" s="63"/>
      <c r="BA244" s="69"/>
      <c r="BB244" s="69"/>
      <c r="BC244" s="69"/>
      <c r="BD244" s="71"/>
      <c r="BE244" s="71"/>
      <c r="BF244" s="71"/>
      <c r="BG244" s="72"/>
      <c r="BH244" s="73"/>
      <c r="BI244" s="73"/>
      <c r="BJ244" s="74"/>
      <c r="BK244" s="74"/>
      <c r="BL244" s="77">
        <f t="shared" si="36"/>
        <v>0</v>
      </c>
      <c r="BM244" s="80">
        <f t="shared" si="37"/>
        <v>20</v>
      </c>
      <c r="BN244" s="81" t="s">
        <v>728</v>
      </c>
      <c r="BO244" s="82">
        <f>IF(ISBLANK(A244),"",VLOOKUP(LEFT(A244,1),Coordinate,2,FALSE))</f>
        <v>4</v>
      </c>
      <c r="BP244" s="83">
        <f t="shared" si="40"/>
        <v>4</v>
      </c>
      <c r="BQ244" s="84">
        <f t="shared" si="41"/>
        <v>81</v>
      </c>
      <c r="BR244" s="54">
        <f>IF(ISBLANK(A244),"",vlookup(LEFT(A244,1),Coordinate,9,false))</f>
        <v>15</v>
      </c>
      <c r="BS244" s="54">
        <f>IF(ISBLANK(A244),"",VLOOKUP(MID(A244,2,1),Coordinate,9,false))</f>
        <v>8</v>
      </c>
      <c r="BT244" s="54">
        <f>IF(ISBLANK(A244),"",VLOOKUP(MID(A244,3,1),Coordinate,9,false))</f>
        <v>17</v>
      </c>
      <c r="BU244" s="54">
        <f>IF(ISBLANK(A244),"",VLOOKUP(MID(A244,4,1),Coordinate,9,false))</f>
        <v>0</v>
      </c>
      <c r="BV244" s="54">
        <f>IF(ISBLANK(A244),"",VLOOKUP(MID(A244,5,1),Coordinate,9,false))</f>
        <v>19</v>
      </c>
      <c r="BW244" s="54">
        <f>IF(ISBLANK(A244),"",VLOOKUP(MID(A244,6,1),Coordinate,9,false))</f>
        <v>4</v>
      </c>
      <c r="BX244" s="84">
        <f>IF(ISBLANK(A244),"",VLOOKUP(RIGHT(A244,1),Coordinate,9,false))</f>
        <v>18</v>
      </c>
      <c r="BY244" s="84">
        <f t="array" ref="BY244">SUMPRODUCT(BR244:BX244,TRANSPOSE(Weights))</f>
        <v>327</v>
      </c>
      <c r="BZ244" s="53"/>
    </row>
    <row r="245">
      <c r="A245" s="238" t="s">
        <v>731</v>
      </c>
      <c r="B245" s="51" t="str">
        <f>IF(ISBLANK(A245),"",if(C245="","N",if(VLOOKUP(BQ245,NewPlanet,3,false)=C245,"Y","N")))</f>
        <v>N</v>
      </c>
      <c r="C245" s="86" t="s">
        <v>733</v>
      </c>
      <c r="D245" s="52"/>
      <c r="E245" s="53" t="s">
        <v>119</v>
      </c>
      <c r="F245" s="52"/>
      <c r="G245" s="53" t="s">
        <v>119</v>
      </c>
      <c r="H245" s="52"/>
      <c r="I245" s="54">
        <f t="shared" si="33"/>
        <v>2</v>
      </c>
      <c r="J245" s="52"/>
      <c r="K245" s="52"/>
      <c r="L245" s="53" t="s">
        <v>119</v>
      </c>
      <c r="M245" s="52"/>
      <c r="N245" s="53" t="s">
        <v>119</v>
      </c>
      <c r="O245" s="54">
        <f t="shared" si="34"/>
        <v>2</v>
      </c>
      <c r="P245" s="55" t="s">
        <v>122</v>
      </c>
      <c r="Q245" s="64" t="s">
        <v>119</v>
      </c>
      <c r="R245" s="57" t="s">
        <v>123</v>
      </c>
      <c r="S245" s="66" t="s">
        <v>119</v>
      </c>
      <c r="T245" s="59" t="s">
        <v>124</v>
      </c>
      <c r="U245" s="60"/>
      <c r="V245" s="61"/>
      <c r="W245" s="70" t="s">
        <v>119</v>
      </c>
      <c r="X245" s="53" t="s">
        <v>119</v>
      </c>
      <c r="Y245" s="63"/>
      <c r="Z245" s="53">
        <v>4.0</v>
      </c>
      <c r="AA245" s="53">
        <v>3.0</v>
      </c>
      <c r="AB245" s="53"/>
      <c r="AC245" s="65"/>
      <c r="AD245" s="52"/>
      <c r="AE245" s="52"/>
      <c r="AF245" s="52"/>
      <c r="AG245" s="65"/>
      <c r="AH245" s="52"/>
      <c r="AI245" s="53">
        <v>1.0</v>
      </c>
      <c r="AJ245" s="52"/>
      <c r="AK245" s="65"/>
      <c r="AL245" s="52"/>
      <c r="AM245" s="52"/>
      <c r="AN245" s="52"/>
      <c r="AO245" s="56"/>
      <c r="AP245" s="56"/>
      <c r="AQ245" s="56"/>
      <c r="AR245" s="58"/>
      <c r="AS245" s="58"/>
      <c r="AT245" s="66"/>
      <c r="AU245" s="60"/>
      <c r="AV245" s="60"/>
      <c r="AW245" s="61"/>
      <c r="AX245" s="62"/>
      <c r="AY245" s="31">
        <f t="shared" si="35"/>
        <v>8</v>
      </c>
      <c r="AZ245" s="63"/>
      <c r="BA245" s="69"/>
      <c r="BB245" s="69"/>
      <c r="BC245" s="75">
        <v>3.0</v>
      </c>
      <c r="BD245" s="89">
        <v>3.0</v>
      </c>
      <c r="BE245" s="71"/>
      <c r="BF245" s="71"/>
      <c r="BG245" s="72"/>
      <c r="BH245" s="73"/>
      <c r="BI245" s="73"/>
      <c r="BJ245" s="79">
        <v>6.0</v>
      </c>
      <c r="BK245" s="74"/>
      <c r="BL245" s="77">
        <f t="shared" si="36"/>
        <v>12</v>
      </c>
      <c r="BM245" s="80">
        <f t="shared" si="37"/>
        <v>20</v>
      </c>
      <c r="BN245" s="81"/>
      <c r="BO245" s="82">
        <f>IF(ISBLANK(A245),"",VLOOKUP(LEFT(A245,1),Coordinate,2,FALSE))</f>
        <v>4</v>
      </c>
      <c r="BP245" s="83">
        <f t="shared" si="40"/>
        <v>4</v>
      </c>
      <c r="BQ245" s="84">
        <f t="shared" si="41"/>
        <v>103</v>
      </c>
      <c r="BR245" s="54">
        <f>IF(ISBLANK(A245),"",vlookup(LEFT(A245,1),Coordinate,9,false))</f>
        <v>15</v>
      </c>
      <c r="BS245" s="54">
        <f>IF(ISBLANK(A245),"",VLOOKUP(MID(A245,2,1),Coordinate,9,false))</f>
        <v>8</v>
      </c>
      <c r="BT245" s="54">
        <f>IF(ISBLANK(A245),"",VLOOKUP(MID(A245,3,1),Coordinate,9,false))</f>
        <v>18</v>
      </c>
      <c r="BU245" s="54">
        <f>IF(ISBLANK(A245),"",VLOOKUP(MID(A245,4,1),Coordinate,9,false))</f>
        <v>19</v>
      </c>
      <c r="BV245" s="54">
        <f>IF(ISBLANK(A245),"",VLOOKUP(MID(A245,5,1),Coordinate,9,false))</f>
        <v>14</v>
      </c>
      <c r="BW245" s="54">
        <f>IF(ISBLANK(A245),"",VLOOKUP(MID(A245,6,1),Coordinate,9,false))</f>
        <v>11</v>
      </c>
      <c r="BX245" s="84">
        <f>IF(ISBLANK(A245),"",VLOOKUP(RIGHT(A245,1),Coordinate,9,false))</f>
        <v>18</v>
      </c>
      <c r="BY245" s="84">
        <f t="array" ref="BY245">SUMPRODUCT(BR245:BX245,TRANSPOSE(Weights))</f>
        <v>423</v>
      </c>
      <c r="BZ245" s="53"/>
    </row>
    <row r="246">
      <c r="A246" s="238" t="s">
        <v>736</v>
      </c>
      <c r="B246" s="51" t="str">
        <f>IF(ISBLANK(A246),"",if(C246="","N",if(VLOOKUP(BQ246,NewPlanet,3,false)=C246,"Y","N")))</f>
        <v>N</v>
      </c>
      <c r="C246" s="3" t="s">
        <v>737</v>
      </c>
      <c r="D246" s="52"/>
      <c r="E246" s="52" t="s">
        <v>119</v>
      </c>
      <c r="F246" s="52"/>
      <c r="G246" s="53" t="s">
        <v>119</v>
      </c>
      <c r="H246" s="52"/>
      <c r="I246" s="54">
        <f t="shared" si="33"/>
        <v>2</v>
      </c>
      <c r="J246" s="52"/>
      <c r="K246" s="52" t="s">
        <v>119</v>
      </c>
      <c r="L246" s="52"/>
      <c r="M246" s="52" t="s">
        <v>119</v>
      </c>
      <c r="N246" s="52"/>
      <c r="O246" s="54">
        <f t="shared" si="34"/>
        <v>2</v>
      </c>
      <c r="P246" s="55" t="s">
        <v>124</v>
      </c>
      <c r="Q246" s="56"/>
      <c r="R246" s="57" t="s">
        <v>123</v>
      </c>
      <c r="S246" s="58" t="s">
        <v>121</v>
      </c>
      <c r="T246" s="59" t="s">
        <v>124</v>
      </c>
      <c r="U246" s="60"/>
      <c r="V246" s="61" t="s">
        <v>119</v>
      </c>
      <c r="W246" s="61" t="s">
        <v>119</v>
      </c>
      <c r="X246" s="52"/>
      <c r="Y246" s="63"/>
      <c r="Z246" s="53">
        <v>5.0</v>
      </c>
      <c r="AA246" s="53">
        <v>3.0</v>
      </c>
      <c r="AB246" s="53"/>
      <c r="AC246" s="65"/>
      <c r="AD246" s="52"/>
      <c r="AE246" s="52"/>
      <c r="AF246" s="52"/>
      <c r="AG246" s="65"/>
      <c r="AH246" s="52"/>
      <c r="AI246" s="52"/>
      <c r="AJ246" s="52"/>
      <c r="AK246" s="65"/>
      <c r="AL246" s="53">
        <v>1.0</v>
      </c>
      <c r="AM246" s="52"/>
      <c r="AN246" s="52"/>
      <c r="AO246" s="56"/>
      <c r="AP246" s="56"/>
      <c r="AQ246" s="56"/>
      <c r="AR246" s="58"/>
      <c r="AS246" s="58"/>
      <c r="AT246" s="66"/>
      <c r="AU246" s="60"/>
      <c r="AV246" s="60"/>
      <c r="AW246" s="61"/>
      <c r="AX246" s="70">
        <v>2.0</v>
      </c>
      <c r="AY246" s="31">
        <f t="shared" si="35"/>
        <v>11</v>
      </c>
      <c r="AZ246" s="63"/>
      <c r="BA246" s="69"/>
      <c r="BB246" s="69"/>
      <c r="BC246" s="69"/>
      <c r="BD246" s="89">
        <v>2.0</v>
      </c>
      <c r="BE246" s="71"/>
      <c r="BF246" s="71"/>
      <c r="BG246" s="72"/>
      <c r="BH246" s="78">
        <v>5.0</v>
      </c>
      <c r="BI246" s="78">
        <v>2.0</v>
      </c>
      <c r="BJ246" s="74"/>
      <c r="BK246" s="74"/>
      <c r="BL246" s="77">
        <f t="shared" si="36"/>
        <v>9</v>
      </c>
      <c r="BM246" s="80">
        <f t="shared" si="37"/>
        <v>20</v>
      </c>
      <c r="BN246" s="81"/>
      <c r="BO246" s="82">
        <f>IF(ISBLANK(A246),"",VLOOKUP(LEFT(A246,1),Coordinate,2,FALSE))</f>
        <v>4</v>
      </c>
      <c r="BP246" s="83">
        <f t="shared" si="40"/>
        <v>4</v>
      </c>
      <c r="BQ246" s="84">
        <f t="shared" si="41"/>
        <v>47</v>
      </c>
      <c r="BR246" s="54">
        <f>IF(ISBLANK(A246),"",vlookup(LEFT(A246,1),Coordinate,9,false))</f>
        <v>15</v>
      </c>
      <c r="BS246" s="54">
        <f>IF(ISBLANK(A246),"",VLOOKUP(MID(A246,2,1),Coordinate,9,false))</f>
        <v>11</v>
      </c>
      <c r="BT246" s="54">
        <f>IF(ISBLANK(A246),"",VLOOKUP(MID(A246,3,1),Coordinate,9,false))</f>
        <v>0</v>
      </c>
      <c r="BU246" s="54">
        <f>IF(ISBLANK(A246),"",VLOOKUP(MID(A246,4,1),Coordinate,9,false))</f>
        <v>2</v>
      </c>
      <c r="BV246" s="54">
        <f>IF(ISBLANK(A246),"",VLOOKUP(MID(A246,5,1),Coordinate,9,false))</f>
        <v>4</v>
      </c>
      <c r="BW246" s="54">
        <f>IF(ISBLANK(A246),"",VLOOKUP(MID(A246,6,1),Coordinate,9,false))</f>
        <v>1</v>
      </c>
      <c r="BX246" s="84">
        <f>IF(ISBLANK(A246),"",VLOOKUP(RIGHT(A246,1),Coordinate,9,false))</f>
        <v>14</v>
      </c>
      <c r="BY246" s="84">
        <f t="array" ref="BY246">SUMPRODUCT(BR246:BX246,TRANSPOSE(Weights))</f>
        <v>169</v>
      </c>
      <c r="BZ246" s="53"/>
    </row>
    <row r="247">
      <c r="A247" s="238" t="s">
        <v>740</v>
      </c>
      <c r="B247" s="51" t="str">
        <f>IF(ISBLANK(A247),"",if(C247="","N",if(VLOOKUP(BQ247,NewPlanet,3,false)=C247,"Y","N")))</f>
        <v>N</v>
      </c>
      <c r="C247" s="3" t="s">
        <v>741</v>
      </c>
      <c r="D247" s="52" t="s">
        <v>119</v>
      </c>
      <c r="E247" s="52"/>
      <c r="F247" s="52" t="s">
        <v>119</v>
      </c>
      <c r="G247" s="53"/>
      <c r="H247" s="52"/>
      <c r="I247" s="54">
        <f t="shared" si="33"/>
        <v>2</v>
      </c>
      <c r="J247" s="52"/>
      <c r="K247" s="52"/>
      <c r="L247" s="52" t="s">
        <v>119</v>
      </c>
      <c r="M247" s="52"/>
      <c r="N247" s="52" t="s">
        <v>119</v>
      </c>
      <c r="O247" s="54">
        <f t="shared" si="34"/>
        <v>2</v>
      </c>
      <c r="P247" s="55" t="s">
        <v>131</v>
      </c>
      <c r="Q247" s="56"/>
      <c r="R247" s="57" t="s">
        <v>123</v>
      </c>
      <c r="S247" s="58"/>
      <c r="T247" s="59" t="s">
        <v>124</v>
      </c>
      <c r="U247" s="60"/>
      <c r="V247" s="61"/>
      <c r="W247" s="62"/>
      <c r="X247" s="52" t="s">
        <v>119</v>
      </c>
      <c r="Y247" s="63"/>
      <c r="Z247" s="53">
        <v>5.0</v>
      </c>
      <c r="AA247" s="53">
        <v>5.0</v>
      </c>
      <c r="AB247" s="53">
        <v>4.0</v>
      </c>
      <c r="AC247" s="65"/>
      <c r="AD247" s="52"/>
      <c r="AE247" s="52"/>
      <c r="AF247" s="52"/>
      <c r="AG247" s="65"/>
      <c r="AH247" s="53">
        <v>1.0</v>
      </c>
      <c r="AI247" s="52"/>
      <c r="AJ247" s="52"/>
      <c r="AK247" s="65"/>
      <c r="AL247" s="52"/>
      <c r="AM247" s="52"/>
      <c r="AN247" s="52"/>
      <c r="AO247" s="56"/>
      <c r="AP247" s="64">
        <v>3.0</v>
      </c>
      <c r="AQ247" s="56"/>
      <c r="AR247" s="66">
        <v>2.0</v>
      </c>
      <c r="AS247" s="58"/>
      <c r="AT247" s="66"/>
      <c r="AU247" s="60"/>
      <c r="AV247" s="60"/>
      <c r="AW247" s="61"/>
      <c r="AX247" s="62"/>
      <c r="AY247" s="31">
        <f t="shared" si="35"/>
        <v>20</v>
      </c>
      <c r="AZ247" s="63"/>
      <c r="BA247" s="69"/>
      <c r="BB247" s="69"/>
      <c r="BC247" s="69"/>
      <c r="BD247" s="71"/>
      <c r="BE247" s="71"/>
      <c r="BF247" s="71"/>
      <c r="BG247" s="72"/>
      <c r="BH247" s="73"/>
      <c r="BI247" s="73"/>
      <c r="BJ247" s="74"/>
      <c r="BK247" s="74"/>
      <c r="BL247" s="77">
        <f t="shared" si="36"/>
        <v>0</v>
      </c>
      <c r="BM247" s="80">
        <f t="shared" si="37"/>
        <v>20</v>
      </c>
      <c r="BN247" s="81" t="s">
        <v>742</v>
      </c>
      <c r="BO247" s="82">
        <f>IF(ISBLANK(A247),"",VLOOKUP(LEFT(A247,1),Coordinate,2,FALSE))</f>
        <v>4</v>
      </c>
      <c r="BP247" s="83">
        <f t="shared" si="40"/>
        <v>4</v>
      </c>
      <c r="BQ247" s="84">
        <f t="shared" si="41"/>
        <v>85</v>
      </c>
      <c r="BR247" s="54">
        <f>IF(ISBLANK(A247),"",vlookup(LEFT(A247,1),Coordinate,9,false))</f>
        <v>15</v>
      </c>
      <c r="BS247" s="54">
        <f>IF(ISBLANK(A247),"",VLOOKUP(MID(A247,2,1),Coordinate,9,false))</f>
        <v>11</v>
      </c>
      <c r="BT247" s="54">
        <f>IF(ISBLANK(A247),"",VLOOKUP(MID(A247,3,1),Coordinate,9,false))</f>
        <v>0</v>
      </c>
      <c r="BU247" s="54">
        <f>IF(ISBLANK(A247),"",VLOOKUP(MID(A247,4,1),Coordinate,9,false))</f>
        <v>13</v>
      </c>
      <c r="BV247" s="54">
        <f>IF(ISBLANK(A247),"",VLOOKUP(MID(A247,5,1),Coordinate,9,false))</f>
        <v>4</v>
      </c>
      <c r="BW247" s="54">
        <f>IF(ISBLANK(A247),"",VLOOKUP(MID(A247,6,1),Coordinate,9,false))</f>
        <v>19</v>
      </c>
      <c r="BX247" s="84">
        <f>IF(ISBLANK(A247),"",VLOOKUP(RIGHT(A247,1),Coordinate,9,false))</f>
        <v>23</v>
      </c>
      <c r="BY247" s="84">
        <f t="array" ref="BY247">SUMPRODUCT(BR247:BX247,TRANSPOSE(Weights))</f>
        <v>384</v>
      </c>
      <c r="BZ247" s="53"/>
    </row>
    <row r="248">
      <c r="A248" s="238" t="s">
        <v>745</v>
      </c>
      <c r="B248" s="51" t="str">
        <f>IF(ISBLANK(A248),"",if(C248="","N",if(VLOOKUP(BQ248,NewPlanet,3,false)=C248,"Y","N")))</f>
        <v>N</v>
      </c>
      <c r="C248" s="3" t="s">
        <v>746</v>
      </c>
      <c r="D248" s="52" t="s">
        <v>121</v>
      </c>
      <c r="E248" s="52"/>
      <c r="F248" s="52" t="s">
        <v>121</v>
      </c>
      <c r="G248" s="53"/>
      <c r="H248" s="52"/>
      <c r="I248" s="54">
        <f t="shared" si="33"/>
        <v>2</v>
      </c>
      <c r="J248" s="52"/>
      <c r="K248" s="52" t="s">
        <v>121</v>
      </c>
      <c r="L248" s="52" t="s">
        <v>121</v>
      </c>
      <c r="M248" s="52"/>
      <c r="N248" s="52"/>
      <c r="O248" s="54">
        <f t="shared" si="34"/>
        <v>2</v>
      </c>
      <c r="P248" s="55" t="s">
        <v>123</v>
      </c>
      <c r="Q248" s="56" t="s">
        <v>121</v>
      </c>
      <c r="R248" s="57" t="s">
        <v>123</v>
      </c>
      <c r="S248" s="58" t="s">
        <v>121</v>
      </c>
      <c r="T248" s="59" t="s">
        <v>124</v>
      </c>
      <c r="U248" s="60"/>
      <c r="V248" s="61"/>
      <c r="W248" s="62"/>
      <c r="X248" s="52" t="s">
        <v>121</v>
      </c>
      <c r="Y248" s="63"/>
      <c r="Z248" s="53"/>
      <c r="AA248" s="53"/>
      <c r="AB248" s="53"/>
      <c r="AC248" s="65"/>
      <c r="AD248" s="52"/>
      <c r="AE248" s="52"/>
      <c r="AF248" s="52"/>
      <c r="AG248" s="65"/>
      <c r="AH248" s="52"/>
      <c r="AI248" s="52"/>
      <c r="AJ248" s="52"/>
      <c r="AK248" s="65"/>
      <c r="AL248" s="52"/>
      <c r="AM248" s="52"/>
      <c r="AN248" s="52"/>
      <c r="AO248" s="56"/>
      <c r="AP248" s="56"/>
      <c r="AQ248" s="56"/>
      <c r="AR248" s="58"/>
      <c r="AS248" s="58"/>
      <c r="AT248" s="66"/>
      <c r="AU248" s="60"/>
      <c r="AV248" s="60"/>
      <c r="AW248" s="61"/>
      <c r="AX248" s="62"/>
      <c r="AY248" s="31">
        <f t="shared" si="35"/>
        <v>0</v>
      </c>
      <c r="AZ248" s="63"/>
      <c r="BA248" s="69"/>
      <c r="BB248" s="69"/>
      <c r="BC248" s="69"/>
      <c r="BD248" s="71"/>
      <c r="BE248" s="71"/>
      <c r="BF248" s="71"/>
      <c r="BG248" s="72"/>
      <c r="BH248" s="73"/>
      <c r="BI248" s="73"/>
      <c r="BJ248" s="74"/>
      <c r="BK248" s="74"/>
      <c r="BL248" s="77">
        <f t="shared" si="36"/>
        <v>0</v>
      </c>
      <c r="BM248" s="80">
        <f t="shared" si="37"/>
        <v>0</v>
      </c>
      <c r="BN248" s="81"/>
      <c r="BO248" s="82">
        <f>IF(ISBLANK(A248),"",VLOOKUP(LEFT(A248,1),Coordinate,2,FALSE))</f>
        <v>4</v>
      </c>
      <c r="BP248" s="83">
        <f t="shared" si="40"/>
        <v>4</v>
      </c>
      <c r="BQ248" s="84">
        <f t="shared" si="41"/>
        <v>96</v>
      </c>
      <c r="BR248" s="54">
        <f>IF(ISBLANK(A248),"",vlookup(LEFT(A248,1),Coordinate,9,false))</f>
        <v>15</v>
      </c>
      <c r="BS248" s="54">
        <f>IF(ISBLANK(A248),"",VLOOKUP(MID(A248,2,1),Coordinate,9,false))</f>
        <v>13</v>
      </c>
      <c r="BT248" s="54">
        <f>IF(ISBLANK(A248),"",VLOOKUP(MID(A248,3,1),Coordinate,9,false))</f>
        <v>18</v>
      </c>
      <c r="BU248" s="54">
        <f>IF(ISBLANK(A248),"",VLOOKUP(MID(A248,4,1),Coordinate,9,false))</f>
        <v>5</v>
      </c>
      <c r="BV248" s="54">
        <f>IF(ISBLANK(A248),"",VLOOKUP(MID(A248,5,1),Coordinate,9,false))</f>
        <v>24</v>
      </c>
      <c r="BW248" s="54">
        <f>IF(ISBLANK(A248),"",VLOOKUP(MID(A248,6,1),Coordinate,9,false))</f>
        <v>7</v>
      </c>
      <c r="BX248" s="84">
        <f>IF(ISBLANK(A248),"",VLOOKUP(RIGHT(A248,1),Coordinate,9,false))</f>
        <v>14</v>
      </c>
      <c r="BY248" s="84">
        <f t="array" ref="BY248">SUMPRODUCT(BR248:BX248,TRANSPOSE(Weights))</f>
        <v>375</v>
      </c>
      <c r="BZ248" s="53"/>
    </row>
    <row r="249">
      <c r="A249" s="238" t="s">
        <v>748</v>
      </c>
      <c r="B249" s="51" t="str">
        <f>IF(ISBLANK(A249),"",if(C249="","N",if(VLOOKUP(BQ249,NewPlanet,3,false)=C249,"Y","N")))</f>
        <v>N</v>
      </c>
      <c r="C249" s="3" t="s">
        <v>750</v>
      </c>
      <c r="D249" s="52"/>
      <c r="E249" s="52"/>
      <c r="F249" s="53" t="s">
        <v>119</v>
      </c>
      <c r="G249" s="53"/>
      <c r="H249" s="53" t="s">
        <v>119</v>
      </c>
      <c r="I249" s="54">
        <f t="shared" si="33"/>
        <v>2</v>
      </c>
      <c r="J249" s="53" t="s">
        <v>119</v>
      </c>
      <c r="K249" s="52"/>
      <c r="L249" s="53" t="s">
        <v>119</v>
      </c>
      <c r="M249" s="52"/>
      <c r="N249" s="52"/>
      <c r="O249" s="54">
        <f t="shared" si="34"/>
        <v>2</v>
      </c>
      <c r="P249" s="55" t="s">
        <v>124</v>
      </c>
      <c r="Q249" s="56"/>
      <c r="R249" s="57" t="s">
        <v>124</v>
      </c>
      <c r="S249" s="58"/>
      <c r="T249" s="59" t="s">
        <v>125</v>
      </c>
      <c r="U249" s="67" t="s">
        <v>119</v>
      </c>
      <c r="V249" s="61"/>
      <c r="W249" s="70" t="s">
        <v>119</v>
      </c>
      <c r="X249" s="52"/>
      <c r="Y249" s="63"/>
      <c r="Z249" s="53">
        <v>3.0</v>
      </c>
      <c r="AA249" s="53">
        <v>2.0</v>
      </c>
      <c r="AB249" s="53">
        <v>2.0</v>
      </c>
      <c r="AC249" s="65"/>
      <c r="AD249" s="52"/>
      <c r="AE249" s="52"/>
      <c r="AF249" s="52"/>
      <c r="AG249" s="65"/>
      <c r="AH249" s="52"/>
      <c r="AI249" s="52"/>
      <c r="AJ249" s="52"/>
      <c r="AK249" s="65"/>
      <c r="AL249" s="52"/>
      <c r="AM249" s="52"/>
      <c r="AN249" s="52"/>
      <c r="AO249" s="56"/>
      <c r="AP249" s="56"/>
      <c r="AQ249" s="56"/>
      <c r="AR249" s="58"/>
      <c r="AS249" s="58"/>
      <c r="AT249" s="66"/>
      <c r="AU249" s="60"/>
      <c r="AV249" s="60"/>
      <c r="AW249" s="61"/>
      <c r="AX249" s="62"/>
      <c r="AY249" s="31">
        <f t="shared" si="35"/>
        <v>7</v>
      </c>
      <c r="AZ249" s="63"/>
      <c r="BA249" s="69"/>
      <c r="BB249" s="69"/>
      <c r="BC249" s="69"/>
      <c r="BD249" s="71"/>
      <c r="BE249" s="71"/>
      <c r="BF249" s="71"/>
      <c r="BG249" s="76">
        <v>8.0</v>
      </c>
      <c r="BH249" s="73"/>
      <c r="BI249" s="73"/>
      <c r="BJ249" s="79">
        <v>3.0</v>
      </c>
      <c r="BK249" s="79">
        <v>2.0</v>
      </c>
      <c r="BL249" s="77">
        <f t="shared" si="36"/>
        <v>13</v>
      </c>
      <c r="BM249" s="80">
        <f t="shared" si="37"/>
        <v>20</v>
      </c>
      <c r="BN249" s="81"/>
      <c r="BO249" s="82">
        <f>IF(ISBLANK(A249),"",VLOOKUP(LEFT(A249,1),Coordinate,2,FALSE))</f>
        <v>4</v>
      </c>
      <c r="BP249" s="83">
        <f t="shared" si="40"/>
        <v>4</v>
      </c>
      <c r="BQ249" s="84">
        <f t="shared" si="41"/>
        <v>77</v>
      </c>
      <c r="BR249" s="54">
        <f>IF(ISBLANK(A249),"",vlookup(LEFT(A249,1),Coordinate,9,false))</f>
        <v>15</v>
      </c>
      <c r="BS249" s="54">
        <f>IF(ISBLANK(A249),"",VLOOKUP(MID(A249,2,1),Coordinate,9,false))</f>
        <v>14</v>
      </c>
      <c r="BT249" s="54">
        <f>IF(ISBLANK(A249),"",VLOOKUP(MID(A249,3,1),Coordinate,9,false))</f>
        <v>1</v>
      </c>
      <c r="BU249" s="54">
        <f>IF(ISBLANK(A249),"",VLOOKUP(MID(A249,4,1),Coordinate,9,false))</f>
        <v>2</v>
      </c>
      <c r="BV249" s="54">
        <f>IF(ISBLANK(A249),"",VLOOKUP(MID(A249,5,1),Coordinate,9,false))</f>
        <v>16</v>
      </c>
      <c r="BW249" s="54">
        <f>IF(ISBLANK(A249),"",VLOOKUP(MID(A249,6,1),Coordinate,9,false))</f>
        <v>23</v>
      </c>
      <c r="BX249" s="84">
        <f>IF(ISBLANK(A249),"",VLOOKUP(RIGHT(A249,1),Coordinate,9,false))</f>
        <v>6</v>
      </c>
      <c r="BY249" s="84">
        <f t="array" ref="BY249">SUMPRODUCT(BR249:BX249,TRANSPOSE(Weights))</f>
        <v>314</v>
      </c>
      <c r="BZ249" s="53"/>
    </row>
    <row r="250">
      <c r="A250" s="238" t="s">
        <v>752</v>
      </c>
      <c r="B250" s="51" t="str">
        <f>IF(ISBLANK(A250),"",if(C250="","N",if(VLOOKUP(BQ250,NewPlanet,3,false)=C250,"Y","N")))</f>
        <v>N</v>
      </c>
      <c r="C250" s="114" t="s">
        <v>753</v>
      </c>
      <c r="D250" s="52"/>
      <c r="E250" s="52"/>
      <c r="F250" s="53" t="s">
        <v>119</v>
      </c>
      <c r="G250" s="53"/>
      <c r="H250" s="53" t="s">
        <v>119</v>
      </c>
      <c r="I250" s="54">
        <f t="shared" si="33"/>
        <v>2</v>
      </c>
      <c r="J250" s="53" t="s">
        <v>119</v>
      </c>
      <c r="K250" s="53" t="s">
        <v>119</v>
      </c>
      <c r="L250" s="52"/>
      <c r="M250" s="52"/>
      <c r="N250" s="52"/>
      <c r="O250" s="54">
        <f t="shared" si="34"/>
        <v>2</v>
      </c>
      <c r="P250" s="55" t="s">
        <v>123</v>
      </c>
      <c r="Q250" s="64" t="s">
        <v>119</v>
      </c>
      <c r="R250" s="55" t="s">
        <v>123</v>
      </c>
      <c r="S250" s="58"/>
      <c r="T250" s="59" t="s">
        <v>124</v>
      </c>
      <c r="U250" s="60"/>
      <c r="V250" s="61"/>
      <c r="W250" s="70" t="s">
        <v>119</v>
      </c>
      <c r="X250" s="53" t="s">
        <v>119</v>
      </c>
      <c r="Y250" s="63"/>
      <c r="Z250" s="53">
        <v>5.0</v>
      </c>
      <c r="AA250" s="53">
        <v>2.0</v>
      </c>
      <c r="AB250" s="53"/>
      <c r="AC250" s="65"/>
      <c r="AD250" s="53">
        <v>1.0</v>
      </c>
      <c r="AE250" s="52"/>
      <c r="AF250" s="52"/>
      <c r="AG250" s="65"/>
      <c r="AH250" s="52"/>
      <c r="AI250" s="52"/>
      <c r="AJ250" s="52"/>
      <c r="AK250" s="65"/>
      <c r="AL250" s="52"/>
      <c r="AM250" s="52"/>
      <c r="AN250" s="52"/>
      <c r="AO250" s="56"/>
      <c r="AP250" s="56"/>
      <c r="AQ250" s="56"/>
      <c r="AR250" s="66">
        <v>3.0</v>
      </c>
      <c r="AS250" s="58"/>
      <c r="AT250" s="66"/>
      <c r="AU250" s="60"/>
      <c r="AV250" s="60"/>
      <c r="AW250" s="61"/>
      <c r="AX250" s="70">
        <v>5.0</v>
      </c>
      <c r="AY250" s="31">
        <f t="shared" si="35"/>
        <v>16</v>
      </c>
      <c r="AZ250" s="63"/>
      <c r="BA250" s="75">
        <v>4.0</v>
      </c>
      <c r="BB250" s="69"/>
      <c r="BC250" s="69"/>
      <c r="BD250" s="71"/>
      <c r="BE250" s="71"/>
      <c r="BF250" s="71"/>
      <c r="BG250" s="72"/>
      <c r="BH250" s="73"/>
      <c r="BI250" s="73"/>
      <c r="BJ250" s="74"/>
      <c r="BK250" s="74"/>
      <c r="BL250" s="77">
        <f t="shared" si="36"/>
        <v>4</v>
      </c>
      <c r="BM250" s="80">
        <f t="shared" si="37"/>
        <v>20</v>
      </c>
      <c r="BN250" s="81"/>
      <c r="BO250" s="82">
        <f>IF(ISBLANK(A250),"",VLOOKUP(LEFT(A250,1),Coordinate,2,FALSE))</f>
        <v>4</v>
      </c>
      <c r="BP250" s="83">
        <f t="shared" si="40"/>
        <v>4</v>
      </c>
      <c r="BQ250" s="84">
        <f t="shared" si="41"/>
        <v>87</v>
      </c>
      <c r="BR250" s="54">
        <f>IF(ISBLANK(A250),"",vlookup(LEFT(A250,1),Coordinate,9,false))</f>
        <v>15</v>
      </c>
      <c r="BS250" s="54">
        <f>IF(ISBLANK(A250),"",VLOOKUP(MID(A250,2,1),Coordinate,9,false))</f>
        <v>14</v>
      </c>
      <c r="BT250" s="54">
        <f>IF(ISBLANK(A250),"",VLOOKUP(MID(A250,3,1),Coordinate,9,false))</f>
        <v>17</v>
      </c>
      <c r="BU250" s="54">
        <f>IF(ISBLANK(A250),"",VLOOKUP(MID(A250,4,1),Coordinate,9,false))</f>
        <v>13</v>
      </c>
      <c r="BV250" s="54">
        <f>IF(ISBLANK(A250),"",VLOOKUP(MID(A250,5,1),Coordinate,9,false))</f>
        <v>7</v>
      </c>
      <c r="BW250" s="54">
        <f>IF(ISBLANK(A250),"",VLOOKUP(MID(A250,6,1),Coordinate,9,false))</f>
        <v>20</v>
      </c>
      <c r="BX250" s="84">
        <f>IF(ISBLANK(A250),"",VLOOKUP(RIGHT(A250,1),Coordinate,9,false))</f>
        <v>1</v>
      </c>
      <c r="BY250" s="84">
        <f t="array" ref="BY250">SUMPRODUCT(BR250:BX250,TRANSPOSE(Weights))</f>
        <v>308</v>
      </c>
      <c r="BZ250" s="53"/>
    </row>
    <row r="251">
      <c r="A251" s="238" t="s">
        <v>756</v>
      </c>
      <c r="B251" s="51" t="str">
        <f>IF(ISBLANK(A251),"",if(C251="","N",if(VLOOKUP(BQ251,NewPlanet,3,false)=C251,"Y","N")))</f>
        <v>N</v>
      </c>
      <c r="C251" s="3" t="s">
        <v>757</v>
      </c>
      <c r="D251" s="52" t="s">
        <v>121</v>
      </c>
      <c r="E251" s="52"/>
      <c r="F251" s="52"/>
      <c r="G251" s="53" t="s">
        <v>121</v>
      </c>
      <c r="H251" s="52"/>
      <c r="I251" s="54">
        <f t="shared" si="33"/>
        <v>2</v>
      </c>
      <c r="J251" s="52" t="s">
        <v>121</v>
      </c>
      <c r="K251" s="52"/>
      <c r="L251" s="52"/>
      <c r="M251" s="52"/>
      <c r="N251" s="52" t="s">
        <v>121</v>
      </c>
      <c r="O251" s="54">
        <f t="shared" si="34"/>
        <v>2</v>
      </c>
      <c r="P251" s="55" t="s">
        <v>124</v>
      </c>
      <c r="Q251" s="56"/>
      <c r="R251" s="57" t="s">
        <v>124</v>
      </c>
      <c r="S251" s="58"/>
      <c r="T251" s="59" t="s">
        <v>125</v>
      </c>
      <c r="U251" s="60" t="s">
        <v>121</v>
      </c>
      <c r="V251" s="61" t="s">
        <v>121</v>
      </c>
      <c r="W251" s="62"/>
      <c r="X251" s="52"/>
      <c r="Y251" s="63"/>
      <c r="Z251" s="53">
        <v>3.0</v>
      </c>
      <c r="AA251" s="53">
        <v>2.0</v>
      </c>
      <c r="AB251" s="53">
        <v>3.0</v>
      </c>
      <c r="AC251" s="65"/>
      <c r="AD251" s="52"/>
      <c r="AE251" s="52"/>
      <c r="AF251" s="52"/>
      <c r="AG251" s="65"/>
      <c r="AH251" s="52"/>
      <c r="AI251" s="52"/>
      <c r="AJ251" s="52"/>
      <c r="AK251" s="65"/>
      <c r="AL251" s="52"/>
      <c r="AM251" s="52"/>
      <c r="AN251" s="52"/>
      <c r="AO251" s="56"/>
      <c r="AP251" s="56"/>
      <c r="AQ251" s="56"/>
      <c r="AR251" s="58"/>
      <c r="AS251" s="58"/>
      <c r="AT251" s="66"/>
      <c r="AU251" s="60"/>
      <c r="AV251" s="60"/>
      <c r="AW251" s="61"/>
      <c r="AX251" s="62"/>
      <c r="AY251" s="31">
        <f t="shared" si="35"/>
        <v>8</v>
      </c>
      <c r="AZ251" s="63"/>
      <c r="BA251" s="69"/>
      <c r="BB251" s="69"/>
      <c r="BC251" s="69"/>
      <c r="BD251" s="71"/>
      <c r="BE251" s="71"/>
      <c r="BF251" s="71"/>
      <c r="BG251" s="72">
        <v>5.0</v>
      </c>
      <c r="BH251" s="73">
        <v>4.0</v>
      </c>
      <c r="BI251" s="73">
        <v>3.0</v>
      </c>
      <c r="BJ251" s="74"/>
      <c r="BK251" s="74"/>
      <c r="BL251" s="77">
        <f t="shared" si="36"/>
        <v>12</v>
      </c>
      <c r="BM251" s="80">
        <f t="shared" si="37"/>
        <v>20</v>
      </c>
      <c r="BN251" s="81" t="s">
        <v>142</v>
      </c>
      <c r="BO251" s="82">
        <f>IF(ISBLANK(A251),"",VLOOKUP(LEFT(A251,1),Coordinate,2,FALSE))</f>
        <v>4</v>
      </c>
      <c r="BP251" s="83">
        <f t="shared" si="40"/>
        <v>4</v>
      </c>
      <c r="BQ251" s="84">
        <f t="shared" si="41"/>
        <v>126</v>
      </c>
      <c r="BR251" s="54">
        <f>IF(ISBLANK(A251),"",vlookup(LEFT(A251,1),Coordinate,9,false))</f>
        <v>15</v>
      </c>
      <c r="BS251" s="54">
        <f>IF(ISBLANK(A251),"",VLOOKUP(MID(A251,2,1),Coordinate,9,false))</f>
        <v>16</v>
      </c>
      <c r="BT251" s="54">
        <f>IF(ISBLANK(A251),"",VLOOKUP(MID(A251,3,1),Coordinate,9,false))</f>
        <v>17</v>
      </c>
      <c r="BU251" s="54">
        <f>IF(ISBLANK(A251),"",VLOOKUP(MID(A251,4,1),Coordinate,9,false))</f>
        <v>19</v>
      </c>
      <c r="BV251" s="54">
        <f>IF(ISBLANK(A251),"",VLOOKUP(MID(A251,5,1),Coordinate,9,false))</f>
        <v>18</v>
      </c>
      <c r="BW251" s="54">
        <f>IF(ISBLANK(A251),"",VLOOKUP(MID(A251,6,1),Coordinate,9,false))</f>
        <v>20</v>
      </c>
      <c r="BX251" s="84">
        <f>IF(ISBLANK(A251),"",VLOOKUP(RIGHT(A251,1),Coordinate,9,false))</f>
        <v>21</v>
      </c>
      <c r="BY251" s="84">
        <f t="array" ref="BY251">SUMPRODUCT(BR251:BX251,TRANSPOSE(Weights))</f>
        <v>531</v>
      </c>
      <c r="BZ251" s="53"/>
    </row>
    <row r="252">
      <c r="A252" s="238" t="s">
        <v>758</v>
      </c>
      <c r="B252" s="51" t="str">
        <f>IF(ISBLANK(A252),"",if(C252="","N",if(VLOOKUP(BQ252,NewPlanet,3,false)=C252,"Y","N")))</f>
        <v>N</v>
      </c>
      <c r="C252" s="3" t="s">
        <v>759</v>
      </c>
      <c r="D252" s="52"/>
      <c r="E252" s="53" t="s">
        <v>119</v>
      </c>
      <c r="F252" s="53" t="s">
        <v>119</v>
      </c>
      <c r="G252" s="53"/>
      <c r="H252" s="52"/>
      <c r="I252" s="54">
        <f t="shared" si="33"/>
        <v>2</v>
      </c>
      <c r="J252" s="53" t="s">
        <v>119</v>
      </c>
      <c r="K252" s="52"/>
      <c r="L252" s="52"/>
      <c r="M252" s="53" t="s">
        <v>119</v>
      </c>
      <c r="N252" s="52"/>
      <c r="O252" s="54">
        <f t="shared" si="34"/>
        <v>2</v>
      </c>
      <c r="P252" s="55" t="s">
        <v>123</v>
      </c>
      <c r="Q252" s="56"/>
      <c r="R252" s="57" t="s">
        <v>123</v>
      </c>
      <c r="S252" s="58"/>
      <c r="T252" s="59" t="s">
        <v>124</v>
      </c>
      <c r="U252" s="60"/>
      <c r="V252" s="61"/>
      <c r="W252" s="62"/>
      <c r="X252" s="52"/>
      <c r="Y252" s="63"/>
      <c r="Z252" s="53">
        <v>4.0</v>
      </c>
      <c r="AA252" s="53">
        <v>4.0</v>
      </c>
      <c r="AB252" s="53">
        <v>5.0</v>
      </c>
      <c r="AC252" s="65"/>
      <c r="AD252" s="52"/>
      <c r="AE252" s="52"/>
      <c r="AF252" s="52"/>
      <c r="AG252" s="65"/>
      <c r="AH252" s="52"/>
      <c r="AI252" s="52"/>
      <c r="AJ252" s="52"/>
      <c r="AK252" s="65"/>
      <c r="AL252" s="52"/>
      <c r="AM252" s="52"/>
      <c r="AN252" s="52"/>
      <c r="AO252" s="64">
        <v>3.0</v>
      </c>
      <c r="AP252" s="56"/>
      <c r="AQ252" s="56"/>
      <c r="AR252" s="66">
        <v>4.0</v>
      </c>
      <c r="AS252" s="58"/>
      <c r="AT252" s="66"/>
      <c r="AU252" s="60"/>
      <c r="AV252" s="60"/>
      <c r="AW252" s="61"/>
      <c r="AX252" s="62"/>
      <c r="AY252" s="31">
        <f t="shared" si="35"/>
        <v>20</v>
      </c>
      <c r="AZ252" s="63"/>
      <c r="BA252" s="69"/>
      <c r="BB252" s="69"/>
      <c r="BC252" s="69"/>
      <c r="BD252" s="71"/>
      <c r="BE252" s="71"/>
      <c r="BF252" s="71"/>
      <c r="BG252" s="72"/>
      <c r="BH252" s="73"/>
      <c r="BI252" s="73"/>
      <c r="BJ252" s="74"/>
      <c r="BK252" s="74"/>
      <c r="BL252" s="77">
        <f t="shared" si="36"/>
        <v>0</v>
      </c>
      <c r="BM252" s="80">
        <f t="shared" si="37"/>
        <v>20</v>
      </c>
      <c r="BN252" s="81"/>
      <c r="BO252" s="82">
        <f>IF(ISBLANK(A252),"",VLOOKUP(LEFT(A252,1),Coordinate,2,FALSE))</f>
        <v>4</v>
      </c>
      <c r="BP252" s="83">
        <f t="shared" si="40"/>
        <v>4</v>
      </c>
      <c r="BQ252" s="84">
        <f t="shared" si="41"/>
        <v>74</v>
      </c>
      <c r="BR252" s="54">
        <f>IF(ISBLANK(A252),"",vlookup(LEFT(A252,1),Coordinate,9,false))</f>
        <v>15</v>
      </c>
      <c r="BS252" s="54">
        <f>IF(ISBLANK(A252),"",VLOOKUP(MID(A252,2,1),Coordinate,9,false))</f>
        <v>17</v>
      </c>
      <c r="BT252" s="54">
        <f>IF(ISBLANK(A252),"",VLOOKUP(MID(A252,3,1),Coordinate,9,false))</f>
        <v>14</v>
      </c>
      <c r="BU252" s="54">
        <f>IF(ISBLANK(A252),"",VLOOKUP(MID(A252,4,1),Coordinate,9,false))</f>
        <v>1</v>
      </c>
      <c r="BV252" s="54">
        <f>IF(ISBLANK(A252),"",VLOOKUP(MID(A252,5,1),Coordinate,9,false))</f>
        <v>11</v>
      </c>
      <c r="BW252" s="54">
        <f>IF(ISBLANK(A252),"",VLOOKUP(MID(A252,6,1),Coordinate,9,false))</f>
        <v>4</v>
      </c>
      <c r="BX252" s="84">
        <f>IF(ISBLANK(A252),"",VLOOKUP(RIGHT(A252,1),Coordinate,9,false))</f>
        <v>12</v>
      </c>
      <c r="BY252" s="84">
        <f t="array" ref="BY252">SUMPRODUCT(BR252:BX252,TRANSPOSE(Weights))</f>
        <v>258</v>
      </c>
      <c r="BZ252" s="53"/>
    </row>
    <row r="253">
      <c r="A253" s="238" t="s">
        <v>762</v>
      </c>
      <c r="B253" s="51" t="str">
        <f>IF(ISBLANK(A253),"",if(C253="","N",if(VLOOKUP(BQ253,NewPlanet,3,false)=C253,"Y","N")))</f>
        <v>N</v>
      </c>
      <c r="C253" s="3" t="s">
        <v>763</v>
      </c>
      <c r="D253" s="52"/>
      <c r="E253" s="52"/>
      <c r="F253" s="53" t="s">
        <v>121</v>
      </c>
      <c r="G253" s="53" t="s">
        <v>121</v>
      </c>
      <c r="H253" s="52"/>
      <c r="I253" s="54">
        <f t="shared" si="33"/>
        <v>2</v>
      </c>
      <c r="J253" s="52"/>
      <c r="K253" s="53" t="s">
        <v>121</v>
      </c>
      <c r="L253" s="53" t="s">
        <v>121</v>
      </c>
      <c r="M253" s="52"/>
      <c r="N253" s="52"/>
      <c r="O253" s="54">
        <f t="shared" si="34"/>
        <v>2</v>
      </c>
      <c r="P253" s="55" t="s">
        <v>123</v>
      </c>
      <c r="Q253" s="56"/>
      <c r="R253" s="57" t="s">
        <v>123</v>
      </c>
      <c r="S253" s="66" t="s">
        <v>121</v>
      </c>
      <c r="T253" s="59" t="s">
        <v>124</v>
      </c>
      <c r="U253" s="60"/>
      <c r="V253" s="61"/>
      <c r="W253" s="70" t="s">
        <v>121</v>
      </c>
      <c r="X253" s="53" t="s">
        <v>121</v>
      </c>
      <c r="Y253" s="63"/>
      <c r="Z253" s="53">
        <v>2.0</v>
      </c>
      <c r="AA253" s="53">
        <v>3.0</v>
      </c>
      <c r="AB253" s="53"/>
      <c r="AC253" s="65"/>
      <c r="AD253" s="53">
        <v>1.0</v>
      </c>
      <c r="AE253" s="52"/>
      <c r="AF253" s="52"/>
      <c r="AG253" s="65"/>
      <c r="AH253" s="52"/>
      <c r="AI253" s="52"/>
      <c r="AJ253" s="52"/>
      <c r="AK253" s="65"/>
      <c r="AL253" s="52"/>
      <c r="AM253" s="52"/>
      <c r="AN253" s="52"/>
      <c r="AO253" s="64">
        <v>3.0</v>
      </c>
      <c r="AP253" s="56"/>
      <c r="AQ253" s="56"/>
      <c r="AR253" s="58"/>
      <c r="AS253" s="58"/>
      <c r="AT253" s="66"/>
      <c r="AU253" s="60"/>
      <c r="AV253" s="60"/>
      <c r="AW253" s="61"/>
      <c r="AX253" s="62"/>
      <c r="AY253" s="31">
        <f t="shared" si="35"/>
        <v>9</v>
      </c>
      <c r="AZ253" s="63"/>
      <c r="BA253" s="69"/>
      <c r="BB253" s="69"/>
      <c r="BC253" s="69"/>
      <c r="BD253" s="89">
        <v>4.0</v>
      </c>
      <c r="BE253" s="71"/>
      <c r="BF253" s="71"/>
      <c r="BG253" s="72"/>
      <c r="BH253" s="73"/>
      <c r="BI253" s="73"/>
      <c r="BJ253" s="79">
        <v>3.0</v>
      </c>
      <c r="BK253" s="79">
        <v>4.0</v>
      </c>
      <c r="BL253" s="77">
        <f t="shared" si="36"/>
        <v>11</v>
      </c>
      <c r="BM253" s="80">
        <f t="shared" si="37"/>
        <v>20</v>
      </c>
      <c r="BN253" s="81"/>
      <c r="BO253" s="82">
        <f>IF(ISBLANK(A253),"",VLOOKUP(LEFT(A253,1),Coordinate,2,FALSE))</f>
        <v>4</v>
      </c>
      <c r="BP253" s="83">
        <f t="shared" si="40"/>
        <v>4</v>
      </c>
      <c r="BQ253" s="84">
        <f t="shared" si="41"/>
        <v>68</v>
      </c>
      <c r="BR253" s="54">
        <f>IF(ISBLANK(A253),"",vlookup(LEFT(A253,1),Coordinate,9,false))</f>
        <v>15</v>
      </c>
      <c r="BS253" s="54">
        <f>IF(ISBLANK(A253),"",VLOOKUP(MID(A253,2,1),Coordinate,9,false))</f>
        <v>22</v>
      </c>
      <c r="BT253" s="54">
        <f>IF(ISBLANK(A253),"",VLOOKUP(MID(A253,3,1),Coordinate,9,false))</f>
        <v>12</v>
      </c>
      <c r="BU253" s="54">
        <f>IF(ISBLANK(A253),"",VLOOKUP(MID(A253,4,1),Coordinate,9,false))</f>
        <v>5</v>
      </c>
      <c r="BV253" s="54">
        <f>IF(ISBLANK(A253),"",VLOOKUP(MID(A253,5,1),Coordinate,9,false))</f>
        <v>5</v>
      </c>
      <c r="BW253" s="54">
        <f>IF(ISBLANK(A253),"",VLOOKUP(MID(A253,6,1),Coordinate,9,false))</f>
        <v>9</v>
      </c>
      <c r="BX253" s="84">
        <f>IF(ISBLANK(A253),"",VLOOKUP(RIGHT(A253,1),Coordinate,9,false))</f>
        <v>0</v>
      </c>
      <c r="BY253" s="84">
        <f t="array" ref="BY253">SUMPRODUCT(BR253:BX253,TRANSPOSE(Weights))</f>
        <v>194</v>
      </c>
      <c r="BZ253" s="53"/>
    </row>
    <row r="254">
      <c r="A254" s="238" t="s">
        <v>767</v>
      </c>
      <c r="B254" s="51" t="str">
        <f>IF(ISBLANK(A254),"",if(C254="","N",if(VLOOKUP(BQ254,NewPlanet,3,false)=C254,"Y","N")))</f>
        <v>N</v>
      </c>
      <c r="C254" s="3" t="s">
        <v>768</v>
      </c>
      <c r="D254" s="52"/>
      <c r="E254" s="52" t="s">
        <v>121</v>
      </c>
      <c r="F254" s="52"/>
      <c r="G254" s="53"/>
      <c r="H254" s="52" t="s">
        <v>121</v>
      </c>
      <c r="I254" s="54">
        <f t="shared" si="33"/>
        <v>2</v>
      </c>
      <c r="J254" s="52"/>
      <c r="K254" s="52" t="s">
        <v>121</v>
      </c>
      <c r="L254" s="52"/>
      <c r="M254" s="52"/>
      <c r="N254" s="52" t="s">
        <v>121</v>
      </c>
      <c r="O254" s="54">
        <f t="shared" si="34"/>
        <v>2</v>
      </c>
      <c r="P254" s="55" t="s">
        <v>123</v>
      </c>
      <c r="Q254" s="56" t="s">
        <v>121</v>
      </c>
      <c r="R254" s="57" t="s">
        <v>131</v>
      </c>
      <c r="S254" s="58"/>
      <c r="T254" s="59" t="s">
        <v>125</v>
      </c>
      <c r="U254" s="60" t="s">
        <v>121</v>
      </c>
      <c r="V254" s="61"/>
      <c r="W254" s="62" t="s">
        <v>121</v>
      </c>
      <c r="X254" s="52" t="s">
        <v>121</v>
      </c>
      <c r="Y254" s="63"/>
      <c r="Z254" s="53">
        <v>2.0</v>
      </c>
      <c r="AA254" s="53">
        <v>4.0</v>
      </c>
      <c r="AB254" s="53"/>
      <c r="AC254" s="65"/>
      <c r="AD254" s="52"/>
      <c r="AE254" s="52"/>
      <c r="AF254" s="52"/>
      <c r="AG254" s="65"/>
      <c r="AH254" s="52"/>
      <c r="AI254" s="52"/>
      <c r="AJ254" s="52"/>
      <c r="AK254" s="65"/>
      <c r="AL254" s="52"/>
      <c r="AM254" s="52"/>
      <c r="AN254" s="52">
        <v>1.0</v>
      </c>
      <c r="AO254" s="56"/>
      <c r="AP254" s="56"/>
      <c r="AQ254" s="56"/>
      <c r="AR254" s="58"/>
      <c r="AS254" s="58">
        <v>2.0</v>
      </c>
      <c r="AT254" s="66"/>
      <c r="AU254" s="60"/>
      <c r="AV254" s="60"/>
      <c r="AW254" s="61"/>
      <c r="AX254" s="62"/>
      <c r="AY254" s="31">
        <f t="shared" si="35"/>
        <v>9</v>
      </c>
      <c r="AZ254" s="63"/>
      <c r="BA254" s="69">
        <v>2.0</v>
      </c>
      <c r="BB254" s="69"/>
      <c r="BC254" s="69"/>
      <c r="BD254" s="71"/>
      <c r="BE254" s="71"/>
      <c r="BF254" s="71"/>
      <c r="BG254" s="72">
        <v>5.0</v>
      </c>
      <c r="BH254" s="73"/>
      <c r="BI254" s="73"/>
      <c r="BJ254" s="74">
        <v>2.0</v>
      </c>
      <c r="BK254" s="74">
        <v>2.0</v>
      </c>
      <c r="BL254" s="77">
        <f t="shared" si="36"/>
        <v>11</v>
      </c>
      <c r="BM254" s="80">
        <f t="shared" si="37"/>
        <v>20</v>
      </c>
      <c r="BN254" s="81" t="s">
        <v>769</v>
      </c>
      <c r="BO254" s="82">
        <f>IF(ISBLANK(A254),"",VLOOKUP(LEFT(A254,1),Coordinate,2,FALSE))</f>
        <v>4</v>
      </c>
      <c r="BP254" s="83">
        <f t="shared" si="40"/>
        <v>4</v>
      </c>
      <c r="BQ254" s="84">
        <f t="shared" si="41"/>
        <v>57</v>
      </c>
      <c r="BR254" s="54">
        <f>IF(ISBLANK(A254),"",vlookup(LEFT(A254,1),Coordinate,9,false))</f>
        <v>16</v>
      </c>
      <c r="BS254" s="54">
        <f>IF(ISBLANK(A254),"",VLOOKUP(MID(A254,2,1),Coordinate,9,false))</f>
        <v>8</v>
      </c>
      <c r="BT254" s="54">
        <f>IF(ISBLANK(A254),"",VLOOKUP(MID(A254,3,1),Coordinate,9,false))</f>
        <v>2</v>
      </c>
      <c r="BU254" s="54">
        <f>IF(ISBLANK(A254),"",VLOOKUP(MID(A254,4,1),Coordinate,9,false))</f>
        <v>7</v>
      </c>
      <c r="BV254" s="54">
        <f>IF(ISBLANK(A254),"",VLOOKUP(MID(A254,5,1),Coordinate,9,false))</f>
        <v>4</v>
      </c>
      <c r="BW254" s="54">
        <f>IF(ISBLANK(A254),"",VLOOKUP(MID(A254,6,1),Coordinate,9,false))</f>
        <v>3</v>
      </c>
      <c r="BX254" s="84">
        <f>IF(ISBLANK(A254),"",VLOOKUP(RIGHT(A254,1),Coordinate,9,false))</f>
        <v>17</v>
      </c>
      <c r="BY254" s="84">
        <f t="array" ref="BY254">SUMPRODUCT(BR254:BX254,TRANSPOSE(Weights))</f>
        <v>223</v>
      </c>
      <c r="BZ254" s="53"/>
    </row>
    <row r="255" ht="15.0" customHeight="1">
      <c r="A255" s="238" t="s">
        <v>772</v>
      </c>
      <c r="B255" s="51" t="str">
        <f>IF(ISBLANK(A255),"",if(C255="","N",if(VLOOKUP(BQ255,NewPlanet,3,false)=C255,"Y","N")))</f>
        <v>N</v>
      </c>
      <c r="C255" s="3" t="s">
        <v>773</v>
      </c>
      <c r="D255" s="52"/>
      <c r="E255" s="53" t="s">
        <v>121</v>
      </c>
      <c r="F255" s="52"/>
      <c r="G255" s="53" t="s">
        <v>121</v>
      </c>
      <c r="H255" s="52"/>
      <c r="I255" s="54">
        <f t="shared" si="33"/>
        <v>2</v>
      </c>
      <c r="J255" s="53" t="s">
        <v>121</v>
      </c>
      <c r="K255" s="53" t="s">
        <v>121</v>
      </c>
      <c r="L255" s="52"/>
      <c r="M255" s="52"/>
      <c r="N255" s="52"/>
      <c r="O255" s="54">
        <f t="shared" si="34"/>
        <v>2</v>
      </c>
      <c r="P255" s="55" t="s">
        <v>124</v>
      </c>
      <c r="Q255" s="56"/>
      <c r="R255" s="57" t="s">
        <v>124</v>
      </c>
      <c r="S255" s="58"/>
      <c r="T255" s="59" t="s">
        <v>125</v>
      </c>
      <c r="U255" s="67" t="s">
        <v>121</v>
      </c>
      <c r="V255" s="61"/>
      <c r="W255" s="62"/>
      <c r="X255" s="53" t="s">
        <v>121</v>
      </c>
      <c r="Y255" s="63"/>
      <c r="Z255" s="53">
        <v>4.0</v>
      </c>
      <c r="AA255" s="53">
        <v>1.0</v>
      </c>
      <c r="AB255" s="53">
        <v>3.0</v>
      </c>
      <c r="AC255" s="65"/>
      <c r="AD255" s="52"/>
      <c r="AE255" s="52"/>
      <c r="AF255" s="53">
        <v>1.0</v>
      </c>
      <c r="AG255" s="65"/>
      <c r="AH255" s="52"/>
      <c r="AI255" s="52"/>
      <c r="AJ255" s="52"/>
      <c r="AK255" s="65"/>
      <c r="AL255" s="52"/>
      <c r="AM255" s="52"/>
      <c r="AN255" s="52"/>
      <c r="AO255" s="56"/>
      <c r="AP255" s="56"/>
      <c r="AQ255" s="56"/>
      <c r="AR255" s="58"/>
      <c r="AS255" s="58"/>
      <c r="AT255" s="66"/>
      <c r="AU255" s="60"/>
      <c r="AV255" s="60"/>
      <c r="AW255" s="61"/>
      <c r="AX255" s="62"/>
      <c r="AY255" s="31">
        <f t="shared" si="35"/>
        <v>9</v>
      </c>
      <c r="AZ255" s="63"/>
      <c r="BA255" s="69"/>
      <c r="BB255" s="69"/>
      <c r="BC255" s="69"/>
      <c r="BD255" s="71"/>
      <c r="BE255" s="71"/>
      <c r="BF255" s="71"/>
      <c r="BG255" s="76">
        <v>11.0</v>
      </c>
      <c r="BH255" s="73"/>
      <c r="BI255" s="73"/>
      <c r="BJ255" s="74"/>
      <c r="BK255" s="74"/>
      <c r="BL255" s="77">
        <f t="shared" si="36"/>
        <v>11</v>
      </c>
      <c r="BM255" s="80">
        <f t="shared" si="37"/>
        <v>20</v>
      </c>
      <c r="BN255" s="81"/>
      <c r="BO255" s="82">
        <f>IF(ISBLANK(A255),"",VLOOKUP(LEFT(A255,1),Coordinate,2,FALSE))</f>
        <v>4</v>
      </c>
      <c r="BP255" s="83">
        <f t="shared" si="40"/>
        <v>4</v>
      </c>
      <c r="BQ255" s="84">
        <f t="shared" si="41"/>
        <v>127</v>
      </c>
      <c r="BR255" s="54">
        <f>IF(ISBLANK(A255),"",vlookup(LEFT(A255,1),Coordinate,9,false))</f>
        <v>16</v>
      </c>
      <c r="BS255" s="54">
        <f>IF(ISBLANK(A255),"",VLOOKUP(MID(A255,2,1),Coordinate,9,false))</f>
        <v>9</v>
      </c>
      <c r="BT255" s="54">
        <f>IF(ISBLANK(A255),"",VLOOKUP(MID(A255,3,1),Coordinate,9,false))</f>
        <v>24</v>
      </c>
      <c r="BU255" s="54">
        <f>IF(ISBLANK(A255),"",VLOOKUP(MID(A255,4,1),Coordinate,9,false))</f>
        <v>24</v>
      </c>
      <c r="BV255" s="54">
        <f>IF(ISBLANK(A255),"",VLOOKUP(MID(A255,5,1),Coordinate,9,false))</f>
        <v>15</v>
      </c>
      <c r="BW255" s="54">
        <f>IF(ISBLANK(A255),"",VLOOKUP(MID(A255,6,1),Coordinate,9,false))</f>
        <v>23</v>
      </c>
      <c r="BX255" s="84">
        <f>IF(ISBLANK(A255),"",VLOOKUP(RIGHT(A255,1),Coordinate,9,false))</f>
        <v>16</v>
      </c>
      <c r="BY255" s="84">
        <f t="array" ref="BY255">SUMPRODUCT(BR255:BX255,TRANSPOSE(Weights))</f>
        <v>527</v>
      </c>
      <c r="BZ255" s="53"/>
    </row>
    <row r="256">
      <c r="A256" s="264" t="s">
        <v>777</v>
      </c>
      <c r="B256" s="51" t="str">
        <f>IF(ISBLANK(A256),"",if(C256="","N",if(VLOOKUP(BQ256,NewPlanet,3,false)=C256,"Y","N")))</f>
        <v>N</v>
      </c>
      <c r="C256" s="114" t="s">
        <v>779</v>
      </c>
      <c r="D256" s="53"/>
      <c r="E256" s="53" t="s">
        <v>119</v>
      </c>
      <c r="F256" s="53"/>
      <c r="G256" s="53" t="s">
        <v>119</v>
      </c>
      <c r="H256" s="52"/>
      <c r="I256" s="54">
        <f t="shared" si="33"/>
        <v>2</v>
      </c>
      <c r="J256" s="53" t="s">
        <v>119</v>
      </c>
      <c r="K256" s="53" t="s">
        <v>119</v>
      </c>
      <c r="L256" s="53"/>
      <c r="M256" s="52"/>
      <c r="N256" s="53"/>
      <c r="O256" s="54">
        <f t="shared" si="34"/>
        <v>2</v>
      </c>
      <c r="P256" s="55" t="s">
        <v>124</v>
      </c>
      <c r="Q256" s="56"/>
      <c r="R256" s="57" t="s">
        <v>124</v>
      </c>
      <c r="S256" s="58"/>
      <c r="T256" s="59" t="s">
        <v>124</v>
      </c>
      <c r="U256" s="60"/>
      <c r="V256" s="68"/>
      <c r="W256" s="70"/>
      <c r="X256" s="53"/>
      <c r="Y256" s="63"/>
      <c r="Z256" s="53">
        <v>8.0</v>
      </c>
      <c r="AA256" s="53">
        <v>6.0</v>
      </c>
      <c r="AB256" s="53">
        <v>6.0</v>
      </c>
      <c r="AC256" s="65"/>
      <c r="AD256" s="52"/>
      <c r="AE256" s="52"/>
      <c r="AF256" s="52"/>
      <c r="AG256" s="65"/>
      <c r="AH256" s="52"/>
      <c r="AI256" s="52"/>
      <c r="AJ256" s="52"/>
      <c r="AK256" s="65"/>
      <c r="AL256" s="52"/>
      <c r="AM256" s="52"/>
      <c r="AN256" s="53"/>
      <c r="AO256" s="64"/>
      <c r="AP256" s="64"/>
      <c r="AQ256" s="56"/>
      <c r="AR256" s="58"/>
      <c r="AS256" s="58"/>
      <c r="AT256" s="66"/>
      <c r="AU256" s="60"/>
      <c r="AV256" s="60"/>
      <c r="AW256" s="61"/>
      <c r="AX256" s="62"/>
      <c r="AY256" s="31">
        <f t="shared" si="35"/>
        <v>20</v>
      </c>
      <c r="AZ256" s="63"/>
      <c r="BA256" s="69"/>
      <c r="BB256" s="69"/>
      <c r="BC256" s="69"/>
      <c r="BD256" s="71"/>
      <c r="BE256" s="71"/>
      <c r="BF256" s="71"/>
      <c r="BG256" s="72"/>
      <c r="BH256" s="78"/>
      <c r="BI256" s="78"/>
      <c r="BJ256" s="79"/>
      <c r="BK256" s="74"/>
      <c r="BL256" s="77">
        <f t="shared" si="36"/>
        <v>0</v>
      </c>
      <c r="BM256" s="80">
        <f t="shared" si="37"/>
        <v>20</v>
      </c>
      <c r="BN256" s="81" t="s">
        <v>780</v>
      </c>
      <c r="BO256" s="82">
        <f>IF(ISBLANK(A256),"",VLOOKUP(LEFT(A256,1),Coordinate,2,FALSE))</f>
        <v>4</v>
      </c>
      <c r="BP256" s="83">
        <f t="shared" si="40"/>
        <v>4</v>
      </c>
      <c r="BQ256" s="84">
        <f t="shared" si="41"/>
        <v>114</v>
      </c>
      <c r="BR256" s="54">
        <f>IF(ISBLANK(A256),"",vlookup(LEFT(A256,1),Coordinate,9,false))</f>
        <v>16</v>
      </c>
      <c r="BS256" s="54">
        <f>IF(ISBLANK(A256),"",VLOOKUP(MID(A256,2,1),Coordinate,9,false))</f>
        <v>24</v>
      </c>
      <c r="BT256" s="54">
        <f>IF(ISBLANK(A256),"",VLOOKUP(MID(A256,3,1),Coordinate,9,false))</f>
        <v>24</v>
      </c>
      <c r="BU256" s="54">
        <f>IF(ISBLANK(A256),"",VLOOKUP(MID(A256,4,1),Coordinate,9,false))</f>
        <v>24</v>
      </c>
      <c r="BV256" s="54">
        <f>IF(ISBLANK(A256),"",VLOOKUP(MID(A256,5,1),Coordinate,9,false))</f>
        <v>1</v>
      </c>
      <c r="BW256" s="54">
        <f>IF(ISBLANK(A256),"",VLOOKUP(MID(A256,6,1),Coordinate,9,false))</f>
        <v>1</v>
      </c>
      <c r="BX256" s="84">
        <f>IF(ISBLANK(A256),"",VLOOKUP(RIGHT(A256,1),Coordinate,9,false))</f>
        <v>24</v>
      </c>
      <c r="BY256" s="84">
        <f t="array" ref="BY256">SUMPRODUCT(BR256:BX256,TRANSPOSE(Weights))</f>
        <v>411</v>
      </c>
      <c r="BZ256" s="53"/>
    </row>
    <row r="257">
      <c r="A257" s="238" t="s">
        <v>783</v>
      </c>
      <c r="B257" s="51" t="str">
        <f>IF(ISBLANK(A257),"",if(C257="","N",if(VLOOKUP(BQ257,NewPlanet,3,false)=C257,"Y","N")))</f>
        <v>N</v>
      </c>
      <c r="C257" s="86" t="s">
        <v>784</v>
      </c>
      <c r="D257" s="53" t="s">
        <v>119</v>
      </c>
      <c r="E257" s="53" t="s">
        <v>119</v>
      </c>
      <c r="F257" s="52"/>
      <c r="G257" s="53"/>
      <c r="H257" s="52"/>
      <c r="I257" s="54">
        <f t="shared" si="33"/>
        <v>2</v>
      </c>
      <c r="J257" s="52"/>
      <c r="K257" s="53" t="s">
        <v>119</v>
      </c>
      <c r="L257" s="53" t="s">
        <v>119</v>
      </c>
      <c r="M257" s="52"/>
      <c r="N257" s="52"/>
      <c r="O257" s="54">
        <f t="shared" si="34"/>
        <v>2</v>
      </c>
      <c r="P257" s="55" t="s">
        <v>122</v>
      </c>
      <c r="Q257" s="64" t="s">
        <v>119</v>
      </c>
      <c r="R257" s="57" t="s">
        <v>124</v>
      </c>
      <c r="S257" s="58"/>
      <c r="T257" s="59" t="s">
        <v>124</v>
      </c>
      <c r="U257" s="60"/>
      <c r="V257" s="68" t="s">
        <v>119</v>
      </c>
      <c r="W257" s="62"/>
      <c r="X257" s="52"/>
      <c r="Y257" s="63"/>
      <c r="Z257" s="53">
        <v>2.0</v>
      </c>
      <c r="AA257" s="53">
        <v>2.0</v>
      </c>
      <c r="AB257" s="53"/>
      <c r="AC257" s="65"/>
      <c r="AD257" s="52"/>
      <c r="AE257" s="52"/>
      <c r="AF257" s="52"/>
      <c r="AG257" s="65"/>
      <c r="AH257" s="52"/>
      <c r="AI257" s="52"/>
      <c r="AJ257" s="52"/>
      <c r="AK257" s="65"/>
      <c r="AL257" s="52"/>
      <c r="AM257" s="52"/>
      <c r="AN257" s="52"/>
      <c r="AO257" s="56"/>
      <c r="AP257" s="56"/>
      <c r="AQ257" s="56"/>
      <c r="AR257" s="66">
        <v>5.0</v>
      </c>
      <c r="AS257" s="58"/>
      <c r="AT257" s="66"/>
      <c r="AU257" s="60"/>
      <c r="AV257" s="60"/>
      <c r="AW257" s="61"/>
      <c r="AX257" s="62"/>
      <c r="AY257" s="31">
        <f t="shared" si="35"/>
        <v>9</v>
      </c>
      <c r="AZ257" s="63"/>
      <c r="BA257" s="69"/>
      <c r="BB257" s="69"/>
      <c r="BC257" s="75">
        <v>5.0</v>
      </c>
      <c r="BD257" s="71"/>
      <c r="BE257" s="71"/>
      <c r="BF257" s="71"/>
      <c r="BG257" s="72"/>
      <c r="BH257" s="78">
        <v>3.0</v>
      </c>
      <c r="BI257" s="78">
        <v>3.0</v>
      </c>
      <c r="BJ257" s="74"/>
      <c r="BK257" s="74"/>
      <c r="BL257" s="77">
        <f t="shared" si="36"/>
        <v>11</v>
      </c>
      <c r="BM257" s="80">
        <f t="shared" si="37"/>
        <v>20</v>
      </c>
      <c r="BN257" s="81" t="s">
        <v>785</v>
      </c>
      <c r="BO257" s="82">
        <f>IF(ISBLANK(A257),"",VLOOKUP(LEFT(A257,1),Coordinate,2,FALSE))</f>
        <v>4</v>
      </c>
      <c r="BP257" s="83">
        <f t="shared" si="40"/>
        <v>4</v>
      </c>
      <c r="BQ257" s="84">
        <f t="shared" si="41"/>
        <v>74</v>
      </c>
      <c r="BR257" s="54">
        <f>IF(ISBLANK(A257),"",vlookup(LEFT(A257,1),Coordinate,9,false))</f>
        <v>17</v>
      </c>
      <c r="BS257" s="54">
        <f>IF(ISBLANK(A257),"",VLOOKUP(MID(A257,2,1),Coordinate,9,false))</f>
        <v>0</v>
      </c>
      <c r="BT257" s="54">
        <f>IF(ISBLANK(A257),"",VLOOKUP(MID(A257,3,1),Coordinate,9,false))</f>
        <v>2</v>
      </c>
      <c r="BU257" s="54">
        <f>IF(ISBLANK(A257),"",VLOOKUP(MID(A257,4,1),Coordinate,9,false))</f>
        <v>10</v>
      </c>
      <c r="BV257" s="54">
        <f>IF(ISBLANK(A257),"",VLOOKUP(MID(A257,5,1),Coordinate,9,false))</f>
        <v>8</v>
      </c>
      <c r="BW257" s="54">
        <f>IF(ISBLANK(A257),"",VLOOKUP(MID(A257,6,1),Coordinate,9,false))</f>
        <v>18</v>
      </c>
      <c r="BX257" s="84">
        <f>IF(ISBLANK(A257),"",VLOOKUP(RIGHT(A257,1),Coordinate,9,false))</f>
        <v>19</v>
      </c>
      <c r="BY257" s="84">
        <f t="array" ref="BY257">SUMPRODUCT(BR257:BX257,TRANSPOSE(Weights))</f>
        <v>344</v>
      </c>
      <c r="BZ257" s="53"/>
    </row>
    <row r="258">
      <c r="A258" s="238" t="s">
        <v>788</v>
      </c>
      <c r="B258" s="51" t="str">
        <f>IF(ISBLANK(A258),"",if(C258="","N",if(VLOOKUP(BQ258,NewPlanet,3,false)=C258,"Y","N")))</f>
        <v>N</v>
      </c>
      <c r="C258" s="3" t="s">
        <v>789</v>
      </c>
      <c r="D258" s="53" t="s">
        <v>119</v>
      </c>
      <c r="E258" s="52"/>
      <c r="F258" s="52"/>
      <c r="G258" s="53"/>
      <c r="H258" s="53" t="s">
        <v>119</v>
      </c>
      <c r="I258" s="54">
        <f t="shared" si="33"/>
        <v>2</v>
      </c>
      <c r="J258" s="52"/>
      <c r="K258" s="53" t="s">
        <v>119</v>
      </c>
      <c r="L258" s="52"/>
      <c r="M258" s="53" t="s">
        <v>119</v>
      </c>
      <c r="N258" s="52"/>
      <c r="O258" s="54">
        <f t="shared" si="34"/>
        <v>2</v>
      </c>
      <c r="P258" s="55" t="s">
        <v>122</v>
      </c>
      <c r="Q258" s="56"/>
      <c r="R258" s="57" t="s">
        <v>123</v>
      </c>
      <c r="S258" s="58"/>
      <c r="T258" s="59" t="s">
        <v>125</v>
      </c>
      <c r="U258" s="67" t="s">
        <v>119</v>
      </c>
      <c r="V258" s="61"/>
      <c r="W258" s="62"/>
      <c r="X258" s="52"/>
      <c r="Y258" s="63"/>
      <c r="Z258" s="53">
        <v>4.0</v>
      </c>
      <c r="AA258" s="53">
        <v>2.0</v>
      </c>
      <c r="AB258" s="53"/>
      <c r="AC258" s="65"/>
      <c r="AD258" s="52"/>
      <c r="AE258" s="52"/>
      <c r="AF258" s="52"/>
      <c r="AG258" s="65"/>
      <c r="AH258" s="52"/>
      <c r="AI258" s="52"/>
      <c r="AJ258" s="52"/>
      <c r="AK258" s="65"/>
      <c r="AL258" s="52"/>
      <c r="AM258" s="52"/>
      <c r="AN258" s="52"/>
      <c r="AO258" s="56"/>
      <c r="AP258" s="56"/>
      <c r="AQ258" s="64">
        <v>4.0</v>
      </c>
      <c r="AR258" s="66">
        <v>5.0</v>
      </c>
      <c r="AS258" s="58"/>
      <c r="AT258" s="66"/>
      <c r="AU258" s="60"/>
      <c r="AV258" s="60"/>
      <c r="AW258" s="61"/>
      <c r="AX258" s="62"/>
      <c r="AY258" s="31">
        <f t="shared" si="35"/>
        <v>15</v>
      </c>
      <c r="AZ258" s="63"/>
      <c r="BA258" s="69"/>
      <c r="BB258" s="69"/>
      <c r="BC258" s="69"/>
      <c r="BD258" s="71"/>
      <c r="BE258" s="71"/>
      <c r="BF258" s="71"/>
      <c r="BG258" s="76">
        <v>5.0</v>
      </c>
      <c r="BH258" s="73"/>
      <c r="BI258" s="73"/>
      <c r="BJ258" s="74"/>
      <c r="BK258" s="74"/>
      <c r="BL258" s="77">
        <f t="shared" si="36"/>
        <v>5</v>
      </c>
      <c r="BM258" s="80">
        <f t="shared" si="37"/>
        <v>20</v>
      </c>
      <c r="BN258" s="81" t="s">
        <v>791</v>
      </c>
      <c r="BO258" s="82">
        <f>IF(ISBLANK(A258),"",VLOOKUP(LEFT(A258,1),Coordinate,2,FALSE))</f>
        <v>4</v>
      </c>
      <c r="BP258" s="83">
        <f t="shared" si="40"/>
        <v>4</v>
      </c>
      <c r="BQ258" s="84">
        <f t="shared" si="41"/>
        <v>72</v>
      </c>
      <c r="BR258" s="54">
        <f>IF(ISBLANK(A258),"",vlookup(LEFT(A258,1),Coordinate,9,false))</f>
        <v>17</v>
      </c>
      <c r="BS258" s="54">
        <f>IF(ISBLANK(A258),"",VLOOKUP(MID(A258,2,1),Coordinate,9,false))</f>
        <v>0</v>
      </c>
      <c r="BT258" s="54">
        <f>IF(ISBLANK(A258),"",VLOOKUP(MID(A258,3,1),Coordinate,9,false))</f>
        <v>19</v>
      </c>
      <c r="BU258" s="54">
        <f>IF(ISBLANK(A258),"",VLOOKUP(MID(A258,4,1),Coordinate,9,false))</f>
        <v>5</v>
      </c>
      <c r="BV258" s="54">
        <f>IF(ISBLANK(A258),"",VLOOKUP(MID(A258,5,1),Coordinate,9,false))</f>
        <v>8</v>
      </c>
      <c r="BW258" s="54">
        <f>IF(ISBLANK(A258),"",VLOOKUP(MID(A258,6,1),Coordinate,9,false))</f>
        <v>13</v>
      </c>
      <c r="BX258" s="84">
        <f>IF(ISBLANK(A258),"",VLOOKUP(RIGHT(A258,1),Coordinate,9,false))</f>
        <v>10</v>
      </c>
      <c r="BY258" s="84">
        <f t="array" ref="BY258">SUMPRODUCT(BR258:BX258,TRANSPOSE(Weights))</f>
        <v>282</v>
      </c>
      <c r="BZ258" s="53"/>
    </row>
    <row r="259">
      <c r="A259" s="238" t="s">
        <v>794</v>
      </c>
      <c r="B259" s="51" t="str">
        <f>IF(ISBLANK(A259),"",if(C259="","N",if(VLOOKUP(BQ259,NewPlanet,3,false)=C259,"Y","N")))</f>
        <v>N</v>
      </c>
      <c r="C259" s="3" t="s">
        <v>795</v>
      </c>
      <c r="D259" s="53" t="s">
        <v>119</v>
      </c>
      <c r="E259" s="52"/>
      <c r="F259" s="53" t="s">
        <v>119</v>
      </c>
      <c r="G259" s="53"/>
      <c r="H259" s="52"/>
      <c r="I259" s="54">
        <f t="shared" si="33"/>
        <v>2</v>
      </c>
      <c r="J259" s="52"/>
      <c r="K259" s="52"/>
      <c r="L259" s="53" t="s">
        <v>119</v>
      </c>
      <c r="M259" s="52"/>
      <c r="N259" s="53" t="s">
        <v>119</v>
      </c>
      <c r="O259" s="54">
        <f t="shared" si="34"/>
        <v>2</v>
      </c>
      <c r="P259" s="55" t="s">
        <v>123</v>
      </c>
      <c r="Q259" s="56"/>
      <c r="R259" s="57"/>
      <c r="S259" s="58"/>
      <c r="T259" s="59"/>
      <c r="U259" s="60"/>
      <c r="V259" s="68" t="s">
        <v>119</v>
      </c>
      <c r="W259" s="70" t="s">
        <v>119</v>
      </c>
      <c r="X259" s="53" t="s">
        <v>119</v>
      </c>
      <c r="Y259" s="63"/>
      <c r="Z259" s="53">
        <v>2.0</v>
      </c>
      <c r="AA259" s="53">
        <v>2.0</v>
      </c>
      <c r="AB259" s="53"/>
      <c r="AC259" s="65"/>
      <c r="AD259" s="52"/>
      <c r="AE259" s="52"/>
      <c r="AF259" s="52"/>
      <c r="AG259" s="65"/>
      <c r="AH259" s="52"/>
      <c r="AI259" s="52"/>
      <c r="AJ259" s="52"/>
      <c r="AK259" s="65"/>
      <c r="AL259" s="52"/>
      <c r="AM259" s="52"/>
      <c r="AN259" s="53">
        <v>1.0</v>
      </c>
      <c r="AO259" s="64">
        <v>5.0</v>
      </c>
      <c r="AP259" s="64"/>
      <c r="AQ259" s="56"/>
      <c r="AR259" s="58"/>
      <c r="AS259" s="58"/>
      <c r="AT259" s="66"/>
      <c r="AU259" s="60"/>
      <c r="AV259" s="60"/>
      <c r="AW259" s="61"/>
      <c r="AX259" s="62"/>
      <c r="AY259" s="31" t="str">
        <f t="shared" si="35"/>
        <v/>
      </c>
      <c r="AZ259" s="63"/>
      <c r="BA259" s="69"/>
      <c r="BB259" s="69"/>
      <c r="BC259" s="69"/>
      <c r="BD259" s="71"/>
      <c r="BE259" s="71"/>
      <c r="BF259" s="71"/>
      <c r="BG259" s="72"/>
      <c r="BH259" s="78">
        <v>1.0</v>
      </c>
      <c r="BI259" s="78">
        <v>4.0</v>
      </c>
      <c r="BJ259" s="79">
        <v>5.0</v>
      </c>
      <c r="BK259" s="74"/>
      <c r="BL259" s="77">
        <f t="shared" si="36"/>
        <v>10</v>
      </c>
      <c r="BM259" s="80">
        <f t="shared" si="37"/>
        <v>10</v>
      </c>
      <c r="BN259" s="81"/>
      <c r="BO259" s="82">
        <f>IF(ISBLANK(A259),"",VLOOKUP(LEFT(A259,1),Coordinate,2,FALSE))</f>
        <v>4</v>
      </c>
      <c r="BP259" s="83">
        <f t="shared" si="40"/>
        <v>4</v>
      </c>
      <c r="BQ259" s="84">
        <f t="shared" si="41"/>
        <v>73</v>
      </c>
      <c r="BR259" s="54">
        <f>IF(ISBLANK(A259),"",vlookup(LEFT(A259,1),Coordinate,9,false))</f>
        <v>17</v>
      </c>
      <c r="BS259" s="54">
        <f>IF(ISBLANK(A259),"",VLOOKUP(MID(A259,2,1),Coordinate,9,false))</f>
        <v>14</v>
      </c>
      <c r="BT259" s="54">
        <f>IF(ISBLANK(A259),"",VLOOKUP(MID(A259,3,1),Coordinate,9,false))</f>
        <v>5</v>
      </c>
      <c r="BU259" s="54">
        <f>IF(ISBLANK(A259),"",VLOOKUP(MID(A259,4,1),Coordinate,9,false))</f>
        <v>11</v>
      </c>
      <c r="BV259" s="54">
        <f>IF(ISBLANK(A259),"",VLOOKUP(MID(A259,5,1),Coordinate,9,false))</f>
        <v>12</v>
      </c>
      <c r="BW259" s="54">
        <f>IF(ISBLANK(A259),"",VLOOKUP(MID(A259,6,1),Coordinate,9,false))</f>
        <v>0</v>
      </c>
      <c r="BX259" s="84">
        <f>IF(ISBLANK(A259),"",VLOOKUP(RIGHT(A259,1),Coordinate,9,false))</f>
        <v>14</v>
      </c>
      <c r="BY259" s="84">
        <f t="array" ref="BY259">SUMPRODUCT(BR259:BX259,TRANSPOSE(Weights))</f>
        <v>262</v>
      </c>
      <c r="BZ259" s="53"/>
    </row>
    <row r="260">
      <c r="A260" s="238" t="s">
        <v>799</v>
      </c>
      <c r="B260" s="51" t="str">
        <f>IF(ISBLANK(A260),"",if(C260="","N",if(VLOOKUP(BQ260,NewPlanet,3,false)=C260,"Y","N")))</f>
        <v>N</v>
      </c>
      <c r="C260" s="3" t="s">
        <v>800</v>
      </c>
      <c r="D260" s="52" t="s">
        <v>121</v>
      </c>
      <c r="E260" s="52"/>
      <c r="F260" s="52"/>
      <c r="G260" s="53" t="s">
        <v>121</v>
      </c>
      <c r="H260" s="52"/>
      <c r="I260" s="54">
        <f t="shared" si="33"/>
        <v>2</v>
      </c>
      <c r="J260" s="52" t="s">
        <v>121</v>
      </c>
      <c r="K260" s="52" t="s">
        <v>121</v>
      </c>
      <c r="L260" s="52"/>
      <c r="M260" s="52"/>
      <c r="N260" s="52"/>
      <c r="O260" s="54">
        <f t="shared" si="34"/>
        <v>2</v>
      </c>
      <c r="P260" s="55" t="s">
        <v>131</v>
      </c>
      <c r="Q260" s="56"/>
      <c r="R260" s="57" t="s">
        <v>123</v>
      </c>
      <c r="S260" s="58"/>
      <c r="T260" s="59" t="s">
        <v>125</v>
      </c>
      <c r="U260" s="60" t="s">
        <v>121</v>
      </c>
      <c r="V260" s="61" t="s">
        <v>121</v>
      </c>
      <c r="W260" s="62" t="s">
        <v>121</v>
      </c>
      <c r="X260" s="52"/>
      <c r="Y260" s="63"/>
      <c r="Z260" s="53">
        <v>3.0</v>
      </c>
      <c r="AA260" s="53"/>
      <c r="AB260" s="53"/>
      <c r="AC260" s="65"/>
      <c r="AD260" s="52"/>
      <c r="AE260" s="52"/>
      <c r="AF260" s="52"/>
      <c r="AG260" s="65"/>
      <c r="AH260" s="52"/>
      <c r="AI260" s="52"/>
      <c r="AJ260" s="52"/>
      <c r="AK260" s="65"/>
      <c r="AL260" s="52"/>
      <c r="AM260" s="52"/>
      <c r="AN260" s="52"/>
      <c r="AO260" s="56"/>
      <c r="AP260" s="56">
        <v>2.0</v>
      </c>
      <c r="AQ260" s="56"/>
      <c r="AR260" s="58">
        <v>3.0</v>
      </c>
      <c r="AS260" s="58"/>
      <c r="AT260" s="66"/>
      <c r="AU260" s="60"/>
      <c r="AV260" s="60"/>
      <c r="AW260" s="61"/>
      <c r="AX260" s="62">
        <v>3.0</v>
      </c>
      <c r="AY260" s="31">
        <f t="shared" si="35"/>
        <v>11</v>
      </c>
      <c r="AZ260" s="63"/>
      <c r="BA260" s="69"/>
      <c r="BB260" s="69"/>
      <c r="BC260" s="69"/>
      <c r="BD260" s="71"/>
      <c r="BE260" s="71"/>
      <c r="BF260" s="71"/>
      <c r="BG260" s="72">
        <v>6.0</v>
      </c>
      <c r="BH260" s="73">
        <v>3.0</v>
      </c>
      <c r="BI260" s="73"/>
      <c r="BJ260" s="74"/>
      <c r="BK260" s="74"/>
      <c r="BL260" s="77">
        <f t="shared" si="36"/>
        <v>9</v>
      </c>
      <c r="BM260" s="80">
        <f t="shared" si="37"/>
        <v>20</v>
      </c>
      <c r="BN260" s="81" t="s">
        <v>802</v>
      </c>
      <c r="BO260" s="82">
        <f>IF(ISBLANK(A260),"",VLOOKUP(LEFT(A260,1),Coordinate,2,FALSE))</f>
        <v>4</v>
      </c>
      <c r="BP260" s="83">
        <f t="shared" si="40"/>
        <v>4</v>
      </c>
      <c r="BQ260" s="84">
        <f t="shared" si="41"/>
        <v>121</v>
      </c>
      <c r="BR260" s="54">
        <f>IF(ISBLANK(A260),"",vlookup(LEFT(A260,1),Coordinate,9,false))</f>
        <v>17</v>
      </c>
      <c r="BS260" s="54">
        <f>IF(ISBLANK(A260),"",VLOOKUP(MID(A260,2,1),Coordinate,9,false))</f>
        <v>18</v>
      </c>
      <c r="BT260" s="54">
        <f>IF(ISBLANK(A260),"",VLOOKUP(MID(A260,3,1),Coordinate,9,false))</f>
        <v>19</v>
      </c>
      <c r="BU260" s="54">
        <f>IF(ISBLANK(A260),"",VLOOKUP(MID(A260,4,1),Coordinate,9,false))</f>
        <v>1</v>
      </c>
      <c r="BV260" s="54">
        <f>IF(ISBLANK(A260),"",VLOOKUP(MID(A260,5,1),Coordinate,9,false))</f>
        <v>21</v>
      </c>
      <c r="BW260" s="54">
        <f>IF(ISBLANK(A260),"",VLOOKUP(MID(A260,6,1),Coordinate,9,false))</f>
        <v>22</v>
      </c>
      <c r="BX260" s="84">
        <f>IF(ISBLANK(A260),"",VLOOKUP(RIGHT(A260,1),Coordinate,9,false))</f>
        <v>23</v>
      </c>
      <c r="BY260" s="84">
        <f t="array" ref="BY260">SUMPRODUCT(BR260:BX260,TRANSPOSE(Weights))</f>
        <v>512</v>
      </c>
      <c r="BZ260" s="53"/>
    </row>
    <row r="261">
      <c r="A261" s="238" t="s">
        <v>804</v>
      </c>
      <c r="B261" s="207" t="s">
        <v>182</v>
      </c>
      <c r="C261" s="3" t="s">
        <v>805</v>
      </c>
      <c r="D261" s="52"/>
      <c r="E261" s="52"/>
      <c r="F261" s="208" t="s">
        <v>121</v>
      </c>
      <c r="G261" s="53"/>
      <c r="H261" s="208" t="s">
        <v>121</v>
      </c>
      <c r="I261" s="113">
        <v>2.0</v>
      </c>
      <c r="J261" s="208" t="s">
        <v>121</v>
      </c>
      <c r="K261" s="52"/>
      <c r="L261" s="208" t="s">
        <v>121</v>
      </c>
      <c r="M261" s="52"/>
      <c r="N261" s="52"/>
      <c r="O261" s="113">
        <v>2.0</v>
      </c>
      <c r="P261" s="55" t="s">
        <v>124</v>
      </c>
      <c r="Q261" s="56"/>
      <c r="R261" s="209" t="s">
        <v>131</v>
      </c>
      <c r="S261" s="208" t="s">
        <v>121</v>
      </c>
      <c r="T261" s="59" t="s">
        <v>124</v>
      </c>
      <c r="U261" s="60"/>
      <c r="V261" s="208" t="s">
        <v>121</v>
      </c>
      <c r="W261" s="62"/>
      <c r="X261" s="52"/>
      <c r="Y261" s="63"/>
      <c r="Z261" s="53">
        <v>3.0</v>
      </c>
      <c r="AA261" s="53">
        <v>5.0</v>
      </c>
      <c r="AB261" s="53">
        <v>2.0</v>
      </c>
      <c r="AC261" s="65"/>
      <c r="AD261" s="52"/>
      <c r="AE261" s="52"/>
      <c r="AF261" s="52"/>
      <c r="AG261" s="65"/>
      <c r="AH261" s="52"/>
      <c r="AI261" s="52"/>
      <c r="AJ261" s="52"/>
      <c r="AK261" s="65"/>
      <c r="AL261" s="52"/>
      <c r="AM261" s="52"/>
      <c r="AN261" s="52"/>
      <c r="AO261" s="56"/>
      <c r="AP261" s="56"/>
      <c r="AQ261" s="56"/>
      <c r="AR261" s="58"/>
      <c r="AS261" s="58"/>
      <c r="AT261" s="66"/>
      <c r="AU261" s="60"/>
      <c r="AV261" s="60"/>
      <c r="AW261" s="61"/>
      <c r="AX261" s="62"/>
      <c r="AY261" s="31">
        <v>10.0</v>
      </c>
      <c r="AZ261" s="63"/>
      <c r="BA261" s="69"/>
      <c r="BB261" s="69"/>
      <c r="BC261" s="69"/>
      <c r="BD261" s="71"/>
      <c r="BE261" s="89">
        <v>3.0</v>
      </c>
      <c r="BF261" s="71"/>
      <c r="BG261" s="72"/>
      <c r="BH261" s="78">
        <v>7.0</v>
      </c>
      <c r="BI261" s="73"/>
      <c r="BJ261" s="74"/>
      <c r="BK261" s="74"/>
      <c r="BL261" s="145">
        <v>10.0</v>
      </c>
      <c r="BM261" s="146">
        <v>20.0</v>
      </c>
      <c r="BN261" s="81" t="s">
        <v>806</v>
      </c>
      <c r="BO261" s="82"/>
      <c r="BP261" s="83"/>
      <c r="BQ261" s="84"/>
      <c r="BR261" s="54"/>
      <c r="BS261" s="54"/>
      <c r="BT261" s="54"/>
      <c r="BU261" s="54"/>
      <c r="BV261" s="54"/>
      <c r="BW261" s="54"/>
      <c r="BX261" s="84"/>
      <c r="BY261" s="84"/>
      <c r="BZ261" s="53"/>
    </row>
    <row r="262">
      <c r="A262" s="238" t="s">
        <v>807</v>
      </c>
      <c r="B262" s="51" t="str">
        <f>IF(ISBLANK(A262),"",if(C262="","N",if(VLOOKUP(BQ262,NewPlanet,3,false)=C262,"Y","N")))</f>
        <v>N</v>
      </c>
      <c r="C262" s="3" t="s">
        <v>808</v>
      </c>
      <c r="D262" s="52"/>
      <c r="E262" s="52"/>
      <c r="F262" s="52"/>
      <c r="G262" s="53" t="s">
        <v>121</v>
      </c>
      <c r="H262" s="52" t="s">
        <v>121</v>
      </c>
      <c r="I262" s="54">
        <f t="shared" ref="I262:I366" si="42">IF(ISBLANK(A262),"",COUNTA(D262:H262))</f>
        <v>2</v>
      </c>
      <c r="J262" s="52" t="s">
        <v>121</v>
      </c>
      <c r="K262" s="52" t="s">
        <v>121</v>
      </c>
      <c r="L262" s="52"/>
      <c r="M262" s="52"/>
      <c r="N262" s="52"/>
      <c r="O262" s="54">
        <f t="shared" ref="O262:O366" si="43">IF(ISBLANK(A262),"",COUNTA(J262:N262))</f>
        <v>2</v>
      </c>
      <c r="P262" s="55" t="s">
        <v>123</v>
      </c>
      <c r="Q262" s="56" t="s">
        <v>121</v>
      </c>
      <c r="R262" s="57" t="s">
        <v>124</v>
      </c>
      <c r="S262" s="58"/>
      <c r="T262" s="59" t="s">
        <v>125</v>
      </c>
      <c r="U262" s="60" t="s">
        <v>121</v>
      </c>
      <c r="V262" s="61"/>
      <c r="W262" s="62" t="s">
        <v>121</v>
      </c>
      <c r="X262" s="52"/>
      <c r="Y262" s="63"/>
      <c r="Z262" s="53"/>
      <c r="AA262" s="53"/>
      <c r="AB262" s="53"/>
      <c r="AC262" s="65"/>
      <c r="AD262" s="52"/>
      <c r="AE262" s="52"/>
      <c r="AF262" s="52"/>
      <c r="AG262" s="65"/>
      <c r="AH262" s="52"/>
      <c r="AI262" s="52"/>
      <c r="AJ262" s="52"/>
      <c r="AK262" s="65"/>
      <c r="AL262" s="52"/>
      <c r="AM262" s="52"/>
      <c r="AN262" s="52"/>
      <c r="AO262" s="56"/>
      <c r="AP262" s="56"/>
      <c r="AQ262" s="56"/>
      <c r="AR262" s="58"/>
      <c r="AS262" s="58"/>
      <c r="AT262" s="66"/>
      <c r="AU262" s="60"/>
      <c r="AV262" s="60"/>
      <c r="AW262" s="61"/>
      <c r="AX262" s="62"/>
      <c r="AY262" s="31">
        <f t="shared" ref="AY262:AY294" si="44">IF(ISBLANK(R262),"",SUM(Z262:AU262,AW262:AX262))</f>
        <v>0</v>
      </c>
      <c r="AZ262" s="63"/>
      <c r="BA262" s="69"/>
      <c r="BB262" s="69"/>
      <c r="BC262" s="69"/>
      <c r="BD262" s="71"/>
      <c r="BE262" s="71"/>
      <c r="BF262" s="71"/>
      <c r="BG262" s="72"/>
      <c r="BH262" s="73"/>
      <c r="BI262" s="73"/>
      <c r="BJ262" s="74"/>
      <c r="BK262" s="74"/>
      <c r="BL262" s="77">
        <f t="shared" ref="BL262:BL366" si="45">IF(ISBLANK(A262),"",SUM(BA262:BK262))</f>
        <v>0</v>
      </c>
      <c r="BM262" s="80">
        <f t="shared" ref="BM262:BM366" si="46">IF(ISBLANK(A262),"",AY262+BL262)</f>
        <v>0</v>
      </c>
      <c r="BN262" s="81"/>
      <c r="BO262" s="82">
        <f>IF(ISBLANK(A262),"",VLOOKUP(LEFT(A262,1),Coordinate,2,FALSE))</f>
        <v>4</v>
      </c>
      <c r="BP262" s="83">
        <f t="shared" ref="BP262:BP488" si="47">I262+O262</f>
        <v>4</v>
      </c>
      <c r="BQ262" s="84">
        <f t="shared" ref="BQ262:BQ488" si="48">SUM(BR262:BX262)</f>
        <v>82</v>
      </c>
      <c r="BR262" s="54">
        <f>IF(ISBLANK(A262),"",vlookup(LEFT(A262,1),Coordinate,9,false))</f>
        <v>18</v>
      </c>
      <c r="BS262" s="54">
        <f>IF(ISBLANK(A262),"",VLOOKUP(MID(A262,2,1),Coordinate,9,false))</f>
        <v>0</v>
      </c>
      <c r="BT262" s="54">
        <f>IF(ISBLANK(A262),"",VLOOKUP(MID(A262,3,1),Coordinate,9,false))</f>
        <v>17</v>
      </c>
      <c r="BU262" s="54">
        <f>IF(ISBLANK(A262),"",VLOOKUP(MID(A262,4,1),Coordinate,9,false))</f>
        <v>20</v>
      </c>
      <c r="BV262" s="54">
        <f>IF(ISBLANK(A262),"",VLOOKUP(MID(A262,5,1),Coordinate,9,false))</f>
        <v>10</v>
      </c>
      <c r="BW262" s="54">
        <f>IF(ISBLANK(A262),"",VLOOKUP(MID(A262,6,1),Coordinate,9,false))</f>
        <v>4</v>
      </c>
      <c r="BX262" s="84">
        <f>IF(ISBLANK(A262),"",VLOOKUP(RIGHT(A262,1),Coordinate,9,false))</f>
        <v>13</v>
      </c>
      <c r="BY262" s="84">
        <f t="array" ref="BY262">SUMPRODUCT(BR262:BX262,TRANSPOSE(Weights))</f>
        <v>314</v>
      </c>
      <c r="BZ262" s="53"/>
    </row>
    <row r="263">
      <c r="A263" s="238" t="s">
        <v>809</v>
      </c>
      <c r="B263" s="51" t="str">
        <f>IF(ISBLANK(A263),"",if(C263="","N",if(VLOOKUP(BQ263,NewPlanet,3,false)=C263,"Y","N")))</f>
        <v>N</v>
      </c>
      <c r="C263" s="3" t="s">
        <v>810</v>
      </c>
      <c r="D263" s="53" t="s">
        <v>119</v>
      </c>
      <c r="E263" s="53" t="s">
        <v>119</v>
      </c>
      <c r="F263" s="52"/>
      <c r="G263" s="53"/>
      <c r="H263" s="52"/>
      <c r="I263" s="54">
        <f t="shared" si="42"/>
        <v>2</v>
      </c>
      <c r="J263" s="52"/>
      <c r="K263" s="52"/>
      <c r="L263" s="53" t="s">
        <v>119</v>
      </c>
      <c r="M263" s="53" t="s">
        <v>119</v>
      </c>
      <c r="N263" s="52"/>
      <c r="O263" s="54">
        <f t="shared" si="43"/>
        <v>2</v>
      </c>
      <c r="P263" s="55" t="s">
        <v>122</v>
      </c>
      <c r="Q263" s="56"/>
      <c r="R263" s="57" t="s">
        <v>123</v>
      </c>
      <c r="S263" s="66" t="s">
        <v>119</v>
      </c>
      <c r="T263" s="59" t="s">
        <v>124</v>
      </c>
      <c r="U263" s="60"/>
      <c r="V263" s="68" t="s">
        <v>119</v>
      </c>
      <c r="W263" s="70" t="s">
        <v>119</v>
      </c>
      <c r="X263" s="53" t="s">
        <v>119</v>
      </c>
      <c r="Y263" s="63"/>
      <c r="Z263" s="53">
        <v>1.0</v>
      </c>
      <c r="AA263" s="53">
        <v>3.0</v>
      </c>
      <c r="AB263" s="53"/>
      <c r="AC263" s="65"/>
      <c r="AD263" s="52"/>
      <c r="AE263" s="52"/>
      <c r="AF263" s="52"/>
      <c r="AG263" s="65"/>
      <c r="AH263" s="52"/>
      <c r="AI263" s="52"/>
      <c r="AJ263" s="53">
        <v>1.0</v>
      </c>
      <c r="AK263" s="65"/>
      <c r="AL263" s="52"/>
      <c r="AM263" s="52"/>
      <c r="AN263" s="52"/>
      <c r="AO263" s="56"/>
      <c r="AP263" s="56"/>
      <c r="AQ263" s="64">
        <v>1.0</v>
      </c>
      <c r="AR263" s="58"/>
      <c r="AS263" s="58"/>
      <c r="AT263" s="66"/>
      <c r="AU263" s="60"/>
      <c r="AV263" s="60"/>
      <c r="AW263" s="61"/>
      <c r="AX263" s="62"/>
      <c r="AY263" s="31">
        <f t="shared" si="44"/>
        <v>6</v>
      </c>
      <c r="AZ263" s="63"/>
      <c r="BA263" s="69"/>
      <c r="BB263" s="69"/>
      <c r="BC263" s="69"/>
      <c r="BD263" s="89">
        <v>2.0</v>
      </c>
      <c r="BE263" s="71"/>
      <c r="BF263" s="71"/>
      <c r="BG263" s="72"/>
      <c r="BH263" s="78">
        <v>7.0</v>
      </c>
      <c r="BI263" s="73"/>
      <c r="BJ263" s="79">
        <v>5.0</v>
      </c>
      <c r="BK263" s="74"/>
      <c r="BL263" s="77">
        <f t="shared" si="45"/>
        <v>14</v>
      </c>
      <c r="BM263" s="80">
        <f t="shared" si="46"/>
        <v>20</v>
      </c>
      <c r="BN263" s="81"/>
      <c r="BO263" s="82">
        <f>IF(ISBLANK(A263),"",VLOOKUP(LEFT(A263,1),Coordinate,2,FALSE))</f>
        <v>4</v>
      </c>
      <c r="BP263" s="83">
        <f t="shared" si="47"/>
        <v>4</v>
      </c>
      <c r="BQ263" s="84">
        <f t="shared" si="48"/>
        <v>101</v>
      </c>
      <c r="BR263" s="54">
        <f>IF(ISBLANK(A263),"",vlookup(LEFT(A263,1),Coordinate,9,false))</f>
        <v>18</v>
      </c>
      <c r="BS263" s="54">
        <f>IF(ISBLANK(A263),"",VLOOKUP(MID(A263,2,1),Coordinate,9,false))</f>
        <v>0</v>
      </c>
      <c r="BT263" s="54">
        <f>IF(ISBLANK(A263),"",VLOOKUP(MID(A263,3,1),Coordinate,9,false))</f>
        <v>24</v>
      </c>
      <c r="BU263" s="54">
        <f>IF(ISBLANK(A263),"",VLOOKUP(MID(A263,4,1),Coordinate,9,false))</f>
        <v>24</v>
      </c>
      <c r="BV263" s="54">
        <f>IF(ISBLANK(A263),"",VLOOKUP(MID(A263,5,1),Coordinate,9,false))</f>
        <v>14</v>
      </c>
      <c r="BW263" s="54">
        <f>IF(ISBLANK(A263),"",VLOOKUP(MID(A263,6,1),Coordinate,9,false))</f>
        <v>7</v>
      </c>
      <c r="BX263" s="84">
        <f>IF(ISBLANK(A263),"",VLOOKUP(RIGHT(A263,1),Coordinate,9,false))</f>
        <v>14</v>
      </c>
      <c r="BY263" s="84">
        <f t="array" ref="BY263">SUMPRODUCT(BR263:BX263,TRANSPOSE(Weights))</f>
        <v>396</v>
      </c>
      <c r="BZ263" s="53"/>
    </row>
    <row r="264">
      <c r="A264" s="238" t="s">
        <v>811</v>
      </c>
      <c r="B264" s="51" t="str">
        <f>IF(ISBLANK(A264),"",if(C264="","N",if(VLOOKUP(BQ264,NewPlanet,3,false)=C264,"Y","N")))</f>
        <v>N</v>
      </c>
      <c r="C264" s="3" t="s">
        <v>812</v>
      </c>
      <c r="D264" s="52"/>
      <c r="E264" s="53" t="s">
        <v>119</v>
      </c>
      <c r="F264" s="52"/>
      <c r="G264" s="53"/>
      <c r="H264" s="53" t="s">
        <v>119</v>
      </c>
      <c r="I264" s="54">
        <f t="shared" si="42"/>
        <v>2</v>
      </c>
      <c r="J264" s="53" t="s">
        <v>119</v>
      </c>
      <c r="K264" s="52"/>
      <c r="L264" s="52"/>
      <c r="M264" s="52"/>
      <c r="N264" s="53" t="s">
        <v>119</v>
      </c>
      <c r="O264" s="54">
        <f t="shared" si="43"/>
        <v>2</v>
      </c>
      <c r="P264" s="55" t="s">
        <v>123</v>
      </c>
      <c r="Q264" s="56"/>
      <c r="R264" s="57" t="s">
        <v>131</v>
      </c>
      <c r="S264" s="66" t="s">
        <v>119</v>
      </c>
      <c r="T264" s="59" t="s">
        <v>124</v>
      </c>
      <c r="U264" s="60"/>
      <c r="V264" s="61"/>
      <c r="W264" s="70" t="s">
        <v>119</v>
      </c>
      <c r="X264" s="52"/>
      <c r="Y264" s="63"/>
      <c r="Z264" s="53">
        <v>3.0</v>
      </c>
      <c r="AA264" s="53">
        <v>4.0</v>
      </c>
      <c r="AB264" s="53"/>
      <c r="AC264" s="65"/>
      <c r="AD264" s="52"/>
      <c r="AE264" s="52"/>
      <c r="AF264" s="52"/>
      <c r="AG264" s="65"/>
      <c r="AH264" s="52"/>
      <c r="AI264" s="52"/>
      <c r="AJ264" s="52"/>
      <c r="AK264" s="65"/>
      <c r="AL264" s="52"/>
      <c r="AM264" s="52"/>
      <c r="AN264" s="52"/>
      <c r="AO264" s="64">
        <v>2.0</v>
      </c>
      <c r="AP264" s="56"/>
      <c r="AQ264" s="56"/>
      <c r="AR264" s="58"/>
      <c r="AS264" s="58"/>
      <c r="AT264" s="66"/>
      <c r="AU264" s="60"/>
      <c r="AV264" s="60"/>
      <c r="AW264" s="61"/>
      <c r="AX264" s="62"/>
      <c r="AY264" s="31">
        <f t="shared" si="44"/>
        <v>9</v>
      </c>
      <c r="AZ264" s="63"/>
      <c r="BA264" s="69"/>
      <c r="BB264" s="69"/>
      <c r="BC264" s="69"/>
      <c r="BD264" s="71"/>
      <c r="BE264" s="89">
        <v>4.0</v>
      </c>
      <c r="BF264" s="71"/>
      <c r="BG264" s="72"/>
      <c r="BH264" s="73"/>
      <c r="BI264" s="73"/>
      <c r="BJ264" s="79">
        <v>7.0</v>
      </c>
      <c r="BK264" s="74"/>
      <c r="BL264" s="77">
        <f t="shared" si="45"/>
        <v>11</v>
      </c>
      <c r="BM264" s="80">
        <f t="shared" si="46"/>
        <v>20</v>
      </c>
      <c r="BN264" s="81"/>
      <c r="BO264" s="82">
        <f>IF(ISBLANK(A264),"",VLOOKUP(LEFT(A264,1),Coordinate,2,FALSE))</f>
        <v>4</v>
      </c>
      <c r="BP264" s="83">
        <f t="shared" si="47"/>
        <v>4</v>
      </c>
      <c r="BQ264" s="84">
        <f t="shared" si="48"/>
        <v>75</v>
      </c>
      <c r="BR264" s="54">
        <f>IF(ISBLANK(A264),"",vlookup(LEFT(A264,1),Coordinate,9,false))</f>
        <v>18</v>
      </c>
      <c r="BS264" s="54">
        <f>IF(ISBLANK(A264),"",VLOOKUP(MID(A264,2,1),Coordinate,9,false))</f>
        <v>4</v>
      </c>
      <c r="BT264" s="54">
        <f>IF(ISBLANK(A264),"",VLOOKUP(MID(A264,3,1),Coordinate,9,false))</f>
        <v>0</v>
      </c>
      <c r="BU264" s="54">
        <f>IF(ISBLANK(A264),"",VLOOKUP(MID(A264,4,1),Coordinate,9,false))</f>
        <v>19</v>
      </c>
      <c r="BV264" s="54">
        <f>IF(ISBLANK(A264),"",VLOOKUP(MID(A264,5,1),Coordinate,9,false))</f>
        <v>19</v>
      </c>
      <c r="BW264" s="54">
        <f>IF(ISBLANK(A264),"",VLOOKUP(MID(A264,6,1),Coordinate,9,false))</f>
        <v>11</v>
      </c>
      <c r="BX264" s="84">
        <f>IF(ISBLANK(A264),"",VLOOKUP(RIGHT(A264,1),Coordinate,9,false))</f>
        <v>4</v>
      </c>
      <c r="BY264" s="84">
        <f t="array" ref="BY264">SUMPRODUCT(BR264:BX264,TRANSPOSE(Weights))</f>
        <v>291</v>
      </c>
      <c r="BZ264" s="53"/>
    </row>
    <row r="265">
      <c r="A265" s="1" t="s">
        <v>2028</v>
      </c>
      <c r="B265" s="51" t="str">
        <f>IF(ISBLANK(A265),"",if(C265="","N",if(VLOOKUP(BQ265,NewPlanet,3,false)=C265,"Y","N")))</f>
        <v>N</v>
      </c>
      <c r="C265" s="3" t="s">
        <v>2029</v>
      </c>
      <c r="D265" s="52"/>
      <c r="E265" s="52"/>
      <c r="F265" s="53" t="s">
        <v>119</v>
      </c>
      <c r="G265" s="53" t="s">
        <v>119</v>
      </c>
      <c r="H265" s="52"/>
      <c r="I265" s="54">
        <f t="shared" si="42"/>
        <v>2</v>
      </c>
      <c r="J265" s="52"/>
      <c r="K265" s="53" t="s">
        <v>119</v>
      </c>
      <c r="L265" s="52"/>
      <c r="M265" s="52"/>
      <c r="N265" s="53" t="s">
        <v>119</v>
      </c>
      <c r="O265" s="54">
        <f t="shared" si="43"/>
        <v>2</v>
      </c>
      <c r="P265" s="55" t="s">
        <v>123</v>
      </c>
      <c r="Q265" s="64" t="s">
        <v>121</v>
      </c>
      <c r="R265" s="57" t="s">
        <v>123</v>
      </c>
      <c r="S265" s="66" t="s">
        <v>121</v>
      </c>
      <c r="T265" s="59" t="s">
        <v>124</v>
      </c>
      <c r="U265" s="60"/>
      <c r="V265" s="61"/>
      <c r="W265" s="70" t="s">
        <v>121</v>
      </c>
      <c r="X265" s="52"/>
      <c r="Y265" s="63"/>
      <c r="Z265" s="53">
        <v>3.0</v>
      </c>
      <c r="AA265" s="53">
        <v>3.0</v>
      </c>
      <c r="AB265" s="53"/>
      <c r="AC265" s="65"/>
      <c r="AD265" s="52"/>
      <c r="AE265" s="52"/>
      <c r="AF265" s="52"/>
      <c r="AG265" s="65"/>
      <c r="AH265" s="52"/>
      <c r="AI265" s="52"/>
      <c r="AJ265" s="52"/>
      <c r="AK265" s="65"/>
      <c r="AL265" s="52"/>
      <c r="AM265" s="52"/>
      <c r="AN265" s="52"/>
      <c r="AO265" s="56"/>
      <c r="AP265" s="56"/>
      <c r="AQ265" s="56"/>
      <c r="AR265" s="58"/>
      <c r="AS265" s="58"/>
      <c r="AT265" s="66"/>
      <c r="AU265" s="60"/>
      <c r="AV265" s="60"/>
      <c r="AW265" s="61"/>
      <c r="AX265" s="70">
        <v>5.0</v>
      </c>
      <c r="AY265" s="31">
        <f t="shared" si="44"/>
        <v>11</v>
      </c>
      <c r="AZ265" s="63"/>
      <c r="BA265" s="75">
        <v>6.0</v>
      </c>
      <c r="BB265" s="69"/>
      <c r="BC265" s="69"/>
      <c r="BD265" s="89">
        <v>3.0</v>
      </c>
      <c r="BE265" s="71"/>
      <c r="BF265" s="71"/>
      <c r="BG265" s="72"/>
      <c r="BH265" s="73"/>
      <c r="BI265" s="73"/>
      <c r="BJ265" s="74"/>
      <c r="BK265" s="74"/>
      <c r="BL265" s="77">
        <f t="shared" si="45"/>
        <v>9</v>
      </c>
      <c r="BM265" s="80">
        <f t="shared" si="46"/>
        <v>20</v>
      </c>
      <c r="BN265" s="81"/>
      <c r="BO265" s="82">
        <f>IF(ISBLANK(A265),"",VLOOKUP(LEFT(A265,1),Coordinate,2,FALSE))</f>
        <v>4</v>
      </c>
      <c r="BP265" s="83">
        <f t="shared" si="47"/>
        <v>4</v>
      </c>
      <c r="BQ265" s="84">
        <f t="shared" si="48"/>
        <v>104</v>
      </c>
      <c r="BR265" s="54">
        <f>IF(ISBLANK(A265),"",vlookup(LEFT(A265,1),Coordinate,9,false))</f>
        <v>18</v>
      </c>
      <c r="BS265" s="54">
        <f>IF(ISBLANK(A265),"",VLOOKUP(MID(A265,2,1),Coordinate,9,false))</f>
        <v>4</v>
      </c>
      <c r="BT265" s="54">
        <f>IF(ISBLANK(A265),"",VLOOKUP(MID(A265,3,1),Coordinate,9,false))</f>
        <v>23</v>
      </c>
      <c r="BU265" s="54">
        <f>IF(ISBLANK(A265),"",VLOOKUP(MID(A265,4,1),Coordinate,9,false))</f>
        <v>1</v>
      </c>
      <c r="BV265" s="54">
        <f>IF(ISBLANK(A265),"",VLOOKUP(MID(A265,5,1),Coordinate,9,false))</f>
        <v>20</v>
      </c>
      <c r="BW265" s="54">
        <f>IF(ISBLANK(A265),"",VLOOKUP(MID(A265,6,1),Coordinate,9,false))</f>
        <v>19</v>
      </c>
      <c r="BX265" s="84">
        <f>IF(ISBLANK(A265),"",VLOOKUP(RIGHT(A265,1),Coordinate,9,false))</f>
        <v>19</v>
      </c>
      <c r="BY265" s="84">
        <f t="array" ref="BY265">SUMPRODUCT(BR265:BX265,TRANSPOSE(Weights))</f>
        <v>446</v>
      </c>
      <c r="BZ265" s="53"/>
    </row>
    <row r="266">
      <c r="A266" s="238" t="s">
        <v>813</v>
      </c>
      <c r="B266" s="51" t="str">
        <f>IF(ISBLANK(A266),"",if(C266="","N",if(VLOOKUP(BQ266,NewPlanet,3,false)=C266,"Y","N")))</f>
        <v>N</v>
      </c>
      <c r="C266" s="3" t="s">
        <v>814</v>
      </c>
      <c r="D266" s="52"/>
      <c r="E266" s="52" t="s">
        <v>121</v>
      </c>
      <c r="F266" s="52" t="s">
        <v>121</v>
      </c>
      <c r="G266" s="53"/>
      <c r="H266" s="52"/>
      <c r="I266" s="54">
        <f t="shared" si="42"/>
        <v>2</v>
      </c>
      <c r="J266" s="52" t="s">
        <v>121</v>
      </c>
      <c r="K266" s="52"/>
      <c r="L266" s="52"/>
      <c r="M266" s="52" t="s">
        <v>121</v>
      </c>
      <c r="N266" s="52"/>
      <c r="O266" s="54">
        <f t="shared" si="43"/>
        <v>2</v>
      </c>
      <c r="P266" s="55" t="s">
        <v>131</v>
      </c>
      <c r="Q266" s="56"/>
      <c r="R266" s="57" t="s">
        <v>123</v>
      </c>
      <c r="S266" s="58"/>
      <c r="T266" s="59" t="s">
        <v>125</v>
      </c>
      <c r="U266" s="60" t="s">
        <v>121</v>
      </c>
      <c r="V266" s="61" t="s">
        <v>121</v>
      </c>
      <c r="W266" s="62"/>
      <c r="X266" s="52" t="s">
        <v>121</v>
      </c>
      <c r="Y266" s="63"/>
      <c r="Z266" s="53"/>
      <c r="AA266" s="53"/>
      <c r="AB266" s="53"/>
      <c r="AC266" s="65"/>
      <c r="AD266" s="52"/>
      <c r="AE266" s="52"/>
      <c r="AF266" s="52"/>
      <c r="AG266" s="65"/>
      <c r="AH266" s="52"/>
      <c r="AI266" s="52"/>
      <c r="AJ266" s="52"/>
      <c r="AK266" s="65"/>
      <c r="AL266" s="52" t="s">
        <v>121</v>
      </c>
      <c r="AM266" s="52"/>
      <c r="AN266" s="52"/>
      <c r="AO266" s="56"/>
      <c r="AP266" s="56" t="s">
        <v>121</v>
      </c>
      <c r="AQ266" s="56"/>
      <c r="AR266" s="58" t="s">
        <v>121</v>
      </c>
      <c r="AS266" s="58"/>
      <c r="AT266" s="66"/>
      <c r="AU266" s="60"/>
      <c r="AV266" s="60"/>
      <c r="AW266" s="61"/>
      <c r="AX266" s="62"/>
      <c r="AY266" s="31">
        <f t="shared" si="44"/>
        <v>0</v>
      </c>
      <c r="AZ266" s="63"/>
      <c r="BA266" s="69"/>
      <c r="BB266" s="69"/>
      <c r="BC266" s="69"/>
      <c r="BD266" s="71"/>
      <c r="BE266" s="71"/>
      <c r="BF266" s="71"/>
      <c r="BG266" s="72" t="s">
        <v>121</v>
      </c>
      <c r="BH266" s="73" t="s">
        <v>121</v>
      </c>
      <c r="BI266" s="73"/>
      <c r="BJ266" s="74"/>
      <c r="BK266" s="74"/>
      <c r="BL266" s="77">
        <f t="shared" si="45"/>
        <v>0</v>
      </c>
      <c r="BM266" s="80">
        <f t="shared" si="46"/>
        <v>0</v>
      </c>
      <c r="BN266" s="81"/>
      <c r="BO266" s="82">
        <f>IF(ISBLANK(A266),"",VLOOKUP(LEFT(A266,1),Coordinate,2,FALSE))</f>
        <v>4</v>
      </c>
      <c r="BP266" s="83">
        <f t="shared" si="47"/>
        <v>4</v>
      </c>
      <c r="BQ266" s="84">
        <f t="shared" si="48"/>
        <v>94</v>
      </c>
      <c r="BR266" s="54">
        <f>IF(ISBLANK(A266),"",vlookup(LEFT(A266,1),Coordinate,9,false))</f>
        <v>18</v>
      </c>
      <c r="BS266" s="54">
        <f>IF(ISBLANK(A266),"",VLOOKUP(MID(A266,2,1),Coordinate,9,false))</f>
        <v>4</v>
      </c>
      <c r="BT266" s="54">
        <f>IF(ISBLANK(A266),"",VLOOKUP(MID(A266,3,1),Coordinate,9,false))</f>
        <v>23</v>
      </c>
      <c r="BU266" s="54">
        <f>IF(ISBLANK(A266),"",VLOOKUP(MID(A266,4,1),Coordinate,9,false))</f>
        <v>8</v>
      </c>
      <c r="BV266" s="54">
        <f>IF(ISBLANK(A266),"",VLOOKUP(MID(A266,5,1),Coordinate,9,false))</f>
        <v>4</v>
      </c>
      <c r="BW266" s="54">
        <f>IF(ISBLANK(A266),"",VLOOKUP(MID(A266,6,1),Coordinate,9,false))</f>
        <v>18</v>
      </c>
      <c r="BX266" s="84">
        <f>IF(ISBLANK(A266),"",VLOOKUP(RIGHT(A266,1),Coordinate,9,false))</f>
        <v>19</v>
      </c>
      <c r="BY266" s="84">
        <f t="array" ref="BY266">SUMPRODUCT(BR266:BX266,TRANSPOSE(Weights))</f>
        <v>388</v>
      </c>
      <c r="BZ266" s="53"/>
    </row>
    <row r="267">
      <c r="A267" s="238" t="s">
        <v>815</v>
      </c>
      <c r="B267" s="51" t="str">
        <f>IF(ISBLANK(A267),"",if(C267="","N",if(VLOOKUP(BQ267,NewPlanet,3,false)=C267,"Y","N")))</f>
        <v>N</v>
      </c>
      <c r="C267" s="3" t="s">
        <v>816</v>
      </c>
      <c r="D267" s="53" t="s">
        <v>121</v>
      </c>
      <c r="E267" s="53" t="s">
        <v>121</v>
      </c>
      <c r="F267" s="52"/>
      <c r="G267" s="53"/>
      <c r="H267" s="52"/>
      <c r="I267" s="54">
        <f t="shared" si="42"/>
        <v>2</v>
      </c>
      <c r="J267" s="53" t="s">
        <v>121</v>
      </c>
      <c r="K267" s="52"/>
      <c r="L267" s="53" t="s">
        <v>121</v>
      </c>
      <c r="M267" s="52"/>
      <c r="N267" s="52"/>
      <c r="O267" s="54">
        <f t="shared" si="43"/>
        <v>2</v>
      </c>
      <c r="P267" s="55" t="s">
        <v>131</v>
      </c>
      <c r="Q267" s="56"/>
      <c r="R267" s="57" t="s">
        <v>124</v>
      </c>
      <c r="S267" s="58"/>
      <c r="T267" s="59" t="s">
        <v>125</v>
      </c>
      <c r="U267" s="60"/>
      <c r="V267" s="61"/>
      <c r="W267" s="62"/>
      <c r="X267" s="52"/>
      <c r="Y267" s="63"/>
      <c r="Z267" s="53">
        <v>2.0</v>
      </c>
      <c r="AA267" s="53">
        <v>4.0</v>
      </c>
      <c r="AB267" s="53">
        <v>4.0</v>
      </c>
      <c r="AC267" s="65"/>
      <c r="AD267" s="52"/>
      <c r="AE267" s="52"/>
      <c r="AF267" s="52"/>
      <c r="AG267" s="65"/>
      <c r="AH267" s="52"/>
      <c r="AI267" s="52"/>
      <c r="AJ267" s="52"/>
      <c r="AK267" s="65"/>
      <c r="AL267" s="52"/>
      <c r="AM267" s="52"/>
      <c r="AN267" s="52"/>
      <c r="AO267" s="56"/>
      <c r="AP267" s="64">
        <v>9.0</v>
      </c>
      <c r="AQ267" s="56"/>
      <c r="AR267" s="58"/>
      <c r="AS267" s="58"/>
      <c r="AT267" s="66"/>
      <c r="AU267" s="67">
        <v>1.0</v>
      </c>
      <c r="AV267" s="67" t="s">
        <v>817</v>
      </c>
      <c r="AW267" s="61"/>
      <c r="AX267" s="62"/>
      <c r="AY267" s="31">
        <f t="shared" si="44"/>
        <v>20</v>
      </c>
      <c r="AZ267" s="63"/>
      <c r="BA267" s="69"/>
      <c r="BB267" s="69"/>
      <c r="BC267" s="69"/>
      <c r="BD267" s="71"/>
      <c r="BE267" s="71"/>
      <c r="BF267" s="71"/>
      <c r="BG267" s="72"/>
      <c r="BH267" s="73"/>
      <c r="BI267" s="73"/>
      <c r="BJ267" s="74"/>
      <c r="BK267" s="74"/>
      <c r="BL267" s="77">
        <f t="shared" si="45"/>
        <v>0</v>
      </c>
      <c r="BM267" s="80">
        <f t="shared" si="46"/>
        <v>20</v>
      </c>
      <c r="BN267" s="81"/>
      <c r="BO267" s="82">
        <f>IF(ISBLANK(A267),"",VLOOKUP(LEFT(A267,1),Coordinate,2,FALSE))</f>
        <v>4</v>
      </c>
      <c r="BP267" s="83">
        <f t="shared" si="47"/>
        <v>4</v>
      </c>
      <c r="BQ267" s="84">
        <f t="shared" si="48"/>
        <v>104</v>
      </c>
      <c r="BR267" s="54">
        <f>IF(ISBLANK(A267),"",vlookup(LEFT(A267,1),Coordinate,9,false))</f>
        <v>18</v>
      </c>
      <c r="BS267" s="54">
        <f>IF(ISBLANK(A267),"",VLOOKUP(MID(A267,2,1),Coordinate,9,false))</f>
        <v>11</v>
      </c>
      <c r="BT267" s="54">
        <f>IF(ISBLANK(A267),"",VLOOKUP(MID(A267,3,1),Coordinate,9,false))</f>
        <v>19</v>
      </c>
      <c r="BU267" s="54">
        <f>IF(ISBLANK(A267),"",VLOOKUP(MID(A267,4,1),Coordinate,9,false))</f>
        <v>4</v>
      </c>
      <c r="BV267" s="54">
        <f>IF(ISBLANK(A267),"",VLOOKUP(MID(A267,5,1),Coordinate,9,false))</f>
        <v>23</v>
      </c>
      <c r="BW267" s="54">
        <f>IF(ISBLANK(A267),"",VLOOKUP(MID(A267,6,1),Coordinate,9,false))</f>
        <v>21</v>
      </c>
      <c r="BX267" s="84">
        <f>IF(ISBLANK(A267),"",VLOOKUP(RIGHT(A267,1),Coordinate,9,false))</f>
        <v>8</v>
      </c>
      <c r="BY267" s="84">
        <f t="array" ref="BY267">SUMPRODUCT(BR267:BX267,TRANSPOSE(Weights))</f>
        <v>410</v>
      </c>
      <c r="BZ267" s="53"/>
    </row>
    <row r="268">
      <c r="A268" s="238" t="s">
        <v>818</v>
      </c>
      <c r="B268" s="51" t="str">
        <f>IF(ISBLANK(A268),"",if(C268="","N",if(VLOOKUP(BQ268,NewPlanet,3,false)=C268,"Y","N")))</f>
        <v>N</v>
      </c>
      <c r="C268" s="3" t="s">
        <v>819</v>
      </c>
      <c r="D268" s="53" t="s">
        <v>119</v>
      </c>
      <c r="E268" s="52"/>
      <c r="F268" s="52"/>
      <c r="G268" s="53"/>
      <c r="H268" s="53" t="s">
        <v>119</v>
      </c>
      <c r="I268" s="54">
        <f t="shared" si="42"/>
        <v>2</v>
      </c>
      <c r="J268" s="53" t="s">
        <v>119</v>
      </c>
      <c r="K268" s="53" t="s">
        <v>119</v>
      </c>
      <c r="L268" s="52"/>
      <c r="M268" s="52"/>
      <c r="N268" s="52"/>
      <c r="O268" s="54">
        <f t="shared" si="43"/>
        <v>2</v>
      </c>
      <c r="P268" s="55" t="s">
        <v>124</v>
      </c>
      <c r="Q268" s="56"/>
      <c r="R268" s="57" t="s">
        <v>124</v>
      </c>
      <c r="S268" s="58"/>
      <c r="T268" s="59" t="s">
        <v>124</v>
      </c>
      <c r="U268" s="60"/>
      <c r="V268" s="61"/>
      <c r="W268" s="62"/>
      <c r="X268" s="52"/>
      <c r="Y268" s="63"/>
      <c r="Z268" s="53">
        <v>7.0</v>
      </c>
      <c r="AA268" s="53">
        <v>6.0</v>
      </c>
      <c r="AB268" s="53">
        <v>7.0</v>
      </c>
      <c r="AC268" s="65"/>
      <c r="AD268" s="52"/>
      <c r="AE268" s="52"/>
      <c r="AF268" s="52"/>
      <c r="AG268" s="65"/>
      <c r="AH268" s="52"/>
      <c r="AI268" s="52"/>
      <c r="AJ268" s="52"/>
      <c r="AK268" s="65"/>
      <c r="AL268" s="52"/>
      <c r="AM268" s="52"/>
      <c r="AN268" s="52"/>
      <c r="AO268" s="56"/>
      <c r="AP268" s="56"/>
      <c r="AQ268" s="56"/>
      <c r="AR268" s="58"/>
      <c r="AS268" s="58"/>
      <c r="AT268" s="66"/>
      <c r="AU268" s="60"/>
      <c r="AV268" s="60"/>
      <c r="AW268" s="61"/>
      <c r="AX268" s="62"/>
      <c r="AY268" s="31">
        <f t="shared" si="44"/>
        <v>20</v>
      </c>
      <c r="AZ268" s="63"/>
      <c r="BA268" s="69"/>
      <c r="BB268" s="69"/>
      <c r="BC268" s="69"/>
      <c r="BD268" s="71"/>
      <c r="BE268" s="71"/>
      <c r="BF268" s="71"/>
      <c r="BG268" s="72"/>
      <c r="BH268" s="73"/>
      <c r="BI268" s="73"/>
      <c r="BJ268" s="74"/>
      <c r="BK268" s="74"/>
      <c r="BL268" s="77">
        <f t="shared" si="45"/>
        <v>0</v>
      </c>
      <c r="BM268" s="80">
        <f t="shared" si="46"/>
        <v>20</v>
      </c>
      <c r="BN268" s="81" t="s">
        <v>820</v>
      </c>
      <c r="BO268" s="82">
        <f>IF(ISBLANK(A268),"",VLOOKUP(LEFT(A268,1),Coordinate,2,FALSE))</f>
        <v>4</v>
      </c>
      <c r="BP268" s="83">
        <f t="shared" si="47"/>
        <v>4</v>
      </c>
      <c r="BQ268" s="84">
        <f t="shared" si="48"/>
        <v>85</v>
      </c>
      <c r="BR268" s="54">
        <f>IF(ISBLANK(A268),"",vlookup(LEFT(A268,1),Coordinate,9,false))</f>
        <v>18</v>
      </c>
      <c r="BS268" s="54">
        <f>IF(ISBLANK(A268),"",VLOOKUP(MID(A268,2,1),Coordinate,9,false))</f>
        <v>15</v>
      </c>
      <c r="BT268" s="54">
        <f>IF(ISBLANK(A268),"",VLOOKUP(MID(A268,3,1),Coordinate,9,false))</f>
        <v>14</v>
      </c>
      <c r="BU268" s="54">
        <f>IF(ISBLANK(A268),"",VLOOKUP(MID(A268,4,1),Coordinate,9,false))</f>
        <v>14</v>
      </c>
      <c r="BV268" s="54">
        <f>IF(ISBLANK(A268),"",VLOOKUP(MID(A268,5,1),Coordinate,9,false))</f>
        <v>3</v>
      </c>
      <c r="BW268" s="54">
        <f>IF(ISBLANK(A268),"",VLOOKUP(MID(A268,6,1),Coordinate,9,false))</f>
        <v>4</v>
      </c>
      <c r="BX268" s="84">
        <f>IF(ISBLANK(A268),"",VLOOKUP(RIGHT(A268,1),Coordinate,9,false))</f>
        <v>17</v>
      </c>
      <c r="BY268" s="84">
        <f t="array" ref="BY268">SUMPRODUCT(BR268:BX268,TRANSPOSE(Weights))</f>
        <v>304</v>
      </c>
      <c r="BZ268" s="53"/>
    </row>
    <row r="269">
      <c r="A269" s="238" t="s">
        <v>821</v>
      </c>
      <c r="B269" s="51" t="str">
        <f>IF(ISBLANK(A269),"",if(C269="","N",if(VLOOKUP(BQ269,NewPlanet,3,false)=C269,"Y","N")))</f>
        <v>N</v>
      </c>
      <c r="C269" s="3" t="s">
        <v>822</v>
      </c>
      <c r="D269" s="53" t="s">
        <v>121</v>
      </c>
      <c r="E269" s="52"/>
      <c r="F269" s="53" t="s">
        <v>121</v>
      </c>
      <c r="G269" s="53"/>
      <c r="H269" s="52"/>
      <c r="I269" s="54">
        <f t="shared" si="42"/>
        <v>2</v>
      </c>
      <c r="J269" s="53" t="s">
        <v>121</v>
      </c>
      <c r="K269" s="52"/>
      <c r="L269" s="52"/>
      <c r="M269" s="53" t="s">
        <v>121</v>
      </c>
      <c r="N269" s="52"/>
      <c r="O269" s="54">
        <f t="shared" si="43"/>
        <v>2</v>
      </c>
      <c r="P269" s="55" t="s">
        <v>124</v>
      </c>
      <c r="Q269" s="56"/>
      <c r="R269" s="57" t="s">
        <v>123</v>
      </c>
      <c r="S269" s="66" t="s">
        <v>121</v>
      </c>
      <c r="T269" s="59" t="s">
        <v>124</v>
      </c>
      <c r="U269" s="60"/>
      <c r="V269" s="68" t="s">
        <v>121</v>
      </c>
      <c r="W269" s="62"/>
      <c r="X269" s="52"/>
      <c r="Y269" s="63"/>
      <c r="Z269" s="53">
        <v>3.0</v>
      </c>
      <c r="AA269" s="53">
        <v>4.0</v>
      </c>
      <c r="AB269" s="53">
        <v>3.0</v>
      </c>
      <c r="AC269" s="65"/>
      <c r="AD269" s="52"/>
      <c r="AE269" s="52"/>
      <c r="AF269" s="52"/>
      <c r="AG269" s="65"/>
      <c r="AH269" s="52"/>
      <c r="AI269" s="52"/>
      <c r="AJ269" s="52"/>
      <c r="AK269" s="65"/>
      <c r="AL269" s="52"/>
      <c r="AM269" s="52"/>
      <c r="AN269" s="52"/>
      <c r="AO269" s="56"/>
      <c r="AP269" s="56"/>
      <c r="AQ269" s="56"/>
      <c r="AR269" s="58"/>
      <c r="AS269" s="58"/>
      <c r="AT269" s="66"/>
      <c r="AU269" s="60"/>
      <c r="AV269" s="60"/>
      <c r="AW269" s="68">
        <v>5.0</v>
      </c>
      <c r="AX269" s="62"/>
      <c r="AY269" s="31">
        <f t="shared" si="44"/>
        <v>15</v>
      </c>
      <c r="AZ269" s="63"/>
      <c r="BA269" s="69"/>
      <c r="BB269" s="69"/>
      <c r="BC269" s="69"/>
      <c r="BD269" s="89">
        <v>4.0</v>
      </c>
      <c r="BE269" s="71"/>
      <c r="BF269" s="71"/>
      <c r="BG269" s="72"/>
      <c r="BH269" s="73"/>
      <c r="BI269" s="73"/>
      <c r="BJ269" s="74"/>
      <c r="BK269" s="74"/>
      <c r="BL269" s="77">
        <f t="shared" si="45"/>
        <v>4</v>
      </c>
      <c r="BM269" s="80">
        <f t="shared" si="46"/>
        <v>19</v>
      </c>
      <c r="BN269" s="81" t="s">
        <v>823</v>
      </c>
      <c r="BO269" s="82">
        <f>IF(ISBLANK(A269),"",VLOOKUP(LEFT(A269,1),Coordinate,2,FALSE))</f>
        <v>4</v>
      </c>
      <c r="BP269" s="83">
        <f t="shared" si="47"/>
        <v>4</v>
      </c>
      <c r="BQ269" s="84">
        <f t="shared" si="48"/>
        <v>125</v>
      </c>
      <c r="BR269" s="54">
        <f>IF(ISBLANK(A269),"",vlookup(LEFT(A269,1),Coordinate,9,false))</f>
        <v>18</v>
      </c>
      <c r="BS269" s="54">
        <f>IF(ISBLANK(A269),"",VLOOKUP(MID(A269,2,1),Coordinate,9,false))</f>
        <v>20</v>
      </c>
      <c r="BT269" s="54">
        <f>IF(ISBLANK(A269),"",VLOOKUP(MID(A269,3,1),Coordinate,9,false))</f>
        <v>22</v>
      </c>
      <c r="BU269" s="54">
        <f>IF(ISBLANK(A269),"",VLOOKUP(MID(A269,4,1),Coordinate,9,false))</f>
        <v>14</v>
      </c>
      <c r="BV269" s="54">
        <f>IF(ISBLANK(A269),"",VLOOKUP(MID(A269,5,1),Coordinate,9,false))</f>
        <v>25</v>
      </c>
      <c r="BW269" s="54">
        <f>IF(ISBLANK(A269),"",VLOOKUP(MID(A269,6,1),Coordinate,9,false))</f>
        <v>12</v>
      </c>
      <c r="BX269" s="84">
        <f>IF(ISBLANK(A269),"",VLOOKUP(RIGHT(A269,1),Coordinate,9,false))</f>
        <v>14</v>
      </c>
      <c r="BY269" s="84">
        <f t="array" ref="BY269">SUMPRODUCT(BR269:BX269,TRANSPOSE(Weights))</f>
        <v>475</v>
      </c>
      <c r="BZ269" s="53"/>
    </row>
    <row r="270">
      <c r="A270" s="238" t="s">
        <v>824</v>
      </c>
      <c r="B270" s="51" t="str">
        <f>IF(ISBLANK(A270),"",if(C270="","N",if(VLOOKUP(BQ270,NewPlanet,3,false)=C270,"Y","N")))</f>
        <v>N</v>
      </c>
      <c r="C270" s="3" t="s">
        <v>825</v>
      </c>
      <c r="D270" s="52" t="s">
        <v>121</v>
      </c>
      <c r="E270" s="52"/>
      <c r="F270" s="52" t="s">
        <v>121</v>
      </c>
      <c r="G270" s="53"/>
      <c r="H270" s="52"/>
      <c r="I270" s="54">
        <f t="shared" si="42"/>
        <v>2</v>
      </c>
      <c r="J270" s="52" t="s">
        <v>121</v>
      </c>
      <c r="K270" s="52"/>
      <c r="L270" s="52"/>
      <c r="M270" s="52" t="s">
        <v>121</v>
      </c>
      <c r="N270" s="52"/>
      <c r="O270" s="54">
        <f t="shared" si="43"/>
        <v>2</v>
      </c>
      <c r="P270" s="55" t="s">
        <v>124</v>
      </c>
      <c r="Q270" s="56"/>
      <c r="R270" s="57" t="s">
        <v>123</v>
      </c>
      <c r="S270" s="58" t="s">
        <v>121</v>
      </c>
      <c r="T270" s="59" t="s">
        <v>125</v>
      </c>
      <c r="U270" s="60"/>
      <c r="V270" s="61"/>
      <c r="W270" s="62"/>
      <c r="X270" s="52" t="s">
        <v>119</v>
      </c>
      <c r="Y270" s="63"/>
      <c r="Z270" s="53">
        <v>4.0</v>
      </c>
      <c r="AA270" s="53">
        <v>5.0</v>
      </c>
      <c r="AB270" s="53">
        <v>3.0</v>
      </c>
      <c r="AC270" s="65"/>
      <c r="AD270" s="52"/>
      <c r="AE270" s="52"/>
      <c r="AF270" s="52"/>
      <c r="AG270" s="65"/>
      <c r="AH270" s="52"/>
      <c r="AI270" s="52"/>
      <c r="AJ270" s="52"/>
      <c r="AK270" s="65"/>
      <c r="AL270" s="53">
        <v>1.0</v>
      </c>
      <c r="AM270" s="52"/>
      <c r="AN270" s="52"/>
      <c r="AO270" s="56"/>
      <c r="AP270" s="56"/>
      <c r="AQ270" s="56"/>
      <c r="AR270" s="58"/>
      <c r="AS270" s="58"/>
      <c r="AT270" s="66"/>
      <c r="AU270" s="67">
        <v>1.0</v>
      </c>
      <c r="AV270" s="67" t="s">
        <v>826</v>
      </c>
      <c r="AW270" s="61"/>
      <c r="AX270" s="62"/>
      <c r="AY270" s="31">
        <f t="shared" si="44"/>
        <v>14</v>
      </c>
      <c r="AZ270" s="63"/>
      <c r="BA270" s="69"/>
      <c r="BB270" s="69"/>
      <c r="BC270" s="69"/>
      <c r="BD270" s="89">
        <v>6.0</v>
      </c>
      <c r="BE270" s="71"/>
      <c r="BF270" s="71"/>
      <c r="BG270" s="72"/>
      <c r="BH270" s="73"/>
      <c r="BI270" s="73"/>
      <c r="BJ270" s="74"/>
      <c r="BK270" s="74"/>
      <c r="BL270" s="77">
        <f t="shared" si="45"/>
        <v>6</v>
      </c>
      <c r="BM270" s="80">
        <f t="shared" si="46"/>
        <v>20</v>
      </c>
      <c r="BN270" s="81"/>
      <c r="BO270" s="82">
        <f>IF(ISBLANK(A270),"",VLOOKUP(LEFT(A270,1),Coordinate,2,FALSE))</f>
        <v>4</v>
      </c>
      <c r="BP270" s="83">
        <f t="shared" si="47"/>
        <v>4</v>
      </c>
      <c r="BQ270" s="84">
        <f t="shared" si="48"/>
        <v>94</v>
      </c>
      <c r="BR270" s="54">
        <f>IF(ISBLANK(A270),"",vlookup(LEFT(A270,1),Coordinate,9,false))</f>
        <v>18</v>
      </c>
      <c r="BS270" s="54">
        <f>IF(ISBLANK(A270),"",VLOOKUP(MID(A270,2,1),Coordinate,9,false))</f>
        <v>25</v>
      </c>
      <c r="BT270" s="54">
        <f>IF(ISBLANK(A270),"",VLOOKUP(MID(A270,3,1),Coordinate,9,false))</f>
        <v>2</v>
      </c>
      <c r="BU270" s="54">
        <f>IF(ISBLANK(A270),"",VLOOKUP(MID(A270,4,1),Coordinate,9,false))</f>
        <v>25</v>
      </c>
      <c r="BV270" s="54">
        <f>IF(ISBLANK(A270),"",VLOOKUP(MID(A270,5,1),Coordinate,9,false))</f>
        <v>2</v>
      </c>
      <c r="BW270" s="54">
        <f>IF(ISBLANK(A270),"",VLOOKUP(MID(A270,6,1),Coordinate,9,false))</f>
        <v>22</v>
      </c>
      <c r="BX270" s="84">
        <f>IF(ISBLANK(A270),"",VLOOKUP(RIGHT(A270,1),Coordinate,9,false))</f>
        <v>0</v>
      </c>
      <c r="BY270" s="84">
        <f t="array" ref="BY270">SUMPRODUCT(BR270:BX270,TRANSPOSE(Weights))</f>
        <v>316</v>
      </c>
      <c r="BZ270" s="53"/>
    </row>
    <row r="271">
      <c r="A271" s="238" t="s">
        <v>849</v>
      </c>
      <c r="B271" s="51" t="str">
        <f>IF(ISBLANK(A271),"",if(C271="","N",if(VLOOKUP(BQ271,NewPlanet,3,false)=C271,"Y","N")))</f>
        <v>N</v>
      </c>
      <c r="C271" s="3" t="s">
        <v>850</v>
      </c>
      <c r="D271" s="53" t="s">
        <v>121</v>
      </c>
      <c r="E271" s="53" t="s">
        <v>121</v>
      </c>
      <c r="F271" s="53" t="s">
        <v>121</v>
      </c>
      <c r="G271" s="53"/>
      <c r="H271" s="52"/>
      <c r="I271" s="54">
        <f t="shared" si="42"/>
        <v>3</v>
      </c>
      <c r="J271" s="53" t="s">
        <v>121</v>
      </c>
      <c r="K271" s="52"/>
      <c r="L271" s="52"/>
      <c r="M271" s="52"/>
      <c r="N271" s="53" t="s">
        <v>121</v>
      </c>
      <c r="O271" s="54">
        <f t="shared" si="43"/>
        <v>2</v>
      </c>
      <c r="P271" s="55" t="s">
        <v>124</v>
      </c>
      <c r="Q271" s="56"/>
      <c r="R271" s="57" t="s">
        <v>123</v>
      </c>
      <c r="S271" s="58"/>
      <c r="T271" s="59" t="s">
        <v>125</v>
      </c>
      <c r="U271" s="67" t="s">
        <v>121</v>
      </c>
      <c r="V271" s="61"/>
      <c r="W271" s="70" t="s">
        <v>121</v>
      </c>
      <c r="X271" s="52"/>
      <c r="Y271" s="63"/>
      <c r="Z271" s="53"/>
      <c r="AA271" s="53"/>
      <c r="AB271" s="53"/>
      <c r="AC271" s="65"/>
      <c r="AD271" s="52"/>
      <c r="AE271" s="52"/>
      <c r="AF271" s="52"/>
      <c r="AG271" s="65"/>
      <c r="AH271" s="52"/>
      <c r="AI271" s="52"/>
      <c r="AJ271" s="52"/>
      <c r="AK271" s="65"/>
      <c r="AL271" s="52"/>
      <c r="AM271" s="52"/>
      <c r="AN271" s="52"/>
      <c r="AO271" s="56"/>
      <c r="AP271" s="56"/>
      <c r="AQ271" s="56"/>
      <c r="AR271" s="58"/>
      <c r="AS271" s="58"/>
      <c r="AT271" s="66"/>
      <c r="AU271" s="60"/>
      <c r="AV271" s="60"/>
      <c r="AW271" s="61"/>
      <c r="AX271" s="62"/>
      <c r="AY271" s="31">
        <f t="shared" si="44"/>
        <v>0</v>
      </c>
      <c r="AZ271" s="63"/>
      <c r="BA271" s="69"/>
      <c r="BB271" s="69"/>
      <c r="BC271" s="69"/>
      <c r="BD271" s="71"/>
      <c r="BE271" s="71"/>
      <c r="BF271" s="71"/>
      <c r="BG271" s="72"/>
      <c r="BH271" s="73"/>
      <c r="BI271" s="73"/>
      <c r="BJ271" s="74"/>
      <c r="BK271" s="74"/>
      <c r="BL271" s="77">
        <f t="shared" si="45"/>
        <v>0</v>
      </c>
      <c r="BM271" s="80">
        <f t="shared" si="46"/>
        <v>0</v>
      </c>
      <c r="BN271" s="81"/>
      <c r="BO271" s="82">
        <f>IF(ISBLANK(A271),"",VLOOKUP(LEFT(A271,1),Coordinate,2,FALSE))</f>
        <v>5</v>
      </c>
      <c r="BP271" s="83">
        <f t="shared" si="47"/>
        <v>5</v>
      </c>
      <c r="BQ271" s="84">
        <f t="shared" si="48"/>
        <v>87</v>
      </c>
      <c r="BR271" s="54">
        <f>IF(ISBLANK(A271),"",vlookup(LEFT(A271,1),Coordinate,9,false))</f>
        <v>19</v>
      </c>
      <c r="BS271" s="54">
        <f>IF(ISBLANK(A271),"",VLOOKUP(MID(A271,2,1),Coordinate,9,false))</f>
        <v>3</v>
      </c>
      <c r="BT271" s="54">
        <f>IF(ISBLANK(A271),"",VLOOKUP(MID(A271,3,1),Coordinate,9,false))</f>
        <v>9</v>
      </c>
      <c r="BU271" s="54">
        <f>IF(ISBLANK(A271),"",VLOOKUP(MID(A271,4,1),Coordinate,9,false))</f>
        <v>12</v>
      </c>
      <c r="BV271" s="54">
        <f>IF(ISBLANK(A271),"",VLOOKUP(MID(A271,5,1),Coordinate,9,false))</f>
        <v>5</v>
      </c>
      <c r="BW271" s="54">
        <f>IF(ISBLANK(A271),"",VLOOKUP(MID(A271,6,1),Coordinate,9,false))</f>
        <v>22</v>
      </c>
      <c r="BX271" s="84">
        <f>IF(ISBLANK(A271),"",VLOOKUP(RIGHT(A271,1),Coordinate,9,false))</f>
        <v>17</v>
      </c>
      <c r="BY271" s="84">
        <f t="array" ref="BY271">SUMPRODUCT(BR271:BX271,TRANSPOSE(Weights))</f>
        <v>376</v>
      </c>
      <c r="BZ271" s="53"/>
    </row>
    <row r="272">
      <c r="A272" s="238" t="s">
        <v>851</v>
      </c>
      <c r="B272" s="51" t="str">
        <f>IF(ISBLANK(A272),"",if(C272="","N",if(VLOOKUP(BQ272,NewPlanet,3,false)=C272,"Y","N")))</f>
        <v>N</v>
      </c>
      <c r="C272" s="3" t="s">
        <v>852</v>
      </c>
      <c r="D272" s="52"/>
      <c r="E272" s="52"/>
      <c r="F272" s="52" t="s">
        <v>119</v>
      </c>
      <c r="G272" s="53" t="s">
        <v>119</v>
      </c>
      <c r="H272" s="52" t="s">
        <v>119</v>
      </c>
      <c r="I272" s="54">
        <f t="shared" si="42"/>
        <v>3</v>
      </c>
      <c r="J272" s="52"/>
      <c r="K272" s="52"/>
      <c r="L272" s="52"/>
      <c r="M272" s="52" t="s">
        <v>119</v>
      </c>
      <c r="N272" s="52" t="s">
        <v>119</v>
      </c>
      <c r="O272" s="54">
        <f t="shared" si="43"/>
        <v>2</v>
      </c>
      <c r="P272" s="55" t="s">
        <v>131</v>
      </c>
      <c r="Q272" s="56"/>
      <c r="R272" s="57" t="s">
        <v>123</v>
      </c>
      <c r="S272" s="58"/>
      <c r="T272" s="59" t="s">
        <v>124</v>
      </c>
      <c r="U272" s="60"/>
      <c r="V272" s="61"/>
      <c r="W272" s="62" t="s">
        <v>119</v>
      </c>
      <c r="X272" s="52" t="s">
        <v>119</v>
      </c>
      <c r="Y272" s="63"/>
      <c r="Z272" s="53">
        <v>4.0</v>
      </c>
      <c r="AA272" s="53">
        <v>3.0</v>
      </c>
      <c r="AB272" s="53"/>
      <c r="AC272" s="65"/>
      <c r="AD272" s="52"/>
      <c r="AE272" s="52"/>
      <c r="AF272" s="52"/>
      <c r="AG272" s="65"/>
      <c r="AH272" s="52"/>
      <c r="AI272" s="52">
        <v>1.0</v>
      </c>
      <c r="AJ272" s="52"/>
      <c r="AK272" s="65"/>
      <c r="AL272" s="52"/>
      <c r="AM272" s="52"/>
      <c r="AN272" s="52"/>
      <c r="AO272" s="56"/>
      <c r="AP272" s="56">
        <v>3.0</v>
      </c>
      <c r="AQ272" s="56"/>
      <c r="AR272" s="58">
        <v>3.0</v>
      </c>
      <c r="AS272" s="58"/>
      <c r="AT272" s="66"/>
      <c r="AU272" s="60"/>
      <c r="AV272" s="60"/>
      <c r="AW272" s="61"/>
      <c r="AX272" s="62"/>
      <c r="AY272" s="31">
        <f t="shared" si="44"/>
        <v>14</v>
      </c>
      <c r="AZ272" s="63"/>
      <c r="BA272" s="69"/>
      <c r="BB272" s="69"/>
      <c r="BC272" s="69"/>
      <c r="BD272" s="71"/>
      <c r="BE272" s="71"/>
      <c r="BF272" s="71"/>
      <c r="BG272" s="72"/>
      <c r="BH272" s="73"/>
      <c r="BI272" s="73"/>
      <c r="BJ272" s="74">
        <v>6.0</v>
      </c>
      <c r="BK272" s="74"/>
      <c r="BL272" s="77">
        <f t="shared" si="45"/>
        <v>6</v>
      </c>
      <c r="BM272" s="80">
        <f t="shared" si="46"/>
        <v>20</v>
      </c>
      <c r="BN272" s="81" t="s">
        <v>853</v>
      </c>
      <c r="BO272" s="82">
        <f>IF(ISBLANK(A272),"",VLOOKUP(LEFT(A272,1),Coordinate,2,FALSE))</f>
        <v>5</v>
      </c>
      <c r="BP272" s="83">
        <f t="shared" si="47"/>
        <v>5</v>
      </c>
      <c r="BQ272" s="84">
        <f t="shared" si="48"/>
        <v>96</v>
      </c>
      <c r="BR272" s="54">
        <f>IF(ISBLANK(A272),"",vlookup(LEFT(A272,1),Coordinate,9,false))</f>
        <v>19</v>
      </c>
      <c r="BS272" s="54">
        <f>IF(ISBLANK(A272),"",VLOOKUP(MID(A272,2,1),Coordinate,9,false))</f>
        <v>6</v>
      </c>
      <c r="BT272" s="54">
        <f>IF(ISBLANK(A272),"",VLOOKUP(MID(A272,3,1),Coordinate,9,false))</f>
        <v>10</v>
      </c>
      <c r="BU272" s="54">
        <f>IF(ISBLANK(A272),"",VLOOKUP(MID(A272,4,1),Coordinate,9,false))</f>
        <v>23</v>
      </c>
      <c r="BV272" s="54">
        <f>IF(ISBLANK(A272),"",VLOOKUP(MID(A272,5,1),Coordinate,9,false))</f>
        <v>14</v>
      </c>
      <c r="BW272" s="54">
        <f>IF(ISBLANK(A272),"",VLOOKUP(MID(A272,6,1),Coordinate,9,false))</f>
        <v>4</v>
      </c>
      <c r="BX272" s="84">
        <f>IF(ISBLANK(A272),"",VLOOKUP(RIGHT(A272,1),Coordinate,9,false))</f>
        <v>20</v>
      </c>
      <c r="BY272" s="84">
        <f t="array" ref="BY272">SUMPRODUCT(BR272:BX272,TRANSPOSE(Weights))</f>
        <v>387</v>
      </c>
      <c r="BZ272" s="53"/>
    </row>
    <row r="273">
      <c r="A273" s="238" t="s">
        <v>854</v>
      </c>
      <c r="B273" s="51" t="str">
        <f>IF(ISBLANK(A273),"",if(C273="","N",if(VLOOKUP(BQ273,NewPlanet,3,false)=C273,"Y","N")))</f>
        <v>N</v>
      </c>
      <c r="C273" s="3" t="s">
        <v>855</v>
      </c>
      <c r="D273" s="52"/>
      <c r="E273" s="52" t="s">
        <v>119</v>
      </c>
      <c r="F273" s="52"/>
      <c r="G273" s="53" t="s">
        <v>119</v>
      </c>
      <c r="H273" s="52" t="s">
        <v>119</v>
      </c>
      <c r="I273" s="54">
        <f t="shared" si="42"/>
        <v>3</v>
      </c>
      <c r="J273" s="52"/>
      <c r="K273" s="52"/>
      <c r="L273" s="52" t="s">
        <v>119</v>
      </c>
      <c r="M273" s="52" t="s">
        <v>119</v>
      </c>
      <c r="N273" s="52"/>
      <c r="O273" s="54">
        <f t="shared" si="43"/>
        <v>2</v>
      </c>
      <c r="P273" s="55" t="s">
        <v>131</v>
      </c>
      <c r="Q273" s="56" t="s">
        <v>119</v>
      </c>
      <c r="R273" s="57" t="s">
        <v>124</v>
      </c>
      <c r="S273" s="58"/>
      <c r="T273" s="59" t="s">
        <v>125</v>
      </c>
      <c r="U273" s="60" t="s">
        <v>119</v>
      </c>
      <c r="V273" s="61"/>
      <c r="W273" s="62"/>
      <c r="X273" s="52"/>
      <c r="Y273" s="63"/>
      <c r="Z273" s="53">
        <v>2.0</v>
      </c>
      <c r="AA273" s="53">
        <v>2.0</v>
      </c>
      <c r="AB273" s="53">
        <v>4.0</v>
      </c>
      <c r="AC273" s="65"/>
      <c r="AD273" s="52"/>
      <c r="AE273" s="52"/>
      <c r="AF273" s="52"/>
      <c r="AG273" s="65"/>
      <c r="AH273" s="52"/>
      <c r="AI273" s="52"/>
      <c r="AJ273" s="52"/>
      <c r="AK273" s="65"/>
      <c r="AL273" s="52"/>
      <c r="AM273" s="52"/>
      <c r="AN273" s="52"/>
      <c r="AO273" s="56"/>
      <c r="AP273" s="56"/>
      <c r="AQ273" s="56"/>
      <c r="AR273" s="58"/>
      <c r="AS273" s="58"/>
      <c r="AT273" s="66"/>
      <c r="AU273" s="60"/>
      <c r="AV273" s="60"/>
      <c r="AW273" s="61"/>
      <c r="AX273" s="62"/>
      <c r="AY273" s="31">
        <f t="shared" si="44"/>
        <v>8</v>
      </c>
      <c r="AZ273" s="63"/>
      <c r="BA273" s="69"/>
      <c r="BB273" s="69">
        <v>3.0</v>
      </c>
      <c r="BC273" s="69"/>
      <c r="BD273" s="71"/>
      <c r="BE273" s="71"/>
      <c r="BF273" s="71"/>
      <c r="BG273" s="72">
        <v>9.0</v>
      </c>
      <c r="BH273" s="73"/>
      <c r="BI273" s="73"/>
      <c r="BJ273" s="74"/>
      <c r="BK273" s="74"/>
      <c r="BL273" s="77">
        <f t="shared" si="45"/>
        <v>12</v>
      </c>
      <c r="BM273" s="80">
        <f t="shared" si="46"/>
        <v>20</v>
      </c>
      <c r="BN273" s="81"/>
      <c r="BO273" s="82">
        <f>IF(ISBLANK(A273),"",VLOOKUP(LEFT(A273,1),Coordinate,2,FALSE))</f>
        <v>5</v>
      </c>
      <c r="BP273" s="83">
        <f t="shared" si="47"/>
        <v>5</v>
      </c>
      <c r="BQ273" s="84">
        <f t="shared" si="48"/>
        <v>100</v>
      </c>
      <c r="BR273" s="54">
        <f>IF(ISBLANK(A273),"",vlookup(LEFT(A273,1),Coordinate,9,false))</f>
        <v>19</v>
      </c>
      <c r="BS273" s="54">
        <f>IF(ISBLANK(A273),"",VLOOKUP(MID(A273,2,1),Coordinate,9,false))</f>
        <v>16</v>
      </c>
      <c r="BT273" s="54">
        <f>IF(ISBLANK(A273),"",VLOOKUP(MID(A273,3,1),Coordinate,9,false))</f>
        <v>20</v>
      </c>
      <c r="BU273" s="54">
        <f>IF(ISBLANK(A273),"",VLOOKUP(MID(A273,4,1),Coordinate,9,false))</f>
        <v>15</v>
      </c>
      <c r="BV273" s="54">
        <f>IF(ISBLANK(A273),"",VLOOKUP(MID(A273,5,1),Coordinate,9,false))</f>
        <v>14</v>
      </c>
      <c r="BW273" s="54">
        <f>IF(ISBLANK(A273),"",VLOOKUP(MID(A273,6,1),Coordinate,9,false))</f>
        <v>2</v>
      </c>
      <c r="BX273" s="84">
        <f>IF(ISBLANK(A273),"",VLOOKUP(RIGHT(A273,1),Coordinate,9,false))</f>
        <v>14</v>
      </c>
      <c r="BY273" s="84">
        <f t="array" ref="BY273">SUMPRODUCT(BR273:BX273,TRANSPOSE(Weights))</f>
        <v>351</v>
      </c>
      <c r="BZ273" s="53"/>
    </row>
    <row r="274">
      <c r="A274" s="238" t="s">
        <v>856</v>
      </c>
      <c r="B274" s="51" t="str">
        <f>IF(ISBLANK(A274),"",if(C274="","N",if(VLOOKUP(BQ274,NewPlanet,3,false)=C274,"Y","N")))</f>
        <v>N</v>
      </c>
      <c r="C274" s="3" t="s">
        <v>857</v>
      </c>
      <c r="D274" s="53" t="s">
        <v>121</v>
      </c>
      <c r="E274" s="52"/>
      <c r="F274" s="53" t="s">
        <v>121</v>
      </c>
      <c r="G274" s="53" t="s">
        <v>121</v>
      </c>
      <c r="H274" s="52"/>
      <c r="I274" s="54">
        <f t="shared" si="42"/>
        <v>3</v>
      </c>
      <c r="J274" s="53" t="s">
        <v>121</v>
      </c>
      <c r="K274" s="53" t="s">
        <v>121</v>
      </c>
      <c r="L274" s="52"/>
      <c r="M274" s="52"/>
      <c r="N274" s="52"/>
      <c r="O274" s="54">
        <f t="shared" si="43"/>
        <v>2</v>
      </c>
      <c r="P274" s="55" t="s">
        <v>123</v>
      </c>
      <c r="Q274" s="64" t="s">
        <v>121</v>
      </c>
      <c r="R274" s="57" t="s">
        <v>123</v>
      </c>
      <c r="S274" s="66" t="s">
        <v>121</v>
      </c>
      <c r="T274" s="59" t="s">
        <v>124</v>
      </c>
      <c r="U274" s="60"/>
      <c r="V274" s="68" t="s">
        <v>121</v>
      </c>
      <c r="W274" s="62"/>
      <c r="X274" s="53" t="s">
        <v>121</v>
      </c>
      <c r="Y274" s="63"/>
      <c r="Z274" s="53">
        <v>2.0</v>
      </c>
      <c r="AA274" s="53">
        <v>4.0</v>
      </c>
      <c r="AB274" s="53"/>
      <c r="AC274" s="65"/>
      <c r="AD274" s="53">
        <v>1.0</v>
      </c>
      <c r="AE274" s="52"/>
      <c r="AF274" s="52"/>
      <c r="AG274" s="65"/>
      <c r="AH274" s="52"/>
      <c r="AI274" s="52"/>
      <c r="AJ274" s="52"/>
      <c r="AK274" s="65"/>
      <c r="AL274" s="52"/>
      <c r="AM274" s="52"/>
      <c r="AN274" s="52"/>
      <c r="AO274" s="64"/>
      <c r="AP274" s="56"/>
      <c r="AQ274" s="56"/>
      <c r="AR274" s="58"/>
      <c r="AS274" s="58"/>
      <c r="AT274" s="66"/>
      <c r="AU274" s="60"/>
      <c r="AV274" s="60"/>
      <c r="AW274" s="61"/>
      <c r="AX274" s="62"/>
      <c r="AY274" s="31">
        <f t="shared" si="44"/>
        <v>7</v>
      </c>
      <c r="AZ274" s="63"/>
      <c r="BA274" s="75">
        <v>3.0</v>
      </c>
      <c r="BB274" s="69"/>
      <c r="BC274" s="69"/>
      <c r="BD274" s="89">
        <v>3.0</v>
      </c>
      <c r="BE274" s="71"/>
      <c r="BF274" s="71"/>
      <c r="BG274" s="72"/>
      <c r="BH274" s="78">
        <v>3.0</v>
      </c>
      <c r="BI274" s="78">
        <v>4.0</v>
      </c>
      <c r="BJ274" s="74"/>
      <c r="BK274" s="74"/>
      <c r="BL274" s="77">
        <f t="shared" si="45"/>
        <v>13</v>
      </c>
      <c r="BM274" s="80">
        <f t="shared" si="46"/>
        <v>20</v>
      </c>
      <c r="BN274" s="81"/>
      <c r="BO274" s="82">
        <f>IF(ISBLANK(A274),"",VLOOKUP(LEFT(A274,1),Coordinate,2,FALSE))</f>
        <v>5</v>
      </c>
      <c r="BP274" s="83">
        <f t="shared" si="47"/>
        <v>5</v>
      </c>
      <c r="BQ274" s="84">
        <f t="shared" si="48"/>
        <v>102</v>
      </c>
      <c r="BR274" s="54">
        <f>IF(ISBLANK(A274),"",vlookup(LEFT(A274,1),Coordinate,9,false))</f>
        <v>19</v>
      </c>
      <c r="BS274" s="54">
        <f>IF(ISBLANK(A274),"",VLOOKUP(MID(A274,2,1),Coordinate,9,false))</f>
        <v>19</v>
      </c>
      <c r="BT274" s="54">
        <f>IF(ISBLANK(A274),"",VLOOKUP(MID(A274,3,1),Coordinate,9,false))</f>
        <v>21</v>
      </c>
      <c r="BU274" s="54">
        <f>IF(ISBLANK(A274),"",VLOOKUP(MID(A274,4,1),Coordinate,9,false))</f>
        <v>0</v>
      </c>
      <c r="BV274" s="54">
        <f>IF(ISBLANK(A274),"",VLOOKUP(MID(A274,5,1),Coordinate,9,false))</f>
        <v>17</v>
      </c>
      <c r="BW274" s="54">
        <f>IF(ISBLANK(A274),"",VLOOKUP(MID(A274,6,1),Coordinate,9,false))</f>
        <v>1</v>
      </c>
      <c r="BX274" s="84">
        <f>IF(ISBLANK(A274),"",VLOOKUP(RIGHT(A274,1),Coordinate,9,false))</f>
        <v>25</v>
      </c>
      <c r="BY274" s="84">
        <f t="array" ref="BY274">SUMPRODUCT(BR274:BX274,TRANSPOSE(Weights))</f>
        <v>386</v>
      </c>
      <c r="BZ274" s="53"/>
    </row>
    <row r="275">
      <c r="A275" s="238" t="s">
        <v>858</v>
      </c>
      <c r="B275" s="51" t="str">
        <f>IF(ISBLANK(A275),"",if(C275="","N",if(VLOOKUP(BQ275,NewPlanet,3,false)=C275,"Y","N")))</f>
        <v>N</v>
      </c>
      <c r="C275" s="3" t="s">
        <v>859</v>
      </c>
      <c r="D275" s="53" t="s">
        <v>121</v>
      </c>
      <c r="E275" s="53" t="s">
        <v>121</v>
      </c>
      <c r="F275" s="52"/>
      <c r="G275" s="53" t="s">
        <v>121</v>
      </c>
      <c r="H275" s="52"/>
      <c r="I275" s="54">
        <f t="shared" si="42"/>
        <v>3</v>
      </c>
      <c r="J275" s="52"/>
      <c r="K275" s="53" t="s">
        <v>121</v>
      </c>
      <c r="L275" s="52"/>
      <c r="M275" s="53" t="s">
        <v>121</v>
      </c>
      <c r="N275" s="52"/>
      <c r="O275" s="54">
        <f t="shared" si="43"/>
        <v>2</v>
      </c>
      <c r="P275" s="55" t="s">
        <v>122</v>
      </c>
      <c r="Q275" s="64" t="s">
        <v>121</v>
      </c>
      <c r="R275" s="57" t="s">
        <v>123</v>
      </c>
      <c r="S275" s="66" t="s">
        <v>121</v>
      </c>
      <c r="T275" s="59" t="s">
        <v>124</v>
      </c>
      <c r="U275" s="60"/>
      <c r="V275" s="61"/>
      <c r="W275" s="70" t="s">
        <v>121</v>
      </c>
      <c r="X275" s="52"/>
      <c r="Y275" s="63"/>
      <c r="Z275" s="53">
        <v>3.0</v>
      </c>
      <c r="AA275" s="53">
        <v>3.0</v>
      </c>
      <c r="AB275" s="53"/>
      <c r="AC275" s="65"/>
      <c r="AD275" s="52"/>
      <c r="AE275" s="52"/>
      <c r="AF275" s="52"/>
      <c r="AG275" s="65"/>
      <c r="AH275" s="52"/>
      <c r="AI275" s="52"/>
      <c r="AJ275" s="52"/>
      <c r="AK275" s="65"/>
      <c r="AL275" s="52"/>
      <c r="AM275" s="52"/>
      <c r="AN275" s="52"/>
      <c r="AO275" s="56"/>
      <c r="AP275" s="56"/>
      <c r="AQ275" s="56"/>
      <c r="AR275" s="58"/>
      <c r="AS275" s="58"/>
      <c r="AT275" s="66"/>
      <c r="AU275" s="60"/>
      <c r="AV275" s="60"/>
      <c r="AW275" s="61"/>
      <c r="AX275" s="62"/>
      <c r="AY275" s="31">
        <f t="shared" si="44"/>
        <v>6</v>
      </c>
      <c r="AZ275" s="63"/>
      <c r="BA275" s="69"/>
      <c r="BB275" s="69"/>
      <c r="BC275" s="75">
        <v>2.0</v>
      </c>
      <c r="BD275" s="89">
        <v>3.0</v>
      </c>
      <c r="BE275" s="71"/>
      <c r="BF275" s="71"/>
      <c r="BG275" s="72"/>
      <c r="BH275" s="73"/>
      <c r="BI275" s="73"/>
      <c r="BJ275" s="79">
        <v>9.0</v>
      </c>
      <c r="BK275" s="74"/>
      <c r="BL275" s="77">
        <f t="shared" si="45"/>
        <v>14</v>
      </c>
      <c r="BM275" s="80">
        <f t="shared" si="46"/>
        <v>20</v>
      </c>
      <c r="BN275" s="81"/>
      <c r="BO275" s="82">
        <f>IF(ISBLANK(A275),"",VLOOKUP(LEFT(A275,1),Coordinate,2,FALSE))</f>
        <v>5</v>
      </c>
      <c r="BP275" s="83">
        <f t="shared" si="47"/>
        <v>5</v>
      </c>
      <c r="BQ275" s="84">
        <f t="shared" si="48"/>
        <v>94</v>
      </c>
      <c r="BR275" s="54">
        <f>IF(ISBLANK(A275),"",vlookup(LEFT(A275,1),Coordinate,9,false))</f>
        <v>19</v>
      </c>
      <c r="BS275" s="54">
        <f>IF(ISBLANK(A275),"",VLOOKUP(MID(A275,2,1),Coordinate,9,false))</f>
        <v>20</v>
      </c>
      <c r="BT275" s="54">
        <f>IF(ISBLANK(A275),"",VLOOKUP(MID(A275,3,1),Coordinate,9,false))</f>
        <v>9</v>
      </c>
      <c r="BU275" s="54">
        <f>IF(ISBLANK(A275),"",VLOOKUP(MID(A275,4,1),Coordinate,9,false))</f>
        <v>1</v>
      </c>
      <c r="BV275" s="54">
        <f>IF(ISBLANK(A275),"",VLOOKUP(MID(A275,5,1),Coordinate,9,false))</f>
        <v>16</v>
      </c>
      <c r="BW275" s="54">
        <f>IF(ISBLANK(A275),"",VLOOKUP(MID(A275,6,1),Coordinate,9,false))</f>
        <v>19</v>
      </c>
      <c r="BX275" s="84">
        <f>IF(ISBLANK(A275),"",VLOOKUP(RIGHT(A275,1),Coordinate,9,false))</f>
        <v>10</v>
      </c>
      <c r="BY275" s="84">
        <f t="array" ref="BY275">SUMPRODUCT(BR275:BX275,TRANSPOSE(Weights))</f>
        <v>354</v>
      </c>
      <c r="BZ275" s="53"/>
    </row>
    <row r="276">
      <c r="A276" s="238" t="s">
        <v>860</v>
      </c>
      <c r="B276" s="51" t="str">
        <f>IF(ISBLANK(A276),"",if(C276="","N",if(VLOOKUP(BQ276,NewPlanet,3,false)=C276,"Y","N")))</f>
        <v>N</v>
      </c>
      <c r="C276" s="3" t="s">
        <v>861</v>
      </c>
      <c r="D276" s="52"/>
      <c r="E276" s="52" t="s">
        <v>121</v>
      </c>
      <c r="F276" s="52" t="s">
        <v>121</v>
      </c>
      <c r="G276" s="53" t="s">
        <v>121</v>
      </c>
      <c r="H276" s="52"/>
      <c r="I276" s="54">
        <f t="shared" si="42"/>
        <v>3</v>
      </c>
      <c r="J276" s="52"/>
      <c r="K276" s="52"/>
      <c r="L276" s="52" t="s">
        <v>121</v>
      </c>
      <c r="M276" s="52"/>
      <c r="N276" s="52" t="s">
        <v>121</v>
      </c>
      <c r="O276" s="54">
        <f t="shared" si="43"/>
        <v>2</v>
      </c>
      <c r="P276" s="55" t="s">
        <v>123</v>
      </c>
      <c r="Q276" s="56" t="s">
        <v>121</v>
      </c>
      <c r="R276" s="57" t="s">
        <v>124</v>
      </c>
      <c r="S276" s="58"/>
      <c r="T276" s="59" t="s">
        <v>125</v>
      </c>
      <c r="U276" s="60" t="s">
        <v>121</v>
      </c>
      <c r="V276" s="61"/>
      <c r="W276" s="62"/>
      <c r="X276" s="52"/>
      <c r="Y276" s="63"/>
      <c r="Z276" s="53"/>
      <c r="AA276" s="53"/>
      <c r="AB276" s="53"/>
      <c r="AC276" s="65"/>
      <c r="AD276" s="52"/>
      <c r="AE276" s="52"/>
      <c r="AF276" s="52"/>
      <c r="AG276" s="65"/>
      <c r="AH276" s="52"/>
      <c r="AI276" s="52"/>
      <c r="AJ276" s="52"/>
      <c r="AK276" s="65"/>
      <c r="AL276" s="52"/>
      <c r="AM276" s="52"/>
      <c r="AN276" s="52"/>
      <c r="AO276" s="56"/>
      <c r="AP276" s="56"/>
      <c r="AQ276" s="56"/>
      <c r="AR276" s="58"/>
      <c r="AS276" s="58"/>
      <c r="AT276" s="66"/>
      <c r="AU276" s="60"/>
      <c r="AV276" s="60"/>
      <c r="AW276" s="61"/>
      <c r="AX276" s="62"/>
      <c r="AY276" s="31">
        <f t="shared" si="44"/>
        <v>0</v>
      </c>
      <c r="AZ276" s="63"/>
      <c r="BA276" s="69"/>
      <c r="BB276" s="69"/>
      <c r="BC276" s="69"/>
      <c r="BD276" s="71"/>
      <c r="BE276" s="71"/>
      <c r="BF276" s="71"/>
      <c r="BG276" s="72"/>
      <c r="BH276" s="73"/>
      <c r="BI276" s="73"/>
      <c r="BJ276" s="74"/>
      <c r="BK276" s="74"/>
      <c r="BL276" s="77">
        <f t="shared" si="45"/>
        <v>0</v>
      </c>
      <c r="BM276" s="80">
        <f t="shared" si="46"/>
        <v>0</v>
      </c>
      <c r="BN276" s="81"/>
      <c r="BO276" s="82">
        <f>IF(ISBLANK(A276),"",VLOOKUP(LEFT(A276,1),Coordinate,2,FALSE))</f>
        <v>5</v>
      </c>
      <c r="BP276" s="83">
        <f t="shared" si="47"/>
        <v>5</v>
      </c>
      <c r="BQ276" s="84">
        <f t="shared" si="48"/>
        <v>84</v>
      </c>
      <c r="BR276" s="54">
        <f>IF(ISBLANK(A276),"",vlookup(LEFT(A276,1),Coordinate,9,false))</f>
        <v>19</v>
      </c>
      <c r="BS276" s="54">
        <f>IF(ISBLANK(A276),"",VLOOKUP(MID(A276,2,1),Coordinate,9,false))</f>
        <v>20</v>
      </c>
      <c r="BT276" s="54">
        <f>IF(ISBLANK(A276),"",VLOOKUP(MID(A276,3,1),Coordinate,9,false))</f>
        <v>12</v>
      </c>
      <c r="BU276" s="54">
        <f>IF(ISBLANK(A276),"",VLOOKUP(MID(A276,4,1),Coordinate,9,false))</f>
        <v>1</v>
      </c>
      <c r="BV276" s="54">
        <f>IF(ISBLANK(A276),"",VLOOKUP(MID(A276,5,1),Coordinate,9,false))</f>
        <v>11</v>
      </c>
      <c r="BW276" s="54">
        <f>IF(ISBLANK(A276),"",VLOOKUP(MID(A276,6,1),Coordinate,9,false))</f>
        <v>4</v>
      </c>
      <c r="BX276" s="84">
        <f>IF(ISBLANK(A276),"",VLOOKUP(RIGHT(A276,1),Coordinate,9,false))</f>
        <v>17</v>
      </c>
      <c r="BY276" s="84">
        <f t="array" ref="BY276">SUMPRODUCT(BR276:BX276,TRANSPOSE(Weights))</f>
        <v>297</v>
      </c>
      <c r="BZ276" s="53"/>
    </row>
    <row r="277">
      <c r="A277" s="238" t="s">
        <v>862</v>
      </c>
      <c r="B277" s="51" t="str">
        <f>IF(ISBLANK(A277),"",if(C277="","N",if(VLOOKUP(BQ277,NewPlanet,3,false)=C277,"Y","N")))</f>
        <v>N</v>
      </c>
      <c r="C277" s="3" t="s">
        <v>863</v>
      </c>
      <c r="D277" s="52" t="s">
        <v>119</v>
      </c>
      <c r="E277" s="52"/>
      <c r="F277" s="52" t="s">
        <v>119</v>
      </c>
      <c r="G277" s="53"/>
      <c r="H277" s="52" t="s">
        <v>119</v>
      </c>
      <c r="I277" s="54">
        <f t="shared" si="42"/>
        <v>3</v>
      </c>
      <c r="J277" s="52" t="s">
        <v>119</v>
      </c>
      <c r="K277" s="52"/>
      <c r="L277" s="52"/>
      <c r="M277" s="52" t="s">
        <v>119</v>
      </c>
      <c r="N277" s="52"/>
      <c r="O277" s="54">
        <f t="shared" si="43"/>
        <v>2</v>
      </c>
      <c r="P277" s="55" t="s">
        <v>123</v>
      </c>
      <c r="Q277" s="56" t="s">
        <v>119</v>
      </c>
      <c r="R277" s="57" t="s">
        <v>123</v>
      </c>
      <c r="S277" s="58" t="s">
        <v>119</v>
      </c>
      <c r="T277" s="59" t="s">
        <v>394</v>
      </c>
      <c r="U277" s="60"/>
      <c r="V277" s="61" t="s">
        <v>119</v>
      </c>
      <c r="W277" s="62"/>
      <c r="X277" s="52" t="s">
        <v>119</v>
      </c>
      <c r="Y277" s="63"/>
      <c r="Z277" s="53">
        <v>3.0</v>
      </c>
      <c r="AA277" s="53">
        <v>6.0</v>
      </c>
      <c r="AB277" s="53"/>
      <c r="AC277" s="65"/>
      <c r="AD277" s="52"/>
      <c r="AE277" s="53">
        <v>1.0</v>
      </c>
      <c r="AF277" s="52"/>
      <c r="AG277" s="65"/>
      <c r="AH277" s="52"/>
      <c r="AI277" s="52"/>
      <c r="AJ277" s="52"/>
      <c r="AK277" s="65"/>
      <c r="AL277" s="52"/>
      <c r="AM277" s="52"/>
      <c r="AN277" s="52"/>
      <c r="AO277" s="56"/>
      <c r="AP277" s="56"/>
      <c r="AQ277" s="56"/>
      <c r="AR277" s="58"/>
      <c r="AS277" s="58"/>
      <c r="AT277" s="66"/>
      <c r="AU277" s="60"/>
      <c r="AV277" s="60"/>
      <c r="AW277" s="61">
        <v>2.0</v>
      </c>
      <c r="AX277" s="62"/>
      <c r="AY277" s="31">
        <f t="shared" si="44"/>
        <v>12</v>
      </c>
      <c r="AZ277" s="63"/>
      <c r="BA277" s="69">
        <v>5.0</v>
      </c>
      <c r="BB277" s="69"/>
      <c r="BC277" s="69"/>
      <c r="BD277" s="71">
        <v>3.0</v>
      </c>
      <c r="BE277" s="71"/>
      <c r="BF277" s="71"/>
      <c r="BG277" s="72"/>
      <c r="BH277" s="73"/>
      <c r="BI277" s="73"/>
      <c r="BJ277" s="74"/>
      <c r="BK277" s="74"/>
      <c r="BL277" s="77">
        <f t="shared" si="45"/>
        <v>8</v>
      </c>
      <c r="BM277" s="80">
        <f t="shared" si="46"/>
        <v>20</v>
      </c>
      <c r="BN277" s="81" t="s">
        <v>864</v>
      </c>
      <c r="BO277" s="82">
        <f>IF(ISBLANK(A277),"",VLOOKUP(LEFT(A277,1),Coordinate,2,FALSE))</f>
        <v>5</v>
      </c>
      <c r="BP277" s="83">
        <f t="shared" si="47"/>
        <v>5</v>
      </c>
      <c r="BQ277" s="84">
        <f t="shared" si="48"/>
        <v>143</v>
      </c>
      <c r="BR277" s="54">
        <f>IF(ISBLANK(A277),"",vlookup(LEFT(A277,1),Coordinate,9,false))</f>
        <v>19</v>
      </c>
      <c r="BS277" s="54">
        <f>IF(ISBLANK(A277),"",VLOOKUP(MID(A277,2,1),Coordinate,9,false))</f>
        <v>20</v>
      </c>
      <c r="BT277" s="54">
        <f>IF(ISBLANK(A277),"",VLOOKUP(MID(A277,3,1),Coordinate,9,false))</f>
        <v>23</v>
      </c>
      <c r="BU277" s="54">
        <f>IF(ISBLANK(A277),"",VLOOKUP(MID(A277,4,1),Coordinate,9,false))</f>
        <v>19</v>
      </c>
      <c r="BV277" s="54">
        <f>IF(ISBLANK(A277),"",VLOOKUP(MID(A277,5,1),Coordinate,9,false))</f>
        <v>20</v>
      </c>
      <c r="BW277" s="54">
        <f>IF(ISBLANK(A277),"",VLOOKUP(MID(A277,6,1),Coordinate,9,false))</f>
        <v>23</v>
      </c>
      <c r="BX277" s="84">
        <f>IF(ISBLANK(A277),"",VLOOKUP(RIGHT(A277,1),Coordinate,9,false))</f>
        <v>19</v>
      </c>
      <c r="BY277" s="84">
        <f t="array" ref="BY277">SUMPRODUCT(BR277:BX277,TRANSPOSE(Weights))</f>
        <v>575</v>
      </c>
      <c r="BZ277" s="53"/>
    </row>
    <row r="278">
      <c r="A278" s="238" t="s">
        <v>865</v>
      </c>
      <c r="B278" s="51" t="str">
        <f>IF(ISBLANK(A278),"",if(C278="","N",if(VLOOKUP(BQ278,NewPlanet,3,false)=C278,"Y","N")))</f>
        <v>N</v>
      </c>
      <c r="C278" s="3" t="s">
        <v>866</v>
      </c>
      <c r="D278" s="53" t="s">
        <v>119</v>
      </c>
      <c r="E278" s="52" t="s">
        <v>119</v>
      </c>
      <c r="F278" s="52" t="s">
        <v>119</v>
      </c>
      <c r="G278" s="53"/>
      <c r="H278" s="52"/>
      <c r="I278" s="54">
        <f t="shared" si="42"/>
        <v>3</v>
      </c>
      <c r="J278" s="52"/>
      <c r="K278" s="52"/>
      <c r="L278" s="52" t="s">
        <v>119</v>
      </c>
      <c r="M278" s="52" t="s">
        <v>119</v>
      </c>
      <c r="N278" s="52"/>
      <c r="O278" s="54">
        <f t="shared" si="43"/>
        <v>2</v>
      </c>
      <c r="P278" s="55" t="s">
        <v>123</v>
      </c>
      <c r="Q278" s="56" t="s">
        <v>119</v>
      </c>
      <c r="R278" s="57" t="s">
        <v>123</v>
      </c>
      <c r="S278" s="58"/>
      <c r="T278" s="59" t="s">
        <v>125</v>
      </c>
      <c r="U278" s="60" t="s">
        <v>119</v>
      </c>
      <c r="V278" s="61" t="s">
        <v>119</v>
      </c>
      <c r="W278" s="62" t="s">
        <v>119</v>
      </c>
      <c r="X278" s="52"/>
      <c r="Y278" s="63"/>
      <c r="Z278" s="53">
        <v>3.0</v>
      </c>
      <c r="AA278" s="53"/>
      <c r="AB278" s="53"/>
      <c r="AC278" s="65"/>
      <c r="AD278" s="52"/>
      <c r="AE278" s="52"/>
      <c r="AF278" s="52"/>
      <c r="AG278" s="65"/>
      <c r="AH278" s="52"/>
      <c r="AI278" s="52"/>
      <c r="AJ278" s="52"/>
      <c r="AK278" s="65"/>
      <c r="AL278" s="52"/>
      <c r="AM278" s="52"/>
      <c r="AN278" s="52"/>
      <c r="AO278" s="56"/>
      <c r="AP278" s="56"/>
      <c r="AQ278" s="56"/>
      <c r="AR278" s="58">
        <v>1.0</v>
      </c>
      <c r="AS278" s="58"/>
      <c r="AT278" s="66"/>
      <c r="AU278" s="60"/>
      <c r="AV278" s="60"/>
      <c r="AW278" s="61"/>
      <c r="AX278" s="62"/>
      <c r="AY278" s="31">
        <f t="shared" si="44"/>
        <v>4</v>
      </c>
      <c r="AZ278" s="63"/>
      <c r="BA278" s="69">
        <v>3.0</v>
      </c>
      <c r="BB278" s="69"/>
      <c r="BC278" s="69"/>
      <c r="BD278" s="71"/>
      <c r="BE278" s="71"/>
      <c r="BF278" s="71"/>
      <c r="BG278" s="72">
        <v>3.0</v>
      </c>
      <c r="BH278" s="73">
        <v>4.0</v>
      </c>
      <c r="BI278" s="73"/>
      <c r="BJ278" s="74">
        <v>3.0</v>
      </c>
      <c r="BK278" s="74">
        <v>3.0</v>
      </c>
      <c r="BL278" s="77">
        <f t="shared" si="45"/>
        <v>16</v>
      </c>
      <c r="BM278" s="80">
        <f t="shared" si="46"/>
        <v>20</v>
      </c>
      <c r="BN278" s="81" t="s">
        <v>867</v>
      </c>
      <c r="BO278" s="82">
        <f>IF(ISBLANK(A278),"",VLOOKUP(LEFT(A278,1),Coordinate,2,FALSE))</f>
        <v>5</v>
      </c>
      <c r="BP278" s="83">
        <f t="shared" si="47"/>
        <v>5</v>
      </c>
      <c r="BQ278" s="84">
        <f t="shared" si="48"/>
        <v>144</v>
      </c>
      <c r="BR278" s="54">
        <f>IF(ISBLANK(A278),"",vlookup(LEFT(A278,1),Coordinate,9,false))</f>
        <v>19</v>
      </c>
      <c r="BS278" s="54">
        <f>IF(ISBLANK(A278),"",VLOOKUP(MID(A278,2,1),Coordinate,9,false))</f>
        <v>20</v>
      </c>
      <c r="BT278" s="54">
        <f>IF(ISBLANK(A278),"",VLOOKUP(MID(A278,3,1),Coordinate,9,false))</f>
        <v>23</v>
      </c>
      <c r="BU278" s="54">
        <f>IF(ISBLANK(A278),"",VLOOKUP(MID(A278,4,1),Coordinate,9,false))</f>
        <v>19</v>
      </c>
      <c r="BV278" s="54">
        <f>IF(ISBLANK(A278),"",VLOOKUP(MID(A278,5,1),Coordinate,9,false))</f>
        <v>20</v>
      </c>
      <c r="BW278" s="54">
        <f>IF(ISBLANK(A278),"",VLOOKUP(MID(A278,6,1),Coordinate,9,false))</f>
        <v>23</v>
      </c>
      <c r="BX278" s="84">
        <f>IF(ISBLANK(A278),"",VLOOKUP(RIGHT(A278,1),Coordinate,9,false))</f>
        <v>20</v>
      </c>
      <c r="BY278" s="84">
        <f t="array" ref="BY278">SUMPRODUCT(BR278:BX278,TRANSPOSE(Weights))</f>
        <v>582</v>
      </c>
      <c r="BZ278" s="53"/>
    </row>
    <row r="279">
      <c r="A279" s="238" t="s">
        <v>868</v>
      </c>
      <c r="B279" s="51" t="str">
        <f>IF(ISBLANK(A279),"",if(C279="","N",if(VLOOKUP(BQ279,NewPlanet,3,false)=C279,"Y","N")))</f>
        <v>N</v>
      </c>
      <c r="C279" s="87" t="s">
        <v>869</v>
      </c>
      <c r="D279" s="53" t="s">
        <v>119</v>
      </c>
      <c r="E279" s="53" t="s">
        <v>119</v>
      </c>
      <c r="F279" s="52"/>
      <c r="G279" s="53"/>
      <c r="H279" s="53" t="s">
        <v>119</v>
      </c>
      <c r="I279" s="54">
        <f t="shared" si="42"/>
        <v>3</v>
      </c>
      <c r="J279" s="52"/>
      <c r="K279" s="53" t="s">
        <v>119</v>
      </c>
      <c r="L279" s="53" t="s">
        <v>119</v>
      </c>
      <c r="M279" s="52"/>
      <c r="N279" s="52"/>
      <c r="O279" s="54">
        <f t="shared" si="43"/>
        <v>2</v>
      </c>
      <c r="P279" s="55" t="s">
        <v>123</v>
      </c>
      <c r="Q279" s="56"/>
      <c r="R279" s="57" t="s">
        <v>123</v>
      </c>
      <c r="S279" s="58"/>
      <c r="T279" s="59" t="s">
        <v>125</v>
      </c>
      <c r="U279" s="60"/>
      <c r="V279" s="61"/>
      <c r="W279" s="70" t="s">
        <v>119</v>
      </c>
      <c r="X279" s="52"/>
      <c r="Y279" s="63"/>
      <c r="Z279" s="53">
        <v>4.0</v>
      </c>
      <c r="AA279" s="53">
        <v>4.0</v>
      </c>
      <c r="AB279" s="53"/>
      <c r="AC279" s="65"/>
      <c r="AD279" s="52"/>
      <c r="AE279" s="52"/>
      <c r="AF279" s="52"/>
      <c r="AG279" s="65"/>
      <c r="AH279" s="52"/>
      <c r="AI279" s="52"/>
      <c r="AJ279" s="52"/>
      <c r="AK279" s="65"/>
      <c r="AL279" s="52"/>
      <c r="AM279" s="52"/>
      <c r="AN279" s="52"/>
      <c r="AO279" s="64">
        <v>3.0</v>
      </c>
      <c r="AP279" s="56"/>
      <c r="AQ279" s="56"/>
      <c r="AR279" s="66">
        <v>3.0</v>
      </c>
      <c r="AS279" s="58"/>
      <c r="AT279" s="66"/>
      <c r="AU279" s="67">
        <v>1.0</v>
      </c>
      <c r="AV279" s="67" t="s">
        <v>870</v>
      </c>
      <c r="AW279" s="61"/>
      <c r="AX279" s="62"/>
      <c r="AY279" s="31">
        <f t="shared" si="44"/>
        <v>15</v>
      </c>
      <c r="AZ279" s="63"/>
      <c r="BA279" s="69"/>
      <c r="BB279" s="69"/>
      <c r="BC279" s="69"/>
      <c r="BD279" s="71"/>
      <c r="BE279" s="71"/>
      <c r="BF279" s="71"/>
      <c r="BG279" s="72"/>
      <c r="BH279" s="73"/>
      <c r="BI279" s="73"/>
      <c r="BJ279" s="79">
        <v>3.0</v>
      </c>
      <c r="BK279" s="79">
        <v>2.0</v>
      </c>
      <c r="BL279" s="77">
        <f t="shared" si="45"/>
        <v>5</v>
      </c>
      <c r="BM279" s="80">
        <f t="shared" si="46"/>
        <v>20</v>
      </c>
      <c r="BN279" s="81" t="s">
        <v>871</v>
      </c>
      <c r="BO279" s="82">
        <f>IF(ISBLANK(A279),"",VLOOKUP(LEFT(A279,1),Coordinate,2,FALSE))</f>
        <v>5</v>
      </c>
      <c r="BP279" s="83">
        <f t="shared" si="47"/>
        <v>5</v>
      </c>
      <c r="BQ279" s="84">
        <f t="shared" si="48"/>
        <v>144</v>
      </c>
      <c r="BR279" s="54">
        <f>IF(ISBLANK(A279),"",vlookup(LEFT(A279,1),Coordinate,9,false))</f>
        <v>19</v>
      </c>
      <c r="BS279" s="54">
        <f>IF(ISBLANK(A279),"",VLOOKUP(MID(A279,2,1),Coordinate,9,false))</f>
        <v>20</v>
      </c>
      <c r="BT279" s="54">
        <f>IF(ISBLANK(A279),"",VLOOKUP(MID(A279,3,1),Coordinate,9,false))</f>
        <v>23</v>
      </c>
      <c r="BU279" s="54">
        <f>IF(ISBLANK(A279),"",VLOOKUP(MID(A279,4,1),Coordinate,9,false))</f>
        <v>20</v>
      </c>
      <c r="BV279" s="54">
        <f>IF(ISBLANK(A279),"",VLOOKUP(MID(A279,5,1),Coordinate,9,false))</f>
        <v>20</v>
      </c>
      <c r="BW279" s="54">
        <f>IF(ISBLANK(A279),"",VLOOKUP(MID(A279,6,1),Coordinate,9,false))</f>
        <v>23</v>
      </c>
      <c r="BX279" s="84">
        <f>IF(ISBLANK(A279),"",VLOOKUP(RIGHT(A279,1),Coordinate,9,false))</f>
        <v>19</v>
      </c>
      <c r="BY279" s="84">
        <f t="array" ref="BY279">SUMPRODUCT(BR279:BX279,TRANSPOSE(Weights))</f>
        <v>579</v>
      </c>
      <c r="BZ279" s="53"/>
    </row>
    <row r="280">
      <c r="A280" s="238" t="s">
        <v>872</v>
      </c>
      <c r="B280" s="51" t="str">
        <f>IF(ISBLANK(A280),"",if(C280="","N",if(VLOOKUP(BQ280,NewPlanet,3,false)=C280,"Y","N")))</f>
        <v>N</v>
      </c>
      <c r="C280" s="91" t="s">
        <v>873</v>
      </c>
      <c r="D280" s="53" t="s">
        <v>119</v>
      </c>
      <c r="E280" s="53" t="s">
        <v>119</v>
      </c>
      <c r="F280" s="52"/>
      <c r="G280" s="53"/>
      <c r="H280" s="53" t="s">
        <v>119</v>
      </c>
      <c r="I280" s="54">
        <f t="shared" si="42"/>
        <v>3</v>
      </c>
      <c r="J280" s="52"/>
      <c r="K280" s="53" t="s">
        <v>119</v>
      </c>
      <c r="L280" s="52"/>
      <c r="M280" s="53" t="s">
        <v>119</v>
      </c>
      <c r="N280" s="52"/>
      <c r="O280" s="54">
        <f t="shared" si="43"/>
        <v>2</v>
      </c>
      <c r="P280" s="55" t="s">
        <v>124</v>
      </c>
      <c r="Q280" s="56"/>
      <c r="R280" s="57" t="s">
        <v>123</v>
      </c>
      <c r="S280" s="58"/>
      <c r="T280" s="59" t="s">
        <v>125</v>
      </c>
      <c r="U280" s="67" t="s">
        <v>119</v>
      </c>
      <c r="V280" s="68" t="s">
        <v>119</v>
      </c>
      <c r="W280" s="70" t="s">
        <v>119</v>
      </c>
      <c r="X280" s="52"/>
      <c r="Y280" s="63"/>
      <c r="Z280" s="53">
        <v>2.0</v>
      </c>
      <c r="AA280" s="53">
        <v>4.0</v>
      </c>
      <c r="AB280" s="53"/>
      <c r="AC280" s="65"/>
      <c r="AD280" s="52"/>
      <c r="AE280" s="52"/>
      <c r="AF280" s="52"/>
      <c r="AG280" s="65"/>
      <c r="AH280" s="52"/>
      <c r="AI280" s="52"/>
      <c r="AJ280" s="52"/>
      <c r="AK280" s="65"/>
      <c r="AL280" s="52"/>
      <c r="AM280" s="52"/>
      <c r="AN280" s="52"/>
      <c r="AO280" s="56"/>
      <c r="AP280" s="56"/>
      <c r="AQ280" s="56"/>
      <c r="AR280" s="66">
        <v>3.0</v>
      </c>
      <c r="AS280" s="58"/>
      <c r="AT280" s="66"/>
      <c r="AU280" s="60"/>
      <c r="AV280" s="60"/>
      <c r="AW280" s="68">
        <v>1.0</v>
      </c>
      <c r="AX280" s="62"/>
      <c r="AY280" s="31">
        <f t="shared" si="44"/>
        <v>10</v>
      </c>
      <c r="AZ280" s="63"/>
      <c r="BA280" s="69"/>
      <c r="BB280" s="69"/>
      <c r="BC280" s="69"/>
      <c r="BD280" s="71"/>
      <c r="BE280" s="71"/>
      <c r="BF280" s="71"/>
      <c r="BG280" s="76">
        <v>5.0</v>
      </c>
      <c r="BH280" s="73"/>
      <c r="BI280" s="73"/>
      <c r="BJ280" s="79">
        <v>4.0</v>
      </c>
      <c r="BK280" s="79">
        <v>1.0</v>
      </c>
      <c r="BL280" s="77">
        <f t="shared" si="45"/>
        <v>10</v>
      </c>
      <c r="BM280" s="80">
        <f t="shared" si="46"/>
        <v>20</v>
      </c>
      <c r="BN280" s="81" t="s">
        <v>874</v>
      </c>
      <c r="BO280" s="82">
        <f>IF(ISBLANK(A280),"",VLOOKUP(LEFT(A280,1),Coordinate,2,FALSE))</f>
        <v>5</v>
      </c>
      <c r="BP280" s="83">
        <f t="shared" si="47"/>
        <v>5</v>
      </c>
      <c r="BQ280" s="84">
        <f t="shared" si="48"/>
        <v>145</v>
      </c>
      <c r="BR280" s="54">
        <f>IF(ISBLANK(A280),"",vlookup(LEFT(A280,1),Coordinate,9,false))</f>
        <v>19</v>
      </c>
      <c r="BS280" s="54">
        <f>IF(ISBLANK(A280),"",VLOOKUP(MID(A280,2,1),Coordinate,9,false))</f>
        <v>20</v>
      </c>
      <c r="BT280" s="54">
        <f>IF(ISBLANK(A280),"",VLOOKUP(MID(A280,3,1),Coordinate,9,false))</f>
        <v>23</v>
      </c>
      <c r="BU280" s="54">
        <f>IF(ISBLANK(A280),"",VLOOKUP(MID(A280,4,1),Coordinate,9,false))</f>
        <v>21</v>
      </c>
      <c r="BV280" s="54">
        <f>IF(ISBLANK(A280),"",VLOOKUP(MID(A280,5,1),Coordinate,9,false))</f>
        <v>20</v>
      </c>
      <c r="BW280" s="54">
        <f>IF(ISBLANK(A280),"",VLOOKUP(MID(A280,6,1),Coordinate,9,false))</f>
        <v>23</v>
      </c>
      <c r="BX280" s="84">
        <f>IF(ISBLANK(A280),"",VLOOKUP(RIGHT(A280,1),Coordinate,9,false))</f>
        <v>19</v>
      </c>
      <c r="BY280" s="84">
        <f t="array" ref="BY280">SUMPRODUCT(BR280:BX280,TRANSPOSE(Weights))</f>
        <v>583</v>
      </c>
      <c r="BZ280" s="53"/>
    </row>
    <row r="281">
      <c r="A281" s="238" t="s">
        <v>875</v>
      </c>
      <c r="B281" s="51" t="str">
        <f>IF(ISBLANK(A281),"",if(C281="","N",if(VLOOKUP(BQ281,NewPlanet,3,false)=C281,"Y","N")))</f>
        <v>N</v>
      </c>
      <c r="C281" s="91" t="s">
        <v>876</v>
      </c>
      <c r="D281" s="53" t="s">
        <v>119</v>
      </c>
      <c r="E281" s="53" t="s">
        <v>119</v>
      </c>
      <c r="F281" s="53" t="s">
        <v>119</v>
      </c>
      <c r="G281" s="53"/>
      <c r="H281" s="52"/>
      <c r="I281" s="54">
        <f t="shared" si="42"/>
        <v>3</v>
      </c>
      <c r="J281" s="53" t="s">
        <v>119</v>
      </c>
      <c r="K281" s="52"/>
      <c r="L281" s="52"/>
      <c r="M281" s="52"/>
      <c r="N281" s="53" t="s">
        <v>119</v>
      </c>
      <c r="O281" s="54">
        <f t="shared" si="43"/>
        <v>2</v>
      </c>
      <c r="P281" s="55" t="s">
        <v>131</v>
      </c>
      <c r="Q281" s="64" t="s">
        <v>119</v>
      </c>
      <c r="R281" s="57" t="s">
        <v>123</v>
      </c>
      <c r="S281" s="58"/>
      <c r="T281" s="59" t="s">
        <v>124</v>
      </c>
      <c r="U281" s="60"/>
      <c r="V281" s="68" t="s">
        <v>119</v>
      </c>
      <c r="W281" s="62"/>
      <c r="X281" s="52"/>
      <c r="Y281" s="63"/>
      <c r="Z281" s="53">
        <v>3.0</v>
      </c>
      <c r="AA281" s="53">
        <v>4.0</v>
      </c>
      <c r="AB281" s="53"/>
      <c r="AC281" s="65"/>
      <c r="AD281" s="52"/>
      <c r="AE281" s="52"/>
      <c r="AF281" s="52"/>
      <c r="AG281" s="65"/>
      <c r="AH281" s="52"/>
      <c r="AI281" s="52"/>
      <c r="AJ281" s="52"/>
      <c r="AK281" s="65"/>
      <c r="AL281" s="52"/>
      <c r="AM281" s="52"/>
      <c r="AN281" s="52"/>
      <c r="AO281" s="56"/>
      <c r="AP281" s="56"/>
      <c r="AQ281" s="56"/>
      <c r="AR281" s="66">
        <v>5.0</v>
      </c>
      <c r="AS281" s="58"/>
      <c r="AT281" s="66"/>
      <c r="AU281" s="60"/>
      <c r="AV281" s="60"/>
      <c r="AW281" s="68">
        <v>4.0</v>
      </c>
      <c r="AX281" s="62"/>
      <c r="AY281" s="31">
        <f t="shared" si="44"/>
        <v>16</v>
      </c>
      <c r="AZ281" s="63"/>
      <c r="BA281" s="69"/>
      <c r="BB281" s="75">
        <v>4.0</v>
      </c>
      <c r="BC281" s="69"/>
      <c r="BD281" s="71"/>
      <c r="BE281" s="71"/>
      <c r="BF281" s="71"/>
      <c r="BG281" s="72"/>
      <c r="BH281" s="73"/>
      <c r="BI281" s="73"/>
      <c r="BJ281" s="74"/>
      <c r="BK281" s="74"/>
      <c r="BL281" s="77">
        <f t="shared" si="45"/>
        <v>4</v>
      </c>
      <c r="BM281" s="80">
        <f t="shared" si="46"/>
        <v>20</v>
      </c>
      <c r="BN281" s="81" t="s">
        <v>877</v>
      </c>
      <c r="BO281" s="82">
        <f>IF(ISBLANK(A281),"",VLOOKUP(LEFT(A281,1),Coordinate,2,FALSE))</f>
        <v>5</v>
      </c>
      <c r="BP281" s="83">
        <f t="shared" si="47"/>
        <v>5</v>
      </c>
      <c r="BQ281" s="84">
        <f t="shared" si="48"/>
        <v>146</v>
      </c>
      <c r="BR281" s="54">
        <f>IF(ISBLANK(A281),"",vlookup(LEFT(A281,1),Coordinate,9,false))</f>
        <v>19</v>
      </c>
      <c r="BS281" s="54">
        <f>IF(ISBLANK(A281),"",VLOOKUP(MID(A281,2,1),Coordinate,9,false))</f>
        <v>20</v>
      </c>
      <c r="BT281" s="54">
        <f>IF(ISBLANK(A281),"",VLOOKUP(MID(A281,3,1),Coordinate,9,false))</f>
        <v>23</v>
      </c>
      <c r="BU281" s="54">
        <f>IF(ISBLANK(A281),"",VLOOKUP(MID(A281,4,1),Coordinate,9,false))</f>
        <v>22</v>
      </c>
      <c r="BV281" s="54">
        <f>IF(ISBLANK(A281),"",VLOOKUP(MID(A281,5,1),Coordinate,9,false))</f>
        <v>20</v>
      </c>
      <c r="BW281" s="54">
        <f>IF(ISBLANK(A281),"",VLOOKUP(MID(A281,6,1),Coordinate,9,false))</f>
        <v>23</v>
      </c>
      <c r="BX281" s="84">
        <f>IF(ISBLANK(A281),"",VLOOKUP(RIGHT(A281,1),Coordinate,9,false))</f>
        <v>19</v>
      </c>
      <c r="BY281" s="84">
        <f t="array" ref="BY281">SUMPRODUCT(BR281:BX281,TRANSPOSE(Weights))</f>
        <v>587</v>
      </c>
      <c r="BZ281" s="53"/>
    </row>
    <row r="282">
      <c r="A282" s="238" t="s">
        <v>878</v>
      </c>
      <c r="B282" s="51" t="str">
        <f>IF(ISBLANK(A282),"",if(C282="","N",if(VLOOKUP(BQ282,NewPlanet,3,false)=C282,"Y","N")))</f>
        <v>N</v>
      </c>
      <c r="C282" s="87" t="s">
        <v>879</v>
      </c>
      <c r="D282" s="53" t="s">
        <v>119</v>
      </c>
      <c r="E282" s="53" t="s">
        <v>119</v>
      </c>
      <c r="F282" s="53" t="s">
        <v>119</v>
      </c>
      <c r="G282" s="53"/>
      <c r="H282" s="52"/>
      <c r="I282" s="54">
        <f t="shared" si="42"/>
        <v>3</v>
      </c>
      <c r="J282" s="53" t="s">
        <v>119</v>
      </c>
      <c r="K282" s="52"/>
      <c r="L282" s="52"/>
      <c r="M282" s="53" t="s">
        <v>119</v>
      </c>
      <c r="N282" s="52"/>
      <c r="O282" s="54">
        <f t="shared" si="43"/>
        <v>2</v>
      </c>
      <c r="P282" s="55" t="s">
        <v>123</v>
      </c>
      <c r="Q282" s="64" t="s">
        <v>119</v>
      </c>
      <c r="R282" s="57" t="s">
        <v>123</v>
      </c>
      <c r="S282" s="58"/>
      <c r="T282" s="59" t="s">
        <v>125</v>
      </c>
      <c r="U282" s="67" t="s">
        <v>119</v>
      </c>
      <c r="V282" s="61"/>
      <c r="W282" s="70" t="s">
        <v>119</v>
      </c>
      <c r="X282" s="53" t="s">
        <v>119</v>
      </c>
      <c r="Y282" s="63"/>
      <c r="Z282" s="53">
        <v>2.0</v>
      </c>
      <c r="AA282" s="53">
        <v>1.0</v>
      </c>
      <c r="AB282" s="53"/>
      <c r="AC282" s="65"/>
      <c r="AD282" s="52"/>
      <c r="AE282" s="52"/>
      <c r="AF282" s="52"/>
      <c r="AG282" s="65"/>
      <c r="AH282" s="52"/>
      <c r="AI282" s="52"/>
      <c r="AJ282" s="53">
        <v>1.0</v>
      </c>
      <c r="AK282" s="65"/>
      <c r="AL282" s="52"/>
      <c r="AM282" s="52"/>
      <c r="AN282" s="52"/>
      <c r="AO282" s="56"/>
      <c r="AP282" s="56"/>
      <c r="AQ282" s="56"/>
      <c r="AR282" s="66">
        <v>3.0</v>
      </c>
      <c r="AS282" s="58"/>
      <c r="AT282" s="66"/>
      <c r="AU282" s="60"/>
      <c r="AV282" s="60"/>
      <c r="AW282" s="61"/>
      <c r="AX282" s="62"/>
      <c r="AY282" s="31">
        <f t="shared" si="44"/>
        <v>7</v>
      </c>
      <c r="AZ282" s="63"/>
      <c r="BA282" s="75">
        <v>3.0</v>
      </c>
      <c r="BB282" s="69"/>
      <c r="BC282" s="69"/>
      <c r="BD282" s="71"/>
      <c r="BE282" s="71"/>
      <c r="BF282" s="89"/>
      <c r="BG282" s="76">
        <v>6.0</v>
      </c>
      <c r="BH282" s="73"/>
      <c r="BI282" s="73"/>
      <c r="BJ282" s="79">
        <v>4.0</v>
      </c>
      <c r="BK282" s="74"/>
      <c r="BL282" s="77">
        <f t="shared" si="45"/>
        <v>13</v>
      </c>
      <c r="BM282" s="80">
        <f t="shared" si="46"/>
        <v>20</v>
      </c>
      <c r="BN282" s="81" t="s">
        <v>880</v>
      </c>
      <c r="BO282" s="82">
        <f>IF(ISBLANK(A282),"",VLOOKUP(LEFT(A282,1),Coordinate,2,FALSE))</f>
        <v>5</v>
      </c>
      <c r="BP282" s="83">
        <f t="shared" si="47"/>
        <v>5</v>
      </c>
      <c r="BQ282" s="84">
        <f t="shared" si="48"/>
        <v>144</v>
      </c>
      <c r="BR282" s="54">
        <f>IF(ISBLANK(A282),"",vlookup(LEFT(A282,1),Coordinate,9,false))</f>
        <v>19</v>
      </c>
      <c r="BS282" s="54">
        <f>IF(ISBLANK(A282),"",VLOOKUP(MID(A282,2,1),Coordinate,9,false))</f>
        <v>20</v>
      </c>
      <c r="BT282" s="54">
        <f>IF(ISBLANK(A282),"",VLOOKUP(MID(A282,3,1),Coordinate,9,false))</f>
        <v>23</v>
      </c>
      <c r="BU282" s="54">
        <f>IF(ISBLANK(A282),"",VLOOKUP(MID(A282,4,1),Coordinate,9,false))</f>
        <v>23</v>
      </c>
      <c r="BV282" s="54">
        <f>IF(ISBLANK(A282),"",VLOOKUP(MID(A282,5,1),Coordinate,9,false))</f>
        <v>20</v>
      </c>
      <c r="BW282" s="54">
        <f>IF(ISBLANK(A282),"",VLOOKUP(MID(A282,6,1),Coordinate,9,false))</f>
        <v>20</v>
      </c>
      <c r="BX282" s="84">
        <f>IF(ISBLANK(A282),"",VLOOKUP(RIGHT(A282,1),Coordinate,9,false))</f>
        <v>19</v>
      </c>
      <c r="BY282" s="84">
        <f t="array" ref="BY282">SUMPRODUCT(BR282:BX282,TRANSPOSE(Weights))</f>
        <v>573</v>
      </c>
      <c r="BZ282" s="53"/>
    </row>
    <row r="283">
      <c r="A283" s="238" t="s">
        <v>881</v>
      </c>
      <c r="B283" s="51" t="str">
        <f>IF(ISBLANK(A283),"",if(C283="","N",if(VLOOKUP(BQ283,NewPlanet,3,false)=C283,"Y","N")))</f>
        <v>N</v>
      </c>
      <c r="C283" s="91" t="s">
        <v>882</v>
      </c>
      <c r="D283" s="53" t="s">
        <v>119</v>
      </c>
      <c r="E283" s="52"/>
      <c r="F283" s="53" t="s">
        <v>119</v>
      </c>
      <c r="G283" s="53" t="s">
        <v>119</v>
      </c>
      <c r="H283" s="52"/>
      <c r="I283" s="54">
        <f t="shared" si="42"/>
        <v>3</v>
      </c>
      <c r="J283" s="52"/>
      <c r="K283" s="52"/>
      <c r="L283" s="52"/>
      <c r="M283" s="53" t="s">
        <v>119</v>
      </c>
      <c r="N283" s="53" t="s">
        <v>119</v>
      </c>
      <c r="O283" s="54">
        <f t="shared" si="43"/>
        <v>2</v>
      </c>
      <c r="P283" s="55" t="s">
        <v>124</v>
      </c>
      <c r="Q283" s="56"/>
      <c r="R283" s="57" t="s">
        <v>124</v>
      </c>
      <c r="S283" s="58"/>
      <c r="T283" s="59" t="s">
        <v>125</v>
      </c>
      <c r="U283" s="67" t="s">
        <v>119</v>
      </c>
      <c r="V283" s="61"/>
      <c r="W283" s="62"/>
      <c r="X283" s="53" t="s">
        <v>119</v>
      </c>
      <c r="Y283" s="63"/>
      <c r="Z283" s="53">
        <v>5.0</v>
      </c>
      <c r="AA283" s="53">
        <v>4.0</v>
      </c>
      <c r="AB283" s="53">
        <v>3.0</v>
      </c>
      <c r="AC283" s="65"/>
      <c r="AD283" s="52"/>
      <c r="AE283" s="52"/>
      <c r="AF283" s="52"/>
      <c r="AG283" s="65"/>
      <c r="AH283" s="52"/>
      <c r="AI283" s="53">
        <v>1.0</v>
      </c>
      <c r="AJ283" s="52"/>
      <c r="AK283" s="65"/>
      <c r="AL283" s="52"/>
      <c r="AM283" s="52"/>
      <c r="AN283" s="52"/>
      <c r="AO283" s="56"/>
      <c r="AP283" s="56"/>
      <c r="AQ283" s="56"/>
      <c r="AR283" s="58"/>
      <c r="AS283" s="58"/>
      <c r="AT283" s="66"/>
      <c r="AU283" s="60"/>
      <c r="AV283" s="60"/>
      <c r="AW283" s="61"/>
      <c r="AX283" s="62"/>
      <c r="AY283" s="31">
        <f t="shared" si="44"/>
        <v>13</v>
      </c>
      <c r="AZ283" s="63"/>
      <c r="BA283" s="69"/>
      <c r="BB283" s="69"/>
      <c r="BC283" s="69"/>
      <c r="BD283" s="71"/>
      <c r="BE283" s="71"/>
      <c r="BF283" s="71"/>
      <c r="BG283" s="76">
        <v>7.0</v>
      </c>
      <c r="BH283" s="73"/>
      <c r="BI283" s="73"/>
      <c r="BJ283" s="74"/>
      <c r="BK283" s="74"/>
      <c r="BL283" s="77">
        <f t="shared" si="45"/>
        <v>7</v>
      </c>
      <c r="BM283" s="80">
        <f t="shared" si="46"/>
        <v>20</v>
      </c>
      <c r="BN283" s="81" t="s">
        <v>883</v>
      </c>
      <c r="BO283" s="82">
        <f>IF(ISBLANK(A283),"",VLOOKUP(LEFT(A283,1),Coordinate,2,FALSE))</f>
        <v>5</v>
      </c>
      <c r="BP283" s="83">
        <f t="shared" si="47"/>
        <v>5</v>
      </c>
      <c r="BQ283" s="84">
        <f t="shared" si="48"/>
        <v>145</v>
      </c>
      <c r="BR283" s="54">
        <f>IF(ISBLANK(A283),"",vlookup(LEFT(A283,1),Coordinate,9,false))</f>
        <v>19</v>
      </c>
      <c r="BS283" s="54">
        <f>IF(ISBLANK(A283),"",VLOOKUP(MID(A283,2,1),Coordinate,9,false))</f>
        <v>20</v>
      </c>
      <c r="BT283" s="54">
        <f>IF(ISBLANK(A283),"",VLOOKUP(MID(A283,3,1),Coordinate,9,false))</f>
        <v>23</v>
      </c>
      <c r="BU283" s="54">
        <f>IF(ISBLANK(A283),"",VLOOKUP(MID(A283,4,1),Coordinate,9,false))</f>
        <v>23</v>
      </c>
      <c r="BV283" s="54">
        <f>IF(ISBLANK(A283),"",VLOOKUP(MID(A283,5,1),Coordinate,9,false))</f>
        <v>20</v>
      </c>
      <c r="BW283" s="54">
        <f>IF(ISBLANK(A283),"",VLOOKUP(MID(A283,6,1),Coordinate,9,false))</f>
        <v>21</v>
      </c>
      <c r="BX283" s="84">
        <f>IF(ISBLANK(A283),"",VLOOKUP(RIGHT(A283,1),Coordinate,9,false))</f>
        <v>19</v>
      </c>
      <c r="BY283" s="84">
        <f t="array" ref="BY283">SUMPRODUCT(BR283:BX283,TRANSPOSE(Weights))</f>
        <v>579</v>
      </c>
      <c r="BZ283" s="53"/>
    </row>
    <row r="284">
      <c r="A284" s="238" t="s">
        <v>884</v>
      </c>
      <c r="B284" s="51" t="str">
        <f>IF(ISBLANK(A284),"",if(C284="","N",if(VLOOKUP(BQ284,NewPlanet,3,false)=C284,"Y","N")))</f>
        <v>N</v>
      </c>
      <c r="C284" s="91" t="s">
        <v>885</v>
      </c>
      <c r="D284" s="53" t="s">
        <v>119</v>
      </c>
      <c r="E284" s="53" t="s">
        <v>119</v>
      </c>
      <c r="F284" s="53" t="s">
        <v>119</v>
      </c>
      <c r="G284" s="53"/>
      <c r="H284" s="52"/>
      <c r="I284" s="54">
        <f t="shared" si="42"/>
        <v>3</v>
      </c>
      <c r="J284" s="53" t="s">
        <v>119</v>
      </c>
      <c r="K284" s="52"/>
      <c r="L284" s="52"/>
      <c r="M284" s="53" t="s">
        <v>119</v>
      </c>
      <c r="N284" s="52"/>
      <c r="O284" s="54">
        <f t="shared" si="43"/>
        <v>2</v>
      </c>
      <c r="P284" s="55" t="s">
        <v>123</v>
      </c>
      <c r="Q284" s="56"/>
      <c r="R284" s="57" t="s">
        <v>124</v>
      </c>
      <c r="S284" s="58"/>
      <c r="T284" s="59" t="s">
        <v>125</v>
      </c>
      <c r="U284" s="60"/>
      <c r="V284" s="68" t="s">
        <v>119</v>
      </c>
      <c r="W284" s="62"/>
      <c r="X284" s="53" t="s">
        <v>119</v>
      </c>
      <c r="Y284" s="63"/>
      <c r="Z284" s="53">
        <v>4.0</v>
      </c>
      <c r="AA284" s="53">
        <v>3.0</v>
      </c>
      <c r="AB284" s="53"/>
      <c r="AC284" s="65"/>
      <c r="AD284" s="52"/>
      <c r="AE284" s="52"/>
      <c r="AF284" s="52"/>
      <c r="AG284" s="65"/>
      <c r="AH284" s="52"/>
      <c r="AI284" s="53">
        <v>1.0</v>
      </c>
      <c r="AJ284" s="52"/>
      <c r="AK284" s="65"/>
      <c r="AL284" s="52"/>
      <c r="AM284" s="52"/>
      <c r="AN284" s="52"/>
      <c r="AO284" s="64">
        <v>4.0</v>
      </c>
      <c r="AP284" s="56"/>
      <c r="AQ284" s="56"/>
      <c r="AR284" s="58"/>
      <c r="AS284" s="58"/>
      <c r="AT284" s="66"/>
      <c r="AU284" s="67">
        <v>1.0</v>
      </c>
      <c r="AV284" s="67" t="s">
        <v>886</v>
      </c>
      <c r="AW284" s="61"/>
      <c r="AX284" s="62"/>
      <c r="AY284" s="31">
        <f t="shared" si="44"/>
        <v>13</v>
      </c>
      <c r="AZ284" s="63"/>
      <c r="BA284" s="69"/>
      <c r="BB284" s="69"/>
      <c r="BC284" s="69"/>
      <c r="BD284" s="71"/>
      <c r="BE284" s="71"/>
      <c r="BF284" s="71"/>
      <c r="BG284" s="72"/>
      <c r="BH284" s="78">
        <v>7.0</v>
      </c>
      <c r="BI284" s="73"/>
      <c r="BJ284" s="74"/>
      <c r="BK284" s="74"/>
      <c r="BL284" s="77">
        <f t="shared" si="45"/>
        <v>7</v>
      </c>
      <c r="BM284" s="80">
        <f t="shared" si="46"/>
        <v>20</v>
      </c>
      <c r="BN284" s="81" t="s">
        <v>887</v>
      </c>
      <c r="BO284" s="82">
        <f>IF(ISBLANK(A284),"",VLOOKUP(LEFT(A284,1),Coordinate,2,FALSE))</f>
        <v>5</v>
      </c>
      <c r="BP284" s="83">
        <f t="shared" si="47"/>
        <v>5</v>
      </c>
      <c r="BQ284" s="84">
        <f t="shared" si="48"/>
        <v>146</v>
      </c>
      <c r="BR284" s="54">
        <f>IF(ISBLANK(A284),"",vlookup(LEFT(A284,1),Coordinate,9,false))</f>
        <v>19</v>
      </c>
      <c r="BS284" s="54">
        <f>IF(ISBLANK(A284),"",VLOOKUP(MID(A284,2,1),Coordinate,9,false))</f>
        <v>20</v>
      </c>
      <c r="BT284" s="54">
        <f>IF(ISBLANK(A284),"",VLOOKUP(MID(A284,3,1),Coordinate,9,false))</f>
        <v>23</v>
      </c>
      <c r="BU284" s="54">
        <f>IF(ISBLANK(A284),"",VLOOKUP(MID(A284,4,1),Coordinate,9,false))</f>
        <v>23</v>
      </c>
      <c r="BV284" s="54">
        <f>IF(ISBLANK(A284),"",VLOOKUP(MID(A284,5,1),Coordinate,9,false))</f>
        <v>20</v>
      </c>
      <c r="BW284" s="54">
        <f>IF(ISBLANK(A284),"",VLOOKUP(MID(A284,6,1),Coordinate,9,false))</f>
        <v>22</v>
      </c>
      <c r="BX284" s="84">
        <f>IF(ISBLANK(A284),"",VLOOKUP(RIGHT(A284,1),Coordinate,9,false))</f>
        <v>19</v>
      </c>
      <c r="BY284" s="84">
        <f t="array" ref="BY284">SUMPRODUCT(BR284:BX284,TRANSPOSE(Weights))</f>
        <v>585</v>
      </c>
      <c r="BZ284" s="53"/>
    </row>
    <row r="285">
      <c r="A285" s="314" t="s">
        <v>888</v>
      </c>
      <c r="B285" s="51" t="str">
        <f>IF(ISBLANK(A285),"",if(C285="","N",if(VLOOKUP(BQ285,NewPlanet,3,false)=C285,"Y","N")))</f>
        <v>N</v>
      </c>
      <c r="C285" s="87" t="s">
        <v>889</v>
      </c>
      <c r="D285" s="53" t="s">
        <v>119</v>
      </c>
      <c r="E285" s="53" t="s">
        <v>119</v>
      </c>
      <c r="F285" s="52"/>
      <c r="G285" s="53"/>
      <c r="H285" s="53" t="s">
        <v>119</v>
      </c>
      <c r="I285" s="54">
        <f t="shared" si="42"/>
        <v>3</v>
      </c>
      <c r="J285" s="53" t="s">
        <v>119</v>
      </c>
      <c r="K285" s="52"/>
      <c r="L285" s="53" t="s">
        <v>119</v>
      </c>
      <c r="M285" s="52"/>
      <c r="N285" s="52"/>
      <c r="O285" s="54">
        <f t="shared" si="43"/>
        <v>2</v>
      </c>
      <c r="P285" s="55" t="s">
        <v>123</v>
      </c>
      <c r="Q285" s="56"/>
      <c r="R285" s="57" t="s">
        <v>131</v>
      </c>
      <c r="S285" s="58"/>
      <c r="T285" s="59" t="s">
        <v>125</v>
      </c>
      <c r="U285" s="67" t="s">
        <v>119</v>
      </c>
      <c r="V285" s="61"/>
      <c r="W285" s="62"/>
      <c r="X285" s="52"/>
      <c r="Y285" s="63"/>
      <c r="Z285" s="53">
        <v>3.0</v>
      </c>
      <c r="AA285" s="53">
        <v>3.0</v>
      </c>
      <c r="AB285" s="53"/>
      <c r="AC285" s="65"/>
      <c r="AD285" s="52"/>
      <c r="AE285" s="52"/>
      <c r="AF285" s="52"/>
      <c r="AG285" s="65"/>
      <c r="AH285" s="52"/>
      <c r="AI285" s="52"/>
      <c r="AJ285" s="52"/>
      <c r="AK285" s="65"/>
      <c r="AL285" s="52"/>
      <c r="AM285" s="52"/>
      <c r="AN285" s="52"/>
      <c r="AO285" s="64">
        <v>3.0</v>
      </c>
      <c r="AP285" s="56"/>
      <c r="AQ285" s="56"/>
      <c r="AR285" s="58"/>
      <c r="AS285" s="66">
        <v>4.0</v>
      </c>
      <c r="AT285" s="66"/>
      <c r="AU285" s="60"/>
      <c r="AV285" s="60"/>
      <c r="AW285" s="61"/>
      <c r="AX285" s="62"/>
      <c r="AY285" s="31">
        <f t="shared" si="44"/>
        <v>13</v>
      </c>
      <c r="AZ285" s="63"/>
      <c r="BA285" s="69"/>
      <c r="BB285" s="69"/>
      <c r="BC285" s="69"/>
      <c r="BD285" s="71"/>
      <c r="BE285" s="71"/>
      <c r="BF285" s="71"/>
      <c r="BG285" s="76">
        <v>7.0</v>
      </c>
      <c r="BH285" s="73"/>
      <c r="BI285" s="73"/>
      <c r="BJ285" s="74"/>
      <c r="BK285" s="74"/>
      <c r="BL285" s="77">
        <f t="shared" si="45"/>
        <v>7</v>
      </c>
      <c r="BM285" s="80">
        <f t="shared" si="46"/>
        <v>20</v>
      </c>
      <c r="BN285" s="81" t="s">
        <v>890</v>
      </c>
      <c r="BO285" s="82">
        <f>IF(ISBLANK(A285),"",VLOOKUP(LEFT(A285,1),Coordinate,2,FALSE))</f>
        <v>5</v>
      </c>
      <c r="BP285" s="83">
        <f t="shared" si="47"/>
        <v>5</v>
      </c>
      <c r="BQ285" s="84">
        <f t="shared" si="48"/>
        <v>147</v>
      </c>
      <c r="BR285" s="54">
        <f>IF(ISBLANK(A285),"",vlookup(LEFT(A285,1),Coordinate,9,false))</f>
        <v>19</v>
      </c>
      <c r="BS285" s="54">
        <f>IF(ISBLANK(A285),"",VLOOKUP(MID(A285,2,1),Coordinate,9,false))</f>
        <v>20</v>
      </c>
      <c r="BT285" s="54">
        <f>IF(ISBLANK(A285),"",VLOOKUP(MID(A285,3,1),Coordinate,9,false))</f>
        <v>23</v>
      </c>
      <c r="BU285" s="54">
        <f>IF(ISBLANK(A285),"",VLOOKUP(MID(A285,4,1),Coordinate,9,false))</f>
        <v>23</v>
      </c>
      <c r="BV285" s="54">
        <f>IF(ISBLANK(A285),"",VLOOKUP(MID(A285,5,1),Coordinate,9,false))</f>
        <v>20</v>
      </c>
      <c r="BW285" s="54">
        <f>IF(ISBLANK(A285),"",VLOOKUP(MID(A285,6,1),Coordinate,9,false))</f>
        <v>23</v>
      </c>
      <c r="BX285" s="84">
        <f>IF(ISBLANK(A285),"",VLOOKUP(RIGHT(A285,1),Coordinate,9,false))</f>
        <v>19</v>
      </c>
      <c r="BY285" s="84">
        <f t="array" ref="BY285">SUMPRODUCT(BR285:BX285,TRANSPOSE(Weights))</f>
        <v>591</v>
      </c>
      <c r="BZ285" s="53"/>
    </row>
    <row r="286">
      <c r="A286" s="238" t="s">
        <v>944</v>
      </c>
      <c r="B286" s="51" t="str">
        <f>IF(ISBLANK(A286),"",if(C286="","N",if(VLOOKUP(BQ286,NewPlanet,3,false)=C286,"Y","N")))</f>
        <v>N</v>
      </c>
      <c r="C286" s="91" t="s">
        <v>945</v>
      </c>
      <c r="D286" s="52"/>
      <c r="E286" s="52"/>
      <c r="F286" s="53" t="s">
        <v>119</v>
      </c>
      <c r="G286" s="53" t="s">
        <v>119</v>
      </c>
      <c r="H286" s="53" t="s">
        <v>119</v>
      </c>
      <c r="I286" s="54">
        <f t="shared" si="42"/>
        <v>3</v>
      </c>
      <c r="J286" s="53" t="s">
        <v>119</v>
      </c>
      <c r="K286" s="52"/>
      <c r="L286" s="53" t="s">
        <v>119</v>
      </c>
      <c r="M286" s="52"/>
      <c r="N286" s="52"/>
      <c r="O286" s="54">
        <f t="shared" si="43"/>
        <v>2</v>
      </c>
      <c r="P286" s="55" t="s">
        <v>123</v>
      </c>
      <c r="Q286" s="56"/>
      <c r="R286" s="57" t="s">
        <v>123</v>
      </c>
      <c r="S286" s="66" t="s">
        <v>119</v>
      </c>
      <c r="T286" s="59" t="s">
        <v>125</v>
      </c>
      <c r="U286" s="60"/>
      <c r="V286" s="61"/>
      <c r="W286" s="62"/>
      <c r="X286" s="52"/>
      <c r="Y286" s="63"/>
      <c r="Z286" s="53">
        <v>4.0</v>
      </c>
      <c r="AA286" s="53">
        <v>6.0</v>
      </c>
      <c r="AB286" s="53"/>
      <c r="AC286" s="65"/>
      <c r="AD286" s="52"/>
      <c r="AE286" s="52"/>
      <c r="AF286" s="52"/>
      <c r="AG286" s="65"/>
      <c r="AH286" s="52"/>
      <c r="AI286" s="52"/>
      <c r="AJ286" s="52"/>
      <c r="AK286" s="65"/>
      <c r="AL286" s="52"/>
      <c r="AM286" s="52"/>
      <c r="AN286" s="52"/>
      <c r="AO286" s="64">
        <v>4.0</v>
      </c>
      <c r="AP286" s="56"/>
      <c r="AQ286" s="56"/>
      <c r="AR286" s="58"/>
      <c r="AS286" s="58"/>
      <c r="AT286" s="66"/>
      <c r="AU286" s="67">
        <v>1.0</v>
      </c>
      <c r="AV286" s="67" t="s">
        <v>946</v>
      </c>
      <c r="AW286" s="61"/>
      <c r="AX286" s="62"/>
      <c r="AY286" s="31">
        <f t="shared" si="44"/>
        <v>15</v>
      </c>
      <c r="AZ286" s="63"/>
      <c r="BA286" s="69"/>
      <c r="BB286" s="69"/>
      <c r="BC286" s="69"/>
      <c r="BD286" s="89">
        <v>5.0</v>
      </c>
      <c r="BE286" s="71"/>
      <c r="BF286" s="71"/>
      <c r="BG286" s="72"/>
      <c r="BH286" s="73"/>
      <c r="BI286" s="73"/>
      <c r="BJ286" s="74"/>
      <c r="BK286" s="74"/>
      <c r="BL286" s="77">
        <f t="shared" si="45"/>
        <v>5</v>
      </c>
      <c r="BM286" s="80">
        <f t="shared" si="46"/>
        <v>20</v>
      </c>
      <c r="BN286" s="81" t="s">
        <v>947</v>
      </c>
      <c r="BO286" s="82">
        <f>IF(ISBLANK(A286),"",VLOOKUP(LEFT(A286,1),Coordinate,2,FALSE))</f>
        <v>5</v>
      </c>
      <c r="BP286" s="83">
        <f t="shared" si="47"/>
        <v>5</v>
      </c>
      <c r="BQ286" s="84">
        <f t="shared" si="48"/>
        <v>148</v>
      </c>
      <c r="BR286" s="54">
        <f>IF(ISBLANK(A286),"",vlookup(LEFT(A286,1),Coordinate,9,false))</f>
        <v>19</v>
      </c>
      <c r="BS286" s="54">
        <f>IF(ISBLANK(A286),"",VLOOKUP(MID(A286,2,1),Coordinate,9,false))</f>
        <v>20</v>
      </c>
      <c r="BT286" s="54">
        <f>IF(ISBLANK(A286),"",VLOOKUP(MID(A286,3,1),Coordinate,9,false))</f>
        <v>23</v>
      </c>
      <c r="BU286" s="54">
        <f>IF(ISBLANK(A286),"",VLOOKUP(MID(A286,4,1),Coordinate,9,false))</f>
        <v>23</v>
      </c>
      <c r="BV286" s="54">
        <f>IF(ISBLANK(A286),"",VLOOKUP(MID(A286,5,1),Coordinate,9,false))</f>
        <v>20</v>
      </c>
      <c r="BW286" s="54">
        <f>IF(ISBLANK(A286),"",VLOOKUP(MID(A286,6,1),Coordinate,9,false))</f>
        <v>24</v>
      </c>
      <c r="BX286" s="84">
        <f>IF(ISBLANK(A286),"",VLOOKUP(RIGHT(A286,1),Coordinate,9,false))</f>
        <v>19</v>
      </c>
      <c r="BY286" s="84">
        <f t="array" ref="BY286">SUMPRODUCT(BR286:BX286,TRANSPOSE(Weights))</f>
        <v>597</v>
      </c>
      <c r="BZ286" s="53"/>
    </row>
    <row r="287">
      <c r="A287" s="238" t="s">
        <v>891</v>
      </c>
      <c r="B287" s="51" t="str">
        <f>IF(ISBLANK(A287),"",if(C287="","N",if(VLOOKUP(BQ287,NewPlanet,3,false)=C287,"Y","N")))</f>
        <v>N</v>
      </c>
      <c r="C287" s="91" t="s">
        <v>892</v>
      </c>
      <c r="D287" s="53" t="s">
        <v>119</v>
      </c>
      <c r="E287" s="52"/>
      <c r="F287" s="52"/>
      <c r="G287" s="53" t="s">
        <v>119</v>
      </c>
      <c r="H287" s="53" t="s">
        <v>119</v>
      </c>
      <c r="I287" s="54">
        <f t="shared" si="42"/>
        <v>3</v>
      </c>
      <c r="J287" s="53" t="s">
        <v>119</v>
      </c>
      <c r="K287" s="52"/>
      <c r="L287" s="52"/>
      <c r="M287" s="53" t="s">
        <v>119</v>
      </c>
      <c r="N287" s="52"/>
      <c r="O287" s="54">
        <f t="shared" si="43"/>
        <v>2</v>
      </c>
      <c r="P287" s="55" t="s">
        <v>123</v>
      </c>
      <c r="Q287" s="56"/>
      <c r="R287" s="57" t="s">
        <v>131</v>
      </c>
      <c r="S287" s="58"/>
      <c r="T287" s="59" t="s">
        <v>124</v>
      </c>
      <c r="U287" s="60"/>
      <c r="V287" s="68" t="s">
        <v>119</v>
      </c>
      <c r="W287" s="62"/>
      <c r="X287" s="53" t="s">
        <v>119</v>
      </c>
      <c r="Y287" s="63"/>
      <c r="Z287" s="53">
        <v>4.0</v>
      </c>
      <c r="AA287" s="53">
        <v>3.0</v>
      </c>
      <c r="AB287" s="53"/>
      <c r="AC287" s="65"/>
      <c r="AD287" s="52"/>
      <c r="AE287" s="52"/>
      <c r="AF287" s="52"/>
      <c r="AG287" s="65"/>
      <c r="AH287" s="52"/>
      <c r="AI287" s="52"/>
      <c r="AJ287" s="52"/>
      <c r="AK287" s="65"/>
      <c r="AL287" s="52"/>
      <c r="AM287" s="52"/>
      <c r="AN287" s="53">
        <v>1.0</v>
      </c>
      <c r="AO287" s="56"/>
      <c r="AP287" s="56"/>
      <c r="AQ287" s="56"/>
      <c r="AR287" s="58"/>
      <c r="AS287" s="66">
        <v>6.0</v>
      </c>
      <c r="AT287" s="66"/>
      <c r="AU287" s="60"/>
      <c r="AV287" s="60"/>
      <c r="AW287" s="61"/>
      <c r="AX287" s="62"/>
      <c r="AY287" s="31">
        <f t="shared" si="44"/>
        <v>14</v>
      </c>
      <c r="AZ287" s="63"/>
      <c r="BA287" s="69"/>
      <c r="BB287" s="69"/>
      <c r="BC287" s="69"/>
      <c r="BD287" s="71"/>
      <c r="BE287" s="71"/>
      <c r="BF287" s="71"/>
      <c r="BG287" s="72"/>
      <c r="BH287" s="78">
        <v>6.0</v>
      </c>
      <c r="BI287" s="73"/>
      <c r="BJ287" s="74"/>
      <c r="BK287" s="74"/>
      <c r="BL287" s="77">
        <f t="shared" si="45"/>
        <v>6</v>
      </c>
      <c r="BM287" s="80">
        <f t="shared" si="46"/>
        <v>20</v>
      </c>
      <c r="BN287" s="81" t="s">
        <v>893</v>
      </c>
      <c r="BO287" s="82">
        <f>IF(ISBLANK(A287),"",VLOOKUP(LEFT(A287,1),Coordinate,2,FALSE))</f>
        <v>5</v>
      </c>
      <c r="BP287" s="83">
        <f t="shared" si="47"/>
        <v>5</v>
      </c>
      <c r="BQ287" s="84">
        <f t="shared" si="48"/>
        <v>148</v>
      </c>
      <c r="BR287" s="54">
        <f>IF(ISBLANK(A287),"",vlookup(LEFT(A287,1),Coordinate,9,false))</f>
        <v>19</v>
      </c>
      <c r="BS287" s="54">
        <f>IF(ISBLANK(A287),"",VLOOKUP(MID(A287,2,1),Coordinate,9,false))</f>
        <v>20</v>
      </c>
      <c r="BT287" s="54">
        <f>IF(ISBLANK(A287),"",VLOOKUP(MID(A287,3,1),Coordinate,9,false))</f>
        <v>23</v>
      </c>
      <c r="BU287" s="54">
        <f>IF(ISBLANK(A287),"",VLOOKUP(MID(A287,4,1),Coordinate,9,false))</f>
        <v>24</v>
      </c>
      <c r="BV287" s="54">
        <f>IF(ISBLANK(A287),"",VLOOKUP(MID(A287,5,1),Coordinate,9,false))</f>
        <v>20</v>
      </c>
      <c r="BW287" s="54">
        <f>IF(ISBLANK(A287),"",VLOOKUP(MID(A287,6,1),Coordinate,9,false))</f>
        <v>23</v>
      </c>
      <c r="BX287" s="84">
        <f>IF(ISBLANK(A287),"",VLOOKUP(RIGHT(A287,1),Coordinate,9,false))</f>
        <v>19</v>
      </c>
      <c r="BY287" s="84">
        <f t="array" ref="BY287">SUMPRODUCT(BR287:BX287,TRANSPOSE(Weights))</f>
        <v>595</v>
      </c>
      <c r="BZ287" s="53"/>
    </row>
    <row r="288">
      <c r="A288" s="238" t="s">
        <v>894</v>
      </c>
      <c r="B288" s="51" t="str">
        <f>IF(ISBLANK(A288),"",if(C288="","N",if(VLOOKUP(BQ288,NewPlanet,3,false)=C288,"Y","N")))</f>
        <v>N</v>
      </c>
      <c r="C288" s="3" t="s">
        <v>895</v>
      </c>
      <c r="D288" s="52"/>
      <c r="E288" s="52"/>
      <c r="F288" s="52" t="s">
        <v>119</v>
      </c>
      <c r="G288" s="53" t="s">
        <v>119</v>
      </c>
      <c r="H288" s="52" t="s">
        <v>119</v>
      </c>
      <c r="I288" s="54">
        <f t="shared" si="42"/>
        <v>3</v>
      </c>
      <c r="J288" s="52"/>
      <c r="K288" s="52" t="s">
        <v>119</v>
      </c>
      <c r="L288" s="52" t="s">
        <v>119</v>
      </c>
      <c r="M288" s="52"/>
      <c r="N288" s="52"/>
      <c r="O288" s="54">
        <f t="shared" si="43"/>
        <v>2</v>
      </c>
      <c r="P288" s="55" t="s">
        <v>124</v>
      </c>
      <c r="Q288" s="56"/>
      <c r="R288" s="57" t="s">
        <v>122</v>
      </c>
      <c r="S288" s="58"/>
      <c r="T288" s="59" t="s">
        <v>124</v>
      </c>
      <c r="U288" s="60"/>
      <c r="V288" s="61"/>
      <c r="W288" s="62" t="s">
        <v>119</v>
      </c>
      <c r="X288" s="52" t="s">
        <v>119</v>
      </c>
      <c r="Y288" s="63"/>
      <c r="Z288" s="53">
        <v>3.0</v>
      </c>
      <c r="AA288" s="53">
        <v>2.0</v>
      </c>
      <c r="AB288" s="53">
        <v>2.0</v>
      </c>
      <c r="AC288" s="65"/>
      <c r="AD288" s="52"/>
      <c r="AE288" s="52">
        <v>1.0</v>
      </c>
      <c r="AF288" s="52"/>
      <c r="AG288" s="65"/>
      <c r="AH288" s="52"/>
      <c r="AI288" s="52"/>
      <c r="AJ288" s="52"/>
      <c r="AK288" s="65"/>
      <c r="AL288" s="52"/>
      <c r="AM288" s="52"/>
      <c r="AN288" s="52"/>
      <c r="AO288" s="56"/>
      <c r="AP288" s="56"/>
      <c r="AQ288" s="56"/>
      <c r="AR288" s="58"/>
      <c r="AS288" s="58"/>
      <c r="AT288" s="66">
        <v>3.0</v>
      </c>
      <c r="AU288" s="60"/>
      <c r="AV288" s="60"/>
      <c r="AW288" s="61"/>
      <c r="AX288" s="62"/>
      <c r="AY288" s="31">
        <f t="shared" si="44"/>
        <v>11</v>
      </c>
      <c r="AZ288" s="63"/>
      <c r="BA288" s="69"/>
      <c r="BB288" s="69"/>
      <c r="BC288" s="69"/>
      <c r="BD288" s="71"/>
      <c r="BE288" s="71"/>
      <c r="BF288" s="71"/>
      <c r="BG288" s="72"/>
      <c r="BH288" s="73"/>
      <c r="BI288" s="73"/>
      <c r="BJ288" s="74">
        <v>9.0</v>
      </c>
      <c r="BK288" s="74"/>
      <c r="BL288" s="77">
        <f t="shared" si="45"/>
        <v>9</v>
      </c>
      <c r="BM288" s="80">
        <f t="shared" si="46"/>
        <v>20</v>
      </c>
      <c r="BN288" s="81" t="s">
        <v>896</v>
      </c>
      <c r="BO288" s="82">
        <f>IF(ISBLANK(A288),"",VLOOKUP(LEFT(A288,1),Coordinate,2,FALSE))</f>
        <v>5</v>
      </c>
      <c r="BP288" s="83">
        <f t="shared" si="47"/>
        <v>5</v>
      </c>
      <c r="BQ288" s="84">
        <f t="shared" si="48"/>
        <v>118</v>
      </c>
      <c r="BR288" s="54">
        <f>IF(ISBLANK(A288),"",vlookup(LEFT(A288,1),Coordinate,9,false))</f>
        <v>19</v>
      </c>
      <c r="BS288" s="54">
        <f>IF(ISBLANK(A288),"",VLOOKUP(MID(A288,2,1),Coordinate,9,false))</f>
        <v>22</v>
      </c>
      <c r="BT288" s="54">
        <f>IF(ISBLANK(A288),"",VLOOKUP(MID(A288,3,1),Coordinate,9,false))</f>
        <v>8</v>
      </c>
      <c r="BU288" s="54">
        <f>IF(ISBLANK(A288),"",VLOOKUP(MID(A288,4,1),Coordinate,9,false))</f>
        <v>17</v>
      </c>
      <c r="BV288" s="54">
        <f>IF(ISBLANK(A288),"",VLOOKUP(MID(A288,5,1),Coordinate,9,false))</f>
        <v>11</v>
      </c>
      <c r="BW288" s="54">
        <f>IF(ISBLANK(A288),"",VLOOKUP(MID(A288,6,1),Coordinate,9,false))</f>
        <v>24</v>
      </c>
      <c r="BX288" s="84">
        <f>IF(ISBLANK(A288),"",VLOOKUP(RIGHT(A288,1),Coordinate,9,false))</f>
        <v>17</v>
      </c>
      <c r="BY288" s="84">
        <f t="array" ref="BY288">SUMPRODUCT(BR288:BX288,TRANSPOSE(Weights))</f>
        <v>473</v>
      </c>
      <c r="BZ288" s="53"/>
    </row>
    <row r="289">
      <c r="A289" s="238" t="s">
        <v>897</v>
      </c>
      <c r="B289" s="51" t="str">
        <f>IF(ISBLANK(A289),"",if(C289="","N",if(VLOOKUP(BQ289,NewPlanet,3,false)=C289,"Y","N")))</f>
        <v>N</v>
      </c>
      <c r="C289" s="3" t="s">
        <v>898</v>
      </c>
      <c r="D289" s="52"/>
      <c r="E289" s="52" t="s">
        <v>121</v>
      </c>
      <c r="F289" s="52" t="s">
        <v>121</v>
      </c>
      <c r="G289" s="53"/>
      <c r="H289" s="52" t="s">
        <v>121</v>
      </c>
      <c r="I289" s="54">
        <f t="shared" si="42"/>
        <v>3</v>
      </c>
      <c r="J289" s="52" t="s">
        <v>121</v>
      </c>
      <c r="K289" s="52"/>
      <c r="L289" s="52" t="s">
        <v>121</v>
      </c>
      <c r="M289" s="52"/>
      <c r="N289" s="52"/>
      <c r="O289" s="54">
        <f t="shared" si="43"/>
        <v>2</v>
      </c>
      <c r="P289" s="55" t="s">
        <v>123</v>
      </c>
      <c r="Q289" s="56"/>
      <c r="R289" s="57" t="s">
        <v>123</v>
      </c>
      <c r="S289" s="58" t="s">
        <v>121</v>
      </c>
      <c r="T289" s="59" t="s">
        <v>124</v>
      </c>
      <c r="U289" s="60"/>
      <c r="V289" s="61" t="s">
        <v>121</v>
      </c>
      <c r="W289" s="62" t="s">
        <v>121</v>
      </c>
      <c r="X289" s="52"/>
      <c r="Y289" s="63"/>
      <c r="Z289" s="53">
        <v>3.0</v>
      </c>
      <c r="AA289" s="53">
        <v>3.0</v>
      </c>
      <c r="AB289" s="53"/>
      <c r="AC289" s="65"/>
      <c r="AD289" s="52"/>
      <c r="AE289" s="52"/>
      <c r="AF289" s="52"/>
      <c r="AG289" s="65"/>
      <c r="AH289" s="52"/>
      <c r="AI289" s="52"/>
      <c r="AJ289" s="52"/>
      <c r="AK289" s="65"/>
      <c r="AL289" s="52"/>
      <c r="AM289" s="52"/>
      <c r="AN289" s="52"/>
      <c r="AO289" s="56">
        <v>2.0</v>
      </c>
      <c r="AP289" s="56"/>
      <c r="AQ289" s="56"/>
      <c r="AR289" s="58"/>
      <c r="AS289" s="58"/>
      <c r="AT289" s="66"/>
      <c r="AU289" s="60"/>
      <c r="AV289" s="60"/>
      <c r="AW289" s="61"/>
      <c r="AX289" s="62">
        <v>3.0</v>
      </c>
      <c r="AY289" s="31">
        <f t="shared" si="44"/>
        <v>11</v>
      </c>
      <c r="AZ289" s="63"/>
      <c r="BA289" s="69"/>
      <c r="BB289" s="69"/>
      <c r="BC289" s="69"/>
      <c r="BD289" s="71">
        <v>4.0</v>
      </c>
      <c r="BE289" s="71"/>
      <c r="BF289" s="71"/>
      <c r="BG289" s="72"/>
      <c r="BH289" s="73">
        <v>3.0</v>
      </c>
      <c r="BI289" s="73">
        <v>2.0</v>
      </c>
      <c r="BJ289" s="74"/>
      <c r="BK289" s="74"/>
      <c r="BL289" s="77">
        <f t="shared" si="45"/>
        <v>9</v>
      </c>
      <c r="BM289" s="80">
        <f t="shared" si="46"/>
        <v>20</v>
      </c>
      <c r="BN289" s="81"/>
      <c r="BO289" s="82">
        <f>IF(ISBLANK(A289),"",VLOOKUP(LEFT(A289,1),Coordinate,2,FALSE))</f>
        <v>5</v>
      </c>
      <c r="BP289" s="83">
        <f t="shared" si="47"/>
        <v>5</v>
      </c>
      <c r="BQ289" s="84">
        <f t="shared" si="48"/>
        <v>128</v>
      </c>
      <c r="BR289" s="54">
        <f>IF(ISBLANK(A289),"",vlookup(LEFT(A289,1),Coordinate,9,false))</f>
        <v>20</v>
      </c>
      <c r="BS289" s="54">
        <f>IF(ISBLANK(A289),"",VLOOKUP(MID(A289,2,1),Coordinate,9,false))</f>
        <v>1</v>
      </c>
      <c r="BT289" s="54">
        <f>IF(ISBLANK(A289),"",VLOOKUP(MID(A289,3,1),Coordinate,9,false))</f>
        <v>22</v>
      </c>
      <c r="BU289" s="54">
        <f>IF(ISBLANK(A289),"",VLOOKUP(MID(A289,4,1),Coordinate,9,false))</f>
        <v>24</v>
      </c>
      <c r="BV289" s="54">
        <f>IF(ISBLANK(A289),"",VLOOKUP(MID(A289,5,1),Coordinate,9,false))</f>
        <v>20</v>
      </c>
      <c r="BW289" s="54">
        <f>IF(ISBLANK(A289),"",VLOOKUP(MID(A289,6,1),Coordinate,9,false))</f>
        <v>25</v>
      </c>
      <c r="BX289" s="84">
        <f>IF(ISBLANK(A289),"",VLOOKUP(RIGHT(A289,1),Coordinate,9,false))</f>
        <v>16</v>
      </c>
      <c r="BY289" s="84">
        <f t="array" ref="BY289">SUMPRODUCT(BR289:BX289,TRANSPOSE(Weights))</f>
        <v>546</v>
      </c>
      <c r="BZ289" s="53"/>
    </row>
    <row r="290">
      <c r="A290" s="238" t="s">
        <v>899</v>
      </c>
      <c r="B290" s="51" t="str">
        <f>IF(ISBLANK(A290),"",if(C290="","N",if(VLOOKUP(BQ290,NewPlanet,3,false)=C290,"Y","N")))</f>
        <v>N</v>
      </c>
      <c r="C290" s="3" t="s">
        <v>900</v>
      </c>
      <c r="D290" s="52"/>
      <c r="E290" s="52"/>
      <c r="F290" s="52"/>
      <c r="G290" s="53"/>
      <c r="H290" s="52"/>
      <c r="I290" s="54">
        <f t="shared" si="42"/>
        <v>0</v>
      </c>
      <c r="J290" s="52"/>
      <c r="K290" s="52"/>
      <c r="L290" s="52"/>
      <c r="M290" s="52"/>
      <c r="N290" s="52"/>
      <c r="O290" s="54">
        <f t="shared" si="43"/>
        <v>0</v>
      </c>
      <c r="P290" s="55"/>
      <c r="Q290" s="56"/>
      <c r="R290" s="57" t="s">
        <v>131</v>
      </c>
      <c r="S290" s="58" t="s">
        <v>119</v>
      </c>
      <c r="T290" s="59" t="s">
        <v>394</v>
      </c>
      <c r="U290" s="60"/>
      <c r="V290" s="61"/>
      <c r="W290" s="62"/>
      <c r="X290" s="52"/>
      <c r="Y290" s="63"/>
      <c r="Z290" s="53">
        <v>3.0</v>
      </c>
      <c r="AA290" s="53">
        <v>6.0</v>
      </c>
      <c r="AB290" s="53">
        <v>2.0</v>
      </c>
      <c r="AC290" s="65"/>
      <c r="AD290" s="52"/>
      <c r="AE290" s="52"/>
      <c r="AF290" s="52"/>
      <c r="AG290" s="65"/>
      <c r="AH290" s="52"/>
      <c r="AI290" s="52"/>
      <c r="AJ290" s="52"/>
      <c r="AK290" s="65"/>
      <c r="AL290" s="52"/>
      <c r="AM290" s="52"/>
      <c r="AN290" s="52"/>
      <c r="AO290" s="56"/>
      <c r="AP290" s="56"/>
      <c r="AQ290" s="56"/>
      <c r="AR290" s="58"/>
      <c r="AS290" s="58"/>
      <c r="AT290" s="66"/>
      <c r="AU290" s="60"/>
      <c r="AV290" s="60"/>
      <c r="AW290" s="61"/>
      <c r="AX290" s="62"/>
      <c r="AY290" s="31">
        <f t="shared" si="44"/>
        <v>11</v>
      </c>
      <c r="AZ290" s="63"/>
      <c r="BA290" s="69">
        <v>5.0</v>
      </c>
      <c r="BB290" s="69"/>
      <c r="BC290" s="69"/>
      <c r="BD290" s="71"/>
      <c r="BE290" s="71">
        <v>4.0</v>
      </c>
      <c r="BF290" s="71"/>
      <c r="BG290" s="72"/>
      <c r="BH290" s="73"/>
      <c r="BI290" s="73"/>
      <c r="BJ290" s="74"/>
      <c r="BK290" s="74"/>
      <c r="BL290" s="77">
        <f t="shared" si="45"/>
        <v>9</v>
      </c>
      <c r="BM290" s="80">
        <f t="shared" si="46"/>
        <v>20</v>
      </c>
      <c r="BN290" s="81"/>
      <c r="BO290" s="82">
        <f>IF(ISBLANK(A290),"",VLOOKUP(LEFT(A290,1),Coordinate,2,FALSE))</f>
        <v>5</v>
      </c>
      <c r="BP290" s="83">
        <f t="shared" si="47"/>
        <v>0</v>
      </c>
      <c r="BQ290" s="84">
        <f t="shared" si="48"/>
        <v>87</v>
      </c>
      <c r="BR290" s="54">
        <f>IF(ISBLANK(A290),"",vlookup(LEFT(A290,1),Coordinate,9,false))</f>
        <v>20</v>
      </c>
      <c r="BS290" s="54">
        <f>IF(ISBLANK(A290),"",VLOOKUP(MID(A290,2,1),Coordinate,9,false))</f>
        <v>13</v>
      </c>
      <c r="BT290" s="54">
        <f>IF(ISBLANK(A290),"",VLOOKUP(MID(A290,3,1),Coordinate,9,false))</f>
        <v>8</v>
      </c>
      <c r="BU290" s="54">
        <f>IF(ISBLANK(A290),"",VLOOKUP(MID(A290,4,1),Coordinate,9,false))</f>
        <v>2</v>
      </c>
      <c r="BV290" s="54">
        <f>IF(ISBLANK(A290),"",VLOOKUP(MID(A290,5,1),Coordinate,9,false))</f>
        <v>14</v>
      </c>
      <c r="BW290" s="54">
        <f>IF(ISBLANK(A290),"",VLOOKUP(MID(A290,6,1),Coordinate,9,false))</f>
        <v>17</v>
      </c>
      <c r="BX290" s="84">
        <f>IF(ISBLANK(A290),"",VLOOKUP(RIGHT(A290,1),Coordinate,9,false))</f>
        <v>13</v>
      </c>
      <c r="BY290" s="84">
        <f t="array" ref="BY290">SUMPRODUCT(BR290:BX290,TRANSPOSE(Weights))</f>
        <v>341</v>
      </c>
      <c r="BZ290" s="53"/>
    </row>
    <row r="291">
      <c r="A291" s="238" t="s">
        <v>901</v>
      </c>
      <c r="B291" s="51" t="str">
        <f>IF(ISBLANK(A291),"",if(C291="","N",if(VLOOKUP(BQ291,NewPlanet,3,false)=C291,"Y","N")))</f>
        <v>N</v>
      </c>
      <c r="C291" s="3" t="s">
        <v>902</v>
      </c>
      <c r="D291" s="52"/>
      <c r="E291" s="53" t="s">
        <v>119</v>
      </c>
      <c r="F291" s="53" t="s">
        <v>119</v>
      </c>
      <c r="G291" s="53"/>
      <c r="H291" s="53" t="s">
        <v>119</v>
      </c>
      <c r="I291" s="54">
        <f t="shared" si="42"/>
        <v>3</v>
      </c>
      <c r="J291" s="52"/>
      <c r="K291" s="53" t="s">
        <v>119</v>
      </c>
      <c r="L291" s="52"/>
      <c r="M291" s="52"/>
      <c r="N291" s="53" t="s">
        <v>119</v>
      </c>
      <c r="O291" s="54">
        <f t="shared" si="43"/>
        <v>2</v>
      </c>
      <c r="P291" s="55" t="s">
        <v>122</v>
      </c>
      <c r="Q291" s="56"/>
      <c r="R291" s="57" t="s">
        <v>124</v>
      </c>
      <c r="S291" s="58"/>
      <c r="T291" s="59" t="s">
        <v>124</v>
      </c>
      <c r="U291" s="60"/>
      <c r="V291" s="61"/>
      <c r="W291" s="62"/>
      <c r="X291" s="53" t="s">
        <v>119</v>
      </c>
      <c r="Y291" s="63"/>
      <c r="Z291" s="53">
        <v>4.0</v>
      </c>
      <c r="AA291" s="53">
        <v>5.0</v>
      </c>
      <c r="AB291" s="53">
        <v>5.0</v>
      </c>
      <c r="AC291" s="65"/>
      <c r="AD291" s="52"/>
      <c r="AE291" s="52"/>
      <c r="AF291" s="52"/>
      <c r="AG291" s="65"/>
      <c r="AH291" s="52"/>
      <c r="AI291" s="53">
        <v>1.0</v>
      </c>
      <c r="AJ291" s="52"/>
      <c r="AK291" s="65"/>
      <c r="AL291" s="52"/>
      <c r="AM291" s="52"/>
      <c r="AN291" s="52"/>
      <c r="AO291" s="56"/>
      <c r="AP291" s="56"/>
      <c r="AQ291" s="64">
        <v>5.0</v>
      </c>
      <c r="AR291" s="58"/>
      <c r="AS291" s="58"/>
      <c r="AT291" s="66"/>
      <c r="AU291" s="60"/>
      <c r="AV291" s="60"/>
      <c r="AW291" s="61"/>
      <c r="AX291" s="62"/>
      <c r="AY291" s="31">
        <f t="shared" si="44"/>
        <v>20</v>
      </c>
      <c r="AZ291" s="63"/>
      <c r="BA291" s="69"/>
      <c r="BB291" s="69"/>
      <c r="BC291" s="69"/>
      <c r="BD291" s="71"/>
      <c r="BE291" s="71"/>
      <c r="BF291" s="71"/>
      <c r="BG291" s="72"/>
      <c r="BH291" s="73"/>
      <c r="BI291" s="73"/>
      <c r="BJ291" s="74"/>
      <c r="BK291" s="74"/>
      <c r="BL291" s="77">
        <f t="shared" si="45"/>
        <v>0</v>
      </c>
      <c r="BM291" s="80">
        <f t="shared" si="46"/>
        <v>20</v>
      </c>
      <c r="BN291" s="81"/>
      <c r="BO291" s="82">
        <f>IF(ISBLANK(A291),"",VLOOKUP(LEFT(A291,1),Coordinate,2,FALSE))</f>
        <v>5</v>
      </c>
      <c r="BP291" s="83">
        <f t="shared" si="47"/>
        <v>5</v>
      </c>
      <c r="BQ291" s="84">
        <f t="shared" si="48"/>
        <v>84</v>
      </c>
      <c r="BR291" s="54">
        <f>IF(ISBLANK(A291),"",vlookup(LEFT(A291,1),Coordinate,9,false))</f>
        <v>20</v>
      </c>
      <c r="BS291" s="54">
        <f>IF(ISBLANK(A291),"",VLOOKUP(MID(A291,2,1),Coordinate,9,false))</f>
        <v>17</v>
      </c>
      <c r="BT291" s="54">
        <f>IF(ISBLANK(A291),"",VLOOKUP(MID(A291,3,1),Coordinate,9,false))</f>
        <v>4</v>
      </c>
      <c r="BU291" s="54">
        <f>IF(ISBLANK(A291),"",VLOOKUP(MID(A291,4,1),Coordinate,9,false))</f>
        <v>19</v>
      </c>
      <c r="BV291" s="54">
        <f>IF(ISBLANK(A291),"",VLOOKUP(MID(A291,5,1),Coordinate,9,false))</f>
        <v>7</v>
      </c>
      <c r="BW291" s="54">
        <f>IF(ISBLANK(A291),"",VLOOKUP(MID(A291,6,1),Coordinate,9,false))</f>
        <v>17</v>
      </c>
      <c r="BX291" s="84">
        <f>IF(ISBLANK(A291),"",VLOOKUP(RIGHT(A291,1),Coordinate,9,false))</f>
        <v>0</v>
      </c>
      <c r="BY291" s="84">
        <f t="array" ref="BY291">SUMPRODUCT(BR291:BX291,TRANSPOSE(Weights))</f>
        <v>279</v>
      </c>
      <c r="BZ291" s="53"/>
    </row>
    <row r="292">
      <c r="A292" s="238" t="s">
        <v>903</v>
      </c>
      <c r="B292" s="51" t="str">
        <f>IF(ISBLANK(A292),"",if(C292="","N",if(VLOOKUP(BQ292,NewPlanet,3,false)=C292,"Y","N")))</f>
        <v>N</v>
      </c>
      <c r="C292" s="3" t="s">
        <v>904</v>
      </c>
      <c r="D292" s="52"/>
      <c r="E292" s="52"/>
      <c r="F292" s="53" t="s">
        <v>119</v>
      </c>
      <c r="G292" s="53" t="s">
        <v>119</v>
      </c>
      <c r="H292" s="53" t="s">
        <v>119</v>
      </c>
      <c r="I292" s="54">
        <f t="shared" si="42"/>
        <v>3</v>
      </c>
      <c r="J292" s="52"/>
      <c r="K292" s="53" t="s">
        <v>119</v>
      </c>
      <c r="L292" s="53" t="s">
        <v>119</v>
      </c>
      <c r="M292" s="52"/>
      <c r="N292" s="52"/>
      <c r="O292" s="54">
        <f t="shared" si="43"/>
        <v>2</v>
      </c>
      <c r="P292" s="55" t="s">
        <v>124</v>
      </c>
      <c r="Q292" s="56"/>
      <c r="R292" s="57" t="s">
        <v>123</v>
      </c>
      <c r="S292" s="58"/>
      <c r="T292" s="59" t="s">
        <v>125</v>
      </c>
      <c r="U292" s="67" t="s">
        <v>119</v>
      </c>
      <c r="V292" s="61"/>
      <c r="W292" s="70" t="s">
        <v>119</v>
      </c>
      <c r="X292" s="52"/>
      <c r="Y292" s="63"/>
      <c r="Z292" s="53">
        <v>1.0</v>
      </c>
      <c r="AA292" s="53">
        <v>4.0</v>
      </c>
      <c r="AB292" s="53"/>
      <c r="AC292" s="65"/>
      <c r="AD292" s="52"/>
      <c r="AE292" s="52"/>
      <c r="AF292" s="52"/>
      <c r="AG292" s="65"/>
      <c r="AH292" s="52"/>
      <c r="AI292" s="52"/>
      <c r="AJ292" s="52"/>
      <c r="AK292" s="65"/>
      <c r="AL292" s="52"/>
      <c r="AM292" s="52"/>
      <c r="AN292" s="52"/>
      <c r="AO292" s="56"/>
      <c r="AP292" s="56"/>
      <c r="AQ292" s="56"/>
      <c r="AR292" s="66">
        <v>4.0</v>
      </c>
      <c r="AS292" s="58"/>
      <c r="AT292" s="66"/>
      <c r="AU292" s="60"/>
      <c r="AV292" s="60"/>
      <c r="AW292" s="61"/>
      <c r="AX292" s="62"/>
      <c r="AY292" s="31">
        <f t="shared" si="44"/>
        <v>9</v>
      </c>
      <c r="AZ292" s="63"/>
      <c r="BA292" s="69"/>
      <c r="BB292" s="69"/>
      <c r="BC292" s="69"/>
      <c r="BD292" s="71"/>
      <c r="BE292" s="71"/>
      <c r="BF292" s="71"/>
      <c r="BG292" s="76">
        <v>4.0</v>
      </c>
      <c r="BH292" s="73"/>
      <c r="BI292" s="73"/>
      <c r="BJ292" s="79">
        <v>7.0</v>
      </c>
      <c r="BK292" s="74"/>
      <c r="BL292" s="77">
        <f t="shared" si="45"/>
        <v>11</v>
      </c>
      <c r="BM292" s="80">
        <f t="shared" si="46"/>
        <v>20</v>
      </c>
      <c r="BN292" s="81" t="s">
        <v>905</v>
      </c>
      <c r="BO292" s="82">
        <f>IF(ISBLANK(A292),"",VLOOKUP(LEFT(A292,1),Coordinate,2,FALSE))</f>
        <v>5</v>
      </c>
      <c r="BP292" s="83">
        <f t="shared" si="47"/>
        <v>5</v>
      </c>
      <c r="BQ292" s="84">
        <f t="shared" si="48"/>
        <v>110</v>
      </c>
      <c r="BR292" s="54">
        <f>IF(ISBLANK(A292),"",vlookup(LEFT(A292,1),Coordinate,9,false))</f>
        <v>20</v>
      </c>
      <c r="BS292" s="54">
        <f>IF(ISBLANK(A292),"",VLOOKUP(MID(A292,2,1),Coordinate,9,false))</f>
        <v>17</v>
      </c>
      <c r="BT292" s="54">
        <f>IF(ISBLANK(A292),"",VLOOKUP(MID(A292,3,1),Coordinate,9,false))</f>
        <v>8</v>
      </c>
      <c r="BU292" s="54">
        <f>IF(ISBLANK(A292),"",VLOOKUP(MID(A292,4,1),Coordinate,9,false))</f>
        <v>13</v>
      </c>
      <c r="BV292" s="54">
        <f>IF(ISBLANK(A292),"",VLOOKUP(MID(A292,5,1),Coordinate,9,false))</f>
        <v>14</v>
      </c>
      <c r="BW292" s="54">
        <f>IF(ISBLANK(A292),"",VLOOKUP(MID(A292,6,1),Coordinate,9,false))</f>
        <v>20</v>
      </c>
      <c r="BX292" s="84">
        <f>IF(ISBLANK(A292),"",VLOOKUP(RIGHT(A292,1),Coordinate,9,false))</f>
        <v>18</v>
      </c>
      <c r="BY292" s="84">
        <f t="array" ref="BY292">SUMPRODUCT(BR292:BX292,TRANSPOSE(Weights))</f>
        <v>446</v>
      </c>
      <c r="BZ292" s="53"/>
    </row>
    <row r="293">
      <c r="A293" s="238" t="s">
        <v>906</v>
      </c>
      <c r="B293" s="51" t="str">
        <f>IF(ISBLANK(A293),"",if(C293="","N",if(VLOOKUP(BQ293,NewPlanet,3,false)=C293,"Y","N")))</f>
        <v>N</v>
      </c>
      <c r="C293" s="3" t="s">
        <v>907</v>
      </c>
      <c r="D293" s="52" t="s">
        <v>119</v>
      </c>
      <c r="E293" s="52" t="s">
        <v>119</v>
      </c>
      <c r="F293" s="52"/>
      <c r="G293" s="53" t="s">
        <v>119</v>
      </c>
      <c r="H293" s="52"/>
      <c r="I293" s="54">
        <f t="shared" si="42"/>
        <v>3</v>
      </c>
      <c r="J293" s="52"/>
      <c r="K293" s="52"/>
      <c r="L293" s="52" t="s">
        <v>119</v>
      </c>
      <c r="M293" s="52"/>
      <c r="N293" s="52" t="s">
        <v>119</v>
      </c>
      <c r="O293" s="54">
        <f t="shared" si="43"/>
        <v>2</v>
      </c>
      <c r="P293" s="55" t="s">
        <v>122</v>
      </c>
      <c r="Q293" s="56"/>
      <c r="R293" s="57" t="s">
        <v>123</v>
      </c>
      <c r="S293" s="58"/>
      <c r="T293" s="59" t="s">
        <v>124</v>
      </c>
      <c r="U293" s="60"/>
      <c r="V293" s="61" t="s">
        <v>119</v>
      </c>
      <c r="W293" s="62"/>
      <c r="X293" s="52" t="s">
        <v>119</v>
      </c>
      <c r="Y293" s="63"/>
      <c r="Z293" s="53">
        <v>5.0</v>
      </c>
      <c r="AA293" s="53">
        <v>1.0</v>
      </c>
      <c r="AB293" s="53"/>
      <c r="AC293" s="65"/>
      <c r="AD293" s="52">
        <v>1.0</v>
      </c>
      <c r="AE293" s="52"/>
      <c r="AF293" s="52"/>
      <c r="AG293" s="65"/>
      <c r="AH293" s="52"/>
      <c r="AI293" s="52"/>
      <c r="AJ293" s="52"/>
      <c r="AK293" s="65"/>
      <c r="AL293" s="52"/>
      <c r="AM293" s="52"/>
      <c r="AN293" s="52"/>
      <c r="AO293" s="56">
        <v>5.0</v>
      </c>
      <c r="AP293" s="56"/>
      <c r="AQ293" s="56"/>
      <c r="AR293" s="58">
        <v>3.0</v>
      </c>
      <c r="AS293" s="58"/>
      <c r="AT293" s="66"/>
      <c r="AU293" s="60"/>
      <c r="AV293" s="60"/>
      <c r="AW293" s="61"/>
      <c r="AX293" s="62"/>
      <c r="AY293" s="31">
        <f t="shared" si="44"/>
        <v>15</v>
      </c>
      <c r="AZ293" s="63"/>
      <c r="BA293" s="69"/>
      <c r="BB293" s="69"/>
      <c r="BC293" s="69"/>
      <c r="BD293" s="71"/>
      <c r="BE293" s="71"/>
      <c r="BF293" s="71"/>
      <c r="BG293" s="72"/>
      <c r="BH293" s="73">
        <v>5.0</v>
      </c>
      <c r="BI293" s="73"/>
      <c r="BJ293" s="74"/>
      <c r="BK293" s="74"/>
      <c r="BL293" s="77">
        <f t="shared" si="45"/>
        <v>5</v>
      </c>
      <c r="BM293" s="80">
        <f t="shared" si="46"/>
        <v>20</v>
      </c>
      <c r="BN293" s="81"/>
      <c r="BO293" s="82">
        <f>IF(ISBLANK(A293),"",VLOOKUP(LEFT(A293,1),Coordinate,2,FALSE))</f>
        <v>5</v>
      </c>
      <c r="BP293" s="83">
        <f t="shared" si="47"/>
        <v>5</v>
      </c>
      <c r="BQ293" s="84">
        <f t="shared" si="48"/>
        <v>140</v>
      </c>
      <c r="BR293" s="54">
        <f>IF(ISBLANK(A293),"",vlookup(LEFT(A293,1),Coordinate,9,false))</f>
        <v>20</v>
      </c>
      <c r="BS293" s="54">
        <f>IF(ISBLANK(A293),"",VLOOKUP(MID(A293,2,1),Coordinate,9,false))</f>
        <v>20</v>
      </c>
      <c r="BT293" s="54">
        <f>IF(ISBLANK(A293),"",VLOOKUP(MID(A293,3,1),Coordinate,9,false))</f>
        <v>20</v>
      </c>
      <c r="BU293" s="54">
        <f>IF(ISBLANK(A293),"",VLOOKUP(MID(A293,4,1),Coordinate,9,false))</f>
        <v>20</v>
      </c>
      <c r="BV293" s="54">
        <f>IF(ISBLANK(A293),"",VLOOKUP(MID(A293,5,1),Coordinate,9,false))</f>
        <v>20</v>
      </c>
      <c r="BW293" s="54">
        <f>IF(ISBLANK(A293),"",VLOOKUP(MID(A293,6,1),Coordinate,9,false))</f>
        <v>20</v>
      </c>
      <c r="BX293" s="84">
        <f>IF(ISBLANK(A293),"",VLOOKUP(RIGHT(A293,1),Coordinate,9,false))</f>
        <v>20</v>
      </c>
      <c r="BY293" s="84">
        <f t="array" ref="BY293">SUMPRODUCT(BR293:BX293,TRANSPOSE(Weights))</f>
        <v>560</v>
      </c>
      <c r="BZ293" s="53"/>
    </row>
    <row r="294">
      <c r="A294" s="238" t="s">
        <v>908</v>
      </c>
      <c r="B294" s="51" t="str">
        <f>IF(ISBLANK(A294),"",if(C294="","N",if(VLOOKUP(BQ294,NewPlanet,3,false)=C294,"Y","N")))</f>
        <v>N</v>
      </c>
      <c r="C294" s="3" t="s">
        <v>909</v>
      </c>
      <c r="D294" s="52"/>
      <c r="E294" s="52"/>
      <c r="F294" s="52" t="s">
        <v>121</v>
      </c>
      <c r="G294" s="53" t="s">
        <v>121</v>
      </c>
      <c r="H294" s="52" t="s">
        <v>121</v>
      </c>
      <c r="I294" s="54">
        <f t="shared" si="42"/>
        <v>3</v>
      </c>
      <c r="J294" s="52" t="s">
        <v>121</v>
      </c>
      <c r="K294" s="52" t="s">
        <v>121</v>
      </c>
      <c r="L294" s="52"/>
      <c r="M294" s="52"/>
      <c r="N294" s="52"/>
      <c r="O294" s="54">
        <f t="shared" si="43"/>
        <v>2</v>
      </c>
      <c r="P294" s="55" t="s">
        <v>124</v>
      </c>
      <c r="Q294" s="56"/>
      <c r="R294" s="57" t="s">
        <v>131</v>
      </c>
      <c r="S294" s="58" t="s">
        <v>121</v>
      </c>
      <c r="T294" s="59" t="s">
        <v>124</v>
      </c>
      <c r="U294" s="60"/>
      <c r="V294" s="61"/>
      <c r="W294" s="62" t="s">
        <v>121</v>
      </c>
      <c r="X294" s="52"/>
      <c r="Y294" s="63"/>
      <c r="Z294" s="53">
        <v>4.0</v>
      </c>
      <c r="AA294" s="53">
        <v>5.0</v>
      </c>
      <c r="AB294" s="53">
        <v>5.0</v>
      </c>
      <c r="AC294" s="65"/>
      <c r="AD294" s="52"/>
      <c r="AE294" s="52"/>
      <c r="AF294" s="52"/>
      <c r="AG294" s="65"/>
      <c r="AH294" s="52"/>
      <c r="AI294" s="52"/>
      <c r="AJ294" s="52"/>
      <c r="AK294" s="65"/>
      <c r="AL294" s="52"/>
      <c r="AM294" s="52"/>
      <c r="AN294" s="52"/>
      <c r="AO294" s="56"/>
      <c r="AP294" s="56"/>
      <c r="AQ294" s="56"/>
      <c r="AR294" s="58"/>
      <c r="AS294" s="58"/>
      <c r="AT294" s="66"/>
      <c r="AU294" s="60"/>
      <c r="AV294" s="60"/>
      <c r="AW294" s="61"/>
      <c r="AX294" s="62">
        <v>4.0</v>
      </c>
      <c r="AY294" s="31">
        <f t="shared" si="44"/>
        <v>18</v>
      </c>
      <c r="AZ294" s="63"/>
      <c r="BA294" s="69"/>
      <c r="BB294" s="69"/>
      <c r="BC294" s="69"/>
      <c r="BD294" s="71"/>
      <c r="BE294" s="71">
        <v>2.0</v>
      </c>
      <c r="BF294" s="71"/>
      <c r="BG294" s="72"/>
      <c r="BH294" s="73"/>
      <c r="BI294" s="73"/>
      <c r="BJ294" s="74"/>
      <c r="BK294" s="74"/>
      <c r="BL294" s="77">
        <f t="shared" si="45"/>
        <v>2</v>
      </c>
      <c r="BM294" s="80">
        <f t="shared" si="46"/>
        <v>20</v>
      </c>
      <c r="BN294" s="81"/>
      <c r="BO294" s="82">
        <f>IF(ISBLANK(A294),"",VLOOKUP(LEFT(A294,1),Coordinate,2,FALSE))</f>
        <v>5</v>
      </c>
      <c r="BP294" s="83">
        <f t="shared" si="47"/>
        <v>5</v>
      </c>
      <c r="BQ294" s="84">
        <f t="shared" si="48"/>
        <v>111</v>
      </c>
      <c r="BR294" s="54">
        <f>IF(ISBLANK(A294),"",vlookup(LEFT(A294,1),Coordinate,9,false))</f>
        <v>20</v>
      </c>
      <c r="BS294" s="54">
        <f>IF(ISBLANK(A294),"",VLOOKUP(MID(A294,2,1),Coordinate,9,false))</f>
        <v>23</v>
      </c>
      <c r="BT294" s="54">
        <f>IF(ISBLANK(A294),"",VLOOKUP(MID(A294,3,1),Coordinate,9,false))</f>
        <v>13</v>
      </c>
      <c r="BU294" s="54">
        <f>IF(ISBLANK(A294),"",VLOOKUP(MID(A294,4,1),Coordinate,9,false))</f>
        <v>13</v>
      </c>
      <c r="BV294" s="54">
        <f>IF(ISBLANK(A294),"",VLOOKUP(MID(A294,5,1),Coordinate,9,false))</f>
        <v>21</v>
      </c>
      <c r="BW294" s="54">
        <f>IF(ISBLANK(A294),"",VLOOKUP(MID(A294,6,1),Coordinate,9,false))</f>
        <v>15</v>
      </c>
      <c r="BX294" s="84">
        <f>IF(ISBLANK(A294),"",VLOOKUP(RIGHT(A294,1),Coordinate,9,false))</f>
        <v>6</v>
      </c>
      <c r="BY294" s="84">
        <f t="array" ref="BY294">SUMPRODUCT(BR294:BX294,TRANSPOSE(Weights))</f>
        <v>394</v>
      </c>
      <c r="BZ294" s="53"/>
    </row>
    <row r="295">
      <c r="A295" s="238" t="s">
        <v>910</v>
      </c>
      <c r="B295" s="51" t="str">
        <f>IF(ISBLANK(A295),"",if(C295="","N",if(VLOOKUP(BQ295,NewPlanet,3,false)=C295,"Y","N")))</f>
        <v>N</v>
      </c>
      <c r="C295" s="3" t="s">
        <v>911</v>
      </c>
      <c r="D295" s="52" t="s">
        <v>119</v>
      </c>
      <c r="E295" s="52" t="s">
        <v>119</v>
      </c>
      <c r="F295" s="52"/>
      <c r="G295" s="53"/>
      <c r="H295" s="52" t="s">
        <v>119</v>
      </c>
      <c r="I295" s="54">
        <f t="shared" si="42"/>
        <v>3</v>
      </c>
      <c r="J295" s="52" t="s">
        <v>119</v>
      </c>
      <c r="K295" s="52"/>
      <c r="L295" s="52"/>
      <c r="M295" s="53"/>
      <c r="N295" s="52" t="s">
        <v>119</v>
      </c>
      <c r="O295" s="54">
        <f t="shared" si="43"/>
        <v>2</v>
      </c>
      <c r="P295" s="55" t="s">
        <v>122</v>
      </c>
      <c r="Q295" s="64"/>
      <c r="R295" s="57" t="s">
        <v>123</v>
      </c>
      <c r="S295" s="66"/>
      <c r="T295" s="59" t="s">
        <v>125</v>
      </c>
      <c r="U295" s="67" t="s">
        <v>121</v>
      </c>
      <c r="V295" s="68" t="s">
        <v>119</v>
      </c>
      <c r="W295" s="68" t="s">
        <v>119</v>
      </c>
      <c r="X295" s="68" t="s">
        <v>119</v>
      </c>
      <c r="Y295" s="63"/>
      <c r="Z295" s="53"/>
      <c r="AA295" s="53"/>
      <c r="AB295" s="53"/>
      <c r="AC295" s="65"/>
      <c r="AD295" s="52"/>
      <c r="AE295" s="52"/>
      <c r="AF295" s="52"/>
      <c r="AG295" s="65"/>
      <c r="AH295" s="52"/>
      <c r="AI295" s="52"/>
      <c r="AJ295" s="52"/>
      <c r="AK295" s="65"/>
      <c r="AL295" s="52"/>
      <c r="AM295" s="52"/>
      <c r="AN295" s="52"/>
      <c r="AO295" s="56"/>
      <c r="AP295" s="56"/>
      <c r="AQ295" s="56"/>
      <c r="AR295" s="58"/>
      <c r="AS295" s="58"/>
      <c r="AT295" s="66"/>
      <c r="AU295" s="60"/>
      <c r="AV295" s="60"/>
      <c r="AW295" s="61"/>
      <c r="AX295" s="62"/>
      <c r="AY295" s="31"/>
      <c r="AZ295" s="63"/>
      <c r="BA295" s="69"/>
      <c r="BB295" s="69"/>
      <c r="BC295" s="75"/>
      <c r="BD295" s="89"/>
      <c r="BE295" s="71"/>
      <c r="BF295" s="71"/>
      <c r="BG295" s="72"/>
      <c r="BH295" s="78"/>
      <c r="BI295" s="73"/>
      <c r="BJ295" s="74"/>
      <c r="BK295" s="74"/>
      <c r="BL295" s="77">
        <f t="shared" si="45"/>
        <v>0</v>
      </c>
      <c r="BM295" s="80">
        <f t="shared" si="46"/>
        <v>0</v>
      </c>
      <c r="BN295" s="81"/>
      <c r="BO295" s="82">
        <f>IF(ISBLANK(A295),"",VLOOKUP(LEFT(A295,1),Coordinate,2,FALSE))</f>
        <v>5</v>
      </c>
      <c r="BP295" s="83">
        <f t="shared" si="47"/>
        <v>5</v>
      </c>
      <c r="BQ295" s="84">
        <f t="shared" si="48"/>
        <v>74</v>
      </c>
      <c r="BR295" s="54">
        <f>IF(ISBLANK(A295),"",vlookup(LEFT(A295,1),Coordinate,9,false))</f>
        <v>21</v>
      </c>
      <c r="BS295" s="54">
        <f>IF(ISBLANK(A295),"",VLOOKUP(MID(A295,2,1),Coordinate,9,false))</f>
        <v>0</v>
      </c>
      <c r="BT295" s="54">
        <f>IF(ISBLANK(A295),"",VLOOKUP(MID(A295,3,1),Coordinate,9,false))</f>
        <v>13</v>
      </c>
      <c r="BU295" s="54">
        <f>IF(ISBLANK(A295),"",VLOOKUP(MID(A295,4,1),Coordinate,9,false))</f>
        <v>4</v>
      </c>
      <c r="BV295" s="54">
        <f>IF(ISBLANK(A295),"",VLOOKUP(MID(A295,5,1),Coordinate,9,false))</f>
        <v>18</v>
      </c>
      <c r="BW295" s="54">
        <f>IF(ISBLANK(A295),"",VLOOKUP(MID(A295,6,1),Coordinate,9,false))</f>
        <v>18</v>
      </c>
      <c r="BX295" s="84">
        <f>IF(ISBLANK(A295),"",VLOOKUP(RIGHT(A295,1),Coordinate,9,false))</f>
        <v>0</v>
      </c>
      <c r="BY295" s="84">
        <f t="array" ref="BY295">SUMPRODUCT(BR295:BX295,TRANSPOSE(Weights))</f>
        <v>274</v>
      </c>
      <c r="BZ295" s="53"/>
    </row>
    <row r="296">
      <c r="A296" s="238" t="s">
        <v>912</v>
      </c>
      <c r="B296" s="51" t="str">
        <f>IF(ISBLANK(A296),"",if(C296="","N",if(VLOOKUP(BQ296,NewPlanet,3,false)=C296,"Y","N")))</f>
        <v>N</v>
      </c>
      <c r="C296" s="3" t="s">
        <v>913</v>
      </c>
      <c r="D296" s="53" t="s">
        <v>121</v>
      </c>
      <c r="E296" s="53" t="s">
        <v>121</v>
      </c>
      <c r="F296" s="52"/>
      <c r="G296" s="53"/>
      <c r="H296" s="53" t="s">
        <v>121</v>
      </c>
      <c r="I296" s="54">
        <f t="shared" si="42"/>
        <v>3</v>
      </c>
      <c r="J296" s="53" t="s">
        <v>121</v>
      </c>
      <c r="K296" s="53" t="s">
        <v>121</v>
      </c>
      <c r="L296" s="52"/>
      <c r="M296" s="52"/>
      <c r="N296" s="52"/>
      <c r="O296" s="54">
        <f t="shared" si="43"/>
        <v>2</v>
      </c>
      <c r="P296" s="55" t="s">
        <v>124</v>
      </c>
      <c r="Q296" s="56"/>
      <c r="R296" s="57" t="s">
        <v>122</v>
      </c>
      <c r="S296" s="66" t="s">
        <v>121</v>
      </c>
      <c r="T296" s="59" t="s">
        <v>124</v>
      </c>
      <c r="U296" s="60"/>
      <c r="V296" s="68" t="s">
        <v>121</v>
      </c>
      <c r="W296" s="62"/>
      <c r="X296" s="52"/>
      <c r="Y296" s="63"/>
      <c r="Z296" s="53">
        <v>2.0</v>
      </c>
      <c r="AA296" s="53">
        <v>3.0</v>
      </c>
      <c r="AB296" s="53">
        <v>2.0</v>
      </c>
      <c r="AC296" s="65"/>
      <c r="AD296" s="52"/>
      <c r="AE296" s="52"/>
      <c r="AF296" s="52"/>
      <c r="AG296" s="65"/>
      <c r="AH296" s="52"/>
      <c r="AI296" s="52"/>
      <c r="AJ296" s="52"/>
      <c r="AK296" s="65"/>
      <c r="AL296" s="52"/>
      <c r="AM296" s="52"/>
      <c r="AN296" s="52"/>
      <c r="AO296" s="56"/>
      <c r="AP296" s="56"/>
      <c r="AQ296" s="56"/>
      <c r="AR296" s="58"/>
      <c r="AS296" s="58"/>
      <c r="AT296" s="66"/>
      <c r="AU296" s="60"/>
      <c r="AV296" s="60"/>
      <c r="AW296" s="61"/>
      <c r="AX296" s="62"/>
      <c r="AY296" s="31">
        <f t="shared" ref="AY296:AY366" si="49">IF(ISBLANK(R296),"",SUM(Z296:AU296,AW296:AX296))</f>
        <v>7</v>
      </c>
      <c r="AZ296" s="63"/>
      <c r="BA296" s="69"/>
      <c r="BB296" s="69"/>
      <c r="BC296" s="75"/>
      <c r="BD296" s="71"/>
      <c r="BE296" s="71"/>
      <c r="BF296" s="89">
        <v>4.0</v>
      </c>
      <c r="BG296" s="72"/>
      <c r="BH296" s="78">
        <v>4.0</v>
      </c>
      <c r="BI296" s="78">
        <v>5.0</v>
      </c>
      <c r="BJ296" s="74"/>
      <c r="BK296" s="74"/>
      <c r="BL296" s="77">
        <f t="shared" si="45"/>
        <v>13</v>
      </c>
      <c r="BM296" s="80">
        <f t="shared" si="46"/>
        <v>20</v>
      </c>
      <c r="BN296" s="81" t="s">
        <v>914</v>
      </c>
      <c r="BO296" s="82">
        <f>IF(ISBLANK(A296),"",VLOOKUP(LEFT(A296,1),Coordinate,2,FALSE))</f>
        <v>5</v>
      </c>
      <c r="BP296" s="83">
        <f t="shared" si="47"/>
        <v>5</v>
      </c>
      <c r="BQ296" s="84">
        <f t="shared" si="48"/>
        <v>87</v>
      </c>
      <c r="BR296" s="54">
        <f>IF(ISBLANK(A296),"",vlookup(LEFT(A296,1),Coordinate,9,false))</f>
        <v>21</v>
      </c>
      <c r="BS296" s="54">
        <f>IF(ISBLANK(A296),"",VLOOKUP(MID(A296,2,1),Coordinate,9,false))</f>
        <v>0</v>
      </c>
      <c r="BT296" s="54">
        <f>IF(ISBLANK(A296),"",VLOOKUP(MID(A296,3,1),Coordinate,9,false))</f>
        <v>21</v>
      </c>
      <c r="BU296" s="54">
        <f>IF(ISBLANK(A296),"",VLOOKUP(MID(A296,4,1),Coordinate,9,false))</f>
        <v>1</v>
      </c>
      <c r="BV296" s="54">
        <f>IF(ISBLANK(A296),"",VLOOKUP(MID(A296,5,1),Coordinate,9,false))</f>
        <v>21</v>
      </c>
      <c r="BW296" s="54">
        <f>IF(ISBLANK(A296),"",VLOOKUP(MID(A296,6,1),Coordinate,9,false))</f>
        <v>2</v>
      </c>
      <c r="BX296" s="84">
        <f>IF(ISBLANK(A296),"",VLOOKUP(RIGHT(A296,1),Coordinate,9,false))</f>
        <v>21</v>
      </c>
      <c r="BY296" s="84">
        <f t="array" ref="BY296">SUMPRODUCT(BR296:BX296,TRANSPOSE(Weights))</f>
        <v>352</v>
      </c>
      <c r="BZ296" s="53"/>
    </row>
    <row r="297">
      <c r="A297" s="238" t="s">
        <v>915</v>
      </c>
      <c r="B297" s="51" t="str">
        <f>IF(ISBLANK(A297),"",if(C297="","N",if(VLOOKUP(BQ297,NewPlanet,3,false)=C297,"Y","N")))</f>
        <v>N</v>
      </c>
      <c r="C297" s="3" t="s">
        <v>916</v>
      </c>
      <c r="D297" s="53" t="s">
        <v>119</v>
      </c>
      <c r="E297" s="52"/>
      <c r="F297" s="52"/>
      <c r="G297" s="53" t="s">
        <v>119</v>
      </c>
      <c r="H297" s="53" t="s">
        <v>119</v>
      </c>
      <c r="I297" s="54">
        <f t="shared" si="42"/>
        <v>3</v>
      </c>
      <c r="J297" s="52"/>
      <c r="K297" s="52"/>
      <c r="L297" s="52"/>
      <c r="M297" s="53" t="s">
        <v>119</v>
      </c>
      <c r="N297" s="53" t="s">
        <v>119</v>
      </c>
      <c r="O297" s="54">
        <f t="shared" si="43"/>
        <v>2</v>
      </c>
      <c r="P297" s="55" t="s">
        <v>122</v>
      </c>
      <c r="Q297" s="64" t="s">
        <v>121</v>
      </c>
      <c r="R297" s="57" t="s">
        <v>123</v>
      </c>
      <c r="S297" s="66" t="s">
        <v>119</v>
      </c>
      <c r="T297" s="59" t="s">
        <v>124</v>
      </c>
      <c r="U297" s="60"/>
      <c r="V297" s="68" t="s">
        <v>119</v>
      </c>
      <c r="W297" s="62"/>
      <c r="X297" s="52"/>
      <c r="Y297" s="63"/>
      <c r="Z297" s="53">
        <v>4.0</v>
      </c>
      <c r="AA297" s="53">
        <v>2.0</v>
      </c>
      <c r="AB297" s="53"/>
      <c r="AC297" s="65"/>
      <c r="AD297" s="52"/>
      <c r="AE297" s="52"/>
      <c r="AF297" s="52"/>
      <c r="AG297" s="65"/>
      <c r="AH297" s="52"/>
      <c r="AI297" s="52"/>
      <c r="AJ297" s="52"/>
      <c r="AK297" s="65"/>
      <c r="AL297" s="52"/>
      <c r="AM297" s="52"/>
      <c r="AN297" s="52"/>
      <c r="AO297" s="56"/>
      <c r="AP297" s="56"/>
      <c r="AQ297" s="56"/>
      <c r="AR297" s="58"/>
      <c r="AS297" s="58"/>
      <c r="AT297" s="66"/>
      <c r="AU297" s="60"/>
      <c r="AV297" s="60"/>
      <c r="AW297" s="61"/>
      <c r="AX297" s="62"/>
      <c r="AY297" s="31">
        <f t="shared" si="49"/>
        <v>6</v>
      </c>
      <c r="AZ297" s="63"/>
      <c r="BA297" s="69"/>
      <c r="BB297" s="69"/>
      <c r="BC297" s="75">
        <v>2.0</v>
      </c>
      <c r="BD297" s="89">
        <v>3.0</v>
      </c>
      <c r="BE297" s="71"/>
      <c r="BF297" s="71"/>
      <c r="BG297" s="72"/>
      <c r="BH297" s="78">
        <v>9.0</v>
      </c>
      <c r="BI297" s="73"/>
      <c r="BJ297" s="74"/>
      <c r="BK297" s="74"/>
      <c r="BL297" s="77">
        <f t="shared" si="45"/>
        <v>14</v>
      </c>
      <c r="BM297" s="80">
        <f t="shared" si="46"/>
        <v>20</v>
      </c>
      <c r="BN297" s="81" t="s">
        <v>917</v>
      </c>
      <c r="BO297" s="82">
        <f>IF(ISBLANK(A297),"",VLOOKUP(LEFT(A297,1),Coordinate,2,FALSE))</f>
        <v>5</v>
      </c>
      <c r="BP297" s="83">
        <f t="shared" si="47"/>
        <v>5</v>
      </c>
      <c r="BQ297" s="84">
        <f t="shared" si="48"/>
        <v>91</v>
      </c>
      <c r="BR297" s="54">
        <f>IF(ISBLANK(A297),"",vlookup(LEFT(A297,1),Coordinate,9,false))</f>
        <v>21</v>
      </c>
      <c r="BS297" s="54">
        <f>IF(ISBLANK(A297),"",VLOOKUP(MID(A297,2,1),Coordinate,9,false))</f>
        <v>8</v>
      </c>
      <c r="BT297" s="54">
        <f>IF(ISBLANK(A297),"",VLOOKUP(MID(A297,3,1),Coordinate,9,false))</f>
        <v>2</v>
      </c>
      <c r="BU297" s="54">
        <f>IF(ISBLANK(A297),"",VLOOKUP(MID(A297,4,1),Coordinate,9,false))</f>
        <v>8</v>
      </c>
      <c r="BV297" s="54">
        <f>IF(ISBLANK(A297),"",VLOOKUP(MID(A297,5,1),Coordinate,9,false))</f>
        <v>14</v>
      </c>
      <c r="BW297" s="54">
        <f>IF(ISBLANK(A297),"",VLOOKUP(MID(A297,6,1),Coordinate,9,false))</f>
        <v>20</v>
      </c>
      <c r="BX297" s="84">
        <f>IF(ISBLANK(A297),"",VLOOKUP(RIGHT(A297,1),Coordinate,9,false))</f>
        <v>18</v>
      </c>
      <c r="BY297" s="84">
        <f t="array" ref="BY297">SUMPRODUCT(BR297:BX297,TRANSPOSE(Weights))</f>
        <v>391</v>
      </c>
      <c r="BZ297" s="53"/>
    </row>
    <row r="298">
      <c r="A298" s="238" t="s">
        <v>918</v>
      </c>
      <c r="B298" s="51" t="str">
        <f>IF(ISBLANK(A298),"",if(C298="","N",if(VLOOKUP(BQ298,NewPlanet,3,false)=C298,"Y","N")))</f>
        <v>N</v>
      </c>
      <c r="C298" s="3" t="s">
        <v>919</v>
      </c>
      <c r="D298" s="53" t="s">
        <v>119</v>
      </c>
      <c r="E298" s="52"/>
      <c r="F298" s="53" t="s">
        <v>119</v>
      </c>
      <c r="G298" s="53" t="s">
        <v>119</v>
      </c>
      <c r="H298" s="52"/>
      <c r="I298" s="54">
        <f t="shared" si="42"/>
        <v>3</v>
      </c>
      <c r="J298" s="52"/>
      <c r="K298" s="53" t="s">
        <v>119</v>
      </c>
      <c r="L298" s="52"/>
      <c r="M298" s="52"/>
      <c r="N298" s="53" t="s">
        <v>119</v>
      </c>
      <c r="O298" s="54">
        <f t="shared" si="43"/>
        <v>2</v>
      </c>
      <c r="P298" s="55" t="s">
        <v>123</v>
      </c>
      <c r="Q298" s="64" t="s">
        <v>119</v>
      </c>
      <c r="R298" s="57" t="s">
        <v>124</v>
      </c>
      <c r="S298" s="58"/>
      <c r="T298" s="59" t="s">
        <v>124</v>
      </c>
      <c r="U298" s="60"/>
      <c r="V298" s="68" t="s">
        <v>119</v>
      </c>
      <c r="W298" s="62"/>
      <c r="X298" s="52"/>
      <c r="Y298" s="63"/>
      <c r="Z298" s="53">
        <v>6.0</v>
      </c>
      <c r="AA298" s="53">
        <v>3.0</v>
      </c>
      <c r="AB298" s="53">
        <v>3.0</v>
      </c>
      <c r="AC298" s="65"/>
      <c r="AD298" s="52"/>
      <c r="AE298" s="52"/>
      <c r="AF298" s="52"/>
      <c r="AG298" s="65"/>
      <c r="AH298" s="52"/>
      <c r="AI298" s="52"/>
      <c r="AJ298" s="52"/>
      <c r="AK298" s="65"/>
      <c r="AL298" s="52"/>
      <c r="AM298" s="52"/>
      <c r="AN298" s="52"/>
      <c r="AO298" s="56"/>
      <c r="AP298" s="56"/>
      <c r="AQ298" s="56"/>
      <c r="AR298" s="58"/>
      <c r="AS298" s="58"/>
      <c r="AT298" s="66"/>
      <c r="AU298" s="60"/>
      <c r="AV298" s="60"/>
      <c r="AW298" s="61"/>
      <c r="AX298" s="62"/>
      <c r="AY298" s="31">
        <f t="shared" si="49"/>
        <v>12</v>
      </c>
      <c r="AZ298" s="63"/>
      <c r="BA298" s="75">
        <v>4.0</v>
      </c>
      <c r="BB298" s="69"/>
      <c r="BC298" s="69"/>
      <c r="BD298" s="71"/>
      <c r="BE298" s="71"/>
      <c r="BF298" s="71"/>
      <c r="BG298" s="72"/>
      <c r="BH298" s="78">
        <v>1.0</v>
      </c>
      <c r="BI298" s="78">
        <v>3.0</v>
      </c>
      <c r="BJ298" s="74"/>
      <c r="BK298" s="74"/>
      <c r="BL298" s="77">
        <f t="shared" si="45"/>
        <v>8</v>
      </c>
      <c r="BM298" s="80">
        <f t="shared" si="46"/>
        <v>20</v>
      </c>
      <c r="BN298" s="81"/>
      <c r="BO298" s="82">
        <f>IF(ISBLANK(A298),"",VLOOKUP(LEFT(A298,1),Coordinate,2,FALSE))</f>
        <v>5</v>
      </c>
      <c r="BP298" s="83">
        <f t="shared" si="47"/>
        <v>5</v>
      </c>
      <c r="BQ298" s="84">
        <f t="shared" si="48"/>
        <v>86</v>
      </c>
      <c r="BR298" s="54">
        <f>IF(ISBLANK(A298),"",vlookup(LEFT(A298,1),Coordinate,9,false))</f>
        <v>21</v>
      </c>
      <c r="BS298" s="54">
        <f>IF(ISBLANK(A298),"",VLOOKUP(MID(A298,2,1),Coordinate,9,false))</f>
        <v>14</v>
      </c>
      <c r="BT298" s="54">
        <f>IF(ISBLANK(A298),"",VLOOKUP(MID(A298,3,1),Coordinate,9,false))</f>
        <v>24</v>
      </c>
      <c r="BU298" s="54">
        <f>IF(ISBLANK(A298),"",VLOOKUP(MID(A298,4,1),Coordinate,9,false))</f>
        <v>0</v>
      </c>
      <c r="BV298" s="54">
        <f>IF(ISBLANK(A298),"",VLOOKUP(MID(A298,5,1),Coordinate,9,false))</f>
        <v>6</v>
      </c>
      <c r="BW298" s="54">
        <f>IF(ISBLANK(A298),"",VLOOKUP(MID(A298,6,1),Coordinate,9,false))</f>
        <v>4</v>
      </c>
      <c r="BX298" s="84">
        <f>IF(ISBLANK(A298),"",VLOOKUP(RIGHT(A298,1),Coordinate,9,false))</f>
        <v>17</v>
      </c>
      <c r="BY298" s="84">
        <f t="array" ref="BY298">SUMPRODUCT(BR298:BX298,TRANSPOSE(Weights))</f>
        <v>294</v>
      </c>
      <c r="BZ298" s="53"/>
    </row>
    <row r="299">
      <c r="A299" s="238" t="s">
        <v>920</v>
      </c>
      <c r="B299" s="51" t="str">
        <f>IF(ISBLANK(A299),"",if(C299="","N",if(VLOOKUP(BQ299,NewPlanet,3,false)=C299,"Y","N")))</f>
        <v>N</v>
      </c>
      <c r="C299" s="3" t="s">
        <v>921</v>
      </c>
      <c r="D299" s="52"/>
      <c r="E299" s="52"/>
      <c r="F299" s="53" t="s">
        <v>121</v>
      </c>
      <c r="G299" s="53" t="s">
        <v>121</v>
      </c>
      <c r="H299" s="53" t="s">
        <v>121</v>
      </c>
      <c r="I299" s="54">
        <f t="shared" si="42"/>
        <v>3</v>
      </c>
      <c r="J299" s="52"/>
      <c r="K299" s="53" t="s">
        <v>121</v>
      </c>
      <c r="L299" s="53" t="s">
        <v>121</v>
      </c>
      <c r="M299" s="52"/>
      <c r="N299" s="52"/>
      <c r="O299" s="54">
        <f t="shared" si="43"/>
        <v>2</v>
      </c>
      <c r="P299" s="55" t="s">
        <v>131</v>
      </c>
      <c r="Q299" s="56"/>
      <c r="R299" s="57" t="s">
        <v>131</v>
      </c>
      <c r="S299" s="66"/>
      <c r="T299" s="59" t="s">
        <v>124</v>
      </c>
      <c r="U299" s="67"/>
      <c r="V299" s="68" t="s">
        <v>121</v>
      </c>
      <c r="W299" s="70"/>
      <c r="X299" s="53" t="s">
        <v>121</v>
      </c>
      <c r="Y299" s="29"/>
      <c r="Z299" s="53"/>
      <c r="AA299" s="53"/>
      <c r="AB299" s="53"/>
      <c r="AC299" s="65"/>
      <c r="AD299" s="52"/>
      <c r="AE299" s="52"/>
      <c r="AF299" s="52"/>
      <c r="AG299" s="65"/>
      <c r="AH299" s="52"/>
      <c r="AI299" s="52"/>
      <c r="AJ299" s="52"/>
      <c r="AK299" s="65"/>
      <c r="AL299" s="52"/>
      <c r="AM299" s="52"/>
      <c r="AN299" s="52"/>
      <c r="AO299" s="56"/>
      <c r="AP299" s="56"/>
      <c r="AQ299" s="56"/>
      <c r="AR299" s="58"/>
      <c r="AS299" s="58"/>
      <c r="AT299" s="66"/>
      <c r="AU299" s="60"/>
      <c r="AV299" s="60"/>
      <c r="AW299" s="61"/>
      <c r="AX299" s="62"/>
      <c r="AY299" s="31">
        <f t="shared" si="49"/>
        <v>0</v>
      </c>
      <c r="AZ299" s="63"/>
      <c r="BA299" s="69"/>
      <c r="BB299" s="69"/>
      <c r="BC299" s="69"/>
      <c r="BD299" s="71"/>
      <c r="BE299" s="71"/>
      <c r="BF299" s="71"/>
      <c r="BG299" s="72"/>
      <c r="BH299" s="73"/>
      <c r="BI299" s="73"/>
      <c r="BJ299" s="74"/>
      <c r="BK299" s="74"/>
      <c r="BL299" s="77">
        <f t="shared" si="45"/>
        <v>0</v>
      </c>
      <c r="BM299" s="80">
        <f t="shared" si="46"/>
        <v>0</v>
      </c>
      <c r="BN299" s="81"/>
      <c r="BO299" s="82">
        <f>IF(ISBLANK(A299),"",VLOOKUP(LEFT(A299,1),Coordinate,2,FALSE))</f>
        <v>5</v>
      </c>
      <c r="BP299" s="83">
        <f t="shared" si="47"/>
        <v>5</v>
      </c>
      <c r="BQ299" s="84">
        <f t="shared" si="48"/>
        <v>85</v>
      </c>
      <c r="BR299" s="54">
        <f>IF(ISBLANK(A299),"",vlookup(LEFT(A299,1),Coordinate,9,false))</f>
        <v>21</v>
      </c>
      <c r="BS299" s="54">
        <f>IF(ISBLANK(A299),"",VLOOKUP(MID(A299,2,1),Coordinate,9,false))</f>
        <v>16</v>
      </c>
      <c r="BT299" s="54">
        <f>IF(ISBLANK(A299),"",VLOOKUP(MID(A299,3,1),Coordinate,9,false))</f>
        <v>5</v>
      </c>
      <c r="BU299" s="54">
        <f>IF(ISBLANK(A299),"",VLOOKUP(MID(A299,4,1),Coordinate,9,false))</f>
        <v>16</v>
      </c>
      <c r="BV299" s="54">
        <f>IF(ISBLANK(A299),"",VLOOKUP(MID(A299,5,1),Coordinate,9,false))</f>
        <v>14</v>
      </c>
      <c r="BW299" s="54">
        <f>IF(ISBLANK(A299),"",VLOOKUP(MID(A299,6,1),Coordinate,9,false))</f>
        <v>4</v>
      </c>
      <c r="BX299" s="84">
        <f>IF(ISBLANK(A299),"",VLOOKUP(RIGHT(A299,1),Coordinate,9,false))</f>
        <v>9</v>
      </c>
      <c r="BY299" s="84">
        <f t="array" ref="BY299">SUMPRODUCT(BR299:BX299,TRANSPOSE(Weights))</f>
        <v>289</v>
      </c>
      <c r="BZ299" s="53"/>
    </row>
    <row r="300">
      <c r="A300" s="238" t="s">
        <v>922</v>
      </c>
      <c r="B300" s="51" t="str">
        <f>IF(ISBLANK(A300),"",if(C300="","N",if(VLOOKUP(BQ300,NewPlanet,3,false)=C300,"Y","N")))</f>
        <v>N</v>
      </c>
      <c r="C300" s="3" t="s">
        <v>588</v>
      </c>
      <c r="D300" s="53" t="s">
        <v>121</v>
      </c>
      <c r="E300" s="53" t="s">
        <v>121</v>
      </c>
      <c r="F300" s="52"/>
      <c r="G300" s="53"/>
      <c r="H300" s="53" t="s">
        <v>121</v>
      </c>
      <c r="I300" s="54">
        <f t="shared" si="42"/>
        <v>3</v>
      </c>
      <c r="J300" s="53" t="s">
        <v>121</v>
      </c>
      <c r="K300" s="53" t="s">
        <v>121</v>
      </c>
      <c r="L300" s="52"/>
      <c r="M300" s="52"/>
      <c r="N300" s="52"/>
      <c r="O300" s="54">
        <f t="shared" si="43"/>
        <v>2</v>
      </c>
      <c r="P300" s="55" t="s">
        <v>124</v>
      </c>
      <c r="Q300" s="56"/>
      <c r="R300" s="57" t="s">
        <v>124</v>
      </c>
      <c r="S300" s="58"/>
      <c r="T300" s="59" t="s">
        <v>124</v>
      </c>
      <c r="U300" s="60"/>
      <c r="V300" s="68" t="s">
        <v>121</v>
      </c>
      <c r="W300" s="62"/>
      <c r="X300" s="52"/>
      <c r="Y300" s="63"/>
      <c r="Z300" s="53">
        <v>4.0</v>
      </c>
      <c r="AA300" s="53">
        <v>3.0</v>
      </c>
      <c r="AB300" s="53">
        <v>4.0</v>
      </c>
      <c r="AC300" s="65"/>
      <c r="AD300" s="52"/>
      <c r="AE300" s="52"/>
      <c r="AF300" s="52"/>
      <c r="AG300" s="65"/>
      <c r="AH300" s="52"/>
      <c r="AI300" s="52"/>
      <c r="AJ300" s="52"/>
      <c r="AK300" s="65"/>
      <c r="AL300" s="52"/>
      <c r="AM300" s="52"/>
      <c r="AN300" s="52"/>
      <c r="AO300" s="56"/>
      <c r="AP300" s="56"/>
      <c r="AQ300" s="56"/>
      <c r="AR300" s="58"/>
      <c r="AS300" s="58"/>
      <c r="AT300" s="66"/>
      <c r="AU300" s="60"/>
      <c r="AV300" s="60"/>
      <c r="AW300" s="61"/>
      <c r="AX300" s="62"/>
      <c r="AY300" s="31">
        <f t="shared" si="49"/>
        <v>11</v>
      </c>
      <c r="AZ300" s="63"/>
      <c r="BA300" s="69"/>
      <c r="BB300" s="69"/>
      <c r="BC300" s="69"/>
      <c r="BD300" s="71"/>
      <c r="BE300" s="71"/>
      <c r="BF300" s="71"/>
      <c r="BG300" s="72"/>
      <c r="BH300" s="78">
        <v>9.0</v>
      </c>
      <c r="BI300" s="73"/>
      <c r="BJ300" s="74"/>
      <c r="BK300" s="74"/>
      <c r="BL300" s="77">
        <f t="shared" si="45"/>
        <v>9</v>
      </c>
      <c r="BM300" s="80">
        <f t="shared" si="46"/>
        <v>20</v>
      </c>
      <c r="BN300" s="81" t="s">
        <v>196</v>
      </c>
      <c r="BO300" s="82">
        <f>IF(ISBLANK(A300),"",VLOOKUP(LEFT(A300,1),Coordinate,2,FALSE))</f>
        <v>5</v>
      </c>
      <c r="BP300" s="83">
        <f t="shared" si="47"/>
        <v>5</v>
      </c>
      <c r="BQ300" s="84">
        <f t="shared" si="48"/>
        <v>99</v>
      </c>
      <c r="BR300" s="54">
        <f>IF(ISBLANK(A300),"",vlookup(LEFT(A300,1),Coordinate,9,false))</f>
        <v>21</v>
      </c>
      <c r="BS300" s="54">
        <f>IF(ISBLANK(A300),"",VLOOKUP(MID(A300,2,1),Coordinate,9,false))</f>
        <v>16</v>
      </c>
      <c r="BT300" s="54">
        <f>IF(ISBLANK(A300),"",VLOOKUP(MID(A300,3,1),Coordinate,9,false))</f>
        <v>5</v>
      </c>
      <c r="BU300" s="54">
        <f>IF(ISBLANK(A300),"",VLOOKUP(MID(A300,4,1),Coordinate,9,false))</f>
        <v>16</v>
      </c>
      <c r="BV300" s="54">
        <f>IF(ISBLANK(A300),"",VLOOKUP(MID(A300,5,1),Coordinate,9,false))</f>
        <v>14</v>
      </c>
      <c r="BW300" s="54">
        <f>IF(ISBLANK(A300),"",VLOOKUP(MID(A300,6,1),Coordinate,9,false))</f>
        <v>9</v>
      </c>
      <c r="BX300" s="84">
        <f>IF(ISBLANK(A300),"",VLOOKUP(RIGHT(A300,1),Coordinate,9,false))</f>
        <v>18</v>
      </c>
      <c r="BY300" s="84">
        <f t="array" ref="BY300">SUMPRODUCT(BR300:BX300,TRANSPOSE(Weights))</f>
        <v>382</v>
      </c>
      <c r="BZ300" s="53"/>
    </row>
    <row r="301">
      <c r="A301" s="238" t="s">
        <v>923</v>
      </c>
      <c r="B301" s="51" t="str">
        <f>IF(ISBLANK(A301),"",if(C301="","N",if(VLOOKUP(BQ301,NewPlanet,3,false)=C301,"Y","N")))</f>
        <v>N</v>
      </c>
      <c r="C301" s="3" t="s">
        <v>924</v>
      </c>
      <c r="D301" s="52" t="s">
        <v>119</v>
      </c>
      <c r="E301" s="52" t="s">
        <v>119</v>
      </c>
      <c r="F301" s="52"/>
      <c r="G301" s="53" t="s">
        <v>119</v>
      </c>
      <c r="H301" s="52"/>
      <c r="I301" s="54">
        <f t="shared" si="42"/>
        <v>3</v>
      </c>
      <c r="J301" s="52"/>
      <c r="K301" s="52" t="s">
        <v>119</v>
      </c>
      <c r="L301" s="52"/>
      <c r="M301" s="52" t="s">
        <v>119</v>
      </c>
      <c r="N301" s="52"/>
      <c r="O301" s="54">
        <f t="shared" si="43"/>
        <v>2</v>
      </c>
      <c r="P301" s="55" t="s">
        <v>124</v>
      </c>
      <c r="Q301" s="56"/>
      <c r="R301" s="57" t="s">
        <v>124</v>
      </c>
      <c r="S301" s="58"/>
      <c r="T301" s="59" t="s">
        <v>124</v>
      </c>
      <c r="U301" s="60"/>
      <c r="V301" s="61" t="s">
        <v>119</v>
      </c>
      <c r="W301" s="62"/>
      <c r="X301" s="52" t="s">
        <v>119</v>
      </c>
      <c r="Y301" s="63"/>
      <c r="Z301" s="53">
        <v>3.0</v>
      </c>
      <c r="AA301" s="53">
        <v>3.0</v>
      </c>
      <c r="AB301" s="53">
        <v>4.0</v>
      </c>
      <c r="AC301" s="65"/>
      <c r="AD301" s="52"/>
      <c r="AE301" s="52"/>
      <c r="AF301" s="52"/>
      <c r="AG301" s="65"/>
      <c r="AH301" s="52"/>
      <c r="AI301" s="52"/>
      <c r="AJ301" s="52">
        <v>1.0</v>
      </c>
      <c r="AK301" s="65"/>
      <c r="AL301" s="52"/>
      <c r="AM301" s="52"/>
      <c r="AN301" s="52"/>
      <c r="AO301" s="56"/>
      <c r="AP301" s="56"/>
      <c r="AQ301" s="56"/>
      <c r="AR301" s="58"/>
      <c r="AS301" s="58"/>
      <c r="AT301" s="66"/>
      <c r="AU301" s="60"/>
      <c r="AV301" s="60"/>
      <c r="AW301" s="61"/>
      <c r="AX301" s="62"/>
      <c r="AY301" s="31">
        <f t="shared" si="49"/>
        <v>11</v>
      </c>
      <c r="AZ301" s="63"/>
      <c r="BA301" s="69"/>
      <c r="BB301" s="69"/>
      <c r="BC301" s="69"/>
      <c r="BD301" s="71"/>
      <c r="BE301" s="71"/>
      <c r="BF301" s="71"/>
      <c r="BG301" s="72"/>
      <c r="BH301" s="73">
        <v>4.0</v>
      </c>
      <c r="BI301" s="73">
        <v>5.0</v>
      </c>
      <c r="BJ301" s="74"/>
      <c r="BK301" s="74"/>
      <c r="BL301" s="77">
        <f t="shared" si="45"/>
        <v>9</v>
      </c>
      <c r="BM301" s="80">
        <f t="shared" si="46"/>
        <v>20</v>
      </c>
      <c r="BN301" s="81"/>
      <c r="BO301" s="82">
        <f>IF(ISBLANK(A301),"",VLOOKUP(LEFT(A301,1),Coordinate,2,FALSE))</f>
        <v>5</v>
      </c>
      <c r="BP301" s="83">
        <f t="shared" si="47"/>
        <v>5</v>
      </c>
      <c r="BQ301" s="84">
        <f t="shared" si="48"/>
        <v>147</v>
      </c>
      <c r="BR301" s="54">
        <f>IF(ISBLANK(A301),"",vlookup(LEFT(A301,1),Coordinate,9,false))</f>
        <v>21</v>
      </c>
      <c r="BS301" s="54">
        <f>IF(ISBLANK(A301),"",VLOOKUP(MID(A301,2,1),Coordinate,9,false))</f>
        <v>21</v>
      </c>
      <c r="BT301" s="54">
        <f>IF(ISBLANK(A301),"",VLOOKUP(MID(A301,3,1),Coordinate,9,false))</f>
        <v>21</v>
      </c>
      <c r="BU301" s="54">
        <f>IF(ISBLANK(A301),"",VLOOKUP(MID(A301,4,1),Coordinate,9,false))</f>
        <v>21</v>
      </c>
      <c r="BV301" s="54">
        <f>IF(ISBLANK(A301),"",VLOOKUP(MID(A301,5,1),Coordinate,9,false))</f>
        <v>21</v>
      </c>
      <c r="BW301" s="54">
        <f>IF(ISBLANK(A301),"",VLOOKUP(MID(A301,6,1),Coordinate,9,false))</f>
        <v>21</v>
      </c>
      <c r="BX301" s="84">
        <f>IF(ISBLANK(A301),"",VLOOKUP(RIGHT(A301,1),Coordinate,9,false))</f>
        <v>21</v>
      </c>
      <c r="BY301" s="84">
        <f t="array" ref="BY301">SUMPRODUCT(BR301:BX301,TRANSPOSE(Weights))</f>
        <v>588</v>
      </c>
      <c r="BZ301" s="53"/>
    </row>
    <row r="302">
      <c r="A302" s="238" t="s">
        <v>925</v>
      </c>
      <c r="B302" s="51" t="str">
        <f>IF(ISBLANK(A302),"",if(C302="","N",if(VLOOKUP(BQ302,NewPlanet,3,false)=C302,"Y","N")))</f>
        <v>N</v>
      </c>
      <c r="C302" s="3" t="s">
        <v>926</v>
      </c>
      <c r="D302" s="52"/>
      <c r="E302" s="52"/>
      <c r="F302" s="53" t="s">
        <v>121</v>
      </c>
      <c r="G302" s="53" t="s">
        <v>121</v>
      </c>
      <c r="H302" s="53" t="s">
        <v>121</v>
      </c>
      <c r="I302" s="54">
        <f t="shared" si="42"/>
        <v>3</v>
      </c>
      <c r="J302" s="53" t="s">
        <v>121</v>
      </c>
      <c r="K302" s="52"/>
      <c r="L302" s="52"/>
      <c r="M302" s="53" t="s">
        <v>121</v>
      </c>
      <c r="N302" s="52"/>
      <c r="O302" s="54">
        <f t="shared" si="43"/>
        <v>2</v>
      </c>
      <c r="P302" s="55" t="s">
        <v>131</v>
      </c>
      <c r="Q302" s="64" t="s">
        <v>121</v>
      </c>
      <c r="R302" s="57" t="s">
        <v>131</v>
      </c>
      <c r="S302" s="58"/>
      <c r="T302" s="59" t="s">
        <v>124</v>
      </c>
      <c r="U302" s="60"/>
      <c r="V302" s="61"/>
      <c r="W302" s="70" t="s">
        <v>121</v>
      </c>
      <c r="X302" s="53" t="s">
        <v>121</v>
      </c>
      <c r="Y302" s="63"/>
      <c r="Z302" s="53">
        <v>4.0</v>
      </c>
      <c r="AA302" s="53">
        <v>7.0</v>
      </c>
      <c r="AB302" s="53"/>
      <c r="AC302" s="65"/>
      <c r="AD302" s="52"/>
      <c r="AE302" s="53">
        <v>1.0</v>
      </c>
      <c r="AF302" s="52"/>
      <c r="AG302" s="65"/>
      <c r="AH302" s="52"/>
      <c r="AI302" s="52"/>
      <c r="AJ302" s="52"/>
      <c r="AK302" s="65"/>
      <c r="AL302" s="52"/>
      <c r="AM302" s="52"/>
      <c r="AN302" s="52"/>
      <c r="AO302" s="56"/>
      <c r="AP302" s="56"/>
      <c r="AQ302" s="56"/>
      <c r="AR302" s="66"/>
      <c r="AS302" s="66">
        <v>2.0</v>
      </c>
      <c r="AT302" s="66"/>
      <c r="AU302" s="60"/>
      <c r="AV302" s="60"/>
      <c r="AW302" s="61"/>
      <c r="AX302" s="70">
        <v>2.0</v>
      </c>
      <c r="AY302" s="31">
        <f t="shared" si="49"/>
        <v>16</v>
      </c>
      <c r="AZ302" s="63"/>
      <c r="BA302" s="69"/>
      <c r="BB302" s="75">
        <v>4.0</v>
      </c>
      <c r="BC302" s="69"/>
      <c r="BD302" s="71"/>
      <c r="BE302" s="71"/>
      <c r="BF302" s="71"/>
      <c r="BG302" s="72"/>
      <c r="BH302" s="73"/>
      <c r="BI302" s="73"/>
      <c r="BJ302" s="74"/>
      <c r="BK302" s="74"/>
      <c r="BL302" s="77">
        <f t="shared" si="45"/>
        <v>4</v>
      </c>
      <c r="BM302" s="80">
        <f t="shared" si="46"/>
        <v>20</v>
      </c>
      <c r="BN302" s="81" t="s">
        <v>927</v>
      </c>
      <c r="BO302" s="82">
        <f>IF(ISBLANK(A302),"",VLOOKUP(LEFT(A302,1),Coordinate,2,FALSE))</f>
        <v>5</v>
      </c>
      <c r="BP302" s="83">
        <f t="shared" si="47"/>
        <v>5</v>
      </c>
      <c r="BQ302" s="84">
        <f t="shared" si="48"/>
        <v>116</v>
      </c>
      <c r="BR302" s="54">
        <f>IF(ISBLANK(A302),"",vlookup(LEFT(A302,1),Coordinate,9,false))</f>
        <v>21</v>
      </c>
      <c r="BS302" s="54">
        <f>IF(ISBLANK(A302),"",VLOOKUP(MID(A302,2,1),Coordinate,9,false))</f>
        <v>22</v>
      </c>
      <c r="BT302" s="54">
        <f>IF(ISBLANK(A302),"",VLOOKUP(MID(A302,3,1),Coordinate,9,false))</f>
        <v>23</v>
      </c>
      <c r="BU302" s="54">
        <f>IF(ISBLANK(A302),"",VLOOKUP(MID(A302,4,1),Coordinate,9,false))</f>
        <v>24</v>
      </c>
      <c r="BV302" s="54">
        <f>IF(ISBLANK(A302),"",VLOOKUP(MID(A302,5,1),Coordinate,9,false))</f>
        <v>25</v>
      </c>
      <c r="BW302" s="54">
        <f>IF(ISBLANK(A302),"",VLOOKUP(MID(A302,6,1),Coordinate,9,false))</f>
        <v>0</v>
      </c>
      <c r="BX302" s="84">
        <f>IF(ISBLANK(A302),"",VLOOKUP(RIGHT(A302,1),Coordinate,9,false))</f>
        <v>1</v>
      </c>
      <c r="BY302" s="84">
        <f t="array" ref="BY302">SUMPRODUCT(BR302:BX302,TRANSPOSE(Weights))</f>
        <v>362</v>
      </c>
      <c r="BZ302" s="53"/>
    </row>
    <row r="303">
      <c r="A303" s="238" t="s">
        <v>928</v>
      </c>
      <c r="B303" s="51" t="str">
        <f>IF(ISBLANK(A303),"",if(C303="","N",if(VLOOKUP(BQ303,NewPlanet,3,false)=C303,"Y","N")))</f>
        <v>N</v>
      </c>
      <c r="C303" s="3" t="s">
        <v>929</v>
      </c>
      <c r="D303" s="52"/>
      <c r="E303" s="53" t="s">
        <v>121</v>
      </c>
      <c r="F303" s="52"/>
      <c r="G303" s="53" t="s">
        <v>121</v>
      </c>
      <c r="H303" s="53" t="s">
        <v>121</v>
      </c>
      <c r="I303" s="54">
        <f t="shared" si="42"/>
        <v>3</v>
      </c>
      <c r="J303" s="53" t="s">
        <v>121</v>
      </c>
      <c r="K303" s="52"/>
      <c r="L303" s="53" t="s">
        <v>121</v>
      </c>
      <c r="M303" s="52"/>
      <c r="N303" s="52"/>
      <c r="O303" s="54">
        <f t="shared" si="43"/>
        <v>2</v>
      </c>
      <c r="P303" s="55" t="s">
        <v>124</v>
      </c>
      <c r="Q303" s="56"/>
      <c r="R303" s="57" t="s">
        <v>124</v>
      </c>
      <c r="S303" s="58"/>
      <c r="T303" s="59" t="s">
        <v>125</v>
      </c>
      <c r="U303" s="60"/>
      <c r="V303" s="68" t="s">
        <v>121</v>
      </c>
      <c r="W303" s="62"/>
      <c r="X303" s="53" t="s">
        <v>121</v>
      </c>
      <c r="Y303" s="63"/>
      <c r="Z303" s="53">
        <v>3.0</v>
      </c>
      <c r="AA303" s="53">
        <v>7.0</v>
      </c>
      <c r="AB303" s="53">
        <v>3.0</v>
      </c>
      <c r="AC303" s="65"/>
      <c r="AD303" s="52"/>
      <c r="AE303" s="52"/>
      <c r="AF303" s="52"/>
      <c r="AG303" s="65"/>
      <c r="AH303" s="52"/>
      <c r="AI303" s="52"/>
      <c r="AJ303" s="52"/>
      <c r="AK303" s="65"/>
      <c r="AL303" s="52"/>
      <c r="AM303" s="52"/>
      <c r="AN303" s="53">
        <v>1.0</v>
      </c>
      <c r="AO303" s="56"/>
      <c r="AP303" s="56"/>
      <c r="AQ303" s="56"/>
      <c r="AR303" s="58"/>
      <c r="AS303" s="58"/>
      <c r="AT303" s="66"/>
      <c r="AU303" s="67">
        <v>1.0</v>
      </c>
      <c r="AV303" s="67" t="s">
        <v>930</v>
      </c>
      <c r="AW303" s="61"/>
      <c r="AX303" s="62"/>
      <c r="AY303" s="31">
        <f t="shared" si="49"/>
        <v>15</v>
      </c>
      <c r="AZ303" s="63"/>
      <c r="BA303" s="69"/>
      <c r="BB303" s="69"/>
      <c r="BC303" s="69"/>
      <c r="BD303" s="71"/>
      <c r="BE303" s="71"/>
      <c r="BF303" s="71"/>
      <c r="BG303" s="72"/>
      <c r="BH303" s="78">
        <v>5.0</v>
      </c>
      <c r="BI303" s="73"/>
      <c r="BJ303" s="74"/>
      <c r="BK303" s="74"/>
      <c r="BL303" s="77">
        <f t="shared" si="45"/>
        <v>5</v>
      </c>
      <c r="BM303" s="80">
        <f t="shared" si="46"/>
        <v>20</v>
      </c>
      <c r="BN303" s="81"/>
      <c r="BO303" s="82">
        <f>IF(ISBLANK(A303),"",VLOOKUP(LEFT(A303,1),Coordinate,2,FALSE))</f>
        <v>5</v>
      </c>
      <c r="BP303" s="83">
        <f t="shared" si="47"/>
        <v>5</v>
      </c>
      <c r="BQ303" s="84">
        <f t="shared" si="48"/>
        <v>102</v>
      </c>
      <c r="BR303" s="54">
        <f>IF(ISBLANK(A303),"",vlookup(LEFT(A303,1),Coordinate,9,false))</f>
        <v>21</v>
      </c>
      <c r="BS303" s="54">
        <f>IF(ISBLANK(A303),"",VLOOKUP(MID(A303,2,1),Coordinate,9,false))</f>
        <v>25</v>
      </c>
      <c r="BT303" s="54">
        <f>IF(ISBLANK(A303),"",VLOOKUP(MID(A303,3,1),Coordinate,9,false))</f>
        <v>3</v>
      </c>
      <c r="BU303" s="54">
        <f>IF(ISBLANK(A303),"",VLOOKUP(MID(A303,4,1),Coordinate,9,false))</f>
        <v>22</v>
      </c>
      <c r="BV303" s="54">
        <f>IF(ISBLANK(A303),"",VLOOKUP(MID(A303,5,1),Coordinate,9,false))</f>
        <v>19</v>
      </c>
      <c r="BW303" s="54">
        <f>IF(ISBLANK(A303),"",VLOOKUP(MID(A303,6,1),Coordinate,9,false))</f>
        <v>7</v>
      </c>
      <c r="BX303" s="84">
        <f>IF(ISBLANK(A303),"",VLOOKUP(RIGHT(A303,1),Coordinate,9,false))</f>
        <v>5</v>
      </c>
      <c r="BY303" s="84">
        <f t="array" ref="BY303">SUMPRODUCT(BR303:BX303,TRANSPOSE(Weights))</f>
        <v>340</v>
      </c>
      <c r="BZ303" s="53"/>
    </row>
    <row r="304">
      <c r="A304" s="238" t="s">
        <v>931</v>
      </c>
      <c r="B304" s="51" t="str">
        <f>IF(ISBLANK(A304),"",if(C304="","N",if(VLOOKUP(BQ304,NewPlanet,3,false)=C304,"Y","N")))</f>
        <v>N</v>
      </c>
      <c r="C304" s="3" t="s">
        <v>932</v>
      </c>
      <c r="D304" s="52"/>
      <c r="E304" s="53" t="s">
        <v>119</v>
      </c>
      <c r="F304" s="53" t="s">
        <v>119</v>
      </c>
      <c r="G304" s="53"/>
      <c r="H304" s="53" t="s">
        <v>119</v>
      </c>
      <c r="I304" s="54">
        <f t="shared" si="42"/>
        <v>3</v>
      </c>
      <c r="J304" s="53" t="s">
        <v>119</v>
      </c>
      <c r="K304" s="52"/>
      <c r="L304" s="52"/>
      <c r="M304" s="52"/>
      <c r="N304" s="53" t="s">
        <v>119</v>
      </c>
      <c r="O304" s="54">
        <f t="shared" si="43"/>
        <v>2</v>
      </c>
      <c r="P304" s="55" t="s">
        <v>131</v>
      </c>
      <c r="Q304" s="64" t="s">
        <v>119</v>
      </c>
      <c r="R304" s="57" t="s">
        <v>124</v>
      </c>
      <c r="S304" s="58"/>
      <c r="T304" s="59" t="s">
        <v>124</v>
      </c>
      <c r="U304" s="60"/>
      <c r="V304" s="68" t="s">
        <v>119</v>
      </c>
      <c r="W304" s="70" t="s">
        <v>119</v>
      </c>
      <c r="X304" s="53" t="s">
        <v>119</v>
      </c>
      <c r="Y304" s="63"/>
      <c r="Z304" s="53">
        <v>4.0</v>
      </c>
      <c r="AA304" s="53">
        <v>4.0</v>
      </c>
      <c r="AB304" s="53"/>
      <c r="AC304" s="65"/>
      <c r="AD304" s="52"/>
      <c r="AE304" s="52"/>
      <c r="AF304" s="52"/>
      <c r="AG304" s="65"/>
      <c r="AH304" s="52"/>
      <c r="AI304" s="52"/>
      <c r="AJ304" s="52"/>
      <c r="AK304" s="65"/>
      <c r="AL304" s="53">
        <v>1.0</v>
      </c>
      <c r="AM304" s="52"/>
      <c r="AN304" s="52"/>
      <c r="AO304" s="56"/>
      <c r="AP304" s="56"/>
      <c r="AQ304" s="56"/>
      <c r="AR304" s="58"/>
      <c r="AS304" s="58"/>
      <c r="AT304" s="66"/>
      <c r="AU304" s="60"/>
      <c r="AV304" s="60"/>
      <c r="AW304" s="68">
        <v>5.0</v>
      </c>
      <c r="AX304" s="70">
        <v>3.0</v>
      </c>
      <c r="AY304" s="31">
        <f t="shared" si="49"/>
        <v>17</v>
      </c>
      <c r="AZ304" s="63"/>
      <c r="BA304" s="69"/>
      <c r="BB304" s="75">
        <v>3.0</v>
      </c>
      <c r="BC304" s="69"/>
      <c r="BD304" s="71"/>
      <c r="BE304" s="71"/>
      <c r="BF304" s="71"/>
      <c r="BG304" s="72"/>
      <c r="BH304" s="73"/>
      <c r="BI304" s="73"/>
      <c r="BJ304" s="74"/>
      <c r="BK304" s="74"/>
      <c r="BL304" s="77">
        <f t="shared" si="45"/>
        <v>3</v>
      </c>
      <c r="BM304" s="80">
        <f t="shared" si="46"/>
        <v>20</v>
      </c>
      <c r="BN304" s="81" t="s">
        <v>933</v>
      </c>
      <c r="BO304" s="82">
        <f>IF(ISBLANK(A304),"",VLOOKUP(LEFT(A304,1),Coordinate,2,FALSE))</f>
        <v>5</v>
      </c>
      <c r="BP304" s="83">
        <f t="shared" si="47"/>
        <v>5</v>
      </c>
      <c r="BQ304" s="84">
        <f t="shared" si="48"/>
        <v>72</v>
      </c>
      <c r="BR304" s="54">
        <f>IF(ISBLANK(A304),"",vlookup(LEFT(A304,1),Coordinate,9,false))</f>
        <v>22</v>
      </c>
      <c r="BS304" s="54">
        <f>IF(ISBLANK(A304),"",VLOOKUP(MID(A304,2,1),Coordinate,9,false))</f>
        <v>0</v>
      </c>
      <c r="BT304" s="54">
        <f>IF(ISBLANK(A304),"",VLOOKUP(MID(A304,3,1),Coordinate,9,false))</f>
        <v>11</v>
      </c>
      <c r="BU304" s="54">
        <f>IF(ISBLANK(A304),"",VLOOKUP(MID(A304,4,1),Coordinate,9,false))</f>
        <v>3</v>
      </c>
      <c r="BV304" s="54">
        <f>IF(ISBLANK(A304),"",VLOOKUP(MID(A304,5,1),Coordinate,9,false))</f>
        <v>14</v>
      </c>
      <c r="BW304" s="54">
        <f>IF(ISBLANK(A304),"",VLOOKUP(MID(A304,6,1),Coordinate,9,false))</f>
        <v>17</v>
      </c>
      <c r="BX304" s="84">
        <f>IF(ISBLANK(A304),"",VLOOKUP(RIGHT(A304,1),Coordinate,9,false))</f>
        <v>5</v>
      </c>
      <c r="BY304" s="84">
        <f t="array" ref="BY304">SUMPRODUCT(BR304:BX304,TRANSPOSE(Weights))</f>
        <v>274</v>
      </c>
      <c r="BZ304" s="53"/>
    </row>
    <row r="305">
      <c r="A305" s="238" t="s">
        <v>934</v>
      </c>
      <c r="B305" s="51" t="str">
        <f>IF(ISBLANK(A305),"",if(C305="","N",if(VLOOKUP(BQ305,NewPlanet,3,false)=C305,"Y","N")))</f>
        <v>N</v>
      </c>
      <c r="C305" s="3" t="s">
        <v>935</v>
      </c>
      <c r="D305" s="52"/>
      <c r="E305" s="52" t="s">
        <v>119</v>
      </c>
      <c r="F305" s="52" t="s">
        <v>119</v>
      </c>
      <c r="G305" s="53" t="s">
        <v>119</v>
      </c>
      <c r="H305" s="52"/>
      <c r="I305" s="54">
        <f t="shared" si="42"/>
        <v>3</v>
      </c>
      <c r="J305" s="52" t="s">
        <v>119</v>
      </c>
      <c r="K305" s="52"/>
      <c r="L305" s="52"/>
      <c r="M305" s="52" t="s">
        <v>119</v>
      </c>
      <c r="N305" s="52"/>
      <c r="O305" s="54">
        <f t="shared" si="43"/>
        <v>2</v>
      </c>
      <c r="P305" s="55" t="s">
        <v>123</v>
      </c>
      <c r="Q305" s="56" t="s">
        <v>119</v>
      </c>
      <c r="R305" s="57" t="s">
        <v>124</v>
      </c>
      <c r="S305" s="58"/>
      <c r="T305" s="59" t="s">
        <v>125</v>
      </c>
      <c r="U305" s="60"/>
      <c r="V305" s="61"/>
      <c r="W305" s="62"/>
      <c r="X305" s="52"/>
      <c r="Y305" s="63"/>
      <c r="Z305" s="53">
        <v>2.0</v>
      </c>
      <c r="AA305" s="53">
        <v>4.0</v>
      </c>
      <c r="AB305" s="53"/>
      <c r="AC305" s="65"/>
      <c r="AD305" s="52"/>
      <c r="AE305" s="52"/>
      <c r="AF305" s="52"/>
      <c r="AG305" s="65"/>
      <c r="AH305" s="52"/>
      <c r="AI305" s="52"/>
      <c r="AJ305" s="52"/>
      <c r="AK305" s="65"/>
      <c r="AL305" s="52"/>
      <c r="AM305" s="52"/>
      <c r="AN305" s="52"/>
      <c r="AO305" s="56"/>
      <c r="AP305" s="56"/>
      <c r="AQ305" s="56"/>
      <c r="AR305" s="58"/>
      <c r="AS305" s="58"/>
      <c r="AT305" s="66"/>
      <c r="AU305" s="60">
        <v>1.0</v>
      </c>
      <c r="AV305" s="60" t="s">
        <v>936</v>
      </c>
      <c r="AW305" s="61"/>
      <c r="AX305" s="62"/>
      <c r="AY305" s="31">
        <f t="shared" si="49"/>
        <v>7</v>
      </c>
      <c r="AZ305" s="63"/>
      <c r="BA305" s="69">
        <v>4.0</v>
      </c>
      <c r="BB305" s="69"/>
      <c r="BC305" s="69"/>
      <c r="BD305" s="71"/>
      <c r="BE305" s="71"/>
      <c r="BF305" s="71"/>
      <c r="BG305" s="72"/>
      <c r="BH305" s="73"/>
      <c r="BI305" s="73"/>
      <c r="BJ305" s="74">
        <v>9.0</v>
      </c>
      <c r="BK305" s="74"/>
      <c r="BL305" s="77">
        <f t="shared" si="45"/>
        <v>13</v>
      </c>
      <c r="BM305" s="80">
        <f t="shared" si="46"/>
        <v>20</v>
      </c>
      <c r="BN305" s="81"/>
      <c r="BO305" s="82">
        <f>IF(ISBLANK(A305),"",VLOOKUP(LEFT(A305,1),Coordinate,2,FALSE))</f>
        <v>5</v>
      </c>
      <c r="BP305" s="83">
        <f t="shared" si="47"/>
        <v>5</v>
      </c>
      <c r="BQ305" s="84">
        <f t="shared" si="48"/>
        <v>59</v>
      </c>
      <c r="BR305" s="54">
        <f>IF(ISBLANK(A305),"",vlookup(LEFT(A305,1),Coordinate,9,false))</f>
        <v>22</v>
      </c>
      <c r="BS305" s="54">
        <f>IF(ISBLANK(A305),"",VLOOKUP(MID(A305,2,1),Coordinate,9,false))</f>
        <v>4</v>
      </c>
      <c r="BT305" s="54">
        <f>IF(ISBLANK(A305),"",VLOOKUP(MID(A305,3,1),Coordinate,9,false))</f>
        <v>4</v>
      </c>
      <c r="BU305" s="54">
        <f>IF(ISBLANK(A305),"",VLOOKUP(MID(A305,4,1),Coordinate,9,false))</f>
        <v>0</v>
      </c>
      <c r="BV305" s="54">
        <f>IF(ISBLANK(A305),"",VLOOKUP(MID(A305,5,1),Coordinate,9,false))</f>
        <v>1</v>
      </c>
      <c r="BW305" s="54">
        <f>IF(ISBLANK(A305),"",VLOOKUP(MID(A305,6,1),Coordinate,9,false))</f>
        <v>14</v>
      </c>
      <c r="BX305" s="84">
        <f>IF(ISBLANK(A305),"",VLOOKUP(RIGHT(A305,1),Coordinate,9,false))</f>
        <v>14</v>
      </c>
      <c r="BY305" s="84">
        <f t="array" ref="BY305">SUMPRODUCT(BR305:BX305,TRANSPOSE(Weights))</f>
        <v>229</v>
      </c>
      <c r="BZ305" s="53"/>
    </row>
    <row r="306">
      <c r="A306" s="238" t="s">
        <v>937</v>
      </c>
      <c r="B306" s="51" t="str">
        <f>IF(ISBLANK(A306),"",if(C306="","N",if(VLOOKUP(BQ306,NewPlanet,3,false)=C306,"Y","N")))</f>
        <v>N</v>
      </c>
      <c r="C306" s="86" t="s">
        <v>938</v>
      </c>
      <c r="D306" s="53" t="s">
        <v>121</v>
      </c>
      <c r="E306" s="53" t="s">
        <v>121</v>
      </c>
      <c r="F306" s="53" t="s">
        <v>121</v>
      </c>
      <c r="G306" s="53"/>
      <c r="H306" s="52"/>
      <c r="I306" s="54">
        <f t="shared" si="42"/>
        <v>3</v>
      </c>
      <c r="J306" s="53" t="s">
        <v>121</v>
      </c>
      <c r="K306" s="52"/>
      <c r="L306" s="53" t="s">
        <v>121</v>
      </c>
      <c r="M306" s="52"/>
      <c r="N306" s="52"/>
      <c r="O306" s="54">
        <f t="shared" si="43"/>
        <v>2</v>
      </c>
      <c r="P306" s="55" t="s">
        <v>131</v>
      </c>
      <c r="Q306" s="56"/>
      <c r="R306" s="57" t="s">
        <v>124</v>
      </c>
      <c r="S306" s="58"/>
      <c r="T306" s="59" t="s">
        <v>125</v>
      </c>
      <c r="U306" s="67" t="s">
        <v>121</v>
      </c>
      <c r="V306" s="68" t="s">
        <v>121</v>
      </c>
      <c r="W306" s="62"/>
      <c r="X306" s="52"/>
      <c r="Y306" s="63"/>
      <c r="Z306" s="53">
        <v>2.0</v>
      </c>
      <c r="AA306" s="53">
        <v>4.0</v>
      </c>
      <c r="AB306" s="53"/>
      <c r="AC306" s="65"/>
      <c r="AD306" s="52"/>
      <c r="AE306" s="52"/>
      <c r="AF306" s="52"/>
      <c r="AG306" s="65"/>
      <c r="AH306" s="52"/>
      <c r="AI306" s="52"/>
      <c r="AJ306" s="52"/>
      <c r="AK306" s="65"/>
      <c r="AL306" s="52"/>
      <c r="AM306" s="52"/>
      <c r="AN306" s="52"/>
      <c r="AO306" s="56"/>
      <c r="AP306" s="64">
        <v>2.0</v>
      </c>
      <c r="AQ306" s="56"/>
      <c r="AR306" s="58"/>
      <c r="AS306" s="58"/>
      <c r="AT306" s="66"/>
      <c r="AU306" s="60"/>
      <c r="AV306" s="60"/>
      <c r="AW306" s="61"/>
      <c r="AX306" s="62"/>
      <c r="AY306" s="31">
        <f t="shared" si="49"/>
        <v>8</v>
      </c>
      <c r="AZ306" s="63"/>
      <c r="BA306" s="69"/>
      <c r="BB306" s="69"/>
      <c r="BC306" s="69"/>
      <c r="BD306" s="71"/>
      <c r="BE306" s="71"/>
      <c r="BF306" s="71"/>
      <c r="BG306" s="76">
        <v>6.0</v>
      </c>
      <c r="BH306" s="78">
        <v>6.0</v>
      </c>
      <c r="BI306" s="73"/>
      <c r="BJ306" s="74"/>
      <c r="BK306" s="74"/>
      <c r="BL306" s="77">
        <f t="shared" si="45"/>
        <v>12</v>
      </c>
      <c r="BM306" s="80">
        <f t="shared" si="46"/>
        <v>20</v>
      </c>
      <c r="BN306" s="81"/>
      <c r="BO306" s="82">
        <f>IF(ISBLANK(A306),"",VLOOKUP(LEFT(A306,1),Coordinate,2,FALSE))</f>
        <v>5</v>
      </c>
      <c r="BP306" s="83">
        <f t="shared" si="47"/>
        <v>5</v>
      </c>
      <c r="BQ306" s="84">
        <f t="shared" si="48"/>
        <v>105</v>
      </c>
      <c r="BR306" s="54">
        <f>IF(ISBLANK(A306),"",vlookup(LEFT(A306,1),Coordinate,9,false))</f>
        <v>22</v>
      </c>
      <c r="BS306" s="54">
        <f>IF(ISBLANK(A306),"",VLOOKUP(MID(A306,2,1),Coordinate,9,false))</f>
        <v>4</v>
      </c>
      <c r="BT306" s="54">
        <f>IF(ISBLANK(A306),"",VLOOKUP(MID(A306,3,1),Coordinate,9,false))</f>
        <v>19</v>
      </c>
      <c r="BU306" s="54">
        <f>IF(ISBLANK(A306),"",VLOOKUP(MID(A306,4,1),Coordinate,9,false))</f>
        <v>19</v>
      </c>
      <c r="BV306" s="54">
        <f>IF(ISBLANK(A306),"",VLOOKUP(MID(A306,5,1),Coordinate,9,false))</f>
        <v>4</v>
      </c>
      <c r="BW306" s="54">
        <f>IF(ISBLANK(A306),"",VLOOKUP(MID(A306,6,1),Coordinate,9,false))</f>
        <v>18</v>
      </c>
      <c r="BX306" s="84">
        <f>IF(ISBLANK(A306),"",VLOOKUP(RIGHT(A306,1),Coordinate,9,false))</f>
        <v>19</v>
      </c>
      <c r="BY306" s="84">
        <f t="array" ref="BY306">SUMPRODUCT(BR306:BX306,TRANSPOSE(Weights))</f>
        <v>424</v>
      </c>
      <c r="BZ306" s="53"/>
    </row>
    <row r="307">
      <c r="A307" s="265" t="s">
        <v>939</v>
      </c>
      <c r="B307" s="51" t="str">
        <f>IF(ISBLANK(A307),"",if(C307="","N",if(VLOOKUP(BQ307,NewPlanet,3,false)=C307,"Y","N")))</f>
        <v>N</v>
      </c>
      <c r="C307" s="95" t="s">
        <v>940</v>
      </c>
      <c r="D307" s="159" t="s">
        <v>121</v>
      </c>
      <c r="E307" s="97"/>
      <c r="F307" s="98"/>
      <c r="G307" s="159" t="s">
        <v>121</v>
      </c>
      <c r="H307" s="159" t="s">
        <v>121</v>
      </c>
      <c r="I307" s="54">
        <f t="shared" si="42"/>
        <v>3</v>
      </c>
      <c r="J307" s="98"/>
      <c r="K307" s="96" t="s">
        <v>121</v>
      </c>
      <c r="L307" s="159" t="s">
        <v>121</v>
      </c>
      <c r="M307" s="97"/>
      <c r="N307" s="97"/>
      <c r="O307" s="54">
        <f t="shared" si="43"/>
        <v>2</v>
      </c>
      <c r="P307" s="212" t="s">
        <v>122</v>
      </c>
      <c r="Q307" s="159" t="s">
        <v>121</v>
      </c>
      <c r="R307" s="138" t="s">
        <v>194</v>
      </c>
      <c r="S307" s="107"/>
      <c r="T307" s="157" t="s">
        <v>124</v>
      </c>
      <c r="U307" s="110"/>
      <c r="V307" s="96" t="s">
        <v>121</v>
      </c>
      <c r="W307" s="103"/>
      <c r="X307" s="97"/>
      <c r="Y307" s="104"/>
      <c r="Z307" s="105">
        <v>3.0</v>
      </c>
      <c r="AA307" s="105">
        <v>3.0</v>
      </c>
      <c r="AB307" s="98"/>
      <c r="AC307" s="106"/>
      <c r="AD307" s="97"/>
      <c r="AE307" s="97"/>
      <c r="AF307" s="97"/>
      <c r="AG307" s="106"/>
      <c r="AH307" s="97"/>
      <c r="AI307" s="97"/>
      <c r="AJ307" s="97"/>
      <c r="AK307" s="106"/>
      <c r="AL307" s="97"/>
      <c r="AM307" s="97"/>
      <c r="AN307" s="97"/>
      <c r="AO307" s="100"/>
      <c r="AP307" s="100"/>
      <c r="AQ307" s="100"/>
      <c r="AR307" s="196">
        <v>5.0</v>
      </c>
      <c r="AS307" s="107"/>
      <c r="AT307" s="101"/>
      <c r="AU307" s="110"/>
      <c r="AV307" s="110"/>
      <c r="AW307" s="202">
        <v>6.0</v>
      </c>
      <c r="AX307" s="109"/>
      <c r="AY307" s="31">
        <f t="shared" si="49"/>
        <v>17</v>
      </c>
      <c r="AZ307" s="104"/>
      <c r="BA307" s="124"/>
      <c r="BB307" s="100"/>
      <c r="BC307" s="213">
        <v>3.0</v>
      </c>
      <c r="BD307" s="107"/>
      <c r="BE307" s="107"/>
      <c r="BF307" s="107"/>
      <c r="BG307" s="110"/>
      <c r="BH307" s="102"/>
      <c r="BI307" s="102"/>
      <c r="BJ307" s="103"/>
      <c r="BK307" s="109"/>
      <c r="BL307" s="77">
        <f t="shared" si="45"/>
        <v>3</v>
      </c>
      <c r="BM307" s="80">
        <f t="shared" si="46"/>
        <v>20</v>
      </c>
      <c r="BN307" s="136"/>
      <c r="BO307" s="82">
        <f>IF(ISBLANK(A307),"",VLOOKUP(LEFT(A307,1),Coordinate,2,FALSE))</f>
        <v>5</v>
      </c>
      <c r="BP307" s="83">
        <f t="shared" si="47"/>
        <v>5</v>
      </c>
      <c r="BQ307" s="84">
        <f t="shared" si="48"/>
        <v>91</v>
      </c>
      <c r="BR307" s="54">
        <f>IF(ISBLANK(A307),"",vlookup(LEFT(A307,1),Coordinate,9,false))</f>
        <v>22</v>
      </c>
      <c r="BS307" s="54">
        <f>IF(ISBLANK(A307),"",VLOOKUP(MID(A307,2,1),Coordinate,9,false))</f>
        <v>17</v>
      </c>
      <c r="BT307" s="54">
        <f>IF(ISBLANK(A307),"",VLOOKUP(MID(A307,3,1),Coordinate,9,false))</f>
        <v>0</v>
      </c>
      <c r="BU307" s="54">
        <f>IF(ISBLANK(A307),"",VLOOKUP(MID(A307,4,1),Coordinate,9,false))</f>
        <v>8</v>
      </c>
      <c r="BV307" s="54">
        <f>IF(ISBLANK(A307),"",VLOOKUP(MID(A307,5,1),Coordinate,9,false))</f>
        <v>19</v>
      </c>
      <c r="BW307" s="54">
        <f>IF(ISBLANK(A307),"",VLOOKUP(MID(A307,6,1),Coordinate,9,false))</f>
        <v>7</v>
      </c>
      <c r="BX307" s="84">
        <f>IF(ISBLANK(A307),"",VLOOKUP(RIGHT(A307,1),Coordinate,9,false))</f>
        <v>18</v>
      </c>
      <c r="BY307" s="84">
        <f t="array" ref="BY307">SUMPRODUCT(BR307:BX307,TRANSPOSE(Weights))</f>
        <v>351</v>
      </c>
      <c r="BZ307" s="98"/>
    </row>
    <row r="308">
      <c r="A308" s="238" t="s">
        <v>941</v>
      </c>
      <c r="B308" s="51" t="str">
        <f>IF(ISBLANK(A308),"",if(C308="","N",if(VLOOKUP(BQ308,NewPlanet,3,false)=C308,"Y","N")))</f>
        <v>N</v>
      </c>
      <c r="C308" s="3" t="s">
        <v>942</v>
      </c>
      <c r="D308" s="53" t="s">
        <v>121</v>
      </c>
      <c r="E308" s="52"/>
      <c r="F308" s="53" t="s">
        <v>121</v>
      </c>
      <c r="G308" s="53"/>
      <c r="H308" s="53" t="s">
        <v>121</v>
      </c>
      <c r="I308" s="54">
        <f t="shared" si="42"/>
        <v>3</v>
      </c>
      <c r="J308" s="53" t="s">
        <v>121</v>
      </c>
      <c r="K308" s="52"/>
      <c r="L308" s="53" t="s">
        <v>121</v>
      </c>
      <c r="M308" s="52"/>
      <c r="N308" s="52"/>
      <c r="O308" s="54">
        <f t="shared" si="43"/>
        <v>2</v>
      </c>
      <c r="P308" s="55" t="s">
        <v>123</v>
      </c>
      <c r="Q308" s="64" t="s">
        <v>121</v>
      </c>
      <c r="R308" s="57" t="s">
        <v>124</v>
      </c>
      <c r="S308" s="58"/>
      <c r="T308" s="59" t="s">
        <v>124</v>
      </c>
      <c r="U308" s="60"/>
      <c r="V308" s="61"/>
      <c r="W308" s="70" t="s">
        <v>121</v>
      </c>
      <c r="X308" s="52"/>
      <c r="Y308" s="63"/>
      <c r="Z308" s="53">
        <v>3.0</v>
      </c>
      <c r="AA308" s="53">
        <v>2.0</v>
      </c>
      <c r="AB308" s="53">
        <v>4.0</v>
      </c>
      <c r="AC308" s="65"/>
      <c r="AD308" s="52"/>
      <c r="AE308" s="52"/>
      <c r="AF308" s="52"/>
      <c r="AG308" s="65"/>
      <c r="AH308" s="52"/>
      <c r="AI308" s="52"/>
      <c r="AJ308" s="52"/>
      <c r="AK308" s="65"/>
      <c r="AL308" s="52"/>
      <c r="AM308" s="52"/>
      <c r="AN308" s="52"/>
      <c r="AO308" s="56"/>
      <c r="AP308" s="56"/>
      <c r="AQ308" s="56"/>
      <c r="AR308" s="66"/>
      <c r="AS308" s="58"/>
      <c r="AT308" s="66"/>
      <c r="AU308" s="60"/>
      <c r="AV308" s="60"/>
      <c r="AW308" s="61"/>
      <c r="AX308" s="62"/>
      <c r="AY308" s="31">
        <f t="shared" si="49"/>
        <v>9</v>
      </c>
      <c r="AZ308" s="63"/>
      <c r="BA308" s="75">
        <v>4.0</v>
      </c>
      <c r="BB308" s="69"/>
      <c r="BC308" s="69"/>
      <c r="BD308" s="71"/>
      <c r="BE308" s="71"/>
      <c r="BF308" s="71"/>
      <c r="BG308" s="72"/>
      <c r="BH308" s="73"/>
      <c r="BI308" s="73"/>
      <c r="BJ308" s="79">
        <v>7.0</v>
      </c>
      <c r="BK308" s="74"/>
      <c r="BL308" s="77">
        <f t="shared" si="45"/>
        <v>11</v>
      </c>
      <c r="BM308" s="80">
        <f t="shared" si="46"/>
        <v>20</v>
      </c>
      <c r="BN308" s="81" t="s">
        <v>943</v>
      </c>
      <c r="BO308" s="82">
        <f>IF(ISBLANK(A308),"",VLOOKUP(LEFT(A308,1),Coordinate,2,FALSE))</f>
        <v>5</v>
      </c>
      <c r="BP308" s="83">
        <f t="shared" si="47"/>
        <v>5</v>
      </c>
      <c r="BQ308" s="84">
        <f t="shared" si="48"/>
        <v>119</v>
      </c>
      <c r="BR308" s="54">
        <f>IF(ISBLANK(A308),"",vlookup(LEFT(A308,1),Coordinate,9,false))</f>
        <v>22</v>
      </c>
      <c r="BS308" s="54">
        <f>IF(ISBLANK(A308),"",VLOOKUP(MID(A308,2,1),Coordinate,9,false))</f>
        <v>24</v>
      </c>
      <c r="BT308" s="54">
        <f>IF(ISBLANK(A308),"",VLOOKUP(MID(A308,3,1),Coordinate,9,false))</f>
        <v>21</v>
      </c>
      <c r="BU308" s="54">
        <f>IF(ISBLANK(A308),"",VLOOKUP(MID(A308,4,1),Coordinate,9,false))</f>
        <v>4</v>
      </c>
      <c r="BV308" s="54">
        <f>IF(ISBLANK(A308),"",VLOOKUP(MID(A308,5,1),Coordinate,9,false))</f>
        <v>17</v>
      </c>
      <c r="BW308" s="54">
        <f>IF(ISBLANK(A308),"",VLOOKUP(MID(A308,6,1),Coordinate,9,false))</f>
        <v>13</v>
      </c>
      <c r="BX308" s="84">
        <f>IF(ISBLANK(A308),"",VLOOKUP(RIGHT(A308,1),Coordinate,9,false))</f>
        <v>18</v>
      </c>
      <c r="BY308" s="84">
        <f t="array" ref="BY308">SUMPRODUCT(BR308:BX308,TRANSPOSE(Weights))</f>
        <v>438</v>
      </c>
      <c r="BZ308" s="53"/>
    </row>
    <row r="309">
      <c r="A309" s="238" t="s">
        <v>970</v>
      </c>
      <c r="B309" s="51" t="str">
        <f>IF(ISBLANK(A309),"",if(C309="","N",if(VLOOKUP(BQ309,NewPlanet,3,false)=C309,"Y","N")))</f>
        <v>N</v>
      </c>
      <c r="C309" s="95" t="s">
        <v>971</v>
      </c>
      <c r="D309" s="53" t="s">
        <v>121</v>
      </c>
      <c r="E309" s="53" t="s">
        <v>121</v>
      </c>
      <c r="F309" s="53"/>
      <c r="G309" s="53" t="s">
        <v>121</v>
      </c>
      <c r="H309" s="52"/>
      <c r="I309" s="54">
        <f t="shared" si="42"/>
        <v>3</v>
      </c>
      <c r="J309" s="53" t="s">
        <v>121</v>
      </c>
      <c r="K309" s="52"/>
      <c r="L309" s="53" t="s">
        <v>121</v>
      </c>
      <c r="M309" s="52"/>
      <c r="N309" s="52"/>
      <c r="O309" s="54">
        <f t="shared" si="43"/>
        <v>2</v>
      </c>
      <c r="P309" s="55" t="s">
        <v>124</v>
      </c>
      <c r="Q309" s="56"/>
      <c r="R309" s="57" t="s">
        <v>124</v>
      </c>
      <c r="S309" s="66"/>
      <c r="T309" s="59" t="s">
        <v>124</v>
      </c>
      <c r="U309" s="60"/>
      <c r="V309" s="68" t="s">
        <v>121</v>
      </c>
      <c r="W309" s="70" t="s">
        <v>121</v>
      </c>
      <c r="X309" s="53"/>
      <c r="Y309" s="63"/>
      <c r="Z309" s="53">
        <v>3.0</v>
      </c>
      <c r="AA309" s="53">
        <v>3.0</v>
      </c>
      <c r="AB309" s="53">
        <v>4.0</v>
      </c>
      <c r="AC309" s="65"/>
      <c r="AD309" s="52"/>
      <c r="AE309" s="53"/>
      <c r="AF309" s="52"/>
      <c r="AG309" s="65"/>
      <c r="AH309" s="52"/>
      <c r="AI309" s="52"/>
      <c r="AJ309" s="52"/>
      <c r="AK309" s="65"/>
      <c r="AL309" s="52"/>
      <c r="AM309" s="52"/>
      <c r="AN309" s="52"/>
      <c r="AO309" s="56"/>
      <c r="AP309" s="56"/>
      <c r="AQ309" s="56"/>
      <c r="AR309" s="58"/>
      <c r="AS309" s="58"/>
      <c r="AT309" s="66"/>
      <c r="AU309" s="67"/>
      <c r="AV309" s="67"/>
      <c r="AW309" s="68">
        <v>3.0</v>
      </c>
      <c r="AX309" s="62"/>
      <c r="AY309" s="31">
        <f t="shared" si="49"/>
        <v>13</v>
      </c>
      <c r="AZ309" s="63"/>
      <c r="BA309" s="69"/>
      <c r="BB309" s="69"/>
      <c r="BC309" s="69"/>
      <c r="BD309" s="89"/>
      <c r="BE309" s="71"/>
      <c r="BF309" s="71"/>
      <c r="BG309" s="72"/>
      <c r="BH309" s="73"/>
      <c r="BI309" s="73"/>
      <c r="BJ309" s="79">
        <v>4.0</v>
      </c>
      <c r="BK309" s="79">
        <v>3.0</v>
      </c>
      <c r="BL309" s="77">
        <f t="shared" si="45"/>
        <v>7</v>
      </c>
      <c r="BM309" s="80">
        <f t="shared" si="46"/>
        <v>20</v>
      </c>
      <c r="BN309" s="81"/>
      <c r="BO309" s="82">
        <f>IF(ISBLANK(A309),"",VLOOKUP(LEFT(A309,1),Coordinate,2,FALSE))</f>
        <v>5</v>
      </c>
      <c r="BP309" s="83">
        <f t="shared" si="47"/>
        <v>5</v>
      </c>
      <c r="BQ309" s="84">
        <f t="shared" si="48"/>
        <v>45</v>
      </c>
      <c r="BR309" s="54">
        <f>IF(ISBLANK(A309),"",vlookup(LEFT(A309,1),Coordinate,9,false))</f>
        <v>23</v>
      </c>
      <c r="BS309" s="54">
        <f>IF(ISBLANK(A309),"",VLOOKUP(MID(A309,2,1),Coordinate,9,false))</f>
        <v>6</v>
      </c>
      <c r="BT309" s="54">
        <f>IF(ISBLANK(A309),"",VLOOKUP(MID(A309,3,1),Coordinate,9,false))</f>
        <v>2</v>
      </c>
      <c r="BU309" s="54">
        <f>IF(ISBLANK(A309),"",VLOOKUP(MID(A309,4,1),Coordinate,9,false))</f>
        <v>1</v>
      </c>
      <c r="BV309" s="54">
        <f>IF(ISBLANK(A309),"",VLOOKUP(MID(A309,5,1),Coordinate,9,false))</f>
        <v>7</v>
      </c>
      <c r="BW309" s="54">
        <f>IF(ISBLANK(A309),"",VLOOKUP(MID(A309,6,1),Coordinate,9,false))</f>
        <v>4</v>
      </c>
      <c r="BX309" s="84">
        <f>IF(ISBLANK(A309),"",VLOOKUP(RIGHT(A309,1),Coordinate,9,false))</f>
        <v>2</v>
      </c>
      <c r="BY309" s="84">
        <f t="array" ref="BY309">SUMPRODUCT(BR309:BX309,TRANSPOSE(Weights))</f>
        <v>118</v>
      </c>
      <c r="BZ309" s="53"/>
    </row>
    <row r="310">
      <c r="A310" s="238" t="s">
        <v>972</v>
      </c>
      <c r="B310" s="51" t="str">
        <f>IF(ISBLANK(A310),"",if(C310="","N",if(VLOOKUP(BQ310,NewPlanet,3,false)=C310,"Y","N")))</f>
        <v>N</v>
      </c>
      <c r="C310" s="3" t="s">
        <v>973</v>
      </c>
      <c r="D310" s="53" t="s">
        <v>119</v>
      </c>
      <c r="E310" s="53" t="s">
        <v>119</v>
      </c>
      <c r="F310" s="52"/>
      <c r="G310" s="53" t="s">
        <v>119</v>
      </c>
      <c r="H310" s="52"/>
      <c r="I310" s="54">
        <f t="shared" si="42"/>
        <v>3</v>
      </c>
      <c r="J310" s="53" t="s">
        <v>119</v>
      </c>
      <c r="K310" s="53" t="s">
        <v>119</v>
      </c>
      <c r="L310" s="52"/>
      <c r="M310" s="52"/>
      <c r="N310" s="52"/>
      <c r="O310" s="54">
        <f t="shared" si="43"/>
        <v>2</v>
      </c>
      <c r="P310" s="55" t="s">
        <v>123</v>
      </c>
      <c r="Q310" s="56"/>
      <c r="R310" s="57" t="s">
        <v>131</v>
      </c>
      <c r="S310" s="66" t="s">
        <v>119</v>
      </c>
      <c r="T310" s="59" t="s">
        <v>125</v>
      </c>
      <c r="U310" s="67" t="s">
        <v>119</v>
      </c>
      <c r="V310" s="68" t="s">
        <v>119</v>
      </c>
      <c r="W310" s="62"/>
      <c r="X310" s="53" t="s">
        <v>119</v>
      </c>
      <c r="Y310" s="63"/>
      <c r="Z310" s="53">
        <v>3.0</v>
      </c>
      <c r="AA310" s="53">
        <v>3.0</v>
      </c>
      <c r="AB310" s="53"/>
      <c r="AC310" s="65"/>
      <c r="AD310" s="52"/>
      <c r="AE310" s="52"/>
      <c r="AF310" s="52"/>
      <c r="AG310" s="65"/>
      <c r="AH310" s="52"/>
      <c r="AI310" s="53">
        <v>1.0</v>
      </c>
      <c r="AJ310" s="52"/>
      <c r="AK310" s="65"/>
      <c r="AL310" s="52"/>
      <c r="AM310" s="52"/>
      <c r="AN310" s="52"/>
      <c r="AO310" s="64">
        <v>1.0</v>
      </c>
      <c r="AP310" s="56"/>
      <c r="AQ310" s="56"/>
      <c r="AR310" s="58"/>
      <c r="AS310" s="58"/>
      <c r="AT310" s="66"/>
      <c r="AU310" s="60"/>
      <c r="AV310" s="60"/>
      <c r="AW310" s="61"/>
      <c r="AX310" s="62"/>
      <c r="AY310" s="31">
        <f t="shared" si="49"/>
        <v>8</v>
      </c>
      <c r="AZ310" s="63"/>
      <c r="BA310" s="69"/>
      <c r="BB310" s="69"/>
      <c r="BC310" s="69"/>
      <c r="BD310" s="71"/>
      <c r="BE310" s="89">
        <v>1.0</v>
      </c>
      <c r="BF310" s="71"/>
      <c r="BG310" s="76">
        <v>6.0</v>
      </c>
      <c r="BH310" s="78">
        <v>5.0</v>
      </c>
      <c r="BI310" s="73"/>
      <c r="BJ310" s="74"/>
      <c r="BK310" s="74"/>
      <c r="BL310" s="77">
        <f t="shared" si="45"/>
        <v>12</v>
      </c>
      <c r="BM310" s="80">
        <f t="shared" si="46"/>
        <v>20</v>
      </c>
      <c r="BN310" s="81"/>
      <c r="BO310" s="82">
        <f>IF(ISBLANK(A310),"",VLOOKUP(LEFT(A310,1),Coordinate,2,FALSE))</f>
        <v>5</v>
      </c>
      <c r="BP310" s="83">
        <f t="shared" si="47"/>
        <v>5</v>
      </c>
      <c r="BQ310" s="84">
        <f t="shared" si="48"/>
        <v>95</v>
      </c>
      <c r="BR310" s="54">
        <f>IF(ISBLANK(A310),"",vlookup(LEFT(A310,1),Coordinate,9,false))</f>
        <v>23</v>
      </c>
      <c r="BS310" s="54">
        <f>IF(ISBLANK(A310),"",VLOOKUP(MID(A310,2,1),Coordinate,9,false))</f>
        <v>13</v>
      </c>
      <c r="BT310" s="54">
        <f>IF(ISBLANK(A310),"",VLOOKUP(MID(A310,3,1),Coordinate,9,false))</f>
        <v>11</v>
      </c>
      <c r="BU310" s="54">
        <f>IF(ISBLANK(A310),"",VLOOKUP(MID(A310,4,1),Coordinate,9,false))</f>
        <v>8</v>
      </c>
      <c r="BV310" s="54">
        <f>IF(ISBLANK(A310),"",VLOOKUP(MID(A310,5,1),Coordinate,9,false))</f>
        <v>10</v>
      </c>
      <c r="BW310" s="54">
        <f>IF(ISBLANK(A310),"",VLOOKUP(MID(A310,6,1),Coordinate,9,false))</f>
        <v>20</v>
      </c>
      <c r="BX310" s="84">
        <f>IF(ISBLANK(A310),"",VLOOKUP(RIGHT(A310,1),Coordinate,9,false))</f>
        <v>10</v>
      </c>
      <c r="BY310" s="84">
        <f t="array" ref="BY310">SUMPRODUCT(BR310:BX310,TRANSPOSE(Weights))</f>
        <v>354</v>
      </c>
      <c r="BZ310" s="53"/>
    </row>
    <row r="311">
      <c r="A311" s="238" t="s">
        <v>974</v>
      </c>
      <c r="B311" s="51" t="str">
        <f>IF(ISBLANK(A311),"",if(C311="","N",if(VLOOKUP(BQ311,NewPlanet,3,false)=C311,"Y","N")))</f>
        <v>N</v>
      </c>
      <c r="C311" s="3" t="s">
        <v>975</v>
      </c>
      <c r="D311" s="52"/>
      <c r="E311" s="53" t="s">
        <v>121</v>
      </c>
      <c r="F311" s="53" t="s">
        <v>121</v>
      </c>
      <c r="G311" s="53" t="s">
        <v>121</v>
      </c>
      <c r="H311" s="52"/>
      <c r="I311" s="54">
        <f t="shared" si="42"/>
        <v>3</v>
      </c>
      <c r="J311" s="53" t="s">
        <v>121</v>
      </c>
      <c r="K311" s="52"/>
      <c r="L311" s="53" t="s">
        <v>121</v>
      </c>
      <c r="M311" s="52"/>
      <c r="N311" s="52"/>
      <c r="O311" s="54">
        <f t="shared" si="43"/>
        <v>2</v>
      </c>
      <c r="P311" s="55" t="s">
        <v>124</v>
      </c>
      <c r="Q311" s="56"/>
      <c r="R311" s="57" t="s">
        <v>123</v>
      </c>
      <c r="S311" s="66" t="s">
        <v>121</v>
      </c>
      <c r="T311" s="59" t="s">
        <v>125</v>
      </c>
      <c r="U311" s="60"/>
      <c r="V311" s="68" t="s">
        <v>121</v>
      </c>
      <c r="W311" s="62"/>
      <c r="X311" s="53" t="s">
        <v>121</v>
      </c>
      <c r="Y311" s="63"/>
      <c r="Z311" s="53">
        <v>6.0</v>
      </c>
      <c r="AA311" s="53">
        <v>3.0</v>
      </c>
      <c r="AB311" s="53"/>
      <c r="AC311" s="65"/>
      <c r="AD311" s="52"/>
      <c r="AE311" s="53">
        <v>1.0</v>
      </c>
      <c r="AF311" s="52"/>
      <c r="AG311" s="65"/>
      <c r="AH311" s="52"/>
      <c r="AI311" s="52"/>
      <c r="AJ311" s="52"/>
      <c r="AK311" s="65"/>
      <c r="AL311" s="52"/>
      <c r="AM311" s="52"/>
      <c r="AN311" s="52"/>
      <c r="AO311" s="56"/>
      <c r="AP311" s="56"/>
      <c r="AQ311" s="56"/>
      <c r="AR311" s="58"/>
      <c r="AS311" s="58"/>
      <c r="AT311" s="66"/>
      <c r="AU311" s="67">
        <v>1.0</v>
      </c>
      <c r="AV311" s="67" t="s">
        <v>976</v>
      </c>
      <c r="AW311" s="68">
        <v>3.0</v>
      </c>
      <c r="AX311" s="62"/>
      <c r="AY311" s="31">
        <f t="shared" si="49"/>
        <v>14</v>
      </c>
      <c r="AZ311" s="63"/>
      <c r="BA311" s="69"/>
      <c r="BB311" s="69"/>
      <c r="BC311" s="69"/>
      <c r="BD311" s="89">
        <v>6.0</v>
      </c>
      <c r="BE311" s="71"/>
      <c r="BF311" s="71"/>
      <c r="BG311" s="72"/>
      <c r="BH311" s="73"/>
      <c r="BI311" s="73"/>
      <c r="BJ311" s="74"/>
      <c r="BK311" s="74"/>
      <c r="BL311" s="77">
        <f t="shared" si="45"/>
        <v>6</v>
      </c>
      <c r="BM311" s="80">
        <f t="shared" si="46"/>
        <v>20</v>
      </c>
      <c r="BN311" s="81" t="s">
        <v>977</v>
      </c>
      <c r="BO311" s="82">
        <f>IF(ISBLANK(A311),"",VLOOKUP(LEFT(A311,1),Coordinate,2,FALSE))</f>
        <v>5</v>
      </c>
      <c r="BP311" s="83">
        <f t="shared" si="47"/>
        <v>5</v>
      </c>
      <c r="BQ311" s="84">
        <f t="shared" si="48"/>
        <v>134</v>
      </c>
      <c r="BR311" s="54">
        <f>IF(ISBLANK(A311),"",vlookup(LEFT(A311,1),Coordinate,9,false))</f>
        <v>23</v>
      </c>
      <c r="BS311" s="54">
        <f>IF(ISBLANK(A311),"",VLOOKUP(MID(A311,2,1),Coordinate,9,false))</f>
        <v>14</v>
      </c>
      <c r="BT311" s="54">
        <f>IF(ISBLANK(A311),"",VLOOKUP(MID(A311,3,1),Coordinate,9,false))</f>
        <v>23</v>
      </c>
      <c r="BU311" s="54">
        <f>IF(ISBLANK(A311),"",VLOOKUP(MID(A311,4,1),Coordinate,9,false))</f>
        <v>14</v>
      </c>
      <c r="BV311" s="54">
        <f>IF(ISBLANK(A311),"",VLOOKUP(MID(A311,5,1),Coordinate,9,false))</f>
        <v>23</v>
      </c>
      <c r="BW311" s="54">
        <f>IF(ISBLANK(A311),"",VLOOKUP(MID(A311,6,1),Coordinate,9,false))</f>
        <v>14</v>
      </c>
      <c r="BX311" s="84">
        <f>IF(ISBLANK(A311),"",VLOOKUP(RIGHT(A311,1),Coordinate,9,false))</f>
        <v>23</v>
      </c>
      <c r="BY311" s="84">
        <f t="array" ref="BY311">SUMPRODUCT(BR311:BX311,TRANSPOSE(Weights))</f>
        <v>536</v>
      </c>
      <c r="BZ311" s="53"/>
    </row>
    <row r="312">
      <c r="A312" s="265" t="s">
        <v>978</v>
      </c>
      <c r="B312" s="51" t="str">
        <f>IF(ISBLANK(A312),"",if(C312="","N",if(VLOOKUP(BQ312,NewPlanet,3,false)=C312,"Y","N")))</f>
        <v>N</v>
      </c>
      <c r="C312" s="137" t="s">
        <v>979</v>
      </c>
      <c r="D312" s="96" t="s">
        <v>121</v>
      </c>
      <c r="E312" s="96" t="s">
        <v>121</v>
      </c>
      <c r="F312" s="96" t="s">
        <v>121</v>
      </c>
      <c r="G312" s="98"/>
      <c r="H312" s="97"/>
      <c r="I312" s="54">
        <f t="shared" si="42"/>
        <v>3</v>
      </c>
      <c r="J312" s="96" t="s">
        <v>121</v>
      </c>
      <c r="K312" s="97"/>
      <c r="L312" s="96" t="s">
        <v>121</v>
      </c>
      <c r="M312" s="97"/>
      <c r="N312" s="97"/>
      <c r="O312" s="54">
        <f t="shared" si="43"/>
        <v>2</v>
      </c>
      <c r="P312" s="99" t="s">
        <v>124</v>
      </c>
      <c r="Q312" s="100"/>
      <c r="R312" s="156" t="s">
        <v>124</v>
      </c>
      <c r="S312" s="107"/>
      <c r="T312" s="138" t="s">
        <v>125</v>
      </c>
      <c r="U312" s="96" t="s">
        <v>121</v>
      </c>
      <c r="V312" s="102"/>
      <c r="W312" s="96" t="s">
        <v>121</v>
      </c>
      <c r="X312" s="97"/>
      <c r="Y312" s="104"/>
      <c r="Z312" s="105">
        <v>2.0</v>
      </c>
      <c r="AA312" s="105">
        <v>3.0</v>
      </c>
      <c r="AB312" s="105">
        <v>2.0</v>
      </c>
      <c r="AC312" s="106"/>
      <c r="AD312" s="97"/>
      <c r="AE312" s="97"/>
      <c r="AF312" s="97"/>
      <c r="AG312" s="106"/>
      <c r="AH312" s="97"/>
      <c r="AI312" s="97"/>
      <c r="AJ312" s="97"/>
      <c r="AK312" s="106"/>
      <c r="AL312" s="97"/>
      <c r="AM312" s="97"/>
      <c r="AN312" s="97"/>
      <c r="AO312" s="100"/>
      <c r="AP312" s="100"/>
      <c r="AQ312" s="100"/>
      <c r="AR312" s="107"/>
      <c r="AS312" s="107"/>
      <c r="AT312" s="101"/>
      <c r="AU312" s="110"/>
      <c r="AV312" s="110"/>
      <c r="AW312" s="102"/>
      <c r="AX312" s="109"/>
      <c r="AY312" s="31">
        <f t="shared" si="49"/>
        <v>7</v>
      </c>
      <c r="AZ312" s="104"/>
      <c r="BA312" s="100"/>
      <c r="BB312" s="100"/>
      <c r="BC312" s="100"/>
      <c r="BD312" s="107"/>
      <c r="BE312" s="107"/>
      <c r="BF312" s="107"/>
      <c r="BG312" s="214">
        <v>7.0</v>
      </c>
      <c r="BH312" s="102"/>
      <c r="BI312" s="102"/>
      <c r="BJ312" s="215">
        <v>4.0</v>
      </c>
      <c r="BK312" s="215">
        <v>2.0</v>
      </c>
      <c r="BL312" s="77">
        <f t="shared" si="45"/>
        <v>13</v>
      </c>
      <c r="BM312" s="80">
        <f t="shared" si="46"/>
        <v>20</v>
      </c>
      <c r="BN312" s="136"/>
      <c r="BO312" s="82">
        <f>IF(ISBLANK(A312),"",VLOOKUP(LEFT(A312,1),Coordinate,2,FALSE))</f>
        <v>5</v>
      </c>
      <c r="BP312" s="83">
        <f t="shared" si="47"/>
        <v>5</v>
      </c>
      <c r="BQ312" s="84">
        <f t="shared" si="48"/>
        <v>111</v>
      </c>
      <c r="BR312" s="54">
        <f>IF(ISBLANK(A312),"",vlookup(LEFT(A312,1),Coordinate,9,false))</f>
        <v>23</v>
      </c>
      <c r="BS312" s="54">
        <f>IF(ISBLANK(A312),"",VLOOKUP(MID(A312,2,1),Coordinate,9,false))</f>
        <v>16</v>
      </c>
      <c r="BT312" s="54">
        <f>IF(ISBLANK(A312),"",VLOOKUP(MID(A312,3,1),Coordinate,9,false))</f>
        <v>6</v>
      </c>
      <c r="BU312" s="54">
        <f>IF(ISBLANK(A312),"",VLOOKUP(MID(A312,4,1),Coordinate,9,false))</f>
        <v>20</v>
      </c>
      <c r="BV312" s="54">
        <f>IF(ISBLANK(A312),"",VLOOKUP(MID(A312,5,1),Coordinate,9,false))</f>
        <v>22</v>
      </c>
      <c r="BW312" s="54">
        <f>IF(ISBLANK(A312),"",VLOOKUP(MID(A312,6,1),Coordinate,9,false))</f>
        <v>13</v>
      </c>
      <c r="BX312" s="84">
        <f>IF(ISBLANK(A312),"",VLOOKUP(RIGHT(A312,1),Coordinate,9,false))</f>
        <v>11</v>
      </c>
      <c r="BY312" s="84">
        <f t="array" ref="BY312">SUMPRODUCT(BR312:BX312,TRANSPOSE(Weights))</f>
        <v>418</v>
      </c>
      <c r="BZ312" s="98"/>
    </row>
    <row r="313">
      <c r="A313" s="238" t="s">
        <v>980</v>
      </c>
      <c r="B313" s="51" t="str">
        <f>IF(ISBLANK(A313),"",if(C313="","N",if(VLOOKUP(BQ313,NewPlanet,3,false)=C313,"Y","N")))</f>
        <v>N</v>
      </c>
      <c r="C313" s="3" t="s">
        <v>981</v>
      </c>
      <c r="D313" s="52"/>
      <c r="E313" s="52" t="s">
        <v>119</v>
      </c>
      <c r="F313" s="52"/>
      <c r="G313" s="53" t="s">
        <v>119</v>
      </c>
      <c r="H313" s="52" t="s">
        <v>119</v>
      </c>
      <c r="I313" s="54">
        <f t="shared" si="42"/>
        <v>3</v>
      </c>
      <c r="J313" s="52" t="s">
        <v>119</v>
      </c>
      <c r="K313" s="52"/>
      <c r="L313" s="52"/>
      <c r="M313" s="52"/>
      <c r="N313" s="52" t="s">
        <v>119</v>
      </c>
      <c r="O313" s="54">
        <f t="shared" si="43"/>
        <v>2</v>
      </c>
      <c r="P313" s="55" t="s">
        <v>124</v>
      </c>
      <c r="Q313" s="56"/>
      <c r="R313" s="57" t="s">
        <v>122</v>
      </c>
      <c r="S313" s="58"/>
      <c r="T313" s="59" t="s">
        <v>124</v>
      </c>
      <c r="U313" s="60"/>
      <c r="V313" s="61"/>
      <c r="W313" s="62"/>
      <c r="X313" s="52"/>
      <c r="Y313" s="63"/>
      <c r="Z313" s="53">
        <v>5.0</v>
      </c>
      <c r="AA313" s="53">
        <v>5.0</v>
      </c>
      <c r="AB313" s="53">
        <v>4.0</v>
      </c>
      <c r="AC313" s="65"/>
      <c r="AD313" s="52"/>
      <c r="AE313" s="52"/>
      <c r="AF313" s="52"/>
      <c r="AG313" s="65"/>
      <c r="AH313" s="52"/>
      <c r="AI313" s="52"/>
      <c r="AJ313" s="52"/>
      <c r="AK313" s="65"/>
      <c r="AL313" s="52"/>
      <c r="AM313" s="52"/>
      <c r="AN313" s="52"/>
      <c r="AO313" s="56"/>
      <c r="AP313" s="56"/>
      <c r="AQ313" s="56"/>
      <c r="AR313" s="58"/>
      <c r="AS313" s="58"/>
      <c r="AT313" s="66">
        <v>6.0</v>
      </c>
      <c r="AU313" s="60"/>
      <c r="AV313" s="60"/>
      <c r="AW313" s="61"/>
      <c r="AX313" s="62"/>
      <c r="AY313" s="31">
        <f t="shared" si="49"/>
        <v>20</v>
      </c>
      <c r="AZ313" s="63"/>
      <c r="BA313" s="69"/>
      <c r="BB313" s="69"/>
      <c r="BC313" s="69"/>
      <c r="BD313" s="71"/>
      <c r="BE313" s="71"/>
      <c r="BF313" s="71"/>
      <c r="BG313" s="72"/>
      <c r="BH313" s="73"/>
      <c r="BI313" s="73"/>
      <c r="BJ313" s="74"/>
      <c r="BK313" s="74"/>
      <c r="BL313" s="77">
        <f t="shared" si="45"/>
        <v>0</v>
      </c>
      <c r="BM313" s="80">
        <f t="shared" si="46"/>
        <v>20</v>
      </c>
      <c r="BN313" s="81"/>
      <c r="BO313" s="82">
        <f>IF(ISBLANK(A313),"",VLOOKUP(LEFT(A313,1),Coordinate,2,FALSE))</f>
        <v>5</v>
      </c>
      <c r="BP313" s="83">
        <f t="shared" si="47"/>
        <v>5</v>
      </c>
      <c r="BQ313" s="84">
        <f t="shared" si="48"/>
        <v>128</v>
      </c>
      <c r="BR313" s="54">
        <f>IF(ISBLANK(A313),"",vlookup(LEFT(A313,1),Coordinate,9,false))</f>
        <v>23</v>
      </c>
      <c r="BS313" s="54">
        <f>IF(ISBLANK(A313),"",VLOOKUP(MID(A313,2,1),Coordinate,9,false))</f>
        <v>23</v>
      </c>
      <c r="BT313" s="54">
        <f>IF(ISBLANK(A313),"",VLOOKUP(MID(A313,3,1),Coordinate,9,false))</f>
        <v>23</v>
      </c>
      <c r="BU313" s="54">
        <f>IF(ISBLANK(A313),"",VLOOKUP(MID(A313,4,1),Coordinate,9,false))</f>
        <v>15</v>
      </c>
      <c r="BV313" s="54">
        <f>IF(ISBLANK(A313),"",VLOOKUP(MID(A313,5,1),Coordinate,9,false))</f>
        <v>17</v>
      </c>
      <c r="BW313" s="54">
        <f>IF(ISBLANK(A313),"",VLOOKUP(MID(A313,6,1),Coordinate,9,false))</f>
        <v>14</v>
      </c>
      <c r="BX313" s="84">
        <f>IF(ISBLANK(A313),"",VLOOKUP(RIGHT(A313,1),Coordinate,9,false))</f>
        <v>13</v>
      </c>
      <c r="BY313" s="84">
        <f t="array" ref="BY313">SUMPRODUCT(BR313:BX313,TRANSPOSE(Weights))</f>
        <v>458</v>
      </c>
      <c r="BZ313" s="53"/>
    </row>
    <row r="314">
      <c r="A314" s="238" t="s">
        <v>982</v>
      </c>
      <c r="B314" s="51" t="str">
        <f>IF(ISBLANK(A314),"",if(C314="","N",if(VLOOKUP(BQ314,NewPlanet,3,false)=C314,"Y","N")))</f>
        <v>N</v>
      </c>
      <c r="C314" s="3" t="s">
        <v>983</v>
      </c>
      <c r="D314" s="52"/>
      <c r="E314" s="52" t="s">
        <v>119</v>
      </c>
      <c r="F314" s="52" t="s">
        <v>119</v>
      </c>
      <c r="G314" s="53"/>
      <c r="H314" s="53" t="s">
        <v>121</v>
      </c>
      <c r="I314" s="54">
        <f t="shared" si="42"/>
        <v>3</v>
      </c>
      <c r="J314" s="52" t="s">
        <v>119</v>
      </c>
      <c r="K314" s="52" t="s">
        <v>119</v>
      </c>
      <c r="L314" s="52"/>
      <c r="M314" s="52"/>
      <c r="N314" s="52"/>
      <c r="O314" s="54">
        <f t="shared" si="43"/>
        <v>2</v>
      </c>
      <c r="P314" s="55" t="s">
        <v>123</v>
      </c>
      <c r="Q314" s="56"/>
      <c r="R314" s="57" t="s">
        <v>123</v>
      </c>
      <c r="S314" s="58"/>
      <c r="T314" s="59" t="s">
        <v>124</v>
      </c>
      <c r="U314" s="60"/>
      <c r="V314" s="61"/>
      <c r="W314" s="62"/>
      <c r="X314" s="52"/>
      <c r="Y314" s="63"/>
      <c r="Z314" s="53">
        <v>2.0</v>
      </c>
      <c r="AA314" s="53">
        <v>6.0</v>
      </c>
      <c r="AB314" s="53">
        <v>4.0</v>
      </c>
      <c r="AC314" s="65"/>
      <c r="AD314" s="52"/>
      <c r="AE314" s="52"/>
      <c r="AF314" s="52"/>
      <c r="AG314" s="65"/>
      <c r="AH314" s="52"/>
      <c r="AI314" s="52"/>
      <c r="AJ314" s="52"/>
      <c r="AK314" s="65"/>
      <c r="AL314" s="52"/>
      <c r="AM314" s="52"/>
      <c r="AN314" s="52"/>
      <c r="AO314" s="56">
        <v>4.0</v>
      </c>
      <c r="AP314" s="56"/>
      <c r="AQ314" s="56"/>
      <c r="AR314" s="58">
        <v>4.0</v>
      </c>
      <c r="AS314" s="58"/>
      <c r="AT314" s="66"/>
      <c r="AU314" s="60"/>
      <c r="AV314" s="60"/>
      <c r="AW314" s="61"/>
      <c r="AX314" s="62"/>
      <c r="AY314" s="31">
        <f t="shared" si="49"/>
        <v>20</v>
      </c>
      <c r="AZ314" s="63"/>
      <c r="BA314" s="69"/>
      <c r="BB314" s="69"/>
      <c r="BC314" s="69"/>
      <c r="BD314" s="71"/>
      <c r="BE314" s="71"/>
      <c r="BF314" s="71"/>
      <c r="BG314" s="72"/>
      <c r="BH314" s="73"/>
      <c r="BI314" s="73"/>
      <c r="BJ314" s="74"/>
      <c r="BK314" s="74"/>
      <c r="BL314" s="77">
        <f t="shared" si="45"/>
        <v>0</v>
      </c>
      <c r="BM314" s="80">
        <f t="shared" si="46"/>
        <v>20</v>
      </c>
      <c r="BN314" s="81" t="s">
        <v>984</v>
      </c>
      <c r="BO314" s="82">
        <f>IF(ISBLANK(A314),"",VLOOKUP(LEFT(A314,1),Coordinate,2,FALSE))</f>
        <v>5</v>
      </c>
      <c r="BP314" s="83">
        <f t="shared" si="47"/>
        <v>5</v>
      </c>
      <c r="BQ314" s="84">
        <f t="shared" si="48"/>
        <v>77</v>
      </c>
      <c r="BR314" s="54">
        <f>IF(ISBLANK(A314),"",vlookup(LEFT(A314,1),Coordinate,9,false))</f>
        <v>24</v>
      </c>
      <c r="BS314" s="54">
        <f>IF(ISBLANK(A314),"",VLOOKUP(MID(A314,2,1),Coordinate,9,false))</f>
        <v>0</v>
      </c>
      <c r="BT314" s="54">
        <f>IF(ISBLANK(A314),"",VLOOKUP(MID(A314,3,1),Coordinate,9,false))</f>
        <v>24</v>
      </c>
      <c r="BU314" s="54">
        <f>IF(ISBLANK(A314),"",VLOOKUP(MID(A314,4,1),Coordinate,9,false))</f>
        <v>9</v>
      </c>
      <c r="BV314" s="54">
        <f>IF(ISBLANK(A314),"",VLOOKUP(MID(A314,5,1),Coordinate,9,false))</f>
        <v>8</v>
      </c>
      <c r="BW314" s="54">
        <f>IF(ISBLANK(A314),"",VLOOKUP(MID(A314,6,1),Coordinate,9,false))</f>
        <v>2</v>
      </c>
      <c r="BX314" s="84">
        <f>IF(ISBLANK(A314),"",VLOOKUP(RIGHT(A314,1),Coordinate,9,false))</f>
        <v>10</v>
      </c>
      <c r="BY314" s="84">
        <f t="array" ref="BY314">SUMPRODUCT(BR314:BX314,TRANSPOSE(Weights))</f>
        <v>254</v>
      </c>
      <c r="BZ314" s="53"/>
    </row>
    <row r="315">
      <c r="A315" s="238" t="s">
        <v>985</v>
      </c>
      <c r="B315" s="51" t="str">
        <f>IF(ISBLANK(A315),"",if(C315="","N",if(VLOOKUP(BQ315,NewPlanet,3,false)=C315,"Y","N")))</f>
        <v>N</v>
      </c>
      <c r="C315" s="3" t="s">
        <v>986</v>
      </c>
      <c r="D315" s="52" t="s">
        <v>121</v>
      </c>
      <c r="E315" s="52" t="s">
        <v>121</v>
      </c>
      <c r="F315" s="52" t="s">
        <v>121</v>
      </c>
      <c r="G315" s="53"/>
      <c r="H315" s="52"/>
      <c r="I315" s="54">
        <f t="shared" si="42"/>
        <v>3</v>
      </c>
      <c r="J315" s="52"/>
      <c r="K315" s="52" t="s">
        <v>121</v>
      </c>
      <c r="L315" s="52"/>
      <c r="M315" s="52" t="s">
        <v>121</v>
      </c>
      <c r="N315" s="52"/>
      <c r="O315" s="54">
        <f t="shared" si="43"/>
        <v>2</v>
      </c>
      <c r="P315" s="55" t="s">
        <v>124</v>
      </c>
      <c r="Q315" s="56"/>
      <c r="R315" s="57" t="s">
        <v>123</v>
      </c>
      <c r="S315" s="58" t="s">
        <v>121</v>
      </c>
      <c r="T315" s="59" t="s">
        <v>124</v>
      </c>
      <c r="U315" s="60"/>
      <c r="V315" s="61"/>
      <c r="W315" s="62"/>
      <c r="X315" s="52"/>
      <c r="Y315" s="63"/>
      <c r="Z315" s="53">
        <v>4.0</v>
      </c>
      <c r="AA315" s="53">
        <v>8.0</v>
      </c>
      <c r="AB315" s="53">
        <v>5.0</v>
      </c>
      <c r="AC315" s="65"/>
      <c r="AD315" s="52"/>
      <c r="AE315" s="52"/>
      <c r="AF315" s="52"/>
      <c r="AG315" s="65"/>
      <c r="AH315" s="52"/>
      <c r="AI315" s="52"/>
      <c r="AJ315" s="52"/>
      <c r="AK315" s="65"/>
      <c r="AL315" s="52"/>
      <c r="AM315" s="52"/>
      <c r="AN315" s="52"/>
      <c r="AO315" s="56"/>
      <c r="AP315" s="56"/>
      <c r="AQ315" s="56"/>
      <c r="AR315" s="58"/>
      <c r="AS315" s="58"/>
      <c r="AT315" s="66"/>
      <c r="AU315" s="60"/>
      <c r="AV315" s="60"/>
      <c r="AW315" s="61"/>
      <c r="AX315" s="62"/>
      <c r="AY315" s="31">
        <f t="shared" si="49"/>
        <v>17</v>
      </c>
      <c r="AZ315" s="63"/>
      <c r="BA315" s="69"/>
      <c r="BB315" s="69"/>
      <c r="BC315" s="69"/>
      <c r="BD315" s="71">
        <v>3.0</v>
      </c>
      <c r="BE315" s="71"/>
      <c r="BF315" s="71"/>
      <c r="BG315" s="72"/>
      <c r="BH315" s="73"/>
      <c r="BI315" s="73"/>
      <c r="BJ315" s="74"/>
      <c r="BK315" s="74"/>
      <c r="BL315" s="77">
        <f t="shared" si="45"/>
        <v>3</v>
      </c>
      <c r="BM315" s="80">
        <f t="shared" si="46"/>
        <v>20</v>
      </c>
      <c r="BN315" s="81" t="s">
        <v>987</v>
      </c>
      <c r="BO315" s="82">
        <f>IF(ISBLANK(A315),"",VLOOKUP(LEFT(A315,1),Coordinate,2,FALSE))</f>
        <v>5</v>
      </c>
      <c r="BP315" s="83">
        <f t="shared" si="47"/>
        <v>5</v>
      </c>
      <c r="BQ315" s="84">
        <f t="shared" si="48"/>
        <v>118</v>
      </c>
      <c r="BR315" s="54">
        <f>IF(ISBLANK(A315),"",vlookup(LEFT(A315,1),Coordinate,9,false))</f>
        <v>24</v>
      </c>
      <c r="BS315" s="54">
        <f>IF(ISBLANK(A315),"",VLOOKUP(MID(A315,2,1),Coordinate,9,false))</f>
        <v>4</v>
      </c>
      <c r="BT315" s="54">
        <f>IF(ISBLANK(A315),"",VLOOKUP(MID(A315,3,1),Coordinate,9,false))</f>
        <v>18</v>
      </c>
      <c r="BU315" s="54">
        <f>IF(ISBLANK(A315),"",VLOOKUP(MID(A315,4,1),Coordinate,9,false))</f>
        <v>18</v>
      </c>
      <c r="BV315" s="54">
        <f>IF(ISBLANK(A315),"",VLOOKUP(MID(A315,5,1),Coordinate,9,false))</f>
        <v>18</v>
      </c>
      <c r="BW315" s="54">
        <f>IF(ISBLANK(A315),"",VLOOKUP(MID(A315,6,1),Coordinate,9,false))</f>
        <v>18</v>
      </c>
      <c r="BX315" s="84">
        <f>IF(ISBLANK(A315),"",VLOOKUP(RIGHT(A315,1),Coordinate,9,false))</f>
        <v>18</v>
      </c>
      <c r="BY315" s="84">
        <f t="array" ref="BY315">SUMPRODUCT(BR315:BX315,TRANSPOSE(Weights))</f>
        <v>482</v>
      </c>
      <c r="BZ315" s="53"/>
    </row>
    <row r="316">
      <c r="A316" s="238" t="s">
        <v>988</v>
      </c>
      <c r="B316" s="51" t="str">
        <f>IF(ISBLANK(A316),"",if(C316="","N",if(VLOOKUP(BQ316,NewPlanet,3,false)=C316,"Y","N")))</f>
        <v>N</v>
      </c>
      <c r="C316" s="3" t="s">
        <v>989</v>
      </c>
      <c r="D316" s="53" t="s">
        <v>121</v>
      </c>
      <c r="E316" s="52"/>
      <c r="F316" s="53" t="s">
        <v>121</v>
      </c>
      <c r="G316" s="53"/>
      <c r="H316" s="53" t="s">
        <v>121</v>
      </c>
      <c r="I316" s="54">
        <f t="shared" si="42"/>
        <v>3</v>
      </c>
      <c r="J316" s="52"/>
      <c r="K316" s="52"/>
      <c r="L316" s="52"/>
      <c r="M316" s="53" t="s">
        <v>121</v>
      </c>
      <c r="N316" s="53" t="s">
        <v>121</v>
      </c>
      <c r="O316" s="54">
        <f t="shared" si="43"/>
        <v>2</v>
      </c>
      <c r="P316" s="55" t="s">
        <v>123</v>
      </c>
      <c r="Q316" s="56"/>
      <c r="R316" s="57" t="s">
        <v>124</v>
      </c>
      <c r="S316" s="58"/>
      <c r="T316" s="59" t="s">
        <v>124</v>
      </c>
      <c r="U316" s="60"/>
      <c r="V316" s="61"/>
      <c r="W316" s="62"/>
      <c r="X316" s="53" t="s">
        <v>121</v>
      </c>
      <c r="Y316" s="63"/>
      <c r="Z316" s="53">
        <v>5.0</v>
      </c>
      <c r="AA316" s="53">
        <v>5.0</v>
      </c>
      <c r="AB316" s="53">
        <v>4.0</v>
      </c>
      <c r="AC316" s="65"/>
      <c r="AD316" s="52"/>
      <c r="AE316" s="53">
        <v>1.0</v>
      </c>
      <c r="AF316" s="52"/>
      <c r="AG316" s="65"/>
      <c r="AH316" s="52"/>
      <c r="AI316" s="52"/>
      <c r="AJ316" s="52"/>
      <c r="AK316" s="65"/>
      <c r="AL316" s="52"/>
      <c r="AM316" s="52"/>
      <c r="AN316" s="52"/>
      <c r="AO316" s="64">
        <v>5.0</v>
      </c>
      <c r="AP316" s="56"/>
      <c r="AQ316" s="56"/>
      <c r="AR316" s="58"/>
      <c r="AS316" s="58"/>
      <c r="AT316" s="66"/>
      <c r="AU316" s="60"/>
      <c r="AV316" s="60"/>
      <c r="AW316" s="61"/>
      <c r="AX316" s="62"/>
      <c r="AY316" s="31">
        <f t="shared" si="49"/>
        <v>20</v>
      </c>
      <c r="AZ316" s="63"/>
      <c r="BA316" s="69"/>
      <c r="BB316" s="69"/>
      <c r="BC316" s="69"/>
      <c r="BD316" s="71"/>
      <c r="BE316" s="71"/>
      <c r="BF316" s="71"/>
      <c r="BG316" s="72"/>
      <c r="BH316" s="73"/>
      <c r="BI316" s="73"/>
      <c r="BJ316" s="74"/>
      <c r="BK316" s="74"/>
      <c r="BL316" s="77">
        <f t="shared" si="45"/>
        <v>0</v>
      </c>
      <c r="BM316" s="80">
        <f t="shared" si="46"/>
        <v>20</v>
      </c>
      <c r="BN316" s="81"/>
      <c r="BO316" s="82">
        <f>IF(ISBLANK(A316),"",VLOOKUP(LEFT(A316,1),Coordinate,2,FALSE))</f>
        <v>5</v>
      </c>
      <c r="BP316" s="83">
        <f t="shared" si="47"/>
        <v>5</v>
      </c>
      <c r="BQ316" s="84">
        <f t="shared" si="48"/>
        <v>81</v>
      </c>
      <c r="BR316" s="54">
        <f>IF(ISBLANK(A316),"",vlookup(LEFT(A316,1),Coordinate,9,false))</f>
        <v>24</v>
      </c>
      <c r="BS316" s="54">
        <f>IF(ISBLANK(A316),"",VLOOKUP(MID(A316,2,1),Coordinate,9,false))</f>
        <v>7</v>
      </c>
      <c r="BT316" s="54">
        <f>IF(ISBLANK(A316),"",VLOOKUP(MID(A316,3,1),Coordinate,9,false))</f>
        <v>10</v>
      </c>
      <c r="BU316" s="54">
        <f>IF(ISBLANK(A316),"",VLOOKUP(MID(A316,4,1),Coordinate,9,false))</f>
        <v>9</v>
      </c>
      <c r="BV316" s="54">
        <f>IF(ISBLANK(A316),"",VLOOKUP(MID(A316,5,1),Coordinate,9,false))</f>
        <v>14</v>
      </c>
      <c r="BW316" s="54">
        <f>IF(ISBLANK(A316),"",VLOOKUP(MID(A316,6,1),Coordinate,9,false))</f>
        <v>9</v>
      </c>
      <c r="BX316" s="84">
        <f>IF(ISBLANK(A316),"",VLOOKUP(RIGHT(A316,1),Coordinate,9,false))</f>
        <v>8</v>
      </c>
      <c r="BY316" s="84">
        <f t="array" ref="BY316">SUMPRODUCT(BR316:BX316,TRANSPOSE(Weights))</f>
        <v>284</v>
      </c>
      <c r="BZ316" s="53"/>
    </row>
    <row r="317">
      <c r="A317" s="238" t="s">
        <v>990</v>
      </c>
      <c r="B317" s="51" t="str">
        <f>IF(ISBLANK(A317),"",if(C317="","N",if(VLOOKUP(BQ317,NewPlanet,3,false)=C317,"Y","N")))</f>
        <v>N</v>
      </c>
      <c r="C317" s="3" t="s">
        <v>991</v>
      </c>
      <c r="D317" s="52" t="s">
        <v>121</v>
      </c>
      <c r="E317" s="52" t="s">
        <v>121</v>
      </c>
      <c r="F317" s="52" t="s">
        <v>121</v>
      </c>
      <c r="G317" s="53"/>
      <c r="H317" s="52"/>
      <c r="I317" s="54">
        <f t="shared" si="42"/>
        <v>3</v>
      </c>
      <c r="J317" s="52" t="s">
        <v>121</v>
      </c>
      <c r="K317" s="52" t="s">
        <v>121</v>
      </c>
      <c r="L317" s="52"/>
      <c r="M317" s="52"/>
      <c r="N317" s="52"/>
      <c r="O317" s="54">
        <f t="shared" si="43"/>
        <v>2</v>
      </c>
      <c r="P317" s="55" t="s">
        <v>124</v>
      </c>
      <c r="Q317" s="56"/>
      <c r="R317" s="57" t="s">
        <v>131</v>
      </c>
      <c r="S317" s="58"/>
      <c r="T317" s="59" t="s">
        <v>124</v>
      </c>
      <c r="U317" s="60"/>
      <c r="V317" s="61"/>
      <c r="W317" s="62" t="s">
        <v>121</v>
      </c>
      <c r="X317" s="52" t="s">
        <v>121</v>
      </c>
      <c r="Y317" s="63"/>
      <c r="Z317" s="53">
        <v>3.0</v>
      </c>
      <c r="AA317" s="53">
        <v>3.0</v>
      </c>
      <c r="AB317" s="53">
        <v>4.0</v>
      </c>
      <c r="AC317" s="65"/>
      <c r="AD317" s="52"/>
      <c r="AE317" s="52"/>
      <c r="AF317" s="52"/>
      <c r="AG317" s="65"/>
      <c r="AH317" s="52"/>
      <c r="AI317" s="52"/>
      <c r="AJ317" s="52"/>
      <c r="AK317" s="65"/>
      <c r="AL317" s="52"/>
      <c r="AM317" s="52"/>
      <c r="AN317" s="52">
        <v>1.0</v>
      </c>
      <c r="AO317" s="56"/>
      <c r="AP317" s="56"/>
      <c r="AQ317" s="56"/>
      <c r="AR317" s="58"/>
      <c r="AS317" s="58">
        <v>2.0</v>
      </c>
      <c r="AT317" s="66"/>
      <c r="AU317" s="60"/>
      <c r="AV317" s="60"/>
      <c r="AW317" s="61"/>
      <c r="AX317" s="62"/>
      <c r="AY317" s="31">
        <f t="shared" si="49"/>
        <v>13</v>
      </c>
      <c r="AZ317" s="63"/>
      <c r="BA317" s="69"/>
      <c r="BB317" s="69"/>
      <c r="BC317" s="69"/>
      <c r="BD317" s="71"/>
      <c r="BE317" s="71"/>
      <c r="BF317" s="71"/>
      <c r="BG317" s="72"/>
      <c r="BH317" s="73"/>
      <c r="BI317" s="73"/>
      <c r="BJ317" s="74">
        <v>7.0</v>
      </c>
      <c r="BK317" s="74"/>
      <c r="BL317" s="77">
        <f t="shared" si="45"/>
        <v>7</v>
      </c>
      <c r="BM317" s="80">
        <f t="shared" si="46"/>
        <v>20</v>
      </c>
      <c r="BN317" s="81"/>
      <c r="BO317" s="82">
        <f>IF(ISBLANK(A317),"",VLOOKUP(LEFT(A317,1),Coordinate,2,FALSE))</f>
        <v>5</v>
      </c>
      <c r="BP317" s="83">
        <f t="shared" si="47"/>
        <v>5</v>
      </c>
      <c r="BQ317" s="84">
        <f t="shared" si="48"/>
        <v>107</v>
      </c>
      <c r="BR317" s="54">
        <f>IF(ISBLANK(A317),"",vlookup(LEFT(A317,1),Coordinate,9,false))</f>
        <v>24</v>
      </c>
      <c r="BS317" s="54">
        <f>IF(ISBLANK(A317),"",VLOOKUP(MID(A317,2,1),Coordinate,9,false))</f>
        <v>14</v>
      </c>
      <c r="BT317" s="54">
        <f>IF(ISBLANK(A317),"",VLOOKUP(MID(A317,3,1),Coordinate,9,false))</f>
        <v>6</v>
      </c>
      <c r="BU317" s="54">
        <f>IF(ISBLANK(A317),"",VLOOKUP(MID(A317,4,1),Coordinate,9,false))</f>
        <v>7</v>
      </c>
      <c r="BV317" s="54">
        <f>IF(ISBLANK(A317),"",VLOOKUP(MID(A317,5,1),Coordinate,9,false))</f>
        <v>20</v>
      </c>
      <c r="BW317" s="54">
        <f>IF(ISBLANK(A317),"",VLOOKUP(MID(A317,6,1),Coordinate,9,false))</f>
        <v>17</v>
      </c>
      <c r="BX317" s="84">
        <f>IF(ISBLANK(A317),"",VLOOKUP(RIGHT(A317,1),Coordinate,9,false))</f>
        <v>19</v>
      </c>
      <c r="BY317" s="84">
        <f t="array" ref="BY317">SUMPRODUCT(BR317:BX317,TRANSPOSE(Weights))</f>
        <v>433</v>
      </c>
      <c r="BZ317" s="53"/>
    </row>
    <row r="318">
      <c r="A318" s="238" t="s">
        <v>992</v>
      </c>
      <c r="B318" s="51" t="str">
        <f>IF(ISBLANK(A318),"",if(C318="","N",if(VLOOKUP(BQ318,NewPlanet,3,false)=C318,"Y","N")))</f>
        <v>N</v>
      </c>
      <c r="C318" s="3" t="s">
        <v>993</v>
      </c>
      <c r="D318" s="52" t="s">
        <v>121</v>
      </c>
      <c r="E318" s="52" t="s">
        <v>121</v>
      </c>
      <c r="F318" s="52"/>
      <c r="G318" s="53" t="s">
        <v>121</v>
      </c>
      <c r="H318" s="52"/>
      <c r="I318" s="54">
        <f t="shared" si="42"/>
        <v>3</v>
      </c>
      <c r="J318" s="52" t="s">
        <v>121</v>
      </c>
      <c r="K318" s="52" t="s">
        <v>121</v>
      </c>
      <c r="L318" s="52"/>
      <c r="M318" s="52"/>
      <c r="N318" s="52"/>
      <c r="O318" s="54">
        <f t="shared" si="43"/>
        <v>2</v>
      </c>
      <c r="P318" s="55" t="s">
        <v>124</v>
      </c>
      <c r="Q318" s="56"/>
      <c r="R318" s="57" t="s">
        <v>123</v>
      </c>
      <c r="S318" s="58" t="s">
        <v>121</v>
      </c>
      <c r="T318" s="59" t="s">
        <v>125</v>
      </c>
      <c r="U318" s="60" t="s">
        <v>121</v>
      </c>
      <c r="V318" s="61" t="s">
        <v>121</v>
      </c>
      <c r="W318" s="62"/>
      <c r="X318" s="52"/>
      <c r="Y318" s="63"/>
      <c r="Z318" s="53">
        <v>2.0</v>
      </c>
      <c r="AA318" s="53">
        <v>2.0</v>
      </c>
      <c r="AB318" s="53"/>
      <c r="AC318" s="65"/>
      <c r="AD318" s="52"/>
      <c r="AE318" s="52"/>
      <c r="AF318" s="52"/>
      <c r="AG318" s="65"/>
      <c r="AH318" s="52"/>
      <c r="AI318" s="52"/>
      <c r="AJ318" s="52"/>
      <c r="AK318" s="65"/>
      <c r="AL318" s="52"/>
      <c r="AM318" s="52"/>
      <c r="AN318" s="52"/>
      <c r="AO318" s="56"/>
      <c r="AP318" s="56"/>
      <c r="AQ318" s="56"/>
      <c r="AR318" s="58"/>
      <c r="AS318" s="58"/>
      <c r="AT318" s="66"/>
      <c r="AU318" s="60"/>
      <c r="AV318" s="60"/>
      <c r="AW318" s="61"/>
      <c r="AX318" s="62"/>
      <c r="AY318" s="31">
        <f t="shared" si="49"/>
        <v>4</v>
      </c>
      <c r="AZ318" s="63"/>
      <c r="BA318" s="69"/>
      <c r="BB318" s="69"/>
      <c r="BC318" s="69"/>
      <c r="BD318" s="71">
        <v>4.0</v>
      </c>
      <c r="BE318" s="71"/>
      <c r="BF318" s="71"/>
      <c r="BG318" s="72">
        <v>7.0</v>
      </c>
      <c r="BH318" s="73">
        <v>5.0</v>
      </c>
      <c r="BI318" s="73"/>
      <c r="BJ318" s="74"/>
      <c r="BK318" s="74"/>
      <c r="BL318" s="77">
        <f t="shared" si="45"/>
        <v>16</v>
      </c>
      <c r="BM318" s="80">
        <f t="shared" si="46"/>
        <v>20</v>
      </c>
      <c r="BN318" s="81"/>
      <c r="BO318" s="82">
        <f>IF(ISBLANK(A318),"",VLOOKUP(LEFT(A318,1),Coordinate,2,FALSE))</f>
        <v>5</v>
      </c>
      <c r="BP318" s="83">
        <f t="shared" si="47"/>
        <v>5</v>
      </c>
      <c r="BQ318" s="84">
        <f t="shared" si="48"/>
        <v>132</v>
      </c>
      <c r="BR318" s="54">
        <f>IF(ISBLANK(A318),"",vlookup(LEFT(A318,1),Coordinate,9,false))</f>
        <v>24</v>
      </c>
      <c r="BS318" s="54">
        <f>IF(ISBLANK(A318),"",VLOOKUP(MID(A318,2,1),Coordinate,9,false))</f>
        <v>14</v>
      </c>
      <c r="BT318" s="54">
        <f>IF(ISBLANK(A318),"",VLOOKUP(MID(A318,3,1),Coordinate,9,false))</f>
        <v>24</v>
      </c>
      <c r="BU318" s="54">
        <f>IF(ISBLANK(A318),"",VLOOKUP(MID(A318,4,1),Coordinate,9,false))</f>
        <v>14</v>
      </c>
      <c r="BV318" s="54">
        <f>IF(ISBLANK(A318),"",VLOOKUP(MID(A318,5,1),Coordinate,9,false))</f>
        <v>24</v>
      </c>
      <c r="BW318" s="54">
        <f>IF(ISBLANK(A318),"",VLOOKUP(MID(A318,6,1),Coordinate,9,false))</f>
        <v>14</v>
      </c>
      <c r="BX318" s="84">
        <f>IF(ISBLANK(A318),"",VLOOKUP(RIGHT(A318,1),Coordinate,9,false))</f>
        <v>18</v>
      </c>
      <c r="BY318" s="84">
        <f t="array" ref="BY318">SUMPRODUCT(BR318:BX318,TRANSPOSE(Weights))</f>
        <v>510</v>
      </c>
      <c r="BZ318" s="53"/>
    </row>
    <row r="319">
      <c r="A319" s="238" t="s">
        <v>994</v>
      </c>
      <c r="B319" s="51" t="str">
        <f>IF(ISBLANK(A319),"",if(C319="","N",if(VLOOKUP(BQ319,NewPlanet,3,false)=C319,"Y","N")))</f>
        <v>N</v>
      </c>
      <c r="C319" s="3" t="s">
        <v>995</v>
      </c>
      <c r="D319" s="52"/>
      <c r="E319" s="52" t="s">
        <v>121</v>
      </c>
      <c r="F319" s="52"/>
      <c r="G319" s="53" t="s">
        <v>121</v>
      </c>
      <c r="H319" s="52" t="s">
        <v>121</v>
      </c>
      <c r="I319" s="54">
        <f t="shared" si="42"/>
        <v>3</v>
      </c>
      <c r="J319" s="52" t="s">
        <v>121</v>
      </c>
      <c r="K319" s="52"/>
      <c r="L319" s="52" t="s">
        <v>121</v>
      </c>
      <c r="M319" s="52"/>
      <c r="N319" s="52"/>
      <c r="O319" s="54">
        <f t="shared" si="43"/>
        <v>2</v>
      </c>
      <c r="P319" s="55" t="s">
        <v>123</v>
      </c>
      <c r="Q319" s="56"/>
      <c r="R319" s="57" t="s">
        <v>123</v>
      </c>
      <c r="S319" s="58"/>
      <c r="T319" s="59" t="s">
        <v>124</v>
      </c>
      <c r="U319" s="60"/>
      <c r="V319" s="61"/>
      <c r="W319" s="62"/>
      <c r="X319" s="52" t="s">
        <v>121</v>
      </c>
      <c r="Y319" s="63"/>
      <c r="Z319" s="53">
        <v>3.0</v>
      </c>
      <c r="AA319" s="53">
        <v>4.0</v>
      </c>
      <c r="AB319" s="53">
        <v>4.0</v>
      </c>
      <c r="AC319" s="65"/>
      <c r="AD319" s="52"/>
      <c r="AE319" s="52"/>
      <c r="AF319" s="52">
        <v>1.0</v>
      </c>
      <c r="AG319" s="65"/>
      <c r="AH319" s="52"/>
      <c r="AI319" s="52"/>
      <c r="AJ319" s="52"/>
      <c r="AK319" s="65"/>
      <c r="AL319" s="52"/>
      <c r="AM319" s="52"/>
      <c r="AN319" s="52"/>
      <c r="AO319" s="56">
        <v>3.0</v>
      </c>
      <c r="AP319" s="56"/>
      <c r="AQ319" s="56"/>
      <c r="AR319" s="58">
        <v>5.0</v>
      </c>
      <c r="AS319" s="58"/>
      <c r="AT319" s="66"/>
      <c r="AU319" s="60"/>
      <c r="AV319" s="60"/>
      <c r="AW319" s="61"/>
      <c r="AX319" s="62"/>
      <c r="AY319" s="31">
        <f t="shared" si="49"/>
        <v>20</v>
      </c>
      <c r="AZ319" s="63"/>
      <c r="BA319" s="69"/>
      <c r="BB319" s="69"/>
      <c r="BC319" s="69"/>
      <c r="BD319" s="71"/>
      <c r="BE319" s="71"/>
      <c r="BF319" s="71"/>
      <c r="BG319" s="72"/>
      <c r="BH319" s="73"/>
      <c r="BI319" s="73"/>
      <c r="BJ319" s="74"/>
      <c r="BK319" s="74"/>
      <c r="BL319" s="77">
        <f t="shared" si="45"/>
        <v>0</v>
      </c>
      <c r="BM319" s="80">
        <f t="shared" si="46"/>
        <v>20</v>
      </c>
      <c r="BN319" s="81"/>
      <c r="BO319" s="82">
        <f>IF(ISBLANK(A319),"",VLOOKUP(LEFT(A319,1),Coordinate,2,FALSE))</f>
        <v>5</v>
      </c>
      <c r="BP319" s="83">
        <f t="shared" si="47"/>
        <v>5</v>
      </c>
      <c r="BQ319" s="84">
        <f t="shared" si="48"/>
        <v>119</v>
      </c>
      <c r="BR319" s="54">
        <f>IF(ISBLANK(A319),"",vlookup(LEFT(A319,1),Coordinate,9,false))</f>
        <v>24</v>
      </c>
      <c r="BS319" s="54">
        <f>IF(ISBLANK(A319),"",VLOOKUP(MID(A319,2,1),Coordinate,9,false))</f>
        <v>19</v>
      </c>
      <c r="BT319" s="54">
        <f>IF(ISBLANK(A319),"",VLOOKUP(MID(A319,3,1),Coordinate,9,false))</f>
        <v>19</v>
      </c>
      <c r="BU319" s="54">
        <f>IF(ISBLANK(A319),"",VLOOKUP(MID(A319,4,1),Coordinate,9,false))</f>
        <v>17</v>
      </c>
      <c r="BV319" s="54">
        <f>IF(ISBLANK(A319),"",VLOOKUP(MID(A319,5,1),Coordinate,9,false))</f>
        <v>8</v>
      </c>
      <c r="BW319" s="54">
        <f>IF(ISBLANK(A319),"",VLOOKUP(MID(A319,6,1),Coordinate,9,false))</f>
        <v>20</v>
      </c>
      <c r="BX319" s="84">
        <f>IF(ISBLANK(A319),"",VLOOKUP(RIGHT(A319,1),Coordinate,9,false))</f>
        <v>12</v>
      </c>
      <c r="BY319" s="84">
        <f t="array" ref="BY319">SUMPRODUCT(BR319:BX319,TRANSPOSE(Weights))</f>
        <v>431</v>
      </c>
      <c r="BZ319" s="53"/>
    </row>
    <row r="320">
      <c r="A320" s="238" t="s">
        <v>996</v>
      </c>
      <c r="B320" s="51" t="str">
        <f>IF(ISBLANK(A320),"",if(C320="","N",if(VLOOKUP(BQ320,NewPlanet,3,false)=C320,"Y","N")))</f>
        <v>N</v>
      </c>
      <c r="C320" s="3" t="s">
        <v>997</v>
      </c>
      <c r="D320" s="52" t="s">
        <v>119</v>
      </c>
      <c r="E320" s="52"/>
      <c r="F320" s="52" t="s">
        <v>119</v>
      </c>
      <c r="G320" s="53" t="s">
        <v>119</v>
      </c>
      <c r="H320" s="52"/>
      <c r="I320" s="54">
        <f t="shared" si="42"/>
        <v>3</v>
      </c>
      <c r="J320" s="52"/>
      <c r="K320" s="52"/>
      <c r="L320" s="52" t="s">
        <v>119</v>
      </c>
      <c r="M320" s="52" t="s">
        <v>119</v>
      </c>
      <c r="N320" s="52"/>
      <c r="O320" s="54">
        <f t="shared" si="43"/>
        <v>2</v>
      </c>
      <c r="P320" s="55" t="s">
        <v>123</v>
      </c>
      <c r="Q320" s="56"/>
      <c r="R320" s="57" t="s">
        <v>131</v>
      </c>
      <c r="S320" s="58"/>
      <c r="T320" s="59" t="s">
        <v>125</v>
      </c>
      <c r="U320" s="60" t="s">
        <v>121</v>
      </c>
      <c r="V320" s="61" t="s">
        <v>121</v>
      </c>
      <c r="W320" s="62"/>
      <c r="X320" s="52"/>
      <c r="Y320" s="63"/>
      <c r="Z320" s="53">
        <v>2.0</v>
      </c>
      <c r="AA320" s="53">
        <v>2.0</v>
      </c>
      <c r="AB320" s="53"/>
      <c r="AC320" s="65"/>
      <c r="AD320" s="52"/>
      <c r="AE320" s="52"/>
      <c r="AF320" s="52"/>
      <c r="AG320" s="65"/>
      <c r="AH320" s="52"/>
      <c r="AI320" s="52"/>
      <c r="AJ320" s="52"/>
      <c r="AK320" s="65"/>
      <c r="AL320" s="52"/>
      <c r="AM320" s="52"/>
      <c r="AN320" s="52"/>
      <c r="AO320" s="56">
        <v>3.0</v>
      </c>
      <c r="AP320" s="56"/>
      <c r="AQ320" s="56"/>
      <c r="AR320" s="58"/>
      <c r="AS320" s="58">
        <v>1.0</v>
      </c>
      <c r="AT320" s="66"/>
      <c r="AU320" s="60"/>
      <c r="AV320" s="60"/>
      <c r="AW320" s="61"/>
      <c r="AX320" s="62"/>
      <c r="AY320" s="31">
        <f t="shared" si="49"/>
        <v>8</v>
      </c>
      <c r="AZ320" s="63"/>
      <c r="BA320" s="69"/>
      <c r="BB320" s="69"/>
      <c r="BC320" s="69"/>
      <c r="BD320" s="71"/>
      <c r="BE320" s="71"/>
      <c r="BF320" s="71"/>
      <c r="BG320" s="72">
        <v>7.0</v>
      </c>
      <c r="BH320" s="73">
        <v>5.0</v>
      </c>
      <c r="BI320" s="73"/>
      <c r="BJ320" s="74"/>
      <c r="BK320" s="74"/>
      <c r="BL320" s="77">
        <f t="shared" si="45"/>
        <v>12</v>
      </c>
      <c r="BM320" s="80">
        <f t="shared" si="46"/>
        <v>20</v>
      </c>
      <c r="BN320" s="81"/>
      <c r="BO320" s="82">
        <f>IF(ISBLANK(A320),"",VLOOKUP(LEFT(A320,1),Coordinate,2,FALSE))</f>
        <v>5</v>
      </c>
      <c r="BP320" s="83">
        <f t="shared" si="47"/>
        <v>5</v>
      </c>
      <c r="BQ320" s="84">
        <f t="shared" si="48"/>
        <v>72</v>
      </c>
      <c r="BR320" s="54">
        <f>IF(ISBLANK(A320),"",vlookup(LEFT(A320,1),Coordinate,9,false))</f>
        <v>24</v>
      </c>
      <c r="BS320" s="54">
        <f>IF(ISBLANK(A320),"",VLOOKUP(MID(A320,2,1),Coordinate,9,false))</f>
        <v>24</v>
      </c>
      <c r="BT320" s="54">
        <f>IF(ISBLANK(A320),"",VLOOKUP(MID(A320,3,1),Coordinate,9,false))</f>
        <v>23</v>
      </c>
      <c r="BU320" s="54">
        <f>IF(ISBLANK(A320),"",VLOOKUP(MID(A320,4,1),Coordinate,9,false))</f>
        <v>0</v>
      </c>
      <c r="BV320" s="54">
        <f>IF(ISBLANK(A320),"",VLOOKUP(MID(A320,5,1),Coordinate,9,false))</f>
        <v>0</v>
      </c>
      <c r="BW320" s="54">
        <f>IF(ISBLANK(A320),"",VLOOKUP(MID(A320,6,1),Coordinate,9,false))</f>
        <v>0</v>
      </c>
      <c r="BX320" s="84">
        <f>IF(ISBLANK(A320),"",VLOOKUP(RIGHT(A320,1),Coordinate,9,false))</f>
        <v>1</v>
      </c>
      <c r="BY320" s="84">
        <f t="array" ref="BY320">SUMPRODUCT(BR320:BX320,TRANSPOSE(Weights))</f>
        <v>148</v>
      </c>
      <c r="BZ320" s="53"/>
    </row>
    <row r="321">
      <c r="A321" s="238" t="s">
        <v>998</v>
      </c>
      <c r="B321" s="51" t="str">
        <f>IF(ISBLANK(A321),"",if(C321="","N",if(VLOOKUP(BQ321,NewPlanet,3,false)=C321,"Y","N")))</f>
        <v>N</v>
      </c>
      <c r="C321" s="3" t="s">
        <v>999</v>
      </c>
      <c r="D321" s="52" t="s">
        <v>119</v>
      </c>
      <c r="E321" s="52"/>
      <c r="F321" s="52" t="s">
        <v>119</v>
      </c>
      <c r="G321" s="53" t="s">
        <v>119</v>
      </c>
      <c r="H321" s="52"/>
      <c r="I321" s="54">
        <f t="shared" si="42"/>
        <v>3</v>
      </c>
      <c r="J321" s="52"/>
      <c r="K321" s="52"/>
      <c r="L321" s="52" t="s">
        <v>119</v>
      </c>
      <c r="M321" s="52" t="s">
        <v>119</v>
      </c>
      <c r="N321" s="52"/>
      <c r="O321" s="54">
        <f t="shared" si="43"/>
        <v>2</v>
      </c>
      <c r="P321" s="55" t="s">
        <v>122</v>
      </c>
      <c r="Q321" s="56"/>
      <c r="R321" s="57" t="s">
        <v>123</v>
      </c>
      <c r="S321" s="58" t="s">
        <v>119</v>
      </c>
      <c r="T321" s="59" t="s">
        <v>125</v>
      </c>
      <c r="U321" s="60"/>
      <c r="V321" s="61" t="s">
        <v>119</v>
      </c>
      <c r="W321" s="62"/>
      <c r="X321" s="52"/>
      <c r="Y321" s="63"/>
      <c r="Z321" s="53">
        <v>3.0</v>
      </c>
      <c r="AA321" s="53">
        <v>3.0</v>
      </c>
      <c r="AB321" s="53"/>
      <c r="AC321" s="65"/>
      <c r="AD321" s="52"/>
      <c r="AE321" s="52"/>
      <c r="AF321" s="52"/>
      <c r="AG321" s="65"/>
      <c r="AH321" s="52"/>
      <c r="AI321" s="52"/>
      <c r="AJ321" s="52"/>
      <c r="AK321" s="65"/>
      <c r="AL321" s="52"/>
      <c r="AM321" s="52"/>
      <c r="AN321" s="52"/>
      <c r="AO321" s="56"/>
      <c r="AP321" s="56"/>
      <c r="AQ321" s="56">
        <v>2.0</v>
      </c>
      <c r="AR321" s="58"/>
      <c r="AS321" s="58"/>
      <c r="AT321" s="66"/>
      <c r="AU321" s="60">
        <v>1.0</v>
      </c>
      <c r="AV321" s="60" t="s">
        <v>1000</v>
      </c>
      <c r="AW321" s="61"/>
      <c r="AX321" s="62"/>
      <c r="AY321" s="31">
        <f t="shared" si="49"/>
        <v>9</v>
      </c>
      <c r="AZ321" s="63"/>
      <c r="BA321" s="69"/>
      <c r="BB321" s="69"/>
      <c r="BC321" s="69"/>
      <c r="BD321" s="71">
        <v>3.0</v>
      </c>
      <c r="BE321" s="71"/>
      <c r="BF321" s="71"/>
      <c r="BG321" s="72"/>
      <c r="BH321" s="73">
        <v>8.0</v>
      </c>
      <c r="BI321" s="73"/>
      <c r="BJ321" s="74"/>
      <c r="BK321" s="74"/>
      <c r="BL321" s="77">
        <f t="shared" si="45"/>
        <v>11</v>
      </c>
      <c r="BM321" s="80">
        <f t="shared" si="46"/>
        <v>20</v>
      </c>
      <c r="BN321" s="81"/>
      <c r="BO321" s="82">
        <f>IF(ISBLANK(A321),"",VLOOKUP(LEFT(A321,1),Coordinate,2,FALSE))</f>
        <v>5</v>
      </c>
      <c r="BP321" s="83">
        <f t="shared" si="47"/>
        <v>5</v>
      </c>
      <c r="BQ321" s="84">
        <f t="shared" si="48"/>
        <v>174</v>
      </c>
      <c r="BR321" s="54">
        <f>IF(ISBLANK(A321),"",vlookup(LEFT(A321,1),Coordinate,9,false))</f>
        <v>24</v>
      </c>
      <c r="BS321" s="54">
        <f>IF(ISBLANK(A321),"",VLOOKUP(MID(A321,2,1),Coordinate,9,false))</f>
        <v>25</v>
      </c>
      <c r="BT321" s="54">
        <f>IF(ISBLANK(A321),"",VLOOKUP(MID(A321,3,1),Coordinate,9,false))</f>
        <v>25</v>
      </c>
      <c r="BU321" s="54">
        <f>IF(ISBLANK(A321),"",VLOOKUP(MID(A321,4,1),Coordinate,9,false))</f>
        <v>25</v>
      </c>
      <c r="BV321" s="54">
        <f>IF(ISBLANK(A321),"",VLOOKUP(MID(A321,5,1),Coordinate,9,false))</f>
        <v>25</v>
      </c>
      <c r="BW321" s="54">
        <f>IF(ISBLANK(A321),"",VLOOKUP(MID(A321,6,1),Coordinate,9,false))</f>
        <v>25</v>
      </c>
      <c r="BX321" s="84">
        <f>IF(ISBLANK(A321),"",VLOOKUP(RIGHT(A321,1),Coordinate,9,false))</f>
        <v>25</v>
      </c>
      <c r="BY321" s="84">
        <f t="array" ref="BY321">SUMPRODUCT(BR321:BX321,TRANSPOSE(Weights))</f>
        <v>699</v>
      </c>
      <c r="BZ321" s="53"/>
    </row>
    <row r="322">
      <c r="A322" s="238" t="s">
        <v>1001</v>
      </c>
      <c r="B322" s="51" t="str">
        <f>IF(ISBLANK(A322),"",if(C322="","N",if(VLOOKUP(BQ322,NewPlanet,3,false)=C322,"Y","N")))</f>
        <v>N</v>
      </c>
      <c r="C322" s="3" t="s">
        <v>1002</v>
      </c>
      <c r="D322" s="52"/>
      <c r="E322" s="52" t="s">
        <v>119</v>
      </c>
      <c r="F322" s="52" t="s">
        <v>119</v>
      </c>
      <c r="G322" s="53" t="s">
        <v>119</v>
      </c>
      <c r="H322" s="52"/>
      <c r="I322" s="54">
        <f t="shared" si="42"/>
        <v>3</v>
      </c>
      <c r="J322" s="52" t="s">
        <v>119</v>
      </c>
      <c r="K322" s="52"/>
      <c r="L322" s="52" t="s">
        <v>119</v>
      </c>
      <c r="M322" s="52"/>
      <c r="N322" s="52" t="s">
        <v>119</v>
      </c>
      <c r="O322" s="54">
        <f t="shared" si="43"/>
        <v>3</v>
      </c>
      <c r="P322" s="55" t="s">
        <v>124</v>
      </c>
      <c r="Q322" s="56"/>
      <c r="R322" s="57" t="s">
        <v>122</v>
      </c>
      <c r="S322" s="58"/>
      <c r="T322" s="59" t="s">
        <v>125</v>
      </c>
      <c r="U322" s="60"/>
      <c r="V322" s="61"/>
      <c r="W322" s="62" t="s">
        <v>119</v>
      </c>
      <c r="X322" s="52"/>
      <c r="Y322" s="63"/>
      <c r="Z322" s="53">
        <v>3.0</v>
      </c>
      <c r="AA322" s="53">
        <v>3.0</v>
      </c>
      <c r="AB322" s="53"/>
      <c r="AC322" s="65"/>
      <c r="AD322" s="52"/>
      <c r="AE322" s="52"/>
      <c r="AF322" s="52"/>
      <c r="AG322" s="65"/>
      <c r="AH322" s="52"/>
      <c r="AI322" s="52"/>
      <c r="AJ322" s="52"/>
      <c r="AK322" s="65"/>
      <c r="AL322" s="52"/>
      <c r="AM322" s="52"/>
      <c r="AN322" s="52"/>
      <c r="AO322" s="56"/>
      <c r="AP322" s="56"/>
      <c r="AQ322" s="56"/>
      <c r="AR322" s="58"/>
      <c r="AS322" s="58"/>
      <c r="AT322" s="66">
        <v>5.0</v>
      </c>
      <c r="AU322" s="60">
        <v>1.0</v>
      </c>
      <c r="AV322" s="60" t="s">
        <v>1003</v>
      </c>
      <c r="AW322" s="61"/>
      <c r="AX322" s="62"/>
      <c r="AY322" s="31">
        <f t="shared" si="49"/>
        <v>12</v>
      </c>
      <c r="AZ322" s="63"/>
      <c r="BA322" s="69"/>
      <c r="BB322" s="69"/>
      <c r="BC322" s="69"/>
      <c r="BD322" s="71"/>
      <c r="BE322" s="71"/>
      <c r="BF322" s="71"/>
      <c r="BG322" s="72"/>
      <c r="BH322" s="73"/>
      <c r="BI322" s="73"/>
      <c r="BJ322" s="74">
        <v>8.0</v>
      </c>
      <c r="BK322" s="74"/>
      <c r="BL322" s="77">
        <f t="shared" si="45"/>
        <v>8</v>
      </c>
      <c r="BM322" s="80">
        <f t="shared" si="46"/>
        <v>20</v>
      </c>
      <c r="BN322" s="81" t="s">
        <v>1004</v>
      </c>
      <c r="BO322" s="82">
        <f>IF(ISBLANK(A322),"",VLOOKUP(LEFT(A322,1),Coordinate,2,FALSE))</f>
        <v>6</v>
      </c>
      <c r="BP322" s="83">
        <f t="shared" si="47"/>
        <v>6</v>
      </c>
      <c r="BQ322" s="84">
        <f t="shared" si="48"/>
        <v>25</v>
      </c>
      <c r="BR322" s="54">
        <f>IF(ISBLANK(A322),"",vlookup(LEFT(A322,1),Coordinate,9,false))</f>
        <v>25</v>
      </c>
      <c r="BS322" s="54">
        <f>IF(ISBLANK(A322),"",VLOOKUP(MID(A322,2,1),Coordinate,9,false))</f>
        <v>0</v>
      </c>
      <c r="BT322" s="54">
        <f>IF(ISBLANK(A322),"",VLOOKUP(MID(A322,3,1),Coordinate,9,false))</f>
        <v>0</v>
      </c>
      <c r="BU322" s="54">
        <f>IF(ISBLANK(A322),"",VLOOKUP(MID(A322,4,1),Coordinate,9,false))</f>
        <v>0</v>
      </c>
      <c r="BV322" s="54">
        <f>IF(ISBLANK(A322),"",VLOOKUP(MID(A322,5,1),Coordinate,9,false))</f>
        <v>0</v>
      </c>
      <c r="BW322" s="54">
        <f>IF(ISBLANK(A322),"",VLOOKUP(MID(A322,6,1),Coordinate,9,false))</f>
        <v>0</v>
      </c>
      <c r="BX322" s="84">
        <f>IF(ISBLANK(A322),"",VLOOKUP(RIGHT(A322,1),Coordinate,9,false))</f>
        <v>0</v>
      </c>
      <c r="BY322" s="84">
        <f t="array" ref="BY322">SUMPRODUCT(BR322:BX322,TRANSPOSE(Weights))</f>
        <v>25</v>
      </c>
      <c r="BZ322" s="53"/>
    </row>
    <row r="323">
      <c r="A323" s="238" t="s">
        <v>1005</v>
      </c>
      <c r="B323" s="51" t="str">
        <f>IF(ISBLANK(A323),"",if(C323="","N",if(VLOOKUP(BQ323,NewPlanet,3,false)=C323,"Y","N")))</f>
        <v>N</v>
      </c>
      <c r="C323" s="3" t="s">
        <v>1006</v>
      </c>
      <c r="D323" s="53" t="s">
        <v>119</v>
      </c>
      <c r="E323" s="52"/>
      <c r="F323" s="53" t="s">
        <v>119</v>
      </c>
      <c r="G323" s="53"/>
      <c r="H323" s="53" t="s">
        <v>119</v>
      </c>
      <c r="I323" s="54">
        <f t="shared" si="42"/>
        <v>3</v>
      </c>
      <c r="J323" s="53" t="s">
        <v>119</v>
      </c>
      <c r="K323" s="53" t="s">
        <v>119</v>
      </c>
      <c r="L323" s="52"/>
      <c r="M323" s="52"/>
      <c r="N323" s="53" t="s">
        <v>119</v>
      </c>
      <c r="O323" s="54">
        <f t="shared" si="43"/>
        <v>3</v>
      </c>
      <c r="P323" s="55" t="s">
        <v>122</v>
      </c>
      <c r="Q323" s="56"/>
      <c r="R323" s="57" t="s">
        <v>123</v>
      </c>
      <c r="S323" s="58"/>
      <c r="T323" s="59" t="s">
        <v>125</v>
      </c>
      <c r="U323" s="67" t="s">
        <v>121</v>
      </c>
      <c r="V323" s="68" t="s">
        <v>119</v>
      </c>
      <c r="W323" s="62"/>
      <c r="X323" s="52"/>
      <c r="Y323" s="63"/>
      <c r="Z323" s="53">
        <v>3.0</v>
      </c>
      <c r="AA323" s="53">
        <v>3.0</v>
      </c>
      <c r="AB323" s="53"/>
      <c r="AC323" s="65"/>
      <c r="AD323" s="52"/>
      <c r="AE323" s="52"/>
      <c r="AF323" s="52"/>
      <c r="AG323" s="65"/>
      <c r="AH323" s="52"/>
      <c r="AI323" s="52"/>
      <c r="AJ323" s="52"/>
      <c r="AK323" s="65"/>
      <c r="AL323" s="52"/>
      <c r="AM323" s="52"/>
      <c r="AN323" s="52"/>
      <c r="AO323" s="56"/>
      <c r="AP323" s="56"/>
      <c r="AQ323" s="64">
        <v>3.0</v>
      </c>
      <c r="AR323" s="66">
        <v>3.0</v>
      </c>
      <c r="AS323" s="58"/>
      <c r="AT323" s="66"/>
      <c r="AU323" s="60"/>
      <c r="AV323" s="60"/>
      <c r="AW323" s="61"/>
      <c r="AX323" s="62"/>
      <c r="AY323" s="31">
        <f t="shared" si="49"/>
        <v>12</v>
      </c>
      <c r="AZ323" s="63"/>
      <c r="BA323" s="69"/>
      <c r="BB323" s="69"/>
      <c r="BC323" s="69"/>
      <c r="BD323" s="71"/>
      <c r="BE323" s="71"/>
      <c r="BF323" s="71"/>
      <c r="BG323" s="76">
        <v>3.0</v>
      </c>
      <c r="BH323" s="78">
        <v>3.0</v>
      </c>
      <c r="BI323" s="78">
        <v>2.0</v>
      </c>
      <c r="BJ323" s="74"/>
      <c r="BK323" s="74"/>
      <c r="BL323" s="77">
        <f t="shared" si="45"/>
        <v>8</v>
      </c>
      <c r="BM323" s="80">
        <f t="shared" si="46"/>
        <v>20</v>
      </c>
      <c r="BN323" s="81"/>
      <c r="BO323" s="82">
        <f>IF(ISBLANK(A323),"",VLOOKUP(LEFT(A323,1),Coordinate,2,FALSE))</f>
        <v>6</v>
      </c>
      <c r="BP323" s="83">
        <f t="shared" si="47"/>
        <v>6</v>
      </c>
      <c r="BQ323" s="84">
        <f t="shared" si="48"/>
        <v>50</v>
      </c>
      <c r="BR323" s="54">
        <f>IF(ISBLANK(A323),"",vlookup(LEFT(A323,1),Coordinate,9,false))</f>
        <v>25</v>
      </c>
      <c r="BS323" s="54">
        <f>IF(ISBLANK(A323),"",VLOOKUP(MID(A323,2,1),Coordinate,9,false))</f>
        <v>0</v>
      </c>
      <c r="BT323" s="54">
        <f>IF(ISBLANK(A323),"",VLOOKUP(MID(A323,3,1),Coordinate,9,false))</f>
        <v>0</v>
      </c>
      <c r="BU323" s="54">
        <f>IF(ISBLANK(A323),"",VLOOKUP(MID(A323,4,1),Coordinate,9,false))</f>
        <v>0</v>
      </c>
      <c r="BV323" s="54">
        <f>IF(ISBLANK(A323),"",VLOOKUP(MID(A323,5,1),Coordinate,9,false))</f>
        <v>0</v>
      </c>
      <c r="BW323" s="54">
        <f>IF(ISBLANK(A323),"",VLOOKUP(MID(A323,6,1),Coordinate,9,false))</f>
        <v>0</v>
      </c>
      <c r="BX323" s="84">
        <f>IF(ISBLANK(A323),"",VLOOKUP(RIGHT(A323,1),Coordinate,9,false))</f>
        <v>25</v>
      </c>
      <c r="BY323" s="84">
        <f t="array" ref="BY323">SUMPRODUCT(BR323:BX323,TRANSPOSE(Weights))</f>
        <v>200</v>
      </c>
      <c r="BZ323" s="53"/>
    </row>
    <row r="324">
      <c r="A324" s="238" t="s">
        <v>1007</v>
      </c>
      <c r="B324" s="51" t="str">
        <f>IF(ISBLANK(A324),"",if(C324="","N",if(VLOOKUP(BQ324,NewPlanet,3,false)=C324,"Y","N")))</f>
        <v>N</v>
      </c>
      <c r="C324" s="3" t="s">
        <v>389</v>
      </c>
      <c r="D324" s="52" t="s">
        <v>119</v>
      </c>
      <c r="E324" s="52"/>
      <c r="F324" s="52" t="s">
        <v>119</v>
      </c>
      <c r="G324" s="53"/>
      <c r="H324" s="52" t="s">
        <v>119</v>
      </c>
      <c r="I324" s="54">
        <f t="shared" si="42"/>
        <v>3</v>
      </c>
      <c r="J324" s="52" t="s">
        <v>119</v>
      </c>
      <c r="K324" s="52"/>
      <c r="L324" s="52" t="s">
        <v>119</v>
      </c>
      <c r="M324" s="52"/>
      <c r="N324" s="52" t="s">
        <v>119</v>
      </c>
      <c r="O324" s="54">
        <f t="shared" si="43"/>
        <v>3</v>
      </c>
      <c r="P324" s="55" t="s">
        <v>123</v>
      </c>
      <c r="Q324" s="56" t="s">
        <v>121</v>
      </c>
      <c r="R324" s="57" t="s">
        <v>124</v>
      </c>
      <c r="S324" s="58"/>
      <c r="T324" s="59" t="s">
        <v>124</v>
      </c>
      <c r="U324" s="60"/>
      <c r="V324" s="61" t="s">
        <v>121</v>
      </c>
      <c r="W324" s="62" t="s">
        <v>121</v>
      </c>
      <c r="X324" s="52"/>
      <c r="Y324" s="63"/>
      <c r="Z324" s="53">
        <v>3.0</v>
      </c>
      <c r="AA324" s="53">
        <v>2.0</v>
      </c>
      <c r="AB324" s="53">
        <v>0.0</v>
      </c>
      <c r="AC324" s="65"/>
      <c r="AD324" s="52"/>
      <c r="AE324" s="52"/>
      <c r="AF324" s="52"/>
      <c r="AG324" s="65"/>
      <c r="AH324" s="52"/>
      <c r="AI324" s="52"/>
      <c r="AJ324" s="52"/>
      <c r="AK324" s="65"/>
      <c r="AL324" s="52"/>
      <c r="AM324" s="52"/>
      <c r="AN324" s="52"/>
      <c r="AO324" s="56"/>
      <c r="AP324" s="56"/>
      <c r="AQ324" s="56"/>
      <c r="AR324" s="58"/>
      <c r="AS324" s="58"/>
      <c r="AT324" s="66"/>
      <c r="AU324" s="60"/>
      <c r="AV324" s="60"/>
      <c r="AW324" s="61"/>
      <c r="AX324" s="62"/>
      <c r="AY324" s="31">
        <f t="shared" si="49"/>
        <v>5</v>
      </c>
      <c r="AZ324" s="63"/>
      <c r="BA324" s="69">
        <v>3.0</v>
      </c>
      <c r="BB324" s="69"/>
      <c r="BC324" s="69"/>
      <c r="BD324" s="71"/>
      <c r="BE324" s="71"/>
      <c r="BF324" s="71"/>
      <c r="BG324" s="72"/>
      <c r="BH324" s="73">
        <v>8.0</v>
      </c>
      <c r="BI324" s="73"/>
      <c r="BJ324" s="74">
        <v>1.0</v>
      </c>
      <c r="BK324" s="74">
        <v>3.0</v>
      </c>
      <c r="BL324" s="77">
        <f t="shared" si="45"/>
        <v>15</v>
      </c>
      <c r="BM324" s="80">
        <f t="shared" si="46"/>
        <v>20</v>
      </c>
      <c r="BN324" s="81"/>
      <c r="BO324" s="82">
        <f>IF(ISBLANK(A324),"",VLOOKUP(LEFT(A324,1),Coordinate,2,FALSE))</f>
        <v>6</v>
      </c>
      <c r="BP324" s="83">
        <f t="shared" si="47"/>
        <v>6</v>
      </c>
      <c r="BQ324" s="84">
        <f t="shared" si="48"/>
        <v>62</v>
      </c>
      <c r="BR324" s="54">
        <f>IF(ISBLANK(A324),"",vlookup(LEFT(A324,1),Coordinate,9,false))</f>
        <v>25</v>
      </c>
      <c r="BS324" s="54">
        <f>IF(ISBLANK(A324),"",VLOOKUP(MID(A324,2,1),Coordinate,9,false))</f>
        <v>0</v>
      </c>
      <c r="BT324" s="54">
        <f>IF(ISBLANK(A324),"",VLOOKUP(MID(A324,3,1),Coordinate,9,false))</f>
        <v>0</v>
      </c>
      <c r="BU324" s="54">
        <f>IF(ISBLANK(A324),"",VLOOKUP(MID(A324,4,1),Coordinate,9,false))</f>
        <v>0</v>
      </c>
      <c r="BV324" s="54">
        <f>IF(ISBLANK(A324),"",VLOOKUP(MID(A324,5,1),Coordinate,9,false))</f>
        <v>12</v>
      </c>
      <c r="BW324" s="54">
        <f>IF(ISBLANK(A324),"",VLOOKUP(MID(A324,6,1),Coordinate,9,false))</f>
        <v>12</v>
      </c>
      <c r="BX324" s="84">
        <f>IF(ISBLANK(A324),"",VLOOKUP(RIGHT(A324,1),Coordinate,9,false))</f>
        <v>13</v>
      </c>
      <c r="BY324" s="84">
        <f t="array" ref="BY324">SUMPRODUCT(BR324:BX324,TRANSPOSE(Weights))</f>
        <v>248</v>
      </c>
      <c r="BZ324" s="53"/>
    </row>
    <row r="325">
      <c r="A325" s="238" t="s">
        <v>1008</v>
      </c>
      <c r="B325" s="51" t="str">
        <f>IF(ISBLANK(A325),"",if(C325="","N",if(VLOOKUP(BQ325,NewPlanet,3,false)=C325,"Y","N")))</f>
        <v>N</v>
      </c>
      <c r="C325" s="3" t="s">
        <v>1009</v>
      </c>
      <c r="D325" s="52" t="s">
        <v>119</v>
      </c>
      <c r="E325" s="52"/>
      <c r="F325" s="52"/>
      <c r="G325" s="53" t="s">
        <v>119</v>
      </c>
      <c r="H325" s="52" t="s">
        <v>119</v>
      </c>
      <c r="I325" s="54">
        <f t="shared" si="42"/>
        <v>3</v>
      </c>
      <c r="J325" s="52" t="s">
        <v>119</v>
      </c>
      <c r="K325" s="52" t="s">
        <v>119</v>
      </c>
      <c r="L325" s="52"/>
      <c r="M325" s="52"/>
      <c r="N325" s="52" t="s">
        <v>119</v>
      </c>
      <c r="O325" s="54">
        <f t="shared" si="43"/>
        <v>3</v>
      </c>
      <c r="P325" s="55" t="s">
        <v>123</v>
      </c>
      <c r="Q325" s="56" t="s">
        <v>121</v>
      </c>
      <c r="R325" s="57" t="s">
        <v>122</v>
      </c>
      <c r="S325" s="58" t="s">
        <v>121</v>
      </c>
      <c r="T325" s="59" t="s">
        <v>124</v>
      </c>
      <c r="U325" s="60"/>
      <c r="V325" s="61"/>
      <c r="W325" s="62" t="s">
        <v>121</v>
      </c>
      <c r="X325" s="52"/>
      <c r="Y325" s="63"/>
      <c r="Z325" s="53">
        <v>2.0</v>
      </c>
      <c r="AA325" s="53">
        <v>6.0</v>
      </c>
      <c r="AB325" s="53">
        <v>0.0</v>
      </c>
      <c r="AC325" s="65"/>
      <c r="AD325" s="52"/>
      <c r="AE325" s="52"/>
      <c r="AF325" s="52"/>
      <c r="AG325" s="65"/>
      <c r="AH325" s="52"/>
      <c r="AI325" s="52"/>
      <c r="AJ325" s="52"/>
      <c r="AK325" s="65"/>
      <c r="AL325" s="52"/>
      <c r="AM325" s="52"/>
      <c r="AN325" s="52"/>
      <c r="AO325" s="56"/>
      <c r="AP325" s="56"/>
      <c r="AQ325" s="56"/>
      <c r="AR325" s="58"/>
      <c r="AS325" s="58"/>
      <c r="AT325" s="66"/>
      <c r="AU325" s="60"/>
      <c r="AV325" s="60"/>
      <c r="AW325" s="61"/>
      <c r="AX325" s="62">
        <v>3.0</v>
      </c>
      <c r="AY325" s="31">
        <f t="shared" si="49"/>
        <v>11</v>
      </c>
      <c r="AZ325" s="63"/>
      <c r="BA325" s="69">
        <v>6.0</v>
      </c>
      <c r="BB325" s="69"/>
      <c r="BC325" s="69"/>
      <c r="BD325" s="71"/>
      <c r="BE325" s="71"/>
      <c r="BF325" s="71">
        <v>3.0</v>
      </c>
      <c r="BG325" s="72"/>
      <c r="BH325" s="73"/>
      <c r="BI325" s="73"/>
      <c r="BJ325" s="74"/>
      <c r="BK325" s="74"/>
      <c r="BL325" s="77">
        <f t="shared" si="45"/>
        <v>9</v>
      </c>
      <c r="BM325" s="80">
        <f t="shared" si="46"/>
        <v>20</v>
      </c>
      <c r="BN325" s="81"/>
      <c r="BO325" s="82">
        <f>IF(ISBLANK(A325),"",VLOOKUP(LEFT(A325,1),Coordinate,2,FALSE))</f>
        <v>6</v>
      </c>
      <c r="BP325" s="83">
        <f t="shared" si="47"/>
        <v>6</v>
      </c>
      <c r="BQ325" s="84">
        <f t="shared" si="48"/>
        <v>62</v>
      </c>
      <c r="BR325" s="54">
        <f>IF(ISBLANK(A325),"",vlookup(LEFT(A325,1),Coordinate,9,false))</f>
        <v>25</v>
      </c>
      <c r="BS325" s="54">
        <f>IF(ISBLANK(A325),"",VLOOKUP(MID(A325,2,1),Coordinate,9,false))</f>
        <v>0</v>
      </c>
      <c r="BT325" s="54">
        <f>IF(ISBLANK(A325),"",VLOOKUP(MID(A325,3,1),Coordinate,9,false))</f>
        <v>0</v>
      </c>
      <c r="BU325" s="54">
        <f>IF(ISBLANK(A325),"",VLOOKUP(MID(A325,4,1),Coordinate,9,false))</f>
        <v>0</v>
      </c>
      <c r="BV325" s="54">
        <f>IF(ISBLANK(A325),"",VLOOKUP(MID(A325,5,1),Coordinate,9,false))</f>
        <v>13</v>
      </c>
      <c r="BW325" s="54">
        <f>IF(ISBLANK(A325),"",VLOOKUP(MID(A325,6,1),Coordinate,9,false))</f>
        <v>11</v>
      </c>
      <c r="BX325" s="84">
        <f>IF(ISBLANK(A325),"",VLOOKUP(RIGHT(A325,1),Coordinate,9,false))</f>
        <v>13</v>
      </c>
      <c r="BY325" s="84">
        <f t="array" ref="BY325">SUMPRODUCT(BR325:BX325,TRANSPOSE(Weights))</f>
        <v>247</v>
      </c>
      <c r="BZ325" s="53"/>
    </row>
    <row r="326">
      <c r="A326" s="238" t="s">
        <v>1010</v>
      </c>
      <c r="B326" s="51" t="str">
        <f>IF(ISBLANK(A326),"",if(C326="","N",if(VLOOKUP(BQ326,NewPlanet,3,false)=C326,"Y","N")))</f>
        <v>N</v>
      </c>
      <c r="C326" s="3" t="s">
        <v>1011</v>
      </c>
      <c r="D326" s="52" t="s">
        <v>119</v>
      </c>
      <c r="E326" s="52" t="s">
        <v>119</v>
      </c>
      <c r="F326" s="52"/>
      <c r="G326" s="53" t="s">
        <v>119</v>
      </c>
      <c r="H326" s="52"/>
      <c r="I326" s="54">
        <f t="shared" si="42"/>
        <v>3</v>
      </c>
      <c r="J326" s="52" t="s">
        <v>119</v>
      </c>
      <c r="K326" s="52" t="s">
        <v>119</v>
      </c>
      <c r="L326" s="52"/>
      <c r="M326" s="52"/>
      <c r="N326" s="52" t="s">
        <v>119</v>
      </c>
      <c r="O326" s="54">
        <f t="shared" si="43"/>
        <v>3</v>
      </c>
      <c r="P326" s="55" t="s">
        <v>124</v>
      </c>
      <c r="Q326" s="56"/>
      <c r="R326" s="57" t="s">
        <v>124</v>
      </c>
      <c r="S326" s="58"/>
      <c r="T326" s="59" t="s">
        <v>124</v>
      </c>
      <c r="U326" s="60"/>
      <c r="V326" s="61"/>
      <c r="W326" s="62"/>
      <c r="X326" s="52"/>
      <c r="Y326" s="63"/>
      <c r="Z326" s="53">
        <v>7.0</v>
      </c>
      <c r="AA326" s="53">
        <v>6.0</v>
      </c>
      <c r="AB326" s="53">
        <v>7.0</v>
      </c>
      <c r="AC326" s="65"/>
      <c r="AD326" s="52"/>
      <c r="AE326" s="52"/>
      <c r="AF326" s="52"/>
      <c r="AG326" s="65"/>
      <c r="AH326" s="52"/>
      <c r="AI326" s="52"/>
      <c r="AJ326" s="52"/>
      <c r="AK326" s="65"/>
      <c r="AL326" s="52"/>
      <c r="AM326" s="52"/>
      <c r="AN326" s="52"/>
      <c r="AO326" s="56"/>
      <c r="AP326" s="56"/>
      <c r="AQ326" s="56"/>
      <c r="AR326" s="58"/>
      <c r="AS326" s="58"/>
      <c r="AT326" s="66"/>
      <c r="AU326" s="60"/>
      <c r="AV326" s="60"/>
      <c r="AW326" s="61"/>
      <c r="AX326" s="62"/>
      <c r="AY326" s="31">
        <f t="shared" si="49"/>
        <v>20</v>
      </c>
      <c r="AZ326" s="63"/>
      <c r="BA326" s="69"/>
      <c r="BB326" s="69"/>
      <c r="BC326" s="69"/>
      <c r="BD326" s="71"/>
      <c r="BE326" s="71"/>
      <c r="BF326" s="71"/>
      <c r="BG326" s="72"/>
      <c r="BH326" s="73"/>
      <c r="BI326" s="73"/>
      <c r="BJ326" s="74"/>
      <c r="BK326" s="74"/>
      <c r="BL326" s="77">
        <f t="shared" si="45"/>
        <v>0</v>
      </c>
      <c r="BM326" s="80">
        <f t="shared" si="46"/>
        <v>20</v>
      </c>
      <c r="BN326" s="81" t="s">
        <v>1012</v>
      </c>
      <c r="BO326" s="82">
        <f>IF(ISBLANK(A326),"",VLOOKUP(LEFT(A326,1),Coordinate,2,FALSE))</f>
        <v>6</v>
      </c>
      <c r="BP326" s="83">
        <f t="shared" si="47"/>
        <v>6</v>
      </c>
      <c r="BQ326" s="84">
        <f t="shared" si="48"/>
        <v>62</v>
      </c>
      <c r="BR326" s="54">
        <f>IF(ISBLANK(A326),"",vlookup(LEFT(A326,1),Coordinate,9,false))</f>
        <v>25</v>
      </c>
      <c r="BS326" s="54">
        <f>IF(ISBLANK(A326),"",VLOOKUP(MID(A326,2,1),Coordinate,9,false))</f>
        <v>0</v>
      </c>
      <c r="BT326" s="54">
        <f>IF(ISBLANK(A326),"",VLOOKUP(MID(A326,3,1),Coordinate,9,false))</f>
        <v>0</v>
      </c>
      <c r="BU326" s="54">
        <f>IF(ISBLANK(A326),"",VLOOKUP(MID(A326,4,1),Coordinate,9,false))</f>
        <v>0</v>
      </c>
      <c r="BV326" s="54">
        <f>IF(ISBLANK(A326),"",VLOOKUP(MID(A326,5,1),Coordinate,9,false))</f>
        <v>20</v>
      </c>
      <c r="BW326" s="54">
        <f>IF(ISBLANK(A326),"",VLOOKUP(MID(A326,6,1),Coordinate,9,false))</f>
        <v>4</v>
      </c>
      <c r="BX326" s="84">
        <f>IF(ISBLANK(A326),"",VLOOKUP(RIGHT(A326,1),Coordinate,9,false))</f>
        <v>13</v>
      </c>
      <c r="BY326" s="84">
        <f t="array" ref="BY326">SUMPRODUCT(BR326:BX326,TRANSPOSE(Weights))</f>
        <v>240</v>
      </c>
      <c r="BZ326" s="53"/>
    </row>
    <row r="327">
      <c r="A327" s="238" t="s">
        <v>1013</v>
      </c>
      <c r="B327" s="51" t="str">
        <f>IF(ISBLANK(A327),"",if(C327="","N",if(VLOOKUP(BQ327,NewPlanet,3,false)=C327,"Y","N")))</f>
        <v>N</v>
      </c>
      <c r="C327" s="3" t="s">
        <v>1014</v>
      </c>
      <c r="D327" s="52" t="s">
        <v>119</v>
      </c>
      <c r="E327" s="52"/>
      <c r="F327" s="52"/>
      <c r="G327" s="53" t="s">
        <v>119</v>
      </c>
      <c r="H327" s="52" t="s">
        <v>119</v>
      </c>
      <c r="I327" s="54">
        <f t="shared" si="42"/>
        <v>3</v>
      </c>
      <c r="J327" s="52" t="s">
        <v>119</v>
      </c>
      <c r="K327" s="52"/>
      <c r="L327" s="52"/>
      <c r="M327" s="52" t="s">
        <v>119</v>
      </c>
      <c r="N327" s="52" t="s">
        <v>119</v>
      </c>
      <c r="O327" s="54">
        <f t="shared" si="43"/>
        <v>3</v>
      </c>
      <c r="P327" s="55" t="s">
        <v>123</v>
      </c>
      <c r="Q327" s="56" t="s">
        <v>119</v>
      </c>
      <c r="R327" s="57" t="s">
        <v>122</v>
      </c>
      <c r="S327" s="58" t="s">
        <v>119</v>
      </c>
      <c r="T327" s="59" t="s">
        <v>124</v>
      </c>
      <c r="U327" s="60"/>
      <c r="V327" s="61"/>
      <c r="W327" s="62"/>
      <c r="X327" s="52"/>
      <c r="Y327" s="63"/>
      <c r="Z327" s="53">
        <v>4.0</v>
      </c>
      <c r="AA327" s="53">
        <v>5.0</v>
      </c>
      <c r="AB327" s="53">
        <v>4.0</v>
      </c>
      <c r="AC327" s="65"/>
      <c r="AD327" s="52"/>
      <c r="AE327" s="52"/>
      <c r="AF327" s="52"/>
      <c r="AG327" s="65"/>
      <c r="AH327" s="52"/>
      <c r="AI327" s="52"/>
      <c r="AJ327" s="52"/>
      <c r="AK327" s="65"/>
      <c r="AL327" s="52"/>
      <c r="AM327" s="52"/>
      <c r="AN327" s="52"/>
      <c r="AO327" s="56"/>
      <c r="AP327" s="56"/>
      <c r="AQ327" s="56"/>
      <c r="AR327" s="58"/>
      <c r="AS327" s="58"/>
      <c r="AT327" s="66"/>
      <c r="AU327" s="60"/>
      <c r="AV327" s="60"/>
      <c r="AW327" s="61"/>
      <c r="AX327" s="62"/>
      <c r="AY327" s="31">
        <f t="shared" si="49"/>
        <v>13</v>
      </c>
      <c r="AZ327" s="63"/>
      <c r="BA327" s="69">
        <v>4.0</v>
      </c>
      <c r="BB327" s="69"/>
      <c r="BC327" s="69"/>
      <c r="BD327" s="71"/>
      <c r="BE327" s="71"/>
      <c r="BF327" s="71">
        <v>3.0</v>
      </c>
      <c r="BG327" s="72"/>
      <c r="BH327" s="73"/>
      <c r="BI327" s="73"/>
      <c r="BJ327" s="74"/>
      <c r="BK327" s="74"/>
      <c r="BL327" s="77">
        <f t="shared" si="45"/>
        <v>7</v>
      </c>
      <c r="BM327" s="80">
        <f t="shared" si="46"/>
        <v>20</v>
      </c>
      <c r="BN327" s="81"/>
      <c r="BO327" s="82">
        <f>IF(ISBLANK(A327),"",VLOOKUP(LEFT(A327,1),Coordinate,2,FALSE))</f>
        <v>6</v>
      </c>
      <c r="BP327" s="83">
        <f t="shared" si="47"/>
        <v>6</v>
      </c>
      <c r="BQ327" s="84">
        <f t="shared" si="48"/>
        <v>40</v>
      </c>
      <c r="BR327" s="54">
        <f>IF(ISBLANK(A327),"",vlookup(LEFT(A327,1),Coordinate,9,false))</f>
        <v>25</v>
      </c>
      <c r="BS327" s="54">
        <f>IF(ISBLANK(A327),"",VLOOKUP(MID(A327,2,1),Coordinate,9,false))</f>
        <v>0</v>
      </c>
      <c r="BT327" s="54">
        <f>IF(ISBLANK(A327),"",VLOOKUP(MID(A327,3,1),Coordinate,9,false))</f>
        <v>1</v>
      </c>
      <c r="BU327" s="54">
        <f>IF(ISBLANK(A327),"",VLOOKUP(MID(A327,4,1),Coordinate,9,false))</f>
        <v>2</v>
      </c>
      <c r="BV327" s="54">
        <f>IF(ISBLANK(A327),"",VLOOKUP(MID(A327,5,1),Coordinate,9,false))</f>
        <v>3</v>
      </c>
      <c r="BW327" s="54">
        <f>IF(ISBLANK(A327),"",VLOOKUP(MID(A327,6,1),Coordinate,9,false))</f>
        <v>4</v>
      </c>
      <c r="BX327" s="84">
        <f>IF(ISBLANK(A327),"",VLOOKUP(RIGHT(A327,1),Coordinate,9,false))</f>
        <v>5</v>
      </c>
      <c r="BY327" s="84">
        <f t="array" ref="BY327">SUMPRODUCT(BR327:BX327,TRANSPOSE(Weights))</f>
        <v>110</v>
      </c>
      <c r="BZ327" s="53"/>
    </row>
    <row r="328">
      <c r="A328" s="238" t="s">
        <v>1015</v>
      </c>
      <c r="B328" s="51" t="str">
        <f>IF(ISBLANK(A328),"",if(C328="","N",if(VLOOKUP(BQ328,NewPlanet,3,false)=C328,"Y","N")))</f>
        <v>N</v>
      </c>
      <c r="C328" s="3" t="s">
        <v>498</v>
      </c>
      <c r="D328" s="52"/>
      <c r="E328" s="52" t="s">
        <v>121</v>
      </c>
      <c r="F328" s="52" t="s">
        <v>121</v>
      </c>
      <c r="G328" s="53" t="s">
        <v>121</v>
      </c>
      <c r="H328" s="52"/>
      <c r="I328" s="54">
        <f t="shared" si="42"/>
        <v>3</v>
      </c>
      <c r="J328" s="52"/>
      <c r="K328" s="52"/>
      <c r="L328" s="52" t="s">
        <v>121</v>
      </c>
      <c r="M328" s="52" t="s">
        <v>121</v>
      </c>
      <c r="N328" s="52" t="s">
        <v>121</v>
      </c>
      <c r="O328" s="54">
        <f t="shared" si="43"/>
        <v>3</v>
      </c>
      <c r="P328" s="55" t="s">
        <v>131</v>
      </c>
      <c r="Q328" s="56"/>
      <c r="R328" s="57" t="s">
        <v>131</v>
      </c>
      <c r="S328" s="58" t="s">
        <v>121</v>
      </c>
      <c r="T328" s="59" t="s">
        <v>124</v>
      </c>
      <c r="U328" s="60"/>
      <c r="V328" s="61"/>
      <c r="W328" s="62" t="s">
        <v>121</v>
      </c>
      <c r="X328" s="52" t="s">
        <v>121</v>
      </c>
      <c r="Y328" s="63"/>
      <c r="Z328" s="53">
        <v>5.0</v>
      </c>
      <c r="AA328" s="53">
        <v>4.0</v>
      </c>
      <c r="AB328" s="53"/>
      <c r="AC328" s="65"/>
      <c r="AD328" s="52"/>
      <c r="AE328" s="52"/>
      <c r="AF328" s="52"/>
      <c r="AG328" s="65"/>
      <c r="AH328" s="52"/>
      <c r="AI328" s="52"/>
      <c r="AJ328" s="52">
        <v>1.0</v>
      </c>
      <c r="AK328" s="65"/>
      <c r="AL328" s="52"/>
      <c r="AM328" s="52"/>
      <c r="AN328" s="52"/>
      <c r="AO328" s="56"/>
      <c r="AP328" s="56">
        <v>4.0</v>
      </c>
      <c r="AQ328" s="56"/>
      <c r="AR328" s="58"/>
      <c r="AS328" s="58"/>
      <c r="AT328" s="66"/>
      <c r="AU328" s="60"/>
      <c r="AV328" s="60"/>
      <c r="AW328" s="61"/>
      <c r="AX328" s="62">
        <v>4.0</v>
      </c>
      <c r="AY328" s="31">
        <f t="shared" si="49"/>
        <v>18</v>
      </c>
      <c r="AZ328" s="63"/>
      <c r="BA328" s="69"/>
      <c r="BB328" s="69"/>
      <c r="BC328" s="69"/>
      <c r="BD328" s="71"/>
      <c r="BE328" s="71">
        <v>2.0</v>
      </c>
      <c r="BF328" s="71"/>
      <c r="BG328" s="72"/>
      <c r="BH328" s="73"/>
      <c r="BI328" s="73"/>
      <c r="BJ328" s="74"/>
      <c r="BK328" s="74"/>
      <c r="BL328" s="77">
        <f t="shared" si="45"/>
        <v>2</v>
      </c>
      <c r="BM328" s="80">
        <f t="shared" si="46"/>
        <v>20</v>
      </c>
      <c r="BN328" s="81"/>
      <c r="BO328" s="82">
        <f>IF(ISBLANK(A328),"",VLOOKUP(LEFT(A328,1),Coordinate,2,FALSE))</f>
        <v>6</v>
      </c>
      <c r="BP328" s="83">
        <f t="shared" si="47"/>
        <v>6</v>
      </c>
      <c r="BQ328" s="84">
        <f t="shared" si="48"/>
        <v>96</v>
      </c>
      <c r="BR328" s="54">
        <f>IF(ISBLANK(A328),"",vlookup(LEFT(A328,1),Coordinate,9,false))</f>
        <v>25</v>
      </c>
      <c r="BS328" s="54">
        <f>IF(ISBLANK(A328),"",VLOOKUP(MID(A328,2,1),Coordinate,9,false))</f>
        <v>0</v>
      </c>
      <c r="BT328" s="54">
        <f>IF(ISBLANK(A328),"",VLOOKUP(MID(A328,3,1),Coordinate,9,false))</f>
        <v>1</v>
      </c>
      <c r="BU328" s="54">
        <f>IF(ISBLANK(A328),"",VLOOKUP(MID(A328,4,1),Coordinate,9,false))</f>
        <v>8</v>
      </c>
      <c r="BV328" s="54">
        <f>IF(ISBLANK(A328),"",VLOOKUP(MID(A328,5,1),Coordinate,9,false))</f>
        <v>24</v>
      </c>
      <c r="BW328" s="54">
        <f>IF(ISBLANK(A328),"",VLOOKUP(MID(A328,6,1),Coordinate,9,false))</f>
        <v>14</v>
      </c>
      <c r="BX328" s="84">
        <f>IF(ISBLANK(A328),"",VLOOKUP(RIGHT(A328,1),Coordinate,9,false))</f>
        <v>24</v>
      </c>
      <c r="BY328" s="84">
        <f t="array" ref="BY328">SUMPRODUCT(BR328:BX328,TRANSPOSE(Weights))</f>
        <v>432</v>
      </c>
      <c r="BZ328" s="53"/>
    </row>
    <row r="329">
      <c r="A329" s="238" t="s">
        <v>1016</v>
      </c>
      <c r="B329" s="51" t="str">
        <f>IF(ISBLANK(A329),"",if(C329="","N",if(VLOOKUP(BQ329,NewPlanet,3,false)=C329,"Y","N")))</f>
        <v>N</v>
      </c>
      <c r="C329" s="3" t="s">
        <v>1017</v>
      </c>
      <c r="D329" s="52"/>
      <c r="E329" s="52" t="s">
        <v>119</v>
      </c>
      <c r="F329" s="52" t="s">
        <v>119</v>
      </c>
      <c r="G329" s="53"/>
      <c r="H329" s="52" t="s">
        <v>119</v>
      </c>
      <c r="I329" s="54">
        <f t="shared" si="42"/>
        <v>3</v>
      </c>
      <c r="J329" s="52" t="s">
        <v>119</v>
      </c>
      <c r="K329" s="52" t="s">
        <v>119</v>
      </c>
      <c r="L329" s="52" t="s">
        <v>119</v>
      </c>
      <c r="M329" s="52"/>
      <c r="N329" s="52"/>
      <c r="O329" s="54">
        <f t="shared" si="43"/>
        <v>3</v>
      </c>
      <c r="P329" s="55" t="s">
        <v>124</v>
      </c>
      <c r="Q329" s="56"/>
      <c r="R329" s="57" t="s">
        <v>124</v>
      </c>
      <c r="S329" s="58"/>
      <c r="T329" s="59" t="s">
        <v>125</v>
      </c>
      <c r="U329" s="60" t="s">
        <v>119</v>
      </c>
      <c r="V329" s="61" t="s">
        <v>119</v>
      </c>
      <c r="W329" s="62" t="s">
        <v>119</v>
      </c>
      <c r="X329" s="52"/>
      <c r="Y329" s="63"/>
      <c r="Z329" s="53"/>
      <c r="AA329" s="53"/>
      <c r="AB329" s="53"/>
      <c r="AC329" s="65"/>
      <c r="AD329" s="52"/>
      <c r="AE329" s="52"/>
      <c r="AF329" s="52"/>
      <c r="AG329" s="65"/>
      <c r="AH329" s="52"/>
      <c r="AI329" s="52"/>
      <c r="AJ329" s="52"/>
      <c r="AK329" s="65"/>
      <c r="AL329" s="52"/>
      <c r="AM329" s="52"/>
      <c r="AN329" s="52"/>
      <c r="AO329" s="56"/>
      <c r="AP329" s="56"/>
      <c r="AQ329" s="56"/>
      <c r="AR329" s="58"/>
      <c r="AS329" s="58"/>
      <c r="AT329" s="66"/>
      <c r="AU329" s="60"/>
      <c r="AV329" s="60"/>
      <c r="AW329" s="61"/>
      <c r="AX329" s="62"/>
      <c r="AY329" s="31">
        <f t="shared" si="49"/>
        <v>0</v>
      </c>
      <c r="AZ329" s="63"/>
      <c r="BA329" s="69"/>
      <c r="BB329" s="69"/>
      <c r="BC329" s="69"/>
      <c r="BD329" s="71"/>
      <c r="BE329" s="71"/>
      <c r="BF329" s="71"/>
      <c r="BG329" s="72"/>
      <c r="BH329" s="73"/>
      <c r="BI329" s="73"/>
      <c r="BJ329" s="74"/>
      <c r="BK329" s="74"/>
      <c r="BL329" s="77">
        <f t="shared" si="45"/>
        <v>0</v>
      </c>
      <c r="BM329" s="80">
        <f t="shared" si="46"/>
        <v>0</v>
      </c>
      <c r="BN329" s="81"/>
      <c r="BO329" s="82">
        <f>IF(ISBLANK(A329),"",VLOOKUP(LEFT(A329,1),Coordinate,2,FALSE))</f>
        <v>6</v>
      </c>
      <c r="BP329" s="83">
        <f t="shared" si="47"/>
        <v>6</v>
      </c>
      <c r="BQ329" s="84">
        <f t="shared" si="48"/>
        <v>105</v>
      </c>
      <c r="BR329" s="54">
        <f>IF(ISBLANK(A329),"",vlookup(LEFT(A329,1),Coordinate,9,false))</f>
        <v>25</v>
      </c>
      <c r="BS329" s="54">
        <f>IF(ISBLANK(A329),"",VLOOKUP(MID(A329,2,1),Coordinate,9,false))</f>
        <v>0</v>
      </c>
      <c r="BT329" s="54">
        <f>IF(ISBLANK(A329),"",VLOOKUP(MID(A329,3,1),Coordinate,9,false))</f>
        <v>17</v>
      </c>
      <c r="BU329" s="54">
        <f>IF(ISBLANK(A329),"",VLOOKUP(MID(A329,4,1),Coordinate,9,false))</f>
        <v>16</v>
      </c>
      <c r="BV329" s="54">
        <f>IF(ISBLANK(A329),"",VLOOKUP(MID(A329,5,1),Coordinate,9,false))</f>
        <v>20</v>
      </c>
      <c r="BW329" s="54">
        <f>IF(ISBLANK(A329),"",VLOOKUP(MID(A329,6,1),Coordinate,9,false))</f>
        <v>14</v>
      </c>
      <c r="BX329" s="84">
        <f>IF(ISBLANK(A329),"",VLOOKUP(RIGHT(A329,1),Coordinate,9,false))</f>
        <v>13</v>
      </c>
      <c r="BY329" s="84">
        <f t="array" ref="BY329">SUMPRODUCT(BR329:BX329,TRANSPOSE(Weights))</f>
        <v>415</v>
      </c>
      <c r="BZ329" s="53"/>
    </row>
    <row r="330">
      <c r="A330" s="238" t="s">
        <v>1018</v>
      </c>
      <c r="B330" s="51" t="str">
        <f>IF(ISBLANK(A330),"",if(C330="","N",if(VLOOKUP(BQ330,NewPlanet,3,false)=C330,"Y","N")))</f>
        <v>N</v>
      </c>
      <c r="C330" s="3" t="s">
        <v>1019</v>
      </c>
      <c r="D330" s="53" t="s">
        <v>119</v>
      </c>
      <c r="E330" s="53" t="s">
        <v>119</v>
      </c>
      <c r="F330" s="52"/>
      <c r="G330" s="53"/>
      <c r="H330" s="53" t="s">
        <v>119</v>
      </c>
      <c r="I330" s="54">
        <f t="shared" si="42"/>
        <v>3</v>
      </c>
      <c r="J330" s="53" t="s">
        <v>119</v>
      </c>
      <c r="K330" s="52"/>
      <c r="L330" s="52"/>
      <c r="M330" s="53" t="s">
        <v>119</v>
      </c>
      <c r="N330" s="53" t="s">
        <v>119</v>
      </c>
      <c r="O330" s="54">
        <f t="shared" si="43"/>
        <v>3</v>
      </c>
      <c r="P330" s="55" t="s">
        <v>123</v>
      </c>
      <c r="Q330" s="64" t="s">
        <v>121</v>
      </c>
      <c r="R330" s="57" t="s">
        <v>124</v>
      </c>
      <c r="S330" s="58"/>
      <c r="T330" s="59" t="s">
        <v>124</v>
      </c>
      <c r="U330" s="60"/>
      <c r="V330" s="68" t="s">
        <v>121</v>
      </c>
      <c r="W330" s="70" t="s">
        <v>121</v>
      </c>
      <c r="X330" s="53" t="s">
        <v>121</v>
      </c>
      <c r="Y330" s="63"/>
      <c r="Z330" s="53">
        <v>3.0</v>
      </c>
      <c r="AA330" s="53">
        <v>3.0</v>
      </c>
      <c r="AB330" s="53"/>
      <c r="AC330" s="65"/>
      <c r="AD330" s="52"/>
      <c r="AE330" s="52"/>
      <c r="AF330" s="52"/>
      <c r="AG330" s="65"/>
      <c r="AH330" s="52"/>
      <c r="AI330" s="53">
        <v>1.0</v>
      </c>
      <c r="AJ330" s="52"/>
      <c r="AK330" s="65"/>
      <c r="AL330" s="52"/>
      <c r="AM330" s="52"/>
      <c r="AN330" s="52"/>
      <c r="AO330" s="56"/>
      <c r="AP330" s="56"/>
      <c r="AQ330" s="56"/>
      <c r="AR330" s="58"/>
      <c r="AS330" s="58"/>
      <c r="AT330" s="66"/>
      <c r="AU330" s="60"/>
      <c r="AV330" s="60"/>
      <c r="AW330" s="61"/>
      <c r="AX330" s="62"/>
      <c r="AY330" s="31">
        <f t="shared" si="49"/>
        <v>7</v>
      </c>
      <c r="AZ330" s="63"/>
      <c r="BA330" s="75">
        <v>1.0</v>
      </c>
      <c r="BB330" s="69"/>
      <c r="BC330" s="69"/>
      <c r="BD330" s="71"/>
      <c r="BE330" s="71"/>
      <c r="BF330" s="71"/>
      <c r="BG330" s="72"/>
      <c r="BH330" s="78">
        <v>6.0</v>
      </c>
      <c r="BI330" s="73"/>
      <c r="BJ330" s="79">
        <v>6.0</v>
      </c>
      <c r="BK330" s="74"/>
      <c r="BL330" s="77">
        <f t="shared" si="45"/>
        <v>13</v>
      </c>
      <c r="BM330" s="80">
        <f t="shared" si="46"/>
        <v>20</v>
      </c>
      <c r="BN330" s="81"/>
      <c r="BO330" s="82">
        <f>IF(ISBLANK(A330),"",VLOOKUP(LEFT(A330,1),Coordinate,2,FALSE))</f>
        <v>6</v>
      </c>
      <c r="BP330" s="83">
        <f t="shared" si="47"/>
        <v>6</v>
      </c>
      <c r="BQ330" s="84">
        <f t="shared" si="48"/>
        <v>86</v>
      </c>
      <c r="BR330" s="54">
        <f>IF(ISBLANK(A330),"",vlookup(LEFT(A330,1),Coordinate,9,false))</f>
        <v>25</v>
      </c>
      <c r="BS330" s="54">
        <f>IF(ISBLANK(A330),"",VLOOKUP(MID(A330,2,1),Coordinate,9,false))</f>
        <v>0</v>
      </c>
      <c r="BT330" s="54">
        <f>IF(ISBLANK(A330),"",VLOOKUP(MID(A330,3,1),Coordinate,9,false))</f>
        <v>19</v>
      </c>
      <c r="BU330" s="54">
        <f>IF(ISBLANK(A330),"",VLOOKUP(MID(A330,4,1),Coordinate,9,false))</f>
        <v>7</v>
      </c>
      <c r="BV330" s="54">
        <f>IF(ISBLANK(A330),"",VLOOKUP(MID(A330,5,1),Coordinate,9,false))</f>
        <v>17</v>
      </c>
      <c r="BW330" s="54">
        <f>IF(ISBLANK(A330),"",VLOOKUP(MID(A330,6,1),Coordinate,9,false))</f>
        <v>0</v>
      </c>
      <c r="BX330" s="84">
        <f>IF(ISBLANK(A330),"",VLOOKUP(RIGHT(A330,1),Coordinate,9,false))</f>
        <v>18</v>
      </c>
      <c r="BY330" s="84">
        <f t="array" ref="BY330">SUMPRODUCT(BR330:BX330,TRANSPOSE(Weights))</f>
        <v>321</v>
      </c>
      <c r="BZ330" s="53"/>
    </row>
    <row r="331">
      <c r="A331" s="238" t="s">
        <v>1020</v>
      </c>
      <c r="B331" s="51" t="str">
        <f>IF(ISBLANK(A331),"",if(C331="","N",if(VLOOKUP(BQ331,NewPlanet,3,false)=C331,"Y","N")))</f>
        <v>N</v>
      </c>
      <c r="C331" s="3" t="s">
        <v>1021</v>
      </c>
      <c r="D331" s="52" t="s">
        <v>119</v>
      </c>
      <c r="E331" s="52"/>
      <c r="F331" s="52" t="s">
        <v>119</v>
      </c>
      <c r="G331" s="53"/>
      <c r="H331" s="52" t="s">
        <v>119</v>
      </c>
      <c r="I331" s="54">
        <f t="shared" si="42"/>
        <v>3</v>
      </c>
      <c r="J331" s="52" t="s">
        <v>119</v>
      </c>
      <c r="K331" s="52"/>
      <c r="L331" s="52"/>
      <c r="M331" s="52" t="s">
        <v>119</v>
      </c>
      <c r="N331" s="52" t="s">
        <v>119</v>
      </c>
      <c r="O331" s="54">
        <f t="shared" si="43"/>
        <v>3</v>
      </c>
      <c r="P331" s="55" t="s">
        <v>131</v>
      </c>
      <c r="Q331" s="56"/>
      <c r="R331" s="57" t="s">
        <v>131</v>
      </c>
      <c r="S331" s="58" t="s">
        <v>119</v>
      </c>
      <c r="T331" s="59" t="s">
        <v>124</v>
      </c>
      <c r="U331" s="60"/>
      <c r="V331" s="61"/>
      <c r="W331" s="62" t="s">
        <v>119</v>
      </c>
      <c r="X331" s="52" t="s">
        <v>119</v>
      </c>
      <c r="Y331" s="63"/>
      <c r="Z331" s="53">
        <v>3.0</v>
      </c>
      <c r="AA331" s="53">
        <v>6.0</v>
      </c>
      <c r="AB331" s="53"/>
      <c r="AC331" s="65"/>
      <c r="AD331" s="52"/>
      <c r="AE331" s="52"/>
      <c r="AF331" s="52"/>
      <c r="AG331" s="65"/>
      <c r="AH331" s="52">
        <v>1.0</v>
      </c>
      <c r="AI331" s="52"/>
      <c r="AJ331" s="52"/>
      <c r="AK331" s="65"/>
      <c r="AL331" s="52"/>
      <c r="AM331" s="52"/>
      <c r="AN331" s="52"/>
      <c r="AO331" s="56"/>
      <c r="AP331" s="56">
        <v>4.0</v>
      </c>
      <c r="AQ331" s="56"/>
      <c r="AR331" s="58"/>
      <c r="AS331" s="58"/>
      <c r="AT331" s="66"/>
      <c r="AU331" s="60"/>
      <c r="AV331" s="60"/>
      <c r="AW331" s="61"/>
      <c r="AX331" s="62">
        <v>3.0</v>
      </c>
      <c r="AY331" s="31">
        <f t="shared" si="49"/>
        <v>17</v>
      </c>
      <c r="AZ331" s="63"/>
      <c r="BA331" s="69"/>
      <c r="BB331" s="69"/>
      <c r="BC331" s="69"/>
      <c r="BD331" s="71"/>
      <c r="BE331" s="71">
        <v>3.0</v>
      </c>
      <c r="BF331" s="71"/>
      <c r="BG331" s="72"/>
      <c r="BH331" s="73"/>
      <c r="BI331" s="73"/>
      <c r="BJ331" s="74"/>
      <c r="BK331" s="74"/>
      <c r="BL331" s="77">
        <f t="shared" si="45"/>
        <v>3</v>
      </c>
      <c r="BM331" s="80">
        <f t="shared" si="46"/>
        <v>20</v>
      </c>
      <c r="BN331" s="81" t="s">
        <v>1022</v>
      </c>
      <c r="BO331" s="82">
        <f>IF(ISBLANK(A331),"",VLOOKUP(LEFT(A331,1),Coordinate,2,FALSE))</f>
        <v>6</v>
      </c>
      <c r="BP331" s="83">
        <f t="shared" si="47"/>
        <v>6</v>
      </c>
      <c r="BQ331" s="84">
        <f t="shared" si="48"/>
        <v>62</v>
      </c>
      <c r="BR331" s="54">
        <f>IF(ISBLANK(A331),"",vlookup(LEFT(A331,1),Coordinate,9,false))</f>
        <v>25</v>
      </c>
      <c r="BS331" s="54">
        <f>IF(ISBLANK(A331),"",VLOOKUP(MID(A331,2,1),Coordinate,9,false))</f>
        <v>1</v>
      </c>
      <c r="BT331" s="54">
        <f>IF(ISBLANK(A331),"",VLOOKUP(MID(A331,3,1),Coordinate,9,false))</f>
        <v>0</v>
      </c>
      <c r="BU331" s="54">
        <f>IF(ISBLANK(A331),"",VLOOKUP(MID(A331,4,1),Coordinate,9,false))</f>
        <v>0</v>
      </c>
      <c r="BV331" s="54">
        <f>IF(ISBLANK(A331),"",VLOOKUP(MID(A331,5,1),Coordinate,9,false))</f>
        <v>12</v>
      </c>
      <c r="BW331" s="54">
        <f>IF(ISBLANK(A331),"",VLOOKUP(MID(A331,6,1),Coordinate,9,false))</f>
        <v>12</v>
      </c>
      <c r="BX331" s="84">
        <f>IF(ISBLANK(A331),"",VLOOKUP(RIGHT(A331,1),Coordinate,9,false))</f>
        <v>12</v>
      </c>
      <c r="BY331" s="84">
        <f t="array" ref="BY331">SUMPRODUCT(BR331:BX331,TRANSPOSE(Weights))</f>
        <v>243</v>
      </c>
      <c r="BZ331" s="53"/>
    </row>
    <row r="332">
      <c r="A332" s="472" t="s">
        <v>1023</v>
      </c>
      <c r="B332" s="51" t="str">
        <f>IF(ISBLANK(A332),"",if(C332="","N",if(VLOOKUP(BQ332,NewPlanet,3,false)=C332,"Y","N")))</f>
        <v>N</v>
      </c>
      <c r="C332" s="3" t="s">
        <v>1024</v>
      </c>
      <c r="D332" s="52"/>
      <c r="E332" s="52" t="s">
        <v>119</v>
      </c>
      <c r="F332" s="52" t="s">
        <v>119</v>
      </c>
      <c r="G332" s="53" t="s">
        <v>119</v>
      </c>
      <c r="H332" s="52"/>
      <c r="I332" s="54">
        <f t="shared" si="42"/>
        <v>3</v>
      </c>
      <c r="J332" s="52" t="s">
        <v>119</v>
      </c>
      <c r="K332" s="52"/>
      <c r="L332" s="52" t="s">
        <v>119</v>
      </c>
      <c r="M332" s="52"/>
      <c r="N332" s="52" t="s">
        <v>119</v>
      </c>
      <c r="O332" s="54">
        <f t="shared" si="43"/>
        <v>3</v>
      </c>
      <c r="P332" s="55" t="s">
        <v>131</v>
      </c>
      <c r="Q332" s="56"/>
      <c r="R332" s="57" t="s">
        <v>124</v>
      </c>
      <c r="S332" s="58"/>
      <c r="T332" s="59" t="s">
        <v>125</v>
      </c>
      <c r="U332" s="60" t="s">
        <v>119</v>
      </c>
      <c r="V332" s="61" t="s">
        <v>119</v>
      </c>
      <c r="W332" s="62" t="s">
        <v>119</v>
      </c>
      <c r="X332" s="52" t="s">
        <v>119</v>
      </c>
      <c r="Y332" s="63"/>
      <c r="Z332" s="53">
        <v>1.0</v>
      </c>
      <c r="AA332" s="53">
        <v>2.0</v>
      </c>
      <c r="AB332" s="53"/>
      <c r="AC332" s="65"/>
      <c r="AD332" s="52"/>
      <c r="AE332" s="52"/>
      <c r="AF332" s="52"/>
      <c r="AG332" s="65"/>
      <c r="AH332" s="52"/>
      <c r="AI332" s="52">
        <v>1.0</v>
      </c>
      <c r="AJ332" s="52"/>
      <c r="AK332" s="65"/>
      <c r="AL332" s="52"/>
      <c r="AM332" s="52"/>
      <c r="AN332" s="52"/>
      <c r="AO332" s="56"/>
      <c r="AP332" s="56">
        <v>2.0</v>
      </c>
      <c r="AQ332" s="56"/>
      <c r="AR332" s="58"/>
      <c r="AS332" s="58"/>
      <c r="AT332" s="66"/>
      <c r="AU332" s="60"/>
      <c r="AV332" s="60"/>
      <c r="AW332" s="61">
        <v>3.0</v>
      </c>
      <c r="AX332" s="62"/>
      <c r="AY332" s="31">
        <f t="shared" si="49"/>
        <v>9</v>
      </c>
      <c r="AZ332" s="63"/>
      <c r="BA332" s="69"/>
      <c r="BB332" s="69"/>
      <c r="BC332" s="69"/>
      <c r="BD332" s="71"/>
      <c r="BE332" s="71"/>
      <c r="BF332" s="71"/>
      <c r="BG332" s="72">
        <v>7.0</v>
      </c>
      <c r="BH332" s="73"/>
      <c r="BI332" s="73"/>
      <c r="BJ332" s="74">
        <v>3.0</v>
      </c>
      <c r="BK332" s="74">
        <v>1.0</v>
      </c>
      <c r="BL332" s="77">
        <f t="shared" si="45"/>
        <v>11</v>
      </c>
      <c r="BM332" s="80">
        <f t="shared" si="46"/>
        <v>20</v>
      </c>
      <c r="BN332" s="81" t="s">
        <v>1025</v>
      </c>
      <c r="BO332" s="82">
        <f>IF(ISBLANK(A332),"",VLOOKUP(LEFT(A332,1),Coordinate,2,FALSE))</f>
        <v>6</v>
      </c>
      <c r="BP332" s="83">
        <f t="shared" si="47"/>
        <v>6</v>
      </c>
      <c r="BQ332" s="84">
        <f t="shared" si="48"/>
        <v>86</v>
      </c>
      <c r="BR332" s="54">
        <f>IF(ISBLANK(A332),"",vlookup(LEFT(A332,1),Coordinate,9,false))</f>
        <v>25</v>
      </c>
      <c r="BS332" s="54">
        <f>IF(ISBLANK(A332),"",VLOOKUP(MID(A332,2,1),Coordinate,9,false))</f>
        <v>1</v>
      </c>
      <c r="BT332" s="54">
        <f>IF(ISBLANK(A332),"",VLOOKUP(MID(A332,3,1),Coordinate,9,false))</f>
        <v>4</v>
      </c>
      <c r="BU332" s="54">
        <f>IF(ISBLANK(A332),"",VLOOKUP(MID(A332,4,1),Coordinate,9,false))</f>
        <v>19</v>
      </c>
      <c r="BV332" s="54">
        <f>IF(ISBLANK(A332),"",VLOOKUP(MID(A332,5,1),Coordinate,9,false))</f>
        <v>13</v>
      </c>
      <c r="BW332" s="54">
        <f>IF(ISBLANK(A332),"",VLOOKUP(MID(A332,6,1),Coordinate,9,false))</f>
        <v>24</v>
      </c>
      <c r="BX332" s="84">
        <f>IF(ISBLANK(A332),"",VLOOKUP(RIGHT(A332,1),Coordinate,9,false))</f>
        <v>0</v>
      </c>
      <c r="BY332" s="84">
        <f t="array" ref="BY332">SUMPRODUCT(BR332:BX332,TRANSPOSE(Weights))</f>
        <v>324</v>
      </c>
      <c r="BZ332" s="53"/>
    </row>
    <row r="333">
      <c r="A333" s="238" t="s">
        <v>1026</v>
      </c>
      <c r="B333" s="51" t="str">
        <f>IF(ISBLANK(A333),"",if(C333="","N",if(VLOOKUP(BQ333,NewPlanet,3,false)=C333,"Y","N")))</f>
        <v>N</v>
      </c>
      <c r="C333" s="3" t="s">
        <v>1027</v>
      </c>
      <c r="D333" s="52" t="s">
        <v>119</v>
      </c>
      <c r="E333" s="52"/>
      <c r="F333" s="52"/>
      <c r="G333" s="53" t="s">
        <v>119</v>
      </c>
      <c r="H333" s="52" t="s">
        <v>119</v>
      </c>
      <c r="I333" s="54">
        <f t="shared" si="42"/>
        <v>3</v>
      </c>
      <c r="J333" s="52" t="s">
        <v>119</v>
      </c>
      <c r="K333" s="52"/>
      <c r="L333" s="52"/>
      <c r="M333" s="52" t="s">
        <v>119</v>
      </c>
      <c r="N333" s="52" t="s">
        <v>119</v>
      </c>
      <c r="O333" s="54">
        <f t="shared" si="43"/>
        <v>3</v>
      </c>
      <c r="P333" s="55" t="s">
        <v>131</v>
      </c>
      <c r="Q333" s="56" t="s">
        <v>119</v>
      </c>
      <c r="R333" s="57" t="s">
        <v>124</v>
      </c>
      <c r="S333" s="58"/>
      <c r="T333" s="59" t="s">
        <v>125</v>
      </c>
      <c r="U333" s="60" t="s">
        <v>119</v>
      </c>
      <c r="V333" s="61"/>
      <c r="W333" s="62"/>
      <c r="X333" s="52" t="s">
        <v>119</v>
      </c>
      <c r="Y333" s="63"/>
      <c r="Z333" s="53">
        <v>3.0</v>
      </c>
      <c r="AA333" s="53">
        <v>2.0</v>
      </c>
      <c r="AB333" s="53">
        <v>4.0</v>
      </c>
      <c r="AC333" s="65"/>
      <c r="AD333" s="52"/>
      <c r="AE333" s="52"/>
      <c r="AF333" s="52"/>
      <c r="AG333" s="65"/>
      <c r="AH333" s="52"/>
      <c r="AI333" s="52">
        <v>1.0</v>
      </c>
      <c r="AJ333" s="52"/>
      <c r="AK333" s="65"/>
      <c r="AL333" s="52"/>
      <c r="AM333" s="52"/>
      <c r="AN333" s="52"/>
      <c r="AO333" s="56"/>
      <c r="AP333" s="56"/>
      <c r="AQ333" s="56"/>
      <c r="AR333" s="58"/>
      <c r="AS333" s="58"/>
      <c r="AT333" s="66"/>
      <c r="AU333" s="60"/>
      <c r="AV333" s="60"/>
      <c r="AW333" s="61"/>
      <c r="AX333" s="62"/>
      <c r="AY333" s="31">
        <f t="shared" si="49"/>
        <v>10</v>
      </c>
      <c r="AZ333" s="63"/>
      <c r="BA333" s="69"/>
      <c r="BB333" s="69">
        <v>6.0</v>
      </c>
      <c r="BC333" s="69"/>
      <c r="BD333" s="71"/>
      <c r="BE333" s="71"/>
      <c r="BF333" s="71"/>
      <c r="BG333" s="72">
        <v>4.0</v>
      </c>
      <c r="BH333" s="73"/>
      <c r="BI333" s="73"/>
      <c r="BJ333" s="74"/>
      <c r="BK333" s="74"/>
      <c r="BL333" s="77">
        <f t="shared" si="45"/>
        <v>10</v>
      </c>
      <c r="BM333" s="80">
        <f t="shared" si="46"/>
        <v>20</v>
      </c>
      <c r="BN333" s="81"/>
      <c r="BO333" s="82">
        <f>IF(ISBLANK(A333),"",VLOOKUP(LEFT(A333,1),Coordinate,2,FALSE))</f>
        <v>6</v>
      </c>
      <c r="BP333" s="83">
        <f t="shared" si="47"/>
        <v>6</v>
      </c>
      <c r="BQ333" s="84">
        <f t="shared" si="48"/>
        <v>83</v>
      </c>
      <c r="BR333" s="54">
        <f>IF(ISBLANK(A333),"",vlookup(LEFT(A333,1),Coordinate,9,false))</f>
        <v>25</v>
      </c>
      <c r="BS333" s="54">
        <f>IF(ISBLANK(A333),"",VLOOKUP(MID(A333,2,1),Coordinate,9,false))</f>
        <v>4</v>
      </c>
      <c r="BT333" s="54">
        <f>IF(ISBLANK(A333),"",VLOOKUP(MID(A333,3,1),Coordinate,9,false))</f>
        <v>1</v>
      </c>
      <c r="BU333" s="54">
        <f>IF(ISBLANK(A333),"",VLOOKUP(MID(A333,4,1),Coordinate,9,false))</f>
        <v>11</v>
      </c>
      <c r="BV333" s="54">
        <f>IF(ISBLANK(A333),"",VLOOKUP(MID(A333,5,1),Coordinate,9,false))</f>
        <v>20</v>
      </c>
      <c r="BW333" s="54">
        <f>IF(ISBLANK(A333),"",VLOOKUP(MID(A333,6,1),Coordinate,9,false))</f>
        <v>4</v>
      </c>
      <c r="BX333" s="84">
        <f>IF(ISBLANK(A333),"",VLOOKUP(RIGHT(A333,1),Coordinate,9,false))</f>
        <v>18</v>
      </c>
      <c r="BY333" s="84">
        <f t="array" ref="BY333">SUMPRODUCT(BR333:BX333,TRANSPOSE(Weights))</f>
        <v>330</v>
      </c>
      <c r="BZ333" s="53"/>
    </row>
    <row r="334">
      <c r="A334" s="238" t="s">
        <v>1028</v>
      </c>
      <c r="B334" s="51" t="str">
        <f>IF(ISBLANK(A334),"",if(C334="","N",if(VLOOKUP(BQ334,NewPlanet,3,false)=C334,"Y","N")))</f>
        <v>N</v>
      </c>
      <c r="C334" s="114" t="s">
        <v>1029</v>
      </c>
      <c r="D334" s="52"/>
      <c r="E334" s="53" t="s">
        <v>121</v>
      </c>
      <c r="F334" s="53" t="s">
        <v>121</v>
      </c>
      <c r="G334" s="53" t="s">
        <v>121</v>
      </c>
      <c r="H334" s="52"/>
      <c r="I334" s="54">
        <f t="shared" si="42"/>
        <v>3</v>
      </c>
      <c r="J334" s="52"/>
      <c r="K334" s="53" t="s">
        <v>121</v>
      </c>
      <c r="L334" s="53" t="s">
        <v>121</v>
      </c>
      <c r="M334" s="53" t="s">
        <v>121</v>
      </c>
      <c r="N334" s="52"/>
      <c r="O334" s="54">
        <f t="shared" si="43"/>
        <v>3</v>
      </c>
      <c r="P334" s="55" t="s">
        <v>123</v>
      </c>
      <c r="Q334" s="64" t="s">
        <v>121</v>
      </c>
      <c r="R334" s="57" t="s">
        <v>123</v>
      </c>
      <c r="S334" s="66" t="s">
        <v>121</v>
      </c>
      <c r="T334" s="59" t="s">
        <v>125</v>
      </c>
      <c r="U334" s="67" t="s">
        <v>121</v>
      </c>
      <c r="V334" s="61"/>
      <c r="W334" s="62"/>
      <c r="X334" s="53" t="s">
        <v>121</v>
      </c>
      <c r="Y334" s="63"/>
      <c r="Z334" s="53">
        <v>2.0</v>
      </c>
      <c r="AA334" s="53">
        <v>3.0</v>
      </c>
      <c r="AB334" s="53"/>
      <c r="AC334" s="65"/>
      <c r="AD334" s="52"/>
      <c r="AE334" s="52"/>
      <c r="AF334" s="52"/>
      <c r="AG334" s="65"/>
      <c r="AH334" s="52"/>
      <c r="AI334" s="52"/>
      <c r="AJ334" s="52"/>
      <c r="AK334" s="65"/>
      <c r="AL334" s="52"/>
      <c r="AM334" s="52"/>
      <c r="AN334" s="53">
        <v>1.0</v>
      </c>
      <c r="AO334" s="56"/>
      <c r="AP334" s="56"/>
      <c r="AQ334" s="56"/>
      <c r="AR334" s="58"/>
      <c r="AS334" s="58"/>
      <c r="AT334" s="66"/>
      <c r="AU334" s="60"/>
      <c r="AV334" s="60"/>
      <c r="AW334" s="61"/>
      <c r="AX334" s="62"/>
      <c r="AY334" s="31">
        <f t="shared" si="49"/>
        <v>6</v>
      </c>
      <c r="AZ334" s="63"/>
      <c r="BA334" s="75">
        <v>5.0</v>
      </c>
      <c r="BB334" s="69"/>
      <c r="BC334" s="69"/>
      <c r="BD334" s="89">
        <v>3.0</v>
      </c>
      <c r="BE334" s="71"/>
      <c r="BF334" s="71"/>
      <c r="BG334" s="76">
        <v>6.0</v>
      </c>
      <c r="BH334" s="73"/>
      <c r="BI334" s="73"/>
      <c r="BJ334" s="74"/>
      <c r="BK334" s="74"/>
      <c r="BL334" s="77">
        <f t="shared" si="45"/>
        <v>14</v>
      </c>
      <c r="BM334" s="80">
        <f t="shared" si="46"/>
        <v>20</v>
      </c>
      <c r="BN334" s="81"/>
      <c r="BO334" s="82">
        <f>IF(ISBLANK(A334),"",VLOOKUP(LEFT(A334,1),Coordinate,2,FALSE))</f>
        <v>6</v>
      </c>
      <c r="BP334" s="83">
        <f t="shared" si="47"/>
        <v>6</v>
      </c>
      <c r="BQ334" s="84">
        <f t="shared" si="48"/>
        <v>110</v>
      </c>
      <c r="BR334" s="54">
        <f>IF(ISBLANK(A334),"",vlookup(LEFT(A334,1),Coordinate,9,false))</f>
        <v>25</v>
      </c>
      <c r="BS334" s="54">
        <f>IF(ISBLANK(A334),"",VLOOKUP(MID(A334,2,1),Coordinate,9,false))</f>
        <v>4</v>
      </c>
      <c r="BT334" s="54">
        <f>IF(ISBLANK(A334),"",VLOOKUP(MID(A334,3,1),Coordinate,9,false))</f>
        <v>15</v>
      </c>
      <c r="BU334" s="54">
        <f>IF(ISBLANK(A334),"",VLOOKUP(MID(A334,4,1),Coordinate,9,false))</f>
        <v>7</v>
      </c>
      <c r="BV334" s="54">
        <f>IF(ISBLANK(A334),"",VLOOKUP(MID(A334,5,1),Coordinate,9,false))</f>
        <v>24</v>
      </c>
      <c r="BW334" s="54">
        <f>IF(ISBLANK(A334),"",VLOOKUP(MID(A334,6,1),Coordinate,9,false))</f>
        <v>17</v>
      </c>
      <c r="BX334" s="84">
        <f>IF(ISBLANK(A334),"",VLOOKUP(RIGHT(A334,1),Coordinate,9,false))</f>
        <v>18</v>
      </c>
      <c r="BY334" s="84">
        <f t="array" ref="BY334">SUMPRODUCT(BR334:BX334,TRANSPOSE(Weights))</f>
        <v>454</v>
      </c>
      <c r="BZ334" s="53"/>
    </row>
    <row r="335">
      <c r="A335" s="238" t="s">
        <v>1030</v>
      </c>
      <c r="B335" s="51" t="str">
        <f>IF(ISBLANK(A335),"",if(C335="","N",if(VLOOKUP(BQ335,NewPlanet,3,false)=C335,"Y","N")))</f>
        <v>N</v>
      </c>
      <c r="C335" s="3" t="s">
        <v>1031</v>
      </c>
      <c r="D335" s="52"/>
      <c r="E335" s="52"/>
      <c r="F335" s="53" t="s">
        <v>121</v>
      </c>
      <c r="G335" s="53" t="s">
        <v>121</v>
      </c>
      <c r="H335" s="53" t="s">
        <v>121</v>
      </c>
      <c r="I335" s="54">
        <f t="shared" si="42"/>
        <v>3</v>
      </c>
      <c r="J335" s="53" t="s">
        <v>121</v>
      </c>
      <c r="K335" s="53" t="s">
        <v>121</v>
      </c>
      <c r="L335" s="52"/>
      <c r="M335" s="52"/>
      <c r="N335" s="53" t="s">
        <v>121</v>
      </c>
      <c r="O335" s="54">
        <f t="shared" si="43"/>
        <v>3</v>
      </c>
      <c r="P335" s="55" t="s">
        <v>124</v>
      </c>
      <c r="Q335" s="56"/>
      <c r="R335" s="57" t="s">
        <v>123</v>
      </c>
      <c r="S335" s="58"/>
      <c r="T335" s="59" t="s">
        <v>124</v>
      </c>
      <c r="U335" s="60"/>
      <c r="V335" s="68" t="s">
        <v>121</v>
      </c>
      <c r="W335" s="62"/>
      <c r="X335" s="52"/>
      <c r="Y335" s="63"/>
      <c r="Z335" s="53">
        <v>4.0</v>
      </c>
      <c r="AA335" s="53">
        <v>3.0</v>
      </c>
      <c r="AB335" s="53">
        <v>4.0</v>
      </c>
      <c r="AC335" s="65"/>
      <c r="AD335" s="52"/>
      <c r="AE335" s="52"/>
      <c r="AF335" s="52"/>
      <c r="AG335" s="65"/>
      <c r="AH335" s="52"/>
      <c r="AI335" s="52"/>
      <c r="AJ335" s="52"/>
      <c r="AK335" s="65"/>
      <c r="AL335" s="52"/>
      <c r="AM335" s="52"/>
      <c r="AN335" s="52"/>
      <c r="AO335" s="56"/>
      <c r="AP335" s="56"/>
      <c r="AQ335" s="56"/>
      <c r="AR335" s="66">
        <v>4.0</v>
      </c>
      <c r="AS335" s="58"/>
      <c r="AT335" s="66"/>
      <c r="AU335" s="60"/>
      <c r="AV335" s="60"/>
      <c r="AW335" s="61"/>
      <c r="AX335" s="62"/>
      <c r="AY335" s="31">
        <f t="shared" si="49"/>
        <v>15</v>
      </c>
      <c r="AZ335" s="63"/>
      <c r="BA335" s="69"/>
      <c r="BB335" s="69"/>
      <c r="BC335" s="69"/>
      <c r="BD335" s="71"/>
      <c r="BE335" s="71"/>
      <c r="BF335" s="71"/>
      <c r="BG335" s="72"/>
      <c r="BH335" s="78">
        <v>1.0</v>
      </c>
      <c r="BI335" s="78">
        <v>4.0</v>
      </c>
      <c r="BJ335" s="74"/>
      <c r="BK335" s="74"/>
      <c r="BL335" s="77">
        <f t="shared" si="45"/>
        <v>5</v>
      </c>
      <c r="BM335" s="80">
        <f t="shared" si="46"/>
        <v>20</v>
      </c>
      <c r="BN335" s="81"/>
      <c r="BO335" s="82">
        <f>IF(ISBLANK(A335),"",VLOOKUP(LEFT(A335,1),Coordinate,2,FALSE))</f>
        <v>6</v>
      </c>
      <c r="BP335" s="83">
        <f t="shared" si="47"/>
        <v>6</v>
      </c>
      <c r="BQ335" s="84">
        <f t="shared" si="48"/>
        <v>106</v>
      </c>
      <c r="BR335" s="54">
        <f>IF(ISBLANK(A335),"",vlookup(LEFT(A335,1),Coordinate,9,false))</f>
        <v>25</v>
      </c>
      <c r="BS335" s="54">
        <f>IF(ISBLANK(A335),"",VLOOKUP(MID(A335,2,1),Coordinate,9,false))</f>
        <v>4</v>
      </c>
      <c r="BT335" s="54">
        <f>IF(ISBLANK(A335),"",VLOOKUP(MID(A335,3,1),Coordinate,9,false))</f>
        <v>16</v>
      </c>
      <c r="BU335" s="54">
        <f>IF(ISBLANK(A335),"",VLOOKUP(MID(A335,4,1),Coordinate,9,false))</f>
        <v>11</v>
      </c>
      <c r="BV335" s="54">
        <f>IF(ISBLANK(A335),"",VLOOKUP(MID(A335,5,1),Coordinate,9,false))</f>
        <v>12</v>
      </c>
      <c r="BW335" s="54">
        <f>IF(ISBLANK(A335),"",VLOOKUP(MID(A335,6,1),Coordinate,9,false))</f>
        <v>13</v>
      </c>
      <c r="BX335" s="84">
        <f>IF(ISBLANK(A335),"",VLOOKUP(RIGHT(A335,1),Coordinate,9,false))</f>
        <v>25</v>
      </c>
      <c r="BY335" s="84">
        <f t="array" ref="BY335">SUMPRODUCT(BR335:BX335,TRANSPOSE(Weights))</f>
        <v>438</v>
      </c>
      <c r="BZ335" s="53"/>
    </row>
    <row r="336">
      <c r="A336" s="238" t="s">
        <v>1032</v>
      </c>
      <c r="B336" s="51" t="str">
        <f>IF(ISBLANK(A336),"",if(C336="","N",if(VLOOKUP(BQ336,NewPlanet,3,false)=C336,"Y","N")))</f>
        <v>N</v>
      </c>
      <c r="C336" s="3" t="s">
        <v>1033</v>
      </c>
      <c r="D336" s="53" t="s">
        <v>119</v>
      </c>
      <c r="E336" s="53" t="s">
        <v>119</v>
      </c>
      <c r="F336" s="52"/>
      <c r="G336" s="53"/>
      <c r="H336" s="53" t="s">
        <v>119</v>
      </c>
      <c r="I336" s="54">
        <f t="shared" si="42"/>
        <v>3</v>
      </c>
      <c r="J336" s="53" t="s">
        <v>119</v>
      </c>
      <c r="K336" s="52"/>
      <c r="L336" s="53" t="s">
        <v>119</v>
      </c>
      <c r="M336" s="53" t="s">
        <v>119</v>
      </c>
      <c r="N336" s="52"/>
      <c r="O336" s="54">
        <f t="shared" si="43"/>
        <v>3</v>
      </c>
      <c r="P336" s="55" t="s">
        <v>124</v>
      </c>
      <c r="Q336" s="56"/>
      <c r="R336" s="57" t="s">
        <v>123</v>
      </c>
      <c r="S336" s="58"/>
      <c r="T336" s="59" t="s">
        <v>124</v>
      </c>
      <c r="U336" s="60"/>
      <c r="V336" s="68" t="s">
        <v>119</v>
      </c>
      <c r="W336" s="70" t="s">
        <v>119</v>
      </c>
      <c r="X336" s="52"/>
      <c r="Y336" s="63"/>
      <c r="Z336" s="53">
        <v>2.0</v>
      </c>
      <c r="AA336" s="53">
        <v>3.0</v>
      </c>
      <c r="AB336" s="53"/>
      <c r="AC336" s="65"/>
      <c r="AD336" s="52"/>
      <c r="AE336" s="52"/>
      <c r="AF336" s="52"/>
      <c r="AG336" s="65"/>
      <c r="AH336" s="52"/>
      <c r="AI336" s="52"/>
      <c r="AJ336" s="52"/>
      <c r="AK336" s="65"/>
      <c r="AL336" s="52"/>
      <c r="AM336" s="52"/>
      <c r="AN336" s="52"/>
      <c r="AO336" s="56"/>
      <c r="AP336" s="56"/>
      <c r="AQ336" s="56"/>
      <c r="AR336" s="66">
        <v>2.0</v>
      </c>
      <c r="AS336" s="58"/>
      <c r="AT336" s="66"/>
      <c r="AU336" s="60"/>
      <c r="AV336" s="60"/>
      <c r="AW336" s="61"/>
      <c r="AX336" s="62"/>
      <c r="AY336" s="31">
        <f t="shared" si="49"/>
        <v>7</v>
      </c>
      <c r="AZ336" s="63"/>
      <c r="BA336" s="69"/>
      <c r="BB336" s="69"/>
      <c r="BC336" s="69"/>
      <c r="BD336" s="71"/>
      <c r="BE336" s="71"/>
      <c r="BF336" s="71"/>
      <c r="BG336" s="72"/>
      <c r="BH336" s="78">
        <v>7.0</v>
      </c>
      <c r="BI336" s="73"/>
      <c r="BJ336" s="79">
        <v>3.0</v>
      </c>
      <c r="BK336" s="79">
        <v>3.0</v>
      </c>
      <c r="BL336" s="77">
        <f t="shared" si="45"/>
        <v>13</v>
      </c>
      <c r="BM336" s="80">
        <f t="shared" si="46"/>
        <v>20</v>
      </c>
      <c r="BN336" s="81"/>
      <c r="BO336" s="82">
        <f>IF(ISBLANK(A336),"",VLOOKUP(LEFT(A336,1),Coordinate,2,FALSE))</f>
        <v>6</v>
      </c>
      <c r="BP336" s="83">
        <f t="shared" si="47"/>
        <v>6</v>
      </c>
      <c r="BQ336" s="84">
        <f t="shared" si="48"/>
        <v>102</v>
      </c>
      <c r="BR336" s="54">
        <f>IF(ISBLANK(A336),"",vlookup(LEFT(A336,1),Coordinate,9,false))</f>
        <v>25</v>
      </c>
      <c r="BS336" s="54">
        <f>IF(ISBLANK(A336),"",VLOOKUP(MID(A336,2,1),Coordinate,9,false))</f>
        <v>4</v>
      </c>
      <c r="BT336" s="54">
        <f>IF(ISBLANK(A336),"",VLOOKUP(MID(A336,3,1),Coordinate,9,false))</f>
        <v>18</v>
      </c>
      <c r="BU336" s="54">
        <f>IF(ISBLANK(A336),"",VLOOKUP(MID(A336,4,1),Coordinate,9,false))</f>
        <v>19</v>
      </c>
      <c r="BV336" s="54">
        <f>IF(ISBLANK(A336),"",VLOOKUP(MID(A336,5,1),Coordinate,9,false))</f>
        <v>5</v>
      </c>
      <c r="BW336" s="54">
        <f>IF(ISBLANK(A336),"",VLOOKUP(MID(A336,6,1),Coordinate,9,false))</f>
        <v>20</v>
      </c>
      <c r="BX336" s="84">
        <f>IF(ISBLANK(A336),"",VLOOKUP(RIGHT(A336,1),Coordinate,9,false))</f>
        <v>11</v>
      </c>
      <c r="BY336" s="84">
        <f t="array" ref="BY336">SUMPRODUCT(BR336:BX336,TRANSPOSE(Weights))</f>
        <v>385</v>
      </c>
      <c r="BZ336" s="53"/>
    </row>
    <row r="337">
      <c r="A337" s="238" t="s">
        <v>1034</v>
      </c>
      <c r="B337" s="51" t="str">
        <f>IF(ISBLANK(A337),"",if(C337="","N",if(VLOOKUP(BQ337,NewPlanet,3,false)=C337,"Y","N")))</f>
        <v>N</v>
      </c>
      <c r="C337" s="3" t="s">
        <v>1035</v>
      </c>
      <c r="D337" s="53" t="s">
        <v>121</v>
      </c>
      <c r="E337" s="53" t="s">
        <v>121</v>
      </c>
      <c r="F337" s="52"/>
      <c r="G337" s="53" t="s">
        <v>121</v>
      </c>
      <c r="H337" s="52"/>
      <c r="I337" s="54">
        <f t="shared" si="42"/>
        <v>3</v>
      </c>
      <c r="J337" s="52"/>
      <c r="K337" s="53" t="s">
        <v>121</v>
      </c>
      <c r="L337" s="53" t="s">
        <v>121</v>
      </c>
      <c r="M337" s="52"/>
      <c r="N337" s="53" t="s">
        <v>121</v>
      </c>
      <c r="O337" s="54">
        <f t="shared" si="43"/>
        <v>3</v>
      </c>
      <c r="P337" s="55" t="s">
        <v>123</v>
      </c>
      <c r="Q337" s="56"/>
      <c r="R337" s="57" t="s">
        <v>123</v>
      </c>
      <c r="S337" s="66" t="s">
        <v>121</v>
      </c>
      <c r="T337" s="59" t="s">
        <v>124</v>
      </c>
      <c r="U337" s="60"/>
      <c r="V337" s="61"/>
      <c r="W337" s="62"/>
      <c r="X337" s="52"/>
      <c r="Y337" s="63"/>
      <c r="Z337" s="53">
        <v>4.0</v>
      </c>
      <c r="AA337" s="53">
        <v>4.0</v>
      </c>
      <c r="AB337" s="53">
        <v>3.0</v>
      </c>
      <c r="AC337" s="65"/>
      <c r="AD337" s="52"/>
      <c r="AE337" s="52"/>
      <c r="AF337" s="52"/>
      <c r="AG337" s="65"/>
      <c r="AH337" s="52"/>
      <c r="AI337" s="52"/>
      <c r="AJ337" s="52"/>
      <c r="AK337" s="65"/>
      <c r="AL337" s="52"/>
      <c r="AM337" s="52"/>
      <c r="AN337" s="52"/>
      <c r="AO337" s="64">
        <v>3.0</v>
      </c>
      <c r="AP337" s="56"/>
      <c r="AQ337" s="56"/>
      <c r="AR337" s="58"/>
      <c r="AS337" s="58"/>
      <c r="AT337" s="66"/>
      <c r="AU337" s="60"/>
      <c r="AV337" s="60"/>
      <c r="AW337" s="61"/>
      <c r="AX337" s="62"/>
      <c r="AY337" s="31">
        <f t="shared" si="49"/>
        <v>14</v>
      </c>
      <c r="AZ337" s="63"/>
      <c r="BA337" s="69"/>
      <c r="BB337" s="69"/>
      <c r="BC337" s="69"/>
      <c r="BD337" s="89">
        <v>6.0</v>
      </c>
      <c r="BE337" s="71"/>
      <c r="BF337" s="71"/>
      <c r="BG337" s="72"/>
      <c r="BH337" s="73"/>
      <c r="BI337" s="73"/>
      <c r="BJ337" s="74"/>
      <c r="BK337" s="74"/>
      <c r="BL337" s="77">
        <f t="shared" si="45"/>
        <v>6</v>
      </c>
      <c r="BM337" s="80">
        <f t="shared" si="46"/>
        <v>20</v>
      </c>
      <c r="BN337" s="81"/>
      <c r="BO337" s="82">
        <f>IF(ISBLANK(A337),"",VLOOKUP(LEFT(A337,1),Coordinate,2,FALSE))</f>
        <v>6</v>
      </c>
      <c r="BP337" s="83">
        <f t="shared" si="47"/>
        <v>6</v>
      </c>
      <c r="BQ337" s="84">
        <f t="shared" si="48"/>
        <v>84</v>
      </c>
      <c r="BR337" s="54">
        <f>IF(ISBLANK(A337),"",vlookup(LEFT(A337,1),Coordinate,9,false))</f>
        <v>25</v>
      </c>
      <c r="BS337" s="54">
        <f>IF(ISBLANK(A337),"",VLOOKUP(MID(A337,2,1),Coordinate,9,false))</f>
        <v>4</v>
      </c>
      <c r="BT337" s="54">
        <f>IF(ISBLANK(A337),"",VLOOKUP(MID(A337,3,1),Coordinate,9,false))</f>
        <v>22</v>
      </c>
      <c r="BU337" s="54">
        <f>IF(ISBLANK(A337),"",VLOOKUP(MID(A337,4,1),Coordinate,9,false))</f>
        <v>5</v>
      </c>
      <c r="BV337" s="54">
        <f>IF(ISBLANK(A337),"",VLOOKUP(MID(A337,5,1),Coordinate,9,false))</f>
        <v>0</v>
      </c>
      <c r="BW337" s="54">
        <f>IF(ISBLANK(A337),"",VLOOKUP(MID(A337,6,1),Coordinate,9,false))</f>
        <v>10</v>
      </c>
      <c r="BX337" s="84">
        <f>IF(ISBLANK(A337),"",VLOOKUP(RIGHT(A337,1),Coordinate,9,false))</f>
        <v>18</v>
      </c>
      <c r="BY337" s="84">
        <f t="array" ref="BY337">SUMPRODUCT(BR337:BX337,TRANSPOSE(Weights))</f>
        <v>305</v>
      </c>
      <c r="BZ337" s="53"/>
    </row>
    <row r="338">
      <c r="A338" s="238" t="s">
        <v>1036</v>
      </c>
      <c r="B338" s="51" t="str">
        <f>IF(ISBLANK(A338),"",if(C338="","N",if(VLOOKUP(BQ338,NewPlanet,3,false)=C338,"Y","N")))</f>
        <v>N</v>
      </c>
      <c r="C338" s="3" t="s">
        <v>1037</v>
      </c>
      <c r="D338" s="52"/>
      <c r="E338" s="52" t="s">
        <v>121</v>
      </c>
      <c r="F338" s="52"/>
      <c r="G338" s="53" t="s">
        <v>121</v>
      </c>
      <c r="H338" s="52" t="s">
        <v>121</v>
      </c>
      <c r="I338" s="54">
        <f t="shared" si="42"/>
        <v>3</v>
      </c>
      <c r="J338" s="52" t="s">
        <v>121</v>
      </c>
      <c r="K338" s="52" t="s">
        <v>121</v>
      </c>
      <c r="L338" s="52"/>
      <c r="M338" s="52"/>
      <c r="N338" s="52" t="s">
        <v>121</v>
      </c>
      <c r="O338" s="54">
        <f t="shared" si="43"/>
        <v>3</v>
      </c>
      <c r="P338" s="55" t="s">
        <v>123</v>
      </c>
      <c r="Q338" s="56"/>
      <c r="R338" s="57" t="s">
        <v>123</v>
      </c>
      <c r="S338" s="58"/>
      <c r="T338" s="59" t="s">
        <v>124</v>
      </c>
      <c r="U338" s="60"/>
      <c r="V338" s="61"/>
      <c r="W338" s="62"/>
      <c r="X338" s="52" t="s">
        <v>121</v>
      </c>
      <c r="Y338" s="63"/>
      <c r="Z338" s="53">
        <v>6.0</v>
      </c>
      <c r="AA338" s="53">
        <v>3.0</v>
      </c>
      <c r="AB338" s="53">
        <v>3.0</v>
      </c>
      <c r="AC338" s="65"/>
      <c r="AD338" s="52"/>
      <c r="AE338" s="52">
        <v>1.0</v>
      </c>
      <c r="AF338" s="52"/>
      <c r="AG338" s="65"/>
      <c r="AH338" s="52"/>
      <c r="AI338" s="52"/>
      <c r="AJ338" s="52"/>
      <c r="AK338" s="65"/>
      <c r="AL338" s="52"/>
      <c r="AM338" s="52"/>
      <c r="AN338" s="52"/>
      <c r="AO338" s="56">
        <v>4.0</v>
      </c>
      <c r="AP338" s="56"/>
      <c r="AQ338" s="56"/>
      <c r="AR338" s="58">
        <v>3.0</v>
      </c>
      <c r="AS338" s="58"/>
      <c r="AT338" s="66"/>
      <c r="AU338" s="60"/>
      <c r="AV338" s="60"/>
      <c r="AW338" s="61"/>
      <c r="AX338" s="62"/>
      <c r="AY338" s="31">
        <f t="shared" si="49"/>
        <v>20</v>
      </c>
      <c r="AZ338" s="63"/>
      <c r="BA338" s="69"/>
      <c r="BB338" s="69"/>
      <c r="BC338" s="69"/>
      <c r="BD338" s="71"/>
      <c r="BE338" s="71"/>
      <c r="BF338" s="71"/>
      <c r="BG338" s="72"/>
      <c r="BH338" s="73"/>
      <c r="BI338" s="73"/>
      <c r="BJ338" s="74"/>
      <c r="BK338" s="74"/>
      <c r="BL338" s="77">
        <f t="shared" si="45"/>
        <v>0</v>
      </c>
      <c r="BM338" s="80">
        <f t="shared" si="46"/>
        <v>20</v>
      </c>
      <c r="BN338" s="81" t="s">
        <v>1038</v>
      </c>
      <c r="BO338" s="82">
        <f>IF(ISBLANK(A338),"",VLOOKUP(LEFT(A338,1),Coordinate,2,FALSE))</f>
        <v>6</v>
      </c>
      <c r="BP338" s="83">
        <f t="shared" si="47"/>
        <v>6</v>
      </c>
      <c r="BQ338" s="84">
        <f t="shared" si="48"/>
        <v>62</v>
      </c>
      <c r="BR338" s="54">
        <f>IF(ISBLANK(A338),"",vlookup(LEFT(A338,1),Coordinate,9,false))</f>
        <v>25</v>
      </c>
      <c r="BS338" s="54">
        <f>IF(ISBLANK(A338),"",VLOOKUP(MID(A338,2,1),Coordinate,9,false))</f>
        <v>5</v>
      </c>
      <c r="BT338" s="54">
        <f>IF(ISBLANK(A338),"",VLOOKUP(MID(A338,3,1),Coordinate,9,false))</f>
        <v>0</v>
      </c>
      <c r="BU338" s="54">
        <f>IF(ISBLANK(A338),"",VLOOKUP(MID(A338,4,1),Coordinate,9,false))</f>
        <v>0</v>
      </c>
      <c r="BV338" s="54">
        <f>IF(ISBLANK(A338),"",VLOOKUP(MID(A338,5,1),Coordinate,9,false))</f>
        <v>8</v>
      </c>
      <c r="BW338" s="54">
        <f>IF(ISBLANK(A338),"",VLOOKUP(MID(A338,6,1),Coordinate,9,false))</f>
        <v>16</v>
      </c>
      <c r="BX338" s="84">
        <f>IF(ISBLANK(A338),"",VLOOKUP(RIGHT(A338,1),Coordinate,9,false))</f>
        <v>8</v>
      </c>
      <c r="BY338" s="84">
        <f t="array" ref="BY338">SUMPRODUCT(BR338:BX338,TRANSPOSE(Weights))</f>
        <v>227</v>
      </c>
      <c r="BZ338" s="53"/>
    </row>
    <row r="339">
      <c r="A339" s="238" t="s">
        <v>1039</v>
      </c>
      <c r="B339" s="51" t="str">
        <f>IF(ISBLANK(A339),"",if(C339="","N",if(VLOOKUP(BQ339,NewPlanet,3,false)=C339,"Y","N")))</f>
        <v>N</v>
      </c>
      <c r="C339" s="3" t="s">
        <v>1040</v>
      </c>
      <c r="D339" s="53" t="s">
        <v>119</v>
      </c>
      <c r="E339" s="53" t="s">
        <v>119</v>
      </c>
      <c r="F339" s="52"/>
      <c r="G339" s="53"/>
      <c r="H339" s="53" t="s">
        <v>119</v>
      </c>
      <c r="I339" s="54">
        <f t="shared" si="42"/>
        <v>3</v>
      </c>
      <c r="J339" s="53" t="s">
        <v>119</v>
      </c>
      <c r="K339" s="53" t="s">
        <v>119</v>
      </c>
      <c r="L339" s="52"/>
      <c r="M339" s="52"/>
      <c r="N339" s="53" t="s">
        <v>119</v>
      </c>
      <c r="O339" s="54">
        <f t="shared" si="43"/>
        <v>3</v>
      </c>
      <c r="P339" s="55" t="s">
        <v>131</v>
      </c>
      <c r="Q339" s="56"/>
      <c r="R339" s="57" t="s">
        <v>124</v>
      </c>
      <c r="S339" s="58"/>
      <c r="T339" s="59" t="s">
        <v>124</v>
      </c>
      <c r="U339" s="60"/>
      <c r="V339" s="61"/>
      <c r="W339" s="62"/>
      <c r="X339" s="52"/>
      <c r="Y339" s="63"/>
      <c r="Z339" s="53">
        <v>7.0</v>
      </c>
      <c r="AA339" s="53">
        <v>4.0</v>
      </c>
      <c r="AB339" s="53">
        <v>4.0</v>
      </c>
      <c r="AC339" s="65"/>
      <c r="AD339" s="52"/>
      <c r="AE339" s="52"/>
      <c r="AF339" s="52"/>
      <c r="AG339" s="65"/>
      <c r="AH339" s="52"/>
      <c r="AI339" s="52"/>
      <c r="AJ339" s="52"/>
      <c r="AK339" s="65"/>
      <c r="AL339" s="52"/>
      <c r="AM339" s="52"/>
      <c r="AN339" s="52"/>
      <c r="AO339" s="56"/>
      <c r="AP339" s="64">
        <v>5.0</v>
      </c>
      <c r="AQ339" s="56"/>
      <c r="AR339" s="58"/>
      <c r="AS339" s="58"/>
      <c r="AT339" s="66"/>
      <c r="AU339" s="60"/>
      <c r="AV339" s="60"/>
      <c r="AW339" s="61"/>
      <c r="AX339" s="62"/>
      <c r="AY339" s="31">
        <f t="shared" si="49"/>
        <v>20</v>
      </c>
      <c r="AZ339" s="63"/>
      <c r="BA339" s="69"/>
      <c r="BB339" s="69"/>
      <c r="BC339" s="69"/>
      <c r="BD339" s="71"/>
      <c r="BE339" s="71"/>
      <c r="BF339" s="71"/>
      <c r="BG339" s="72"/>
      <c r="BH339" s="73"/>
      <c r="BI339" s="73"/>
      <c r="BJ339" s="74"/>
      <c r="BK339" s="74"/>
      <c r="BL339" s="77">
        <f t="shared" si="45"/>
        <v>0</v>
      </c>
      <c r="BM339" s="80">
        <f t="shared" si="46"/>
        <v>20</v>
      </c>
      <c r="BN339" s="81"/>
      <c r="BO339" s="82">
        <f>IF(ISBLANK(A339),"",VLOOKUP(LEFT(A339,1),Coordinate,2,FALSE))</f>
        <v>6</v>
      </c>
      <c r="BP339" s="83">
        <f t="shared" si="47"/>
        <v>6</v>
      </c>
      <c r="BQ339" s="84">
        <f t="shared" si="48"/>
        <v>106</v>
      </c>
      <c r="BR339" s="54">
        <f>IF(ISBLANK(A339),"",vlookup(LEFT(A339,1),Coordinate,9,false))</f>
        <v>25</v>
      </c>
      <c r="BS339" s="54">
        <f>IF(ISBLANK(A339),"",VLOOKUP(MID(A339,2,1),Coordinate,9,false))</f>
        <v>5</v>
      </c>
      <c r="BT339" s="54">
        <f>IF(ISBLANK(A339),"",VLOOKUP(MID(A339,3,1),Coordinate,9,false))</f>
        <v>16</v>
      </c>
      <c r="BU339" s="54">
        <f>IF(ISBLANK(A339),"",VLOOKUP(MID(A339,4,1),Coordinate,9,false))</f>
        <v>11</v>
      </c>
      <c r="BV339" s="54">
        <f>IF(ISBLANK(A339),"",VLOOKUP(MID(A339,5,1),Coordinate,9,false))</f>
        <v>12</v>
      </c>
      <c r="BW339" s="54">
        <f>IF(ISBLANK(A339),"",VLOOKUP(MID(A339,6,1),Coordinate,9,false))</f>
        <v>13</v>
      </c>
      <c r="BX339" s="84">
        <f>IF(ISBLANK(A339),"",VLOOKUP(RIGHT(A339,1),Coordinate,9,false))</f>
        <v>24</v>
      </c>
      <c r="BY339" s="84">
        <f t="array" ref="BY339">SUMPRODUCT(BR339:BX339,TRANSPOSE(Weights))</f>
        <v>433</v>
      </c>
      <c r="BZ339" s="53"/>
    </row>
    <row r="340">
      <c r="A340" s="238" t="s">
        <v>1041</v>
      </c>
      <c r="B340" s="51" t="str">
        <f>IF(ISBLANK(A340),"",if(C340="","N",if(VLOOKUP(BQ340,NewPlanet,3,false)=C340,"Y","N")))</f>
        <v>N</v>
      </c>
      <c r="C340" s="87" t="s">
        <v>1042</v>
      </c>
      <c r="D340" s="53" t="s">
        <v>119</v>
      </c>
      <c r="E340" s="52"/>
      <c r="F340" s="52"/>
      <c r="G340" s="53" t="s">
        <v>119</v>
      </c>
      <c r="H340" s="53" t="s">
        <v>119</v>
      </c>
      <c r="I340" s="54">
        <f t="shared" si="42"/>
        <v>3</v>
      </c>
      <c r="J340" s="52"/>
      <c r="K340" s="53" t="s">
        <v>119</v>
      </c>
      <c r="L340" s="52"/>
      <c r="M340" s="53" t="s">
        <v>119</v>
      </c>
      <c r="N340" s="53" t="s">
        <v>119</v>
      </c>
      <c r="O340" s="54">
        <f t="shared" si="43"/>
        <v>3</v>
      </c>
      <c r="P340" s="55" t="s">
        <v>123</v>
      </c>
      <c r="Q340" s="64" t="s">
        <v>121</v>
      </c>
      <c r="R340" s="57" t="s">
        <v>123</v>
      </c>
      <c r="S340" s="58"/>
      <c r="T340" s="59" t="s">
        <v>124</v>
      </c>
      <c r="U340" s="60"/>
      <c r="V340" s="68" t="s">
        <v>121</v>
      </c>
      <c r="W340" s="62"/>
      <c r="X340" s="52"/>
      <c r="Y340" s="63"/>
      <c r="Z340" s="53"/>
      <c r="AA340" s="53"/>
      <c r="AB340" s="53"/>
      <c r="AC340" s="65"/>
      <c r="AD340" s="52"/>
      <c r="AE340" s="52"/>
      <c r="AF340" s="52"/>
      <c r="AG340" s="65"/>
      <c r="AH340" s="52"/>
      <c r="AI340" s="52"/>
      <c r="AJ340" s="52"/>
      <c r="AK340" s="65"/>
      <c r="AL340" s="52"/>
      <c r="AM340" s="52"/>
      <c r="AN340" s="52"/>
      <c r="AO340" s="56"/>
      <c r="AP340" s="56"/>
      <c r="AQ340" s="56"/>
      <c r="AR340" s="58"/>
      <c r="AS340" s="58"/>
      <c r="AT340" s="66"/>
      <c r="AU340" s="60"/>
      <c r="AV340" s="60"/>
      <c r="AW340" s="61"/>
      <c r="AX340" s="62"/>
      <c r="AY340" s="31">
        <f t="shared" si="49"/>
        <v>0</v>
      </c>
      <c r="AZ340" s="63"/>
      <c r="BA340" s="75">
        <v>4.0</v>
      </c>
      <c r="BB340" s="69"/>
      <c r="BC340" s="69"/>
      <c r="BD340" s="71"/>
      <c r="BE340" s="71"/>
      <c r="BF340" s="71"/>
      <c r="BG340" s="72"/>
      <c r="BH340" s="78">
        <v>5.0</v>
      </c>
      <c r="BI340" s="73"/>
      <c r="BJ340" s="74"/>
      <c r="BK340" s="74"/>
      <c r="BL340" s="77">
        <f t="shared" si="45"/>
        <v>9</v>
      </c>
      <c r="BM340" s="80">
        <f t="shared" si="46"/>
        <v>9</v>
      </c>
      <c r="BN340" s="81"/>
      <c r="BO340" s="82">
        <f>IF(ISBLANK(A340),"",VLOOKUP(LEFT(A340,1),Coordinate,2,FALSE))</f>
        <v>6</v>
      </c>
      <c r="BP340" s="83">
        <f t="shared" si="47"/>
        <v>6</v>
      </c>
      <c r="BQ340" s="84">
        <f t="shared" si="48"/>
        <v>71</v>
      </c>
      <c r="BR340" s="54">
        <f>IF(ISBLANK(A340),"",vlookup(LEFT(A340,1),Coordinate,9,false))</f>
        <v>25</v>
      </c>
      <c r="BS340" s="54">
        <f>IF(ISBLANK(A340),"",VLOOKUP(MID(A340,2,1),Coordinate,9,false))</f>
        <v>8</v>
      </c>
      <c r="BT340" s="54">
        <f>IF(ISBLANK(A340),"",VLOOKUP(MID(A340,3,1),Coordinate,9,false))</f>
        <v>6</v>
      </c>
      <c r="BU340" s="54">
        <f>IF(ISBLANK(A340),"",VLOOKUP(MID(A340,4,1),Coordinate,9,false))</f>
        <v>1</v>
      </c>
      <c r="BV340" s="54">
        <f>IF(ISBLANK(A340),"",VLOOKUP(MID(A340,5,1),Coordinate,9,false))</f>
        <v>25</v>
      </c>
      <c r="BW340" s="54">
        <f>IF(ISBLANK(A340),"",VLOOKUP(MID(A340,6,1),Coordinate,9,false))</f>
        <v>0</v>
      </c>
      <c r="BX340" s="84">
        <f>IF(ISBLANK(A340),"",VLOOKUP(RIGHT(A340,1),Coordinate,9,false))</f>
        <v>6</v>
      </c>
      <c r="BY340" s="84">
        <f t="array" ref="BY340">SUMPRODUCT(BR340:BX340,TRANSPOSE(Weights))</f>
        <v>230</v>
      </c>
      <c r="BZ340" s="53"/>
    </row>
    <row r="341">
      <c r="A341" s="238" t="s">
        <v>1043</v>
      </c>
      <c r="B341" s="51" t="str">
        <f>IF(ISBLANK(A341),"",if(C341="","N",if(VLOOKUP(BQ341,NewPlanet,3,false)=C341,"Y","N")))</f>
        <v>N</v>
      </c>
      <c r="C341" s="3" t="s">
        <v>1044</v>
      </c>
      <c r="D341" s="53" t="s">
        <v>119</v>
      </c>
      <c r="E341" s="52"/>
      <c r="F341" s="53" t="s">
        <v>119</v>
      </c>
      <c r="G341" s="53" t="s">
        <v>119</v>
      </c>
      <c r="H341" s="52"/>
      <c r="I341" s="54">
        <f t="shared" si="42"/>
        <v>3</v>
      </c>
      <c r="J341" s="53" t="s">
        <v>119</v>
      </c>
      <c r="K341" s="53" t="s">
        <v>119</v>
      </c>
      <c r="L341" s="52"/>
      <c r="M341" s="53" t="s">
        <v>119</v>
      </c>
      <c r="N341" s="52"/>
      <c r="O341" s="54">
        <f t="shared" si="43"/>
        <v>3</v>
      </c>
      <c r="P341" s="55" t="s">
        <v>123</v>
      </c>
      <c r="Q341" s="64" t="s">
        <v>119</v>
      </c>
      <c r="R341" s="57" t="s">
        <v>123</v>
      </c>
      <c r="S341" s="66" t="s">
        <v>119</v>
      </c>
      <c r="T341" s="59" t="s">
        <v>125</v>
      </c>
      <c r="U341" s="60"/>
      <c r="V341" s="61"/>
      <c r="W341" s="62"/>
      <c r="X341" s="52"/>
      <c r="Y341" s="63"/>
      <c r="Z341" s="53">
        <v>5.0</v>
      </c>
      <c r="AA341" s="53">
        <v>2.0</v>
      </c>
      <c r="AB341" s="53"/>
      <c r="AC341" s="65"/>
      <c r="AD341" s="52"/>
      <c r="AE341" s="52"/>
      <c r="AF341" s="52"/>
      <c r="AG341" s="65"/>
      <c r="AH341" s="52"/>
      <c r="AI341" s="52"/>
      <c r="AJ341" s="52"/>
      <c r="AK341" s="65"/>
      <c r="AL341" s="52"/>
      <c r="AM341" s="52"/>
      <c r="AN341" s="52"/>
      <c r="AO341" s="56"/>
      <c r="AP341" s="56"/>
      <c r="AQ341" s="56"/>
      <c r="AR341" s="58"/>
      <c r="AS341" s="58"/>
      <c r="AT341" s="66"/>
      <c r="AU341" s="67">
        <v>1.0</v>
      </c>
      <c r="AV341" s="67" t="s">
        <v>1045</v>
      </c>
      <c r="AW341" s="61"/>
      <c r="AX341" s="62"/>
      <c r="AY341" s="31">
        <f t="shared" si="49"/>
        <v>8</v>
      </c>
      <c r="AZ341" s="63"/>
      <c r="BA341" s="75">
        <v>3.0</v>
      </c>
      <c r="BB341" s="69"/>
      <c r="BC341" s="69"/>
      <c r="BD341" s="89">
        <v>9.0</v>
      </c>
      <c r="BE341" s="71"/>
      <c r="BF341" s="71"/>
      <c r="BG341" s="72"/>
      <c r="BH341" s="73"/>
      <c r="BI341" s="73"/>
      <c r="BJ341" s="74"/>
      <c r="BK341" s="74"/>
      <c r="BL341" s="77">
        <f t="shared" si="45"/>
        <v>12</v>
      </c>
      <c r="BM341" s="80">
        <f t="shared" si="46"/>
        <v>20</v>
      </c>
      <c r="BN341" s="81"/>
      <c r="BO341" s="82">
        <f>IF(ISBLANK(A341),"",VLOOKUP(LEFT(A341,1),Coordinate,2,FALSE))</f>
        <v>6</v>
      </c>
      <c r="BP341" s="83">
        <f t="shared" si="47"/>
        <v>6</v>
      </c>
      <c r="BQ341" s="84">
        <f t="shared" si="48"/>
        <v>77</v>
      </c>
      <c r="BR341" s="54">
        <f>IF(ISBLANK(A341),"",vlookup(LEFT(A341,1),Coordinate,9,false))</f>
        <v>25</v>
      </c>
      <c r="BS341" s="54">
        <f>IF(ISBLANK(A341),"",VLOOKUP(MID(A341,2,1),Coordinate,9,false))</f>
        <v>8</v>
      </c>
      <c r="BT341" s="54">
        <f>IF(ISBLANK(A341),"",VLOOKUP(MID(A341,3,1),Coordinate,9,false))</f>
        <v>6</v>
      </c>
      <c r="BU341" s="54">
        <f>IF(ISBLANK(A341),"",VLOOKUP(MID(A341,4,1),Coordinate,9,false))</f>
        <v>6</v>
      </c>
      <c r="BV341" s="54">
        <f>IF(ISBLANK(A341),"",VLOOKUP(MID(A341,5,1),Coordinate,9,false))</f>
        <v>11</v>
      </c>
      <c r="BW341" s="54">
        <f>IF(ISBLANK(A341),"",VLOOKUP(MID(A341,6,1),Coordinate,9,false))</f>
        <v>4</v>
      </c>
      <c r="BX341" s="84">
        <f>IF(ISBLANK(A341),"",VLOOKUP(RIGHT(A341,1),Coordinate,9,false))</f>
        <v>17</v>
      </c>
      <c r="BY341" s="84">
        <f t="array" ref="BY341">SUMPRODUCT(BR341:BX341,TRANSPOSE(Weights))</f>
        <v>281</v>
      </c>
      <c r="BZ341" s="53"/>
    </row>
    <row r="342">
      <c r="A342" s="238" t="s">
        <v>1046</v>
      </c>
      <c r="B342" s="51" t="str">
        <f>IF(ISBLANK(A342),"",if(C342="","N",if(VLOOKUP(BQ342,NewPlanet,3,false)=C342,"Y","N")))</f>
        <v>N</v>
      </c>
      <c r="C342" s="3" t="s">
        <v>1047</v>
      </c>
      <c r="D342" s="52" t="s">
        <v>119</v>
      </c>
      <c r="E342" s="52" t="s">
        <v>119</v>
      </c>
      <c r="F342" s="52"/>
      <c r="G342" s="53"/>
      <c r="H342" s="52" t="s">
        <v>119</v>
      </c>
      <c r="I342" s="54">
        <f t="shared" si="42"/>
        <v>3</v>
      </c>
      <c r="J342" s="52" t="s">
        <v>119</v>
      </c>
      <c r="K342" s="52" t="s">
        <v>119</v>
      </c>
      <c r="L342" s="52"/>
      <c r="M342" s="52"/>
      <c r="N342" s="52" t="s">
        <v>119</v>
      </c>
      <c r="O342" s="54">
        <f t="shared" si="43"/>
        <v>3</v>
      </c>
      <c r="P342" s="55" t="s">
        <v>123</v>
      </c>
      <c r="Q342" s="56"/>
      <c r="R342" s="57" t="s">
        <v>124</v>
      </c>
      <c r="S342" s="58"/>
      <c r="T342" s="59" t="s">
        <v>124</v>
      </c>
      <c r="U342" s="60"/>
      <c r="V342" s="61"/>
      <c r="W342" s="62" t="s">
        <v>119</v>
      </c>
      <c r="X342" s="52"/>
      <c r="Y342" s="63"/>
      <c r="Z342" s="53">
        <v>1.0</v>
      </c>
      <c r="AA342" s="53">
        <v>5.0</v>
      </c>
      <c r="AB342" s="53">
        <v>3.0</v>
      </c>
      <c r="AC342" s="65"/>
      <c r="AD342" s="52"/>
      <c r="AE342" s="52"/>
      <c r="AF342" s="52"/>
      <c r="AG342" s="65"/>
      <c r="AH342" s="52"/>
      <c r="AI342" s="52"/>
      <c r="AJ342" s="52"/>
      <c r="AK342" s="65"/>
      <c r="AL342" s="52"/>
      <c r="AM342" s="52"/>
      <c r="AN342" s="52"/>
      <c r="AO342" s="56">
        <v>3.0</v>
      </c>
      <c r="AP342" s="56"/>
      <c r="AQ342" s="56"/>
      <c r="AR342" s="58"/>
      <c r="AS342" s="58"/>
      <c r="AT342" s="66"/>
      <c r="AU342" s="60"/>
      <c r="AV342" s="60"/>
      <c r="AW342" s="61"/>
      <c r="AX342" s="62"/>
      <c r="AY342" s="31">
        <f t="shared" si="49"/>
        <v>12</v>
      </c>
      <c r="AZ342" s="63"/>
      <c r="BA342" s="69"/>
      <c r="BB342" s="69"/>
      <c r="BC342" s="69"/>
      <c r="BD342" s="71"/>
      <c r="BE342" s="71"/>
      <c r="BF342" s="71"/>
      <c r="BG342" s="72"/>
      <c r="BH342" s="73"/>
      <c r="BI342" s="73"/>
      <c r="BJ342" s="74">
        <v>8.0</v>
      </c>
      <c r="BK342" s="74"/>
      <c r="BL342" s="77">
        <f t="shared" si="45"/>
        <v>8</v>
      </c>
      <c r="BM342" s="80">
        <f t="shared" si="46"/>
        <v>20</v>
      </c>
      <c r="BN342" s="81"/>
      <c r="BO342" s="82">
        <f>IF(ISBLANK(A342),"",VLOOKUP(LEFT(A342,1),Coordinate,2,FALSE))</f>
        <v>6</v>
      </c>
      <c r="BP342" s="83">
        <f t="shared" si="47"/>
        <v>6</v>
      </c>
      <c r="BQ342" s="84">
        <f t="shared" si="48"/>
        <v>88</v>
      </c>
      <c r="BR342" s="54">
        <f>IF(ISBLANK(A342),"",vlookup(LEFT(A342,1),Coordinate,9,false))</f>
        <v>25</v>
      </c>
      <c r="BS342" s="54">
        <f>IF(ISBLANK(A342),"",VLOOKUP(MID(A342,2,1),Coordinate,9,false))</f>
        <v>8</v>
      </c>
      <c r="BT342" s="54">
        <f>IF(ISBLANK(A342),"",VLOOKUP(MID(A342,3,1),Coordinate,9,false))</f>
        <v>6</v>
      </c>
      <c r="BU342" s="54">
        <f>IF(ISBLANK(A342),"",VLOOKUP(MID(A342,4,1),Coordinate,9,false))</f>
        <v>25</v>
      </c>
      <c r="BV342" s="54">
        <f>IF(ISBLANK(A342),"",VLOOKUP(MID(A342,5,1),Coordinate,9,false))</f>
        <v>0</v>
      </c>
      <c r="BW342" s="54">
        <f>IF(ISBLANK(A342),"",VLOOKUP(MID(A342,6,1),Coordinate,9,false))</f>
        <v>6</v>
      </c>
      <c r="BX342" s="84">
        <f>IF(ISBLANK(A342),"",VLOOKUP(RIGHT(A342,1),Coordinate,9,false))</f>
        <v>18</v>
      </c>
      <c r="BY342" s="84">
        <f t="array" ref="BY342">SUMPRODUCT(BR342:BX342,TRANSPOSE(Weights))</f>
        <v>321</v>
      </c>
      <c r="BZ342" s="53"/>
    </row>
    <row r="343">
      <c r="A343" s="238" t="s">
        <v>1048</v>
      </c>
      <c r="B343" s="51" t="str">
        <f>IF(ISBLANK(A343),"",if(C343="","N",if(VLOOKUP(BQ343,NewPlanet,3,false)=C343,"Y","N")))</f>
        <v>N</v>
      </c>
      <c r="C343" s="3" t="s">
        <v>1049</v>
      </c>
      <c r="D343" s="52"/>
      <c r="E343" s="52" t="s">
        <v>121</v>
      </c>
      <c r="F343" s="52" t="s">
        <v>121</v>
      </c>
      <c r="G343" s="53" t="s">
        <v>121</v>
      </c>
      <c r="H343" s="52"/>
      <c r="I343" s="54">
        <f t="shared" si="42"/>
        <v>3</v>
      </c>
      <c r="J343" s="52" t="s">
        <v>121</v>
      </c>
      <c r="K343" s="52"/>
      <c r="L343" s="52"/>
      <c r="M343" s="52" t="s">
        <v>121</v>
      </c>
      <c r="N343" s="52" t="s">
        <v>121</v>
      </c>
      <c r="O343" s="54">
        <f t="shared" si="43"/>
        <v>3</v>
      </c>
      <c r="P343" s="55" t="s">
        <v>123</v>
      </c>
      <c r="Q343" s="56" t="s">
        <v>121</v>
      </c>
      <c r="R343" s="57" t="s">
        <v>123</v>
      </c>
      <c r="S343" s="58" t="s">
        <v>121</v>
      </c>
      <c r="T343" s="59" t="s">
        <v>124</v>
      </c>
      <c r="U343" s="60"/>
      <c r="V343" s="61" t="s">
        <v>121</v>
      </c>
      <c r="W343" s="62"/>
      <c r="X343" s="52"/>
      <c r="Y343" s="63"/>
      <c r="Z343" s="53">
        <v>3.0</v>
      </c>
      <c r="AA343" s="53">
        <v>4.0</v>
      </c>
      <c r="AB343" s="53"/>
      <c r="AC343" s="65"/>
      <c r="AD343" s="52"/>
      <c r="AE343" s="52"/>
      <c r="AF343" s="52"/>
      <c r="AG343" s="65"/>
      <c r="AH343" s="52"/>
      <c r="AI343" s="52"/>
      <c r="AJ343" s="52"/>
      <c r="AK343" s="65"/>
      <c r="AL343" s="52"/>
      <c r="AM343" s="52"/>
      <c r="AN343" s="52"/>
      <c r="AO343" s="56"/>
      <c r="AP343" s="56"/>
      <c r="AQ343" s="56"/>
      <c r="AR343" s="58"/>
      <c r="AS343" s="58"/>
      <c r="AT343" s="66"/>
      <c r="AU343" s="60"/>
      <c r="AV343" s="60"/>
      <c r="AW343" s="61"/>
      <c r="AX343" s="62"/>
      <c r="AY343" s="31">
        <f t="shared" si="49"/>
        <v>7</v>
      </c>
      <c r="AZ343" s="63"/>
      <c r="BA343" s="69">
        <v>3.0</v>
      </c>
      <c r="BB343" s="69"/>
      <c r="BC343" s="69"/>
      <c r="BD343" s="71">
        <v>2.0</v>
      </c>
      <c r="BE343" s="71"/>
      <c r="BF343" s="71"/>
      <c r="BG343" s="72"/>
      <c r="BH343" s="73">
        <v>4.0</v>
      </c>
      <c r="BI343" s="73">
        <v>4.0</v>
      </c>
      <c r="BJ343" s="74"/>
      <c r="BK343" s="74"/>
      <c r="BL343" s="77">
        <f t="shared" si="45"/>
        <v>13</v>
      </c>
      <c r="BM343" s="80">
        <f t="shared" si="46"/>
        <v>20</v>
      </c>
      <c r="BN343" s="81"/>
      <c r="BO343" s="82">
        <f>IF(ISBLANK(A343),"",VLOOKUP(LEFT(A343,1),Coordinate,2,FALSE))</f>
        <v>6</v>
      </c>
      <c r="BP343" s="83">
        <f t="shared" si="47"/>
        <v>6</v>
      </c>
      <c r="BQ343" s="84">
        <f t="shared" si="48"/>
        <v>90</v>
      </c>
      <c r="BR343" s="54">
        <f>IF(ISBLANK(A343),"",vlookup(LEFT(A343,1),Coordinate,9,false))</f>
        <v>25</v>
      </c>
      <c r="BS343" s="54">
        <f>IF(ISBLANK(A343),"",VLOOKUP(MID(A343,2,1),Coordinate,9,false))</f>
        <v>8</v>
      </c>
      <c r="BT343" s="54">
        <f>IF(ISBLANK(A343),"",VLOOKUP(MID(A343,3,1),Coordinate,9,false))</f>
        <v>11</v>
      </c>
      <c r="BU343" s="54">
        <f>IF(ISBLANK(A343),"",VLOOKUP(MID(A343,4,1),Coordinate,9,false))</f>
        <v>11</v>
      </c>
      <c r="BV343" s="54">
        <f>IF(ISBLANK(A343),"",VLOOKUP(MID(A343,5,1),Coordinate,9,false))</f>
        <v>8</v>
      </c>
      <c r="BW343" s="54">
        <f>IF(ISBLANK(A343),"",VLOOKUP(MID(A343,6,1),Coordinate,9,false))</f>
        <v>14</v>
      </c>
      <c r="BX343" s="84">
        <f>IF(ISBLANK(A343),"",VLOOKUP(RIGHT(A343,1),Coordinate,9,false))</f>
        <v>13</v>
      </c>
      <c r="BY343" s="84">
        <f t="array" ref="BY343">SUMPRODUCT(BR343:BX343,TRANSPOSE(Weights))</f>
        <v>333</v>
      </c>
      <c r="BZ343" s="53"/>
    </row>
    <row r="344">
      <c r="A344" s="238" t="s">
        <v>1050</v>
      </c>
      <c r="B344" s="51" t="str">
        <f>IF(ISBLANK(A344),"",if(C344="","N",if(VLOOKUP(BQ344,NewPlanet,3,false)=C344,"Y","N")))</f>
        <v>N</v>
      </c>
      <c r="C344" s="3" t="s">
        <v>1051</v>
      </c>
      <c r="D344" s="52" t="s">
        <v>119</v>
      </c>
      <c r="E344" s="52"/>
      <c r="F344" s="52"/>
      <c r="G344" s="53" t="s">
        <v>119</v>
      </c>
      <c r="H344" s="52" t="s">
        <v>119</v>
      </c>
      <c r="I344" s="54">
        <f t="shared" si="42"/>
        <v>3</v>
      </c>
      <c r="J344" s="52" t="s">
        <v>119</v>
      </c>
      <c r="K344" s="52" t="s">
        <v>119</v>
      </c>
      <c r="L344" s="52"/>
      <c r="M344" s="52" t="s">
        <v>119</v>
      </c>
      <c r="N344" s="52"/>
      <c r="O344" s="54">
        <f t="shared" si="43"/>
        <v>3</v>
      </c>
      <c r="P344" s="55" t="s">
        <v>124</v>
      </c>
      <c r="Q344" s="56"/>
      <c r="R344" s="57" t="s">
        <v>124</v>
      </c>
      <c r="S344" s="58"/>
      <c r="T344" s="59" t="s">
        <v>124</v>
      </c>
      <c r="U344" s="60"/>
      <c r="V344" s="61"/>
      <c r="W344" s="62"/>
      <c r="X344" s="52" t="s">
        <v>119</v>
      </c>
      <c r="Y344" s="63"/>
      <c r="Z344" s="53">
        <v>7.0</v>
      </c>
      <c r="AA344" s="53">
        <v>5.0</v>
      </c>
      <c r="AB344" s="53">
        <v>7.0</v>
      </c>
      <c r="AC344" s="65"/>
      <c r="AD344" s="52"/>
      <c r="AE344" s="52"/>
      <c r="AF344" s="52"/>
      <c r="AG344" s="65"/>
      <c r="AH344" s="52"/>
      <c r="AI344" s="52"/>
      <c r="AJ344" s="52"/>
      <c r="AK344" s="65"/>
      <c r="AL344" s="52">
        <v>1.0</v>
      </c>
      <c r="AM344" s="52"/>
      <c r="AN344" s="52"/>
      <c r="AO344" s="56"/>
      <c r="AP344" s="56"/>
      <c r="AQ344" s="56"/>
      <c r="AR344" s="58"/>
      <c r="AS344" s="58"/>
      <c r="AT344" s="66"/>
      <c r="AU344" s="60"/>
      <c r="AV344" s="60"/>
      <c r="AW344" s="61"/>
      <c r="AX344" s="62"/>
      <c r="AY344" s="31">
        <f t="shared" si="49"/>
        <v>20</v>
      </c>
      <c r="AZ344" s="63"/>
      <c r="BA344" s="69"/>
      <c r="BB344" s="69"/>
      <c r="BC344" s="69"/>
      <c r="BD344" s="71"/>
      <c r="BE344" s="71"/>
      <c r="BF344" s="71"/>
      <c r="BG344" s="72"/>
      <c r="BH344" s="73"/>
      <c r="BI344" s="73"/>
      <c r="BJ344" s="74"/>
      <c r="BK344" s="74"/>
      <c r="BL344" s="77">
        <f t="shared" si="45"/>
        <v>0</v>
      </c>
      <c r="BM344" s="80">
        <f t="shared" si="46"/>
        <v>20</v>
      </c>
      <c r="BN344" s="81"/>
      <c r="BO344" s="82">
        <f>IF(ISBLANK(A344),"",VLOOKUP(LEFT(A344,1),Coordinate,2,FALSE))</f>
        <v>6</v>
      </c>
      <c r="BP344" s="83">
        <f t="shared" si="47"/>
        <v>6</v>
      </c>
      <c r="BQ344" s="84">
        <f t="shared" si="48"/>
        <v>85</v>
      </c>
      <c r="BR344" s="54">
        <f>IF(ISBLANK(A344),"",vlookup(LEFT(A344,1),Coordinate,9,false))</f>
        <v>25</v>
      </c>
      <c r="BS344" s="54">
        <f>IF(ISBLANK(A344),"",VLOOKUP(MID(A344,2,1),Coordinate,9,false))</f>
        <v>8</v>
      </c>
      <c r="BT344" s="54">
        <f>IF(ISBLANK(A344),"",VLOOKUP(MID(A344,3,1),Coordinate,9,false))</f>
        <v>13</v>
      </c>
      <c r="BU344" s="54">
        <f>IF(ISBLANK(A344),"",VLOOKUP(MID(A344,4,1),Coordinate,9,false))</f>
        <v>13</v>
      </c>
      <c r="BV344" s="54">
        <f>IF(ISBLANK(A344),"",VLOOKUP(MID(A344,5,1),Coordinate,9,false))</f>
        <v>8</v>
      </c>
      <c r="BW344" s="54">
        <f>IF(ISBLANK(A344),"",VLOOKUP(MID(A344,6,1),Coordinate,9,false))</f>
        <v>0</v>
      </c>
      <c r="BX344" s="84">
        <f>IF(ISBLANK(A344),"",VLOOKUP(RIGHT(A344,1),Coordinate,9,false))</f>
        <v>18</v>
      </c>
      <c r="BY344" s="84">
        <f t="array" ref="BY344">SUMPRODUCT(BR344:BX344,TRANSPOSE(Weights))</f>
        <v>298</v>
      </c>
      <c r="BZ344" s="53"/>
    </row>
    <row r="345">
      <c r="A345" s="238" t="s">
        <v>1052</v>
      </c>
      <c r="B345" s="51" t="str">
        <f>IF(ISBLANK(A345),"",if(C345="","N",if(VLOOKUP(BQ345,NewPlanet,3,false)=C345,"Y","N")))</f>
        <v>N</v>
      </c>
      <c r="C345" s="3" t="s">
        <v>1053</v>
      </c>
      <c r="D345" s="53" t="s">
        <v>119</v>
      </c>
      <c r="E345" s="53" t="s">
        <v>119</v>
      </c>
      <c r="F345" s="53" t="s">
        <v>119</v>
      </c>
      <c r="G345" s="53"/>
      <c r="H345" s="52"/>
      <c r="I345" s="54">
        <f t="shared" si="42"/>
        <v>3</v>
      </c>
      <c r="J345" s="53" t="s">
        <v>119</v>
      </c>
      <c r="K345" s="53" t="s">
        <v>119</v>
      </c>
      <c r="L345" s="52"/>
      <c r="M345" s="52"/>
      <c r="N345" s="53" t="s">
        <v>119</v>
      </c>
      <c r="O345" s="54">
        <f t="shared" si="43"/>
        <v>3</v>
      </c>
      <c r="P345" s="55" t="s">
        <v>123</v>
      </c>
      <c r="Q345" s="56"/>
      <c r="R345" s="57" t="s">
        <v>123</v>
      </c>
      <c r="S345" s="66" t="s">
        <v>119</v>
      </c>
      <c r="T345" s="59" t="s">
        <v>124</v>
      </c>
      <c r="U345" s="60"/>
      <c r="V345" s="68" t="s">
        <v>119</v>
      </c>
      <c r="W345" s="62"/>
      <c r="X345" s="53" t="s">
        <v>119</v>
      </c>
      <c r="Y345" s="63"/>
      <c r="Z345" s="53">
        <v>5.0</v>
      </c>
      <c r="AA345" s="53">
        <v>3.0</v>
      </c>
      <c r="AB345" s="53"/>
      <c r="AC345" s="65"/>
      <c r="AD345" s="52"/>
      <c r="AE345" s="52"/>
      <c r="AF345" s="52"/>
      <c r="AG345" s="65"/>
      <c r="AH345" s="52"/>
      <c r="AI345" s="52"/>
      <c r="AJ345" s="52"/>
      <c r="AK345" s="65"/>
      <c r="AL345" s="52"/>
      <c r="AM345" s="53">
        <v>1.0</v>
      </c>
      <c r="AN345" s="52"/>
      <c r="AO345" s="64">
        <v>3.0</v>
      </c>
      <c r="AP345" s="56"/>
      <c r="AQ345" s="56"/>
      <c r="AR345" s="58"/>
      <c r="AS345" s="58"/>
      <c r="AT345" s="66"/>
      <c r="AU345" s="60"/>
      <c r="AV345" s="60"/>
      <c r="AW345" s="68">
        <v>5.0</v>
      </c>
      <c r="AX345" s="62"/>
      <c r="AY345" s="31">
        <f t="shared" si="49"/>
        <v>17</v>
      </c>
      <c r="AZ345" s="63"/>
      <c r="BA345" s="69"/>
      <c r="BB345" s="69"/>
      <c r="BC345" s="69"/>
      <c r="BD345" s="89">
        <v>3.0</v>
      </c>
      <c r="BE345" s="71"/>
      <c r="BF345" s="71"/>
      <c r="BG345" s="72"/>
      <c r="BH345" s="73"/>
      <c r="BI345" s="73"/>
      <c r="BJ345" s="74"/>
      <c r="BK345" s="74"/>
      <c r="BL345" s="77">
        <f t="shared" si="45"/>
        <v>3</v>
      </c>
      <c r="BM345" s="80">
        <f t="shared" si="46"/>
        <v>20</v>
      </c>
      <c r="BN345" s="81"/>
      <c r="BO345" s="82">
        <f>IF(ISBLANK(A345),"",VLOOKUP(LEFT(A345,1),Coordinate,2,FALSE))</f>
        <v>6</v>
      </c>
      <c r="BP345" s="83">
        <f t="shared" si="47"/>
        <v>6</v>
      </c>
      <c r="BQ345" s="84">
        <f t="shared" si="48"/>
        <v>102</v>
      </c>
      <c r="BR345" s="54">
        <f>IF(ISBLANK(A345),"",vlookup(LEFT(A345,1),Coordinate,9,false))</f>
        <v>25</v>
      </c>
      <c r="BS345" s="54">
        <f>IF(ISBLANK(A345),"",VLOOKUP(MID(A345,2,1),Coordinate,9,false))</f>
        <v>8</v>
      </c>
      <c r="BT345" s="54">
        <f>IF(ISBLANK(A345),"",VLOOKUP(MID(A345,3,1),Coordinate,9,false))</f>
        <v>15</v>
      </c>
      <c r="BU345" s="54">
        <f>IF(ISBLANK(A345),"",VLOOKUP(MID(A345,4,1),Coordinate,9,false))</f>
        <v>15</v>
      </c>
      <c r="BV345" s="54">
        <f>IF(ISBLANK(A345),"",VLOOKUP(MID(A345,5,1),Coordinate,9,false))</f>
        <v>4</v>
      </c>
      <c r="BW345" s="54">
        <f>IF(ISBLANK(A345),"",VLOOKUP(MID(A345,6,1),Coordinate,9,false))</f>
        <v>17</v>
      </c>
      <c r="BX345" s="84">
        <f>IF(ISBLANK(A345),"",VLOOKUP(RIGHT(A345,1),Coordinate,9,false))</f>
        <v>18</v>
      </c>
      <c r="BY345" s="84">
        <f t="array" ref="BY345">SUMPRODUCT(BR345:BX345,TRANSPOSE(Weights))</f>
        <v>394</v>
      </c>
      <c r="BZ345" s="53"/>
    </row>
    <row r="346">
      <c r="A346" s="238" t="s">
        <v>2142</v>
      </c>
      <c r="B346" s="51" t="str">
        <f>IF(ISBLANK(A346),"",if(C346="","N",if(VLOOKUP(BQ346,NewPlanet,3,false)=C346,"Y","N")))</f>
        <v>N</v>
      </c>
      <c r="C346" s="3" t="s">
        <v>2144</v>
      </c>
      <c r="D346" s="53" t="s">
        <v>119</v>
      </c>
      <c r="E346" s="53" t="s">
        <v>119</v>
      </c>
      <c r="F346" s="53" t="s">
        <v>119</v>
      </c>
      <c r="G346" s="53"/>
      <c r="H346" s="52"/>
      <c r="I346" s="54">
        <f t="shared" si="42"/>
        <v>3</v>
      </c>
      <c r="J346" s="52"/>
      <c r="K346" s="53" t="s">
        <v>119</v>
      </c>
      <c r="L346" s="53" t="s">
        <v>119</v>
      </c>
      <c r="M346" s="53" t="s">
        <v>119</v>
      </c>
      <c r="N346" s="52"/>
      <c r="O346" s="54">
        <f t="shared" si="43"/>
        <v>3</v>
      </c>
      <c r="P346" s="55" t="s">
        <v>124</v>
      </c>
      <c r="Q346" s="56"/>
      <c r="R346" s="57" t="s">
        <v>123</v>
      </c>
      <c r="S346" s="58"/>
      <c r="T346" s="59" t="s">
        <v>124</v>
      </c>
      <c r="U346" s="60"/>
      <c r="V346" s="61"/>
      <c r="W346" s="70" t="s">
        <v>119</v>
      </c>
      <c r="X346" s="52"/>
      <c r="Y346" s="63"/>
      <c r="Z346" s="53">
        <v>4.0</v>
      </c>
      <c r="AA346" s="53">
        <v>4.0</v>
      </c>
      <c r="AB346" s="53">
        <v>5.0</v>
      </c>
      <c r="AC346" s="65"/>
      <c r="AD346" s="52"/>
      <c r="AE346" s="52"/>
      <c r="AF346" s="52"/>
      <c r="AG346" s="65"/>
      <c r="AH346" s="52"/>
      <c r="AI346" s="52"/>
      <c r="AJ346" s="52"/>
      <c r="AK346" s="65"/>
      <c r="AL346" s="52"/>
      <c r="AM346" s="52"/>
      <c r="AN346" s="52"/>
      <c r="AO346" s="56"/>
      <c r="AP346" s="56"/>
      <c r="AQ346" s="56"/>
      <c r="AR346" s="66">
        <v>4.0</v>
      </c>
      <c r="AS346" s="58"/>
      <c r="AT346" s="66"/>
      <c r="AU346" s="60"/>
      <c r="AV346" s="60"/>
      <c r="AW346" s="61"/>
      <c r="AX346" s="70">
        <v>3.0</v>
      </c>
      <c r="AY346" s="31">
        <f t="shared" si="49"/>
        <v>20</v>
      </c>
      <c r="AZ346" s="63"/>
      <c r="BA346" s="69"/>
      <c r="BB346" s="69"/>
      <c r="BC346" s="69"/>
      <c r="BD346" s="71"/>
      <c r="BE346" s="71"/>
      <c r="BF346" s="71"/>
      <c r="BG346" s="72"/>
      <c r="BH346" s="73"/>
      <c r="BI346" s="73"/>
      <c r="BJ346" s="74"/>
      <c r="BK346" s="74"/>
      <c r="BL346" s="77">
        <f t="shared" si="45"/>
        <v>0</v>
      </c>
      <c r="BM346" s="80">
        <f t="shared" si="46"/>
        <v>20</v>
      </c>
      <c r="BN346" s="81"/>
      <c r="BO346" s="82">
        <f>IF(ISBLANK(A346),"",VLOOKUP(LEFT(A346,1),Coordinate,2,FALSE))</f>
        <v>6</v>
      </c>
      <c r="BP346" s="83">
        <f t="shared" si="47"/>
        <v>6</v>
      </c>
      <c r="BQ346" s="84">
        <f t="shared" si="48"/>
        <v>87</v>
      </c>
      <c r="BR346" s="54">
        <f>IF(ISBLANK(A346),"",vlookup(LEFT(A346,1),Coordinate,9,false))</f>
        <v>25</v>
      </c>
      <c r="BS346" s="54">
        <f>IF(ISBLANK(A346),"",VLOOKUP(MID(A346,2,1),Coordinate,9,false))</f>
        <v>8</v>
      </c>
      <c r="BT346" s="54">
        <f>IF(ISBLANK(A346),"",VLOOKUP(MID(A346,3,1),Coordinate,9,false))</f>
        <v>15</v>
      </c>
      <c r="BU346" s="54">
        <f>IF(ISBLANK(A346),"",VLOOKUP(MID(A346,4,1),Coordinate,9,false))</f>
        <v>15</v>
      </c>
      <c r="BV346" s="54">
        <f>IF(ISBLANK(A346),"",VLOOKUP(MID(A346,5,1),Coordinate,9,false))</f>
        <v>24</v>
      </c>
      <c r="BW346" s="54">
        <f>IF(ISBLANK(A346),"",VLOOKUP(MID(A346,6,1),Coordinate,9,false))</f>
        <v>0</v>
      </c>
      <c r="BX346" s="84">
        <f>IF(ISBLANK(A346),"",VLOOKUP(RIGHT(A346,1),Coordinate,9,false))</f>
        <v>0</v>
      </c>
      <c r="BY346" s="84">
        <f t="array" ref="BY346">SUMPRODUCT(BR346:BX346,TRANSPOSE(Weights))</f>
        <v>266</v>
      </c>
      <c r="BZ346" s="53"/>
    </row>
    <row r="347">
      <c r="A347" s="238" t="s">
        <v>1054</v>
      </c>
      <c r="B347" s="51" t="str">
        <f>IF(ISBLANK(A347),"",if(C347="","N",if(VLOOKUP(BQ347,NewPlanet,3,false)=C347,"Y","N")))</f>
        <v>N</v>
      </c>
      <c r="C347" s="3" t="s">
        <v>1055</v>
      </c>
      <c r="D347" s="52"/>
      <c r="E347" s="53" t="s">
        <v>121</v>
      </c>
      <c r="F347" s="53" t="s">
        <v>121</v>
      </c>
      <c r="G347" s="53" t="s">
        <v>121</v>
      </c>
      <c r="H347" s="52"/>
      <c r="I347" s="54">
        <f t="shared" si="42"/>
        <v>3</v>
      </c>
      <c r="J347" s="53" t="s">
        <v>121</v>
      </c>
      <c r="K347" s="53" t="s">
        <v>121</v>
      </c>
      <c r="L347" s="52"/>
      <c r="M347" s="52"/>
      <c r="N347" s="53" t="s">
        <v>121</v>
      </c>
      <c r="O347" s="54">
        <f t="shared" si="43"/>
        <v>3</v>
      </c>
      <c r="P347" s="55" t="s">
        <v>124</v>
      </c>
      <c r="Q347" s="56"/>
      <c r="R347" s="57" t="s">
        <v>123</v>
      </c>
      <c r="S347" s="66" t="s">
        <v>121</v>
      </c>
      <c r="T347" s="59" t="s">
        <v>124</v>
      </c>
      <c r="U347" s="60"/>
      <c r="V347" s="61"/>
      <c r="W347" s="62"/>
      <c r="X347" s="52"/>
      <c r="Y347" s="63"/>
      <c r="Z347" s="53">
        <v>5.0</v>
      </c>
      <c r="AA347" s="53">
        <v>5.0</v>
      </c>
      <c r="AB347" s="53">
        <v>5.0</v>
      </c>
      <c r="AC347" s="65"/>
      <c r="AD347" s="52"/>
      <c r="AE347" s="52"/>
      <c r="AF347" s="52"/>
      <c r="AG347" s="65"/>
      <c r="AH347" s="52"/>
      <c r="AI347" s="52"/>
      <c r="AJ347" s="52"/>
      <c r="AK347" s="65"/>
      <c r="AL347" s="52"/>
      <c r="AM347" s="52"/>
      <c r="AN347" s="52"/>
      <c r="AO347" s="56"/>
      <c r="AP347" s="56"/>
      <c r="AQ347" s="56"/>
      <c r="AR347" s="58"/>
      <c r="AS347" s="58"/>
      <c r="AT347" s="66"/>
      <c r="AU347" s="60"/>
      <c r="AV347" s="60"/>
      <c r="AW347" s="61"/>
      <c r="AX347" s="62"/>
      <c r="AY347" s="31">
        <f t="shared" si="49"/>
        <v>15</v>
      </c>
      <c r="AZ347" s="63"/>
      <c r="BA347" s="69"/>
      <c r="BB347" s="69"/>
      <c r="BC347" s="69"/>
      <c r="BD347" s="89">
        <v>5.0</v>
      </c>
      <c r="BE347" s="71"/>
      <c r="BF347" s="71"/>
      <c r="BG347" s="72"/>
      <c r="BH347" s="73"/>
      <c r="BI347" s="73"/>
      <c r="BJ347" s="74"/>
      <c r="BK347" s="74"/>
      <c r="BL347" s="77">
        <f t="shared" si="45"/>
        <v>5</v>
      </c>
      <c r="BM347" s="80">
        <f t="shared" si="46"/>
        <v>20</v>
      </c>
      <c r="BN347" s="81"/>
      <c r="BO347" s="82">
        <f>IF(ISBLANK(A347),"",VLOOKUP(LEFT(A347,1),Coordinate,2,FALSE))</f>
        <v>6</v>
      </c>
      <c r="BP347" s="83">
        <f t="shared" si="47"/>
        <v>6</v>
      </c>
      <c r="BQ347" s="84">
        <f t="shared" si="48"/>
        <v>106</v>
      </c>
      <c r="BR347" s="54">
        <f>IF(ISBLANK(A347),"",vlookup(LEFT(A347,1),Coordinate,9,false))</f>
        <v>25</v>
      </c>
      <c r="BS347" s="54">
        <f>IF(ISBLANK(A347),"",VLOOKUP(MID(A347,2,1),Coordinate,9,false))</f>
        <v>10</v>
      </c>
      <c r="BT347" s="54">
        <f>IF(ISBLANK(A347),"",VLOOKUP(MID(A347,3,1),Coordinate,9,false))</f>
        <v>16</v>
      </c>
      <c r="BU347" s="54">
        <f>IF(ISBLANK(A347),"",VLOOKUP(MID(A347,4,1),Coordinate,9,false))</f>
        <v>11</v>
      </c>
      <c r="BV347" s="54">
        <f>IF(ISBLANK(A347),"",VLOOKUP(MID(A347,5,1),Coordinate,9,false))</f>
        <v>12</v>
      </c>
      <c r="BW347" s="54">
        <f>IF(ISBLANK(A347),"",VLOOKUP(MID(A347,6,1),Coordinate,9,false))</f>
        <v>18</v>
      </c>
      <c r="BX347" s="84">
        <f>IF(ISBLANK(A347),"",VLOOKUP(RIGHT(A347,1),Coordinate,9,false))</f>
        <v>14</v>
      </c>
      <c r="BY347" s="84">
        <f t="array" ref="BY347">SUMPRODUCT(BR347:BX347,TRANSPOSE(Weights))</f>
        <v>403</v>
      </c>
      <c r="BZ347" s="53"/>
    </row>
    <row r="348">
      <c r="A348" s="238" t="s">
        <v>1056</v>
      </c>
      <c r="B348" s="51" t="str">
        <f>IF(ISBLANK(A348),"",if(C348="","N",if(VLOOKUP(BQ348,NewPlanet,3,false)=C348,"Y","N")))</f>
        <v>N</v>
      </c>
      <c r="C348" s="3" t="s">
        <v>1055</v>
      </c>
      <c r="D348" s="52"/>
      <c r="E348" s="53" t="s">
        <v>121</v>
      </c>
      <c r="F348" s="53" t="s">
        <v>121</v>
      </c>
      <c r="G348" s="53" t="s">
        <v>121</v>
      </c>
      <c r="H348" s="52"/>
      <c r="I348" s="54">
        <f t="shared" si="42"/>
        <v>3</v>
      </c>
      <c r="J348" s="53" t="s">
        <v>121</v>
      </c>
      <c r="K348" s="53" t="s">
        <v>121</v>
      </c>
      <c r="L348" s="52"/>
      <c r="M348" s="52"/>
      <c r="N348" s="53" t="s">
        <v>121</v>
      </c>
      <c r="O348" s="54">
        <f t="shared" si="43"/>
        <v>3</v>
      </c>
      <c r="P348" s="55" t="s">
        <v>131</v>
      </c>
      <c r="Q348" s="64" t="s">
        <v>121</v>
      </c>
      <c r="R348" s="57" t="s">
        <v>123</v>
      </c>
      <c r="S348" s="66" t="s">
        <v>121</v>
      </c>
      <c r="T348" s="59" t="s">
        <v>124</v>
      </c>
      <c r="U348" s="60"/>
      <c r="V348" s="61"/>
      <c r="W348" s="62"/>
      <c r="X348" s="53" t="s">
        <v>121</v>
      </c>
      <c r="Y348" s="63"/>
      <c r="Z348" s="53">
        <v>2.0</v>
      </c>
      <c r="AA348" s="53">
        <v>7.0</v>
      </c>
      <c r="AB348" s="53">
        <v>3.0</v>
      </c>
      <c r="AC348" s="65"/>
      <c r="AD348" s="52"/>
      <c r="AE348" s="52"/>
      <c r="AF348" s="52"/>
      <c r="AG348" s="65"/>
      <c r="AH348" s="52"/>
      <c r="AI348" s="52"/>
      <c r="AJ348" s="52"/>
      <c r="AK348" s="65"/>
      <c r="AL348" s="52"/>
      <c r="AM348" s="53">
        <v>1.0</v>
      </c>
      <c r="AN348" s="52"/>
      <c r="AO348" s="56"/>
      <c r="AP348" s="56"/>
      <c r="AQ348" s="56"/>
      <c r="AR348" s="58"/>
      <c r="AS348" s="58"/>
      <c r="AT348" s="66"/>
      <c r="AU348" s="60"/>
      <c r="AV348" s="60"/>
      <c r="AW348" s="61"/>
      <c r="AX348" s="62"/>
      <c r="AY348" s="31">
        <f t="shared" si="49"/>
        <v>13</v>
      </c>
      <c r="AZ348" s="63"/>
      <c r="BA348" s="69"/>
      <c r="BB348" s="75">
        <v>4.0</v>
      </c>
      <c r="BC348" s="69"/>
      <c r="BD348" s="89">
        <v>3.0</v>
      </c>
      <c r="BE348" s="71"/>
      <c r="BF348" s="71"/>
      <c r="BG348" s="72"/>
      <c r="BH348" s="73"/>
      <c r="BI348" s="73"/>
      <c r="BJ348" s="74"/>
      <c r="BK348" s="74"/>
      <c r="BL348" s="77">
        <f t="shared" si="45"/>
        <v>7</v>
      </c>
      <c r="BM348" s="80">
        <f t="shared" si="46"/>
        <v>20</v>
      </c>
      <c r="BN348" s="81"/>
      <c r="BO348" s="82">
        <f>IF(ISBLANK(A348),"",VLOOKUP(LEFT(A348,1),Coordinate,2,FALSE))</f>
        <v>6</v>
      </c>
      <c r="BP348" s="83">
        <f t="shared" si="47"/>
        <v>6</v>
      </c>
      <c r="BQ348" s="84">
        <f t="shared" si="48"/>
        <v>106</v>
      </c>
      <c r="BR348" s="54">
        <f>IF(ISBLANK(A348),"",vlookup(LEFT(A348,1),Coordinate,9,false))</f>
        <v>25</v>
      </c>
      <c r="BS348" s="54">
        <f>IF(ISBLANK(A348),"",VLOOKUP(MID(A348,2,1),Coordinate,9,false))</f>
        <v>11</v>
      </c>
      <c r="BT348" s="54">
        <f>IF(ISBLANK(A348),"",VLOOKUP(MID(A348,3,1),Coordinate,9,false))</f>
        <v>16</v>
      </c>
      <c r="BU348" s="54">
        <f>IF(ISBLANK(A348),"",VLOOKUP(MID(A348,4,1),Coordinate,9,false))</f>
        <v>11</v>
      </c>
      <c r="BV348" s="54">
        <f>IF(ISBLANK(A348),"",VLOOKUP(MID(A348,5,1),Coordinate,9,false))</f>
        <v>12</v>
      </c>
      <c r="BW348" s="54">
        <f>IF(ISBLANK(A348),"",VLOOKUP(MID(A348,6,1),Coordinate,9,false))</f>
        <v>13</v>
      </c>
      <c r="BX348" s="84">
        <f>IF(ISBLANK(A348),"",VLOOKUP(RIGHT(A348,1),Coordinate,9,false))</f>
        <v>18</v>
      </c>
      <c r="BY348" s="84">
        <f t="array" ref="BY348">SUMPRODUCT(BR348:BX348,TRANSPOSE(Weights))</f>
        <v>403</v>
      </c>
      <c r="BZ348" s="53"/>
    </row>
    <row r="349">
      <c r="A349" s="265" t="s">
        <v>1057</v>
      </c>
      <c r="B349" s="51" t="str">
        <f>IF(ISBLANK(A349),"",if(C349="","N",if(VLOOKUP(BQ349,NewPlanet,3,false)=C349,"Y","N")))</f>
        <v>N</v>
      </c>
      <c r="C349" s="137" t="s">
        <v>1058</v>
      </c>
      <c r="D349" s="96" t="s">
        <v>121</v>
      </c>
      <c r="E349" s="96" t="s">
        <v>121</v>
      </c>
      <c r="F349" s="97"/>
      <c r="G349" s="159" t="s">
        <v>121</v>
      </c>
      <c r="H349" s="97"/>
      <c r="I349" s="54">
        <f t="shared" si="42"/>
        <v>3</v>
      </c>
      <c r="J349" s="97"/>
      <c r="K349" s="96" t="s">
        <v>121</v>
      </c>
      <c r="L349" s="96" t="s">
        <v>121</v>
      </c>
      <c r="M349" s="97"/>
      <c r="N349" s="96" t="s">
        <v>121</v>
      </c>
      <c r="O349" s="54">
        <f t="shared" si="43"/>
        <v>3</v>
      </c>
      <c r="P349" s="99" t="s">
        <v>124</v>
      </c>
      <c r="Q349" s="100"/>
      <c r="R349" s="212" t="s">
        <v>122</v>
      </c>
      <c r="S349" s="96" t="s">
        <v>121</v>
      </c>
      <c r="T349" s="138" t="s">
        <v>125</v>
      </c>
      <c r="U349" s="110"/>
      <c r="V349" s="102"/>
      <c r="W349" s="109"/>
      <c r="X349" s="97"/>
      <c r="Y349" s="104"/>
      <c r="Z349" s="105">
        <v>3.0</v>
      </c>
      <c r="AA349" s="105">
        <v>5.0</v>
      </c>
      <c r="AB349" s="105">
        <v>5.0</v>
      </c>
      <c r="AC349" s="106"/>
      <c r="AD349" s="97"/>
      <c r="AE349" s="97"/>
      <c r="AF349" s="97"/>
      <c r="AG349" s="106"/>
      <c r="AH349" s="97"/>
      <c r="AI349" s="97"/>
      <c r="AJ349" s="97"/>
      <c r="AK349" s="106"/>
      <c r="AL349" s="97"/>
      <c r="AM349" s="97"/>
      <c r="AN349" s="97"/>
      <c r="AO349" s="100"/>
      <c r="AP349" s="100"/>
      <c r="AQ349" s="100"/>
      <c r="AR349" s="107"/>
      <c r="AS349" s="107"/>
      <c r="AT349" s="101"/>
      <c r="AU349" s="221">
        <v>1.0</v>
      </c>
      <c r="AV349" s="221" t="s">
        <v>1059</v>
      </c>
      <c r="AW349" s="102"/>
      <c r="AX349" s="109"/>
      <c r="AY349" s="31">
        <f t="shared" si="49"/>
        <v>14</v>
      </c>
      <c r="AZ349" s="104"/>
      <c r="BA349" s="100"/>
      <c r="BB349" s="100"/>
      <c r="BC349" s="100"/>
      <c r="BD349" s="107"/>
      <c r="BE349" s="107"/>
      <c r="BF349" s="168">
        <v>6.0</v>
      </c>
      <c r="BG349" s="110"/>
      <c r="BH349" s="102"/>
      <c r="BI349" s="102"/>
      <c r="BJ349" s="109"/>
      <c r="BK349" s="109"/>
      <c r="BL349" s="77">
        <f t="shared" si="45"/>
        <v>6</v>
      </c>
      <c r="BM349" s="80">
        <f t="shared" si="46"/>
        <v>20</v>
      </c>
      <c r="BN349" s="136"/>
      <c r="BO349" s="82">
        <f>IF(ISBLANK(A349),"",VLOOKUP(LEFT(A349,1),Coordinate,2,FALSE))</f>
        <v>6</v>
      </c>
      <c r="BP349" s="83">
        <f t="shared" si="47"/>
        <v>6</v>
      </c>
      <c r="BQ349" s="84">
        <f t="shared" si="48"/>
        <v>106</v>
      </c>
      <c r="BR349" s="54">
        <f>IF(ISBLANK(A349),"",vlookup(LEFT(A349,1),Coordinate,9,false))</f>
        <v>25</v>
      </c>
      <c r="BS349" s="54">
        <f>IF(ISBLANK(A349),"",VLOOKUP(MID(A349,2,1),Coordinate,9,false))</f>
        <v>11</v>
      </c>
      <c r="BT349" s="54">
        <f>IF(ISBLANK(A349),"",VLOOKUP(MID(A349,3,1),Coordinate,9,false))</f>
        <v>18</v>
      </c>
      <c r="BU349" s="54">
        <f>IF(ISBLANK(A349),"",VLOOKUP(MID(A349,4,1),Coordinate,9,false))</f>
        <v>21</v>
      </c>
      <c r="BV349" s="54">
        <f>IF(ISBLANK(A349),"",VLOOKUP(MID(A349,5,1),Coordinate,9,false))</f>
        <v>11</v>
      </c>
      <c r="BW349" s="54">
        <f>IF(ISBLANK(A349),"",VLOOKUP(MID(A349,6,1),Coordinate,9,false))</f>
        <v>9</v>
      </c>
      <c r="BX349" s="84">
        <f>IF(ISBLANK(A349),"",VLOOKUP(RIGHT(A349,1),Coordinate,9,false))</f>
        <v>11</v>
      </c>
      <c r="BY349" s="84">
        <f t="array" ref="BY349">SUMPRODUCT(BR349:BX349,TRANSPOSE(Weights))</f>
        <v>371</v>
      </c>
      <c r="BZ349" s="98"/>
    </row>
    <row r="350">
      <c r="A350" s="238" t="s">
        <v>1060</v>
      </c>
      <c r="B350" s="51" t="str">
        <f>IF(ISBLANK(A350),"",if(C350="","N",if(VLOOKUP(BQ350,NewPlanet,3,false)=C350,"Y","N")))</f>
        <v>N</v>
      </c>
      <c r="C350" s="3" t="s">
        <v>1061</v>
      </c>
      <c r="D350" s="52"/>
      <c r="E350" s="52" t="s">
        <v>119</v>
      </c>
      <c r="F350" s="52" t="s">
        <v>119</v>
      </c>
      <c r="G350" s="53" t="s">
        <v>119</v>
      </c>
      <c r="H350" s="52"/>
      <c r="I350" s="54">
        <f t="shared" si="42"/>
        <v>3</v>
      </c>
      <c r="J350" s="52"/>
      <c r="K350" s="52" t="s">
        <v>119</v>
      </c>
      <c r="L350" s="52"/>
      <c r="M350" s="52" t="s">
        <v>119</v>
      </c>
      <c r="N350" s="52" t="s">
        <v>119</v>
      </c>
      <c r="O350" s="54">
        <f t="shared" si="43"/>
        <v>3</v>
      </c>
      <c r="P350" s="55" t="s">
        <v>124</v>
      </c>
      <c r="Q350" s="56"/>
      <c r="R350" s="57" t="s">
        <v>124</v>
      </c>
      <c r="S350" s="58"/>
      <c r="T350" s="59" t="s">
        <v>124</v>
      </c>
      <c r="U350" s="60"/>
      <c r="V350" s="61" t="s">
        <v>119</v>
      </c>
      <c r="W350" s="62"/>
      <c r="X350" s="52"/>
      <c r="Y350" s="63"/>
      <c r="Z350" s="53">
        <v>4.0</v>
      </c>
      <c r="AA350" s="53">
        <v>4.0</v>
      </c>
      <c r="AB350" s="53">
        <v>4.0</v>
      </c>
      <c r="AC350" s="65"/>
      <c r="AD350" s="52"/>
      <c r="AE350" s="52"/>
      <c r="AF350" s="52"/>
      <c r="AG350" s="65"/>
      <c r="AH350" s="52"/>
      <c r="AI350" s="52"/>
      <c r="AJ350" s="52"/>
      <c r="AK350" s="65"/>
      <c r="AL350" s="52"/>
      <c r="AM350" s="52"/>
      <c r="AN350" s="52"/>
      <c r="AO350" s="56"/>
      <c r="AP350" s="56"/>
      <c r="AQ350" s="56"/>
      <c r="AR350" s="58"/>
      <c r="AS350" s="58"/>
      <c r="AT350" s="66"/>
      <c r="AU350" s="60"/>
      <c r="AV350" s="60"/>
      <c r="AW350" s="61"/>
      <c r="AX350" s="62"/>
      <c r="AY350" s="31">
        <f t="shared" si="49"/>
        <v>12</v>
      </c>
      <c r="AZ350" s="63"/>
      <c r="BA350" s="69"/>
      <c r="BB350" s="69"/>
      <c r="BC350" s="69"/>
      <c r="BD350" s="71"/>
      <c r="BE350" s="71"/>
      <c r="BF350" s="71"/>
      <c r="BG350" s="72"/>
      <c r="BH350" s="73">
        <v>4.0</v>
      </c>
      <c r="BI350" s="73">
        <v>4.0</v>
      </c>
      <c r="BJ350" s="74"/>
      <c r="BK350" s="74"/>
      <c r="BL350" s="77">
        <f t="shared" si="45"/>
        <v>8</v>
      </c>
      <c r="BM350" s="80">
        <f t="shared" si="46"/>
        <v>20</v>
      </c>
      <c r="BN350" s="81"/>
      <c r="BO350" s="82">
        <f>IF(ISBLANK(A350),"",VLOOKUP(LEFT(A350,1),Coordinate,2,FALSE))</f>
        <v>6</v>
      </c>
      <c r="BP350" s="83">
        <f t="shared" si="47"/>
        <v>6</v>
      </c>
      <c r="BQ350" s="84">
        <f t="shared" si="48"/>
        <v>82</v>
      </c>
      <c r="BR350" s="54">
        <f>IF(ISBLANK(A350),"",vlookup(LEFT(A350,1),Coordinate,9,false))</f>
        <v>25</v>
      </c>
      <c r="BS350" s="54">
        <f>IF(ISBLANK(A350),"",VLOOKUP(MID(A350,2,1),Coordinate,9,false))</f>
        <v>14</v>
      </c>
      <c r="BT350" s="54">
        <f>IF(ISBLANK(A350),"",VLOOKUP(MID(A350,3,1),Coordinate,9,false))</f>
        <v>12</v>
      </c>
      <c r="BU350" s="54">
        <f>IF(ISBLANK(A350),"",VLOOKUP(MID(A350,4,1),Coordinate,9,false))</f>
        <v>1</v>
      </c>
      <c r="BV350" s="54">
        <f>IF(ISBLANK(A350),"",VLOOKUP(MID(A350,5,1),Coordinate,9,false))</f>
        <v>8</v>
      </c>
      <c r="BW350" s="54">
        <f>IF(ISBLANK(A350),"",VLOOKUP(MID(A350,6,1),Coordinate,9,false))</f>
        <v>4</v>
      </c>
      <c r="BX350" s="84">
        <f>IF(ISBLANK(A350),"",VLOOKUP(RIGHT(A350,1),Coordinate,9,false))</f>
        <v>18</v>
      </c>
      <c r="BY350" s="84">
        <f t="array" ref="BY350">SUMPRODUCT(BR350:BX350,TRANSPOSE(Weights))</f>
        <v>283</v>
      </c>
      <c r="BZ350" s="53"/>
    </row>
    <row r="351">
      <c r="A351" s="238" t="s">
        <v>1063</v>
      </c>
      <c r="B351" s="51" t="str">
        <f>IF(ISBLANK(A351),"",if(C351="","N",if(VLOOKUP(BQ351,NewPlanet,3,false)=C351,"Y","N")))</f>
        <v>N</v>
      </c>
      <c r="C351" s="3" t="s">
        <v>1065</v>
      </c>
      <c r="D351" s="53" t="s">
        <v>119</v>
      </c>
      <c r="E351" s="53" t="s">
        <v>119</v>
      </c>
      <c r="F351" s="52"/>
      <c r="G351" s="53" t="s">
        <v>119</v>
      </c>
      <c r="H351" s="52"/>
      <c r="I351" s="54">
        <f t="shared" si="42"/>
        <v>3</v>
      </c>
      <c r="J351" s="53" t="s">
        <v>119</v>
      </c>
      <c r="K351" s="53" t="s">
        <v>119</v>
      </c>
      <c r="L351" s="52"/>
      <c r="M351" s="52"/>
      <c r="N351" s="53" t="s">
        <v>119</v>
      </c>
      <c r="O351" s="54">
        <f t="shared" si="43"/>
        <v>3</v>
      </c>
      <c r="P351" s="55" t="s">
        <v>123</v>
      </c>
      <c r="Q351" s="64" t="s">
        <v>119</v>
      </c>
      <c r="R351" s="57" t="s">
        <v>123</v>
      </c>
      <c r="S351" s="66" t="s">
        <v>119</v>
      </c>
      <c r="T351" s="59" t="s">
        <v>125</v>
      </c>
      <c r="U351" s="67" t="s">
        <v>119</v>
      </c>
      <c r="V351" s="61"/>
      <c r="W351" s="62"/>
      <c r="X351" s="52"/>
      <c r="Y351" s="63"/>
      <c r="Z351" s="53">
        <v>4.0</v>
      </c>
      <c r="AA351" s="53">
        <v>4.0</v>
      </c>
      <c r="AB351" s="53"/>
      <c r="AC351" s="65"/>
      <c r="AD351" s="52"/>
      <c r="AE351" s="52"/>
      <c r="AF351" s="52"/>
      <c r="AG351" s="65"/>
      <c r="AH351" s="52"/>
      <c r="AI351" s="52"/>
      <c r="AJ351" s="52"/>
      <c r="AK351" s="65"/>
      <c r="AL351" s="52"/>
      <c r="AM351" s="52"/>
      <c r="AN351" s="52"/>
      <c r="AO351" s="56"/>
      <c r="AP351" s="56"/>
      <c r="AQ351" s="56"/>
      <c r="AR351" s="58"/>
      <c r="AS351" s="58"/>
      <c r="AT351" s="66"/>
      <c r="AU351" s="60"/>
      <c r="AV351" s="60"/>
      <c r="AW351" s="61"/>
      <c r="AX351" s="62"/>
      <c r="AY351" s="31">
        <f t="shared" si="49"/>
        <v>8</v>
      </c>
      <c r="AZ351" s="63"/>
      <c r="BA351" s="75">
        <v>3.0</v>
      </c>
      <c r="BB351" s="69"/>
      <c r="BC351" s="69"/>
      <c r="BD351" s="89">
        <v>2.0</v>
      </c>
      <c r="BE351" s="71"/>
      <c r="BF351" s="71"/>
      <c r="BG351" s="76">
        <v>7.0</v>
      </c>
      <c r="BH351" s="73"/>
      <c r="BI351" s="73"/>
      <c r="BJ351" s="74"/>
      <c r="BK351" s="74"/>
      <c r="BL351" s="77">
        <f t="shared" si="45"/>
        <v>12</v>
      </c>
      <c r="BM351" s="80">
        <f t="shared" si="46"/>
        <v>20</v>
      </c>
      <c r="BN351" s="81"/>
      <c r="BO351" s="82">
        <f>IF(ISBLANK(A351),"",VLOOKUP(LEFT(A351,1),Coordinate,2,FALSE))</f>
        <v>6</v>
      </c>
      <c r="BP351" s="83">
        <f t="shared" si="47"/>
        <v>6</v>
      </c>
      <c r="BQ351" s="84">
        <f t="shared" si="48"/>
        <v>108</v>
      </c>
      <c r="BR351" s="54">
        <f>IF(ISBLANK(A351),"",vlookup(LEFT(A351,1),Coordinate,9,false))</f>
        <v>25</v>
      </c>
      <c r="BS351" s="54">
        <f>IF(ISBLANK(A351),"",VLOOKUP(MID(A351,2,1),Coordinate,9,false))</f>
        <v>14</v>
      </c>
      <c r="BT351" s="54">
        <f>IF(ISBLANK(A351),"",VLOOKUP(MID(A351,3,1),Coordinate,9,false))</f>
        <v>14</v>
      </c>
      <c r="BU351" s="54">
        <f>IF(ISBLANK(A351),"",VLOOKUP(MID(A351,4,1),Coordinate,9,false))</f>
        <v>11</v>
      </c>
      <c r="BV351" s="54">
        <f>IF(ISBLANK(A351),"",VLOOKUP(MID(A351,5,1),Coordinate,9,false))</f>
        <v>14</v>
      </c>
      <c r="BW351" s="54">
        <f>IF(ISBLANK(A351),"",VLOOKUP(MID(A351,6,1),Coordinate,9,false))</f>
        <v>6</v>
      </c>
      <c r="BX351" s="84">
        <f>IF(ISBLANK(A351),"",VLOOKUP(RIGHT(A351,1),Coordinate,9,false))</f>
        <v>24</v>
      </c>
      <c r="BY351" s="84">
        <f t="array" ref="BY351">SUMPRODUCT(BR351:BX351,TRANSPOSE(Weights))</f>
        <v>413</v>
      </c>
      <c r="BZ351" s="53"/>
    </row>
    <row r="352">
      <c r="A352" s="238" t="s">
        <v>1066</v>
      </c>
      <c r="B352" s="51" t="str">
        <f>IF(ISBLANK(A352),"",if(C352="","N",if(VLOOKUP(BQ352,NewPlanet,3,false)=C352,"Y","N")))</f>
        <v>N</v>
      </c>
      <c r="C352" s="3" t="s">
        <v>1064</v>
      </c>
      <c r="D352" s="52" t="s">
        <v>119</v>
      </c>
      <c r="E352" s="52"/>
      <c r="F352" s="52" t="s">
        <v>119</v>
      </c>
      <c r="G352" s="53" t="s">
        <v>119</v>
      </c>
      <c r="H352" s="52"/>
      <c r="I352" s="54">
        <f t="shared" si="42"/>
        <v>3</v>
      </c>
      <c r="J352" s="52"/>
      <c r="K352" s="52" t="s">
        <v>119</v>
      </c>
      <c r="L352" s="52" t="s">
        <v>119</v>
      </c>
      <c r="M352" s="52"/>
      <c r="N352" s="52" t="s">
        <v>119</v>
      </c>
      <c r="O352" s="54">
        <f t="shared" si="43"/>
        <v>3</v>
      </c>
      <c r="P352" s="55" t="s">
        <v>124</v>
      </c>
      <c r="Q352" s="56"/>
      <c r="R352" s="57" t="s">
        <v>123</v>
      </c>
      <c r="S352" s="58"/>
      <c r="T352" s="59" t="s">
        <v>394</v>
      </c>
      <c r="U352" s="60"/>
      <c r="V352" s="61"/>
      <c r="W352" s="62" t="s">
        <v>119</v>
      </c>
      <c r="X352" s="52"/>
      <c r="Y352" s="63"/>
      <c r="Z352" s="53">
        <v>2.0</v>
      </c>
      <c r="AA352" s="53">
        <v>3.0</v>
      </c>
      <c r="AB352" s="53">
        <v>3.0</v>
      </c>
      <c r="AC352" s="65"/>
      <c r="AD352" s="52"/>
      <c r="AE352" s="52"/>
      <c r="AF352" s="52"/>
      <c r="AG352" s="65"/>
      <c r="AH352" s="52"/>
      <c r="AI352" s="52"/>
      <c r="AJ352" s="52"/>
      <c r="AK352" s="65"/>
      <c r="AL352" s="52"/>
      <c r="AM352" s="52"/>
      <c r="AN352" s="52"/>
      <c r="AO352" s="56"/>
      <c r="AP352" s="56"/>
      <c r="AQ352" s="56"/>
      <c r="AR352" s="58">
        <v>6.0</v>
      </c>
      <c r="AS352" s="58"/>
      <c r="AT352" s="66"/>
      <c r="AU352" s="60"/>
      <c r="AV352" s="60"/>
      <c r="AW352" s="61"/>
      <c r="AX352" s="62"/>
      <c r="AY352" s="31">
        <f t="shared" si="49"/>
        <v>14</v>
      </c>
      <c r="AZ352" s="63"/>
      <c r="BA352" s="69"/>
      <c r="BB352" s="69"/>
      <c r="BC352" s="69"/>
      <c r="BD352" s="71"/>
      <c r="BE352" s="71"/>
      <c r="BF352" s="71"/>
      <c r="BG352" s="72"/>
      <c r="BH352" s="73"/>
      <c r="BI352" s="73">
        <v>6.0</v>
      </c>
      <c r="BJ352" s="74"/>
      <c r="BK352" s="74"/>
      <c r="BL352" s="77">
        <f t="shared" si="45"/>
        <v>6</v>
      </c>
      <c r="BM352" s="80">
        <f t="shared" si="46"/>
        <v>20</v>
      </c>
      <c r="BN352" s="81"/>
      <c r="BO352" s="82">
        <f>IF(ISBLANK(A352),"",VLOOKUP(LEFT(A352,1),Coordinate,2,FALSE))</f>
        <v>6</v>
      </c>
      <c r="BP352" s="83">
        <f t="shared" si="47"/>
        <v>6</v>
      </c>
      <c r="BQ352" s="84">
        <f t="shared" si="48"/>
        <v>93</v>
      </c>
      <c r="BR352" s="54">
        <f>IF(ISBLANK(A352),"",vlookup(LEFT(A352,1),Coordinate,9,false))</f>
        <v>25</v>
      </c>
      <c r="BS352" s="54">
        <f>IF(ISBLANK(A352),"",VLOOKUP(MID(A352,2,1),Coordinate,9,false))</f>
        <v>15</v>
      </c>
      <c r="BT352" s="54">
        <f>IF(ISBLANK(A352),"",VLOOKUP(MID(A352,3,1),Coordinate,9,false))</f>
        <v>4</v>
      </c>
      <c r="BU352" s="54">
        <f>IF(ISBLANK(A352),"",VLOOKUP(MID(A352,4,1),Coordinate,9,false))</f>
        <v>18</v>
      </c>
      <c r="BV352" s="54">
        <f>IF(ISBLANK(A352),"",VLOOKUP(MID(A352,5,1),Coordinate,9,false))</f>
        <v>15</v>
      </c>
      <c r="BW352" s="54">
        <f>IF(ISBLANK(A352),"",VLOOKUP(MID(A352,6,1),Coordinate,9,false))</f>
        <v>16</v>
      </c>
      <c r="BX352" s="84">
        <f>IF(ISBLANK(A352),"",VLOOKUP(RIGHT(A352,1),Coordinate,9,false))</f>
        <v>0</v>
      </c>
      <c r="BY352" s="84">
        <f t="array" ref="BY352">SUMPRODUCT(BR352:BX352,TRANSPOSE(Weights))</f>
        <v>310</v>
      </c>
      <c r="BZ352" s="53"/>
    </row>
    <row r="353">
      <c r="A353" s="238" t="s">
        <v>1067</v>
      </c>
      <c r="B353" s="51" t="str">
        <f>IF(ISBLANK(A353),"",if(C353="","N",if(VLOOKUP(BQ353,NewPlanet,3,false)=C353,"Y","N")))</f>
        <v>N</v>
      </c>
      <c r="C353" s="3" t="s">
        <v>1068</v>
      </c>
      <c r="D353" s="52" t="s">
        <v>121</v>
      </c>
      <c r="E353" s="52" t="s">
        <v>121</v>
      </c>
      <c r="F353" s="52" t="s">
        <v>121</v>
      </c>
      <c r="G353" s="53"/>
      <c r="H353" s="52"/>
      <c r="I353" s="54">
        <f t="shared" si="42"/>
        <v>3</v>
      </c>
      <c r="J353" s="52"/>
      <c r="K353" s="52" t="s">
        <v>121</v>
      </c>
      <c r="L353" s="52" t="s">
        <v>121</v>
      </c>
      <c r="M353" s="52" t="s">
        <v>121</v>
      </c>
      <c r="N353" s="52"/>
      <c r="O353" s="54">
        <f t="shared" si="43"/>
        <v>3</v>
      </c>
      <c r="P353" s="55" t="s">
        <v>123</v>
      </c>
      <c r="Q353" s="56" t="s">
        <v>119</v>
      </c>
      <c r="R353" s="57" t="s">
        <v>123</v>
      </c>
      <c r="S353" s="58" t="s">
        <v>121</v>
      </c>
      <c r="T353" s="59" t="s">
        <v>125</v>
      </c>
      <c r="U353" s="60" t="s">
        <v>121</v>
      </c>
      <c r="V353" s="61" t="s">
        <v>121</v>
      </c>
      <c r="W353" s="62"/>
      <c r="X353" s="52"/>
      <c r="Y353" s="63"/>
      <c r="Z353" s="53">
        <v>1.0</v>
      </c>
      <c r="AA353" s="53">
        <v>3.0</v>
      </c>
      <c r="AB353" s="53"/>
      <c r="AC353" s="65"/>
      <c r="AD353" s="52"/>
      <c r="AE353" s="52"/>
      <c r="AF353" s="52"/>
      <c r="AG353" s="65"/>
      <c r="AH353" s="52"/>
      <c r="AI353" s="52"/>
      <c r="AJ353" s="52"/>
      <c r="AK353" s="65"/>
      <c r="AL353" s="52"/>
      <c r="AM353" s="52"/>
      <c r="AN353" s="52"/>
      <c r="AO353" s="56"/>
      <c r="AP353" s="56"/>
      <c r="AQ353" s="56"/>
      <c r="AR353" s="58"/>
      <c r="AS353" s="58"/>
      <c r="AT353" s="66"/>
      <c r="AU353" s="60"/>
      <c r="AV353" s="60"/>
      <c r="AW353" s="61"/>
      <c r="AX353" s="62"/>
      <c r="AY353" s="31">
        <f t="shared" si="49"/>
        <v>4</v>
      </c>
      <c r="AZ353" s="63"/>
      <c r="BA353" s="69">
        <v>2.0</v>
      </c>
      <c r="BB353" s="69"/>
      <c r="BC353" s="69"/>
      <c r="BD353" s="71">
        <v>5.0</v>
      </c>
      <c r="BE353" s="71"/>
      <c r="BF353" s="71"/>
      <c r="BG353" s="72">
        <v>5.0</v>
      </c>
      <c r="BH353" s="73">
        <v>4.0</v>
      </c>
      <c r="BI353" s="73"/>
      <c r="BJ353" s="74"/>
      <c r="BK353" s="74"/>
      <c r="BL353" s="77">
        <f t="shared" si="45"/>
        <v>16</v>
      </c>
      <c r="BM353" s="80">
        <f t="shared" si="46"/>
        <v>20</v>
      </c>
      <c r="BN353" s="81"/>
      <c r="BO353" s="82">
        <f>IF(ISBLANK(A353),"",VLOOKUP(LEFT(A353,1),Coordinate,2,FALSE))</f>
        <v>6</v>
      </c>
      <c r="BP353" s="83">
        <f t="shared" si="47"/>
        <v>6</v>
      </c>
      <c r="BQ353" s="84">
        <f t="shared" si="48"/>
        <v>106</v>
      </c>
      <c r="BR353" s="54">
        <f>IF(ISBLANK(A353),"",vlookup(LEFT(A353,1),Coordinate,9,false))</f>
        <v>25</v>
      </c>
      <c r="BS353" s="54">
        <f>IF(ISBLANK(A353),"",VLOOKUP(MID(A353,2,1),Coordinate,9,false))</f>
        <v>15</v>
      </c>
      <c r="BT353" s="54">
        <f>IF(ISBLANK(A353),"",VLOOKUP(MID(A353,3,1),Coordinate,9,false))</f>
        <v>5</v>
      </c>
      <c r="BU353" s="54">
        <f>IF(ISBLANK(A353),"",VLOOKUP(MID(A353,4,1),Coordinate,9,false))</f>
        <v>11</v>
      </c>
      <c r="BV353" s="54">
        <f>IF(ISBLANK(A353),"",VLOOKUP(MID(A353,5,1),Coordinate,9,false))</f>
        <v>12</v>
      </c>
      <c r="BW353" s="54">
        <f>IF(ISBLANK(A353),"",VLOOKUP(MID(A353,6,1),Coordinate,9,false))</f>
        <v>13</v>
      </c>
      <c r="BX353" s="84">
        <f>IF(ISBLANK(A353),"",VLOOKUP(RIGHT(A353,1),Coordinate,9,false))</f>
        <v>25</v>
      </c>
      <c r="BY353" s="84">
        <f t="array" ref="BY353">SUMPRODUCT(BR353:BX353,TRANSPOSE(Weights))</f>
        <v>427</v>
      </c>
      <c r="BZ353" s="53"/>
    </row>
    <row r="354">
      <c r="A354" s="238" t="s">
        <v>1070</v>
      </c>
      <c r="B354" s="51" t="str">
        <f>IF(ISBLANK(A354),"",if(C354="","N",if(VLOOKUP(BQ354,NewPlanet,3,false)=C354,"Y","N")))</f>
        <v>N</v>
      </c>
      <c r="C354" s="3" t="s">
        <v>1062</v>
      </c>
      <c r="D354" s="52" t="s">
        <v>119</v>
      </c>
      <c r="E354" s="52" t="s">
        <v>119</v>
      </c>
      <c r="F354" s="52" t="s">
        <v>119</v>
      </c>
      <c r="G354" s="53"/>
      <c r="H354" s="52"/>
      <c r="I354" s="54">
        <f t="shared" si="42"/>
        <v>3</v>
      </c>
      <c r="J354" s="52" t="s">
        <v>119</v>
      </c>
      <c r="K354" s="52" t="s">
        <v>119</v>
      </c>
      <c r="L354" s="52" t="s">
        <v>119</v>
      </c>
      <c r="M354" s="52"/>
      <c r="N354" s="52"/>
      <c r="O354" s="54">
        <f t="shared" si="43"/>
        <v>3</v>
      </c>
      <c r="P354" s="55" t="s">
        <v>124</v>
      </c>
      <c r="Q354" s="56"/>
      <c r="R354" s="57" t="s">
        <v>123</v>
      </c>
      <c r="S354" s="58"/>
      <c r="T354" s="59" t="s">
        <v>125</v>
      </c>
      <c r="U354" s="60"/>
      <c r="V354" s="61"/>
      <c r="W354" s="62" t="s">
        <v>119</v>
      </c>
      <c r="X354" s="52"/>
      <c r="Y354" s="63"/>
      <c r="Z354" s="53">
        <v>3.0</v>
      </c>
      <c r="AA354" s="53">
        <v>5.0</v>
      </c>
      <c r="AB354" s="53"/>
      <c r="AC354" s="65"/>
      <c r="AD354" s="52"/>
      <c r="AE354" s="52"/>
      <c r="AF354" s="52"/>
      <c r="AG354" s="65"/>
      <c r="AH354" s="52"/>
      <c r="AI354" s="52"/>
      <c r="AJ354" s="52"/>
      <c r="AK354" s="65"/>
      <c r="AL354" s="52"/>
      <c r="AM354" s="52"/>
      <c r="AN354" s="52"/>
      <c r="AO354" s="56"/>
      <c r="AP354" s="56"/>
      <c r="AQ354" s="56"/>
      <c r="AR354" s="58">
        <v>3.0</v>
      </c>
      <c r="AS354" s="58"/>
      <c r="AT354" s="66"/>
      <c r="AU354" s="60">
        <v>1.0</v>
      </c>
      <c r="AV354" s="60" t="s">
        <v>1072</v>
      </c>
      <c r="AW354" s="61"/>
      <c r="AX354" s="62"/>
      <c r="AY354" s="31">
        <f t="shared" si="49"/>
        <v>12</v>
      </c>
      <c r="AZ354" s="63"/>
      <c r="BA354" s="69"/>
      <c r="BB354" s="69"/>
      <c r="BC354" s="69"/>
      <c r="BD354" s="71"/>
      <c r="BE354" s="71"/>
      <c r="BF354" s="71"/>
      <c r="BG354" s="72"/>
      <c r="BH354" s="73"/>
      <c r="BI354" s="73"/>
      <c r="BJ354" s="74">
        <v>8.0</v>
      </c>
      <c r="BK354" s="74"/>
      <c r="BL354" s="77">
        <f t="shared" si="45"/>
        <v>8</v>
      </c>
      <c r="BM354" s="80">
        <f t="shared" si="46"/>
        <v>20</v>
      </c>
      <c r="BN354" s="81" t="s">
        <v>1073</v>
      </c>
      <c r="BO354" s="82">
        <f>IF(ISBLANK(A354),"",VLOOKUP(LEFT(A354,1),Coordinate,2,FALSE))</f>
        <v>6</v>
      </c>
      <c r="BP354" s="83">
        <f t="shared" si="47"/>
        <v>6</v>
      </c>
      <c r="BQ354" s="84">
        <f t="shared" si="48"/>
        <v>87</v>
      </c>
      <c r="BR354" s="54">
        <f>IF(ISBLANK(A354),"",vlookup(LEFT(A354,1),Coordinate,9,false))</f>
        <v>25</v>
      </c>
      <c r="BS354" s="54">
        <f>IF(ISBLANK(A354),"",VLOOKUP(MID(A354,2,1),Coordinate,9,false))</f>
        <v>15</v>
      </c>
      <c r="BT354" s="54">
        <f>IF(ISBLANK(A354),"",VLOOKUP(MID(A354,3,1),Coordinate,9,false))</f>
        <v>11</v>
      </c>
      <c r="BU354" s="54">
        <f>IF(ISBLANK(A354),"",VLOOKUP(MID(A354,4,1),Coordinate,9,false))</f>
        <v>0</v>
      </c>
      <c r="BV354" s="54">
        <f>IF(ISBLANK(A354),"",VLOOKUP(MID(A354,5,1),Coordinate,9,false))</f>
        <v>13</v>
      </c>
      <c r="BW354" s="54">
        <f>IF(ISBLANK(A354),"",VLOOKUP(MID(A354,6,1),Coordinate,9,false))</f>
        <v>4</v>
      </c>
      <c r="BX354" s="84">
        <f>IF(ISBLANK(A354),"",VLOOKUP(RIGHT(A354,1),Coordinate,9,false))</f>
        <v>19</v>
      </c>
      <c r="BY354" s="84">
        <f t="array" ref="BY354">SUMPRODUCT(BR354:BX354,TRANSPOSE(Weights))</f>
        <v>310</v>
      </c>
      <c r="BZ354" s="53"/>
    </row>
    <row r="355">
      <c r="A355" s="238" t="s">
        <v>1076</v>
      </c>
      <c r="B355" s="51" t="str">
        <f>IF(ISBLANK(A355),"",if(C355="","N",if(VLOOKUP(BQ355,NewPlanet,3,false)=C355,"Y","N")))</f>
        <v>N</v>
      </c>
      <c r="C355" s="3" t="s">
        <v>1077</v>
      </c>
      <c r="D355" s="52" t="s">
        <v>119</v>
      </c>
      <c r="E355" s="52" t="s">
        <v>119</v>
      </c>
      <c r="F355" s="52"/>
      <c r="G355" s="53"/>
      <c r="H355" s="52" t="s">
        <v>119</v>
      </c>
      <c r="I355" s="54">
        <f t="shared" si="42"/>
        <v>3</v>
      </c>
      <c r="J355" s="52" t="s">
        <v>119</v>
      </c>
      <c r="K355" s="52" t="s">
        <v>119</v>
      </c>
      <c r="L355" s="52" t="s">
        <v>119</v>
      </c>
      <c r="M355" s="52"/>
      <c r="N355" s="52"/>
      <c r="O355" s="54">
        <f t="shared" si="43"/>
        <v>3</v>
      </c>
      <c r="P355" s="55" t="s">
        <v>124</v>
      </c>
      <c r="Q355" s="56"/>
      <c r="R355" s="57" t="s">
        <v>124</v>
      </c>
      <c r="S355" s="58"/>
      <c r="T355" s="59" t="s">
        <v>124</v>
      </c>
      <c r="U355" s="60"/>
      <c r="V355" s="61"/>
      <c r="W355" s="62"/>
      <c r="X355" s="52" t="s">
        <v>119</v>
      </c>
      <c r="Y355" s="63"/>
      <c r="Z355" s="53">
        <v>10.0</v>
      </c>
      <c r="AA355" s="53">
        <v>3.0</v>
      </c>
      <c r="AB355" s="53">
        <v>6.0</v>
      </c>
      <c r="AC355" s="65"/>
      <c r="AD355" s="52"/>
      <c r="AE355" s="52">
        <v>1.0</v>
      </c>
      <c r="AF355" s="52"/>
      <c r="AG355" s="65"/>
      <c r="AH355" s="52"/>
      <c r="AI355" s="52"/>
      <c r="AJ355" s="52"/>
      <c r="AK355" s="65"/>
      <c r="AL355" s="52"/>
      <c r="AM355" s="52"/>
      <c r="AN355" s="52"/>
      <c r="AO355" s="56"/>
      <c r="AP355" s="56"/>
      <c r="AQ355" s="56"/>
      <c r="AR355" s="58"/>
      <c r="AS355" s="58"/>
      <c r="AT355" s="66"/>
      <c r="AU355" s="60"/>
      <c r="AV355" s="60"/>
      <c r="AW355" s="61"/>
      <c r="AX355" s="62"/>
      <c r="AY355" s="31">
        <f t="shared" si="49"/>
        <v>20</v>
      </c>
      <c r="AZ355" s="63"/>
      <c r="BA355" s="69"/>
      <c r="BB355" s="69"/>
      <c r="BC355" s="69"/>
      <c r="BD355" s="71"/>
      <c r="BE355" s="71"/>
      <c r="BF355" s="71"/>
      <c r="BG355" s="72"/>
      <c r="BH355" s="73"/>
      <c r="BI355" s="73"/>
      <c r="BJ355" s="74"/>
      <c r="BK355" s="74"/>
      <c r="BL355" s="77">
        <f t="shared" si="45"/>
        <v>0</v>
      </c>
      <c r="BM355" s="80">
        <f t="shared" si="46"/>
        <v>20</v>
      </c>
      <c r="BN355" s="81" t="s">
        <v>1079</v>
      </c>
      <c r="BO355" s="82">
        <f>IF(ISBLANK(A355),"",VLOOKUP(LEFT(A355,1),Coordinate,2,FALSE))</f>
        <v>6</v>
      </c>
      <c r="BP355" s="83">
        <f t="shared" si="47"/>
        <v>6</v>
      </c>
      <c r="BQ355" s="84">
        <f t="shared" si="48"/>
        <v>106</v>
      </c>
      <c r="BR355" s="54">
        <f>IF(ISBLANK(A355),"",vlookup(LEFT(A355,1),Coordinate,9,false))</f>
        <v>25</v>
      </c>
      <c r="BS355" s="54">
        <f>IF(ISBLANK(A355),"",VLOOKUP(MID(A355,2,1),Coordinate,9,false))</f>
        <v>15</v>
      </c>
      <c r="BT355" s="54">
        <f>IF(ISBLANK(A355),"",VLOOKUP(MID(A355,3,1),Coordinate,9,false))</f>
        <v>16</v>
      </c>
      <c r="BU355" s="54">
        <f>IF(ISBLANK(A355),"",VLOOKUP(MID(A355,4,1),Coordinate,9,false))</f>
        <v>11</v>
      </c>
      <c r="BV355" s="54">
        <f>IF(ISBLANK(A355),"",VLOOKUP(MID(A355,5,1),Coordinate,9,false))</f>
        <v>12</v>
      </c>
      <c r="BW355" s="54">
        <f>IF(ISBLANK(A355),"",VLOOKUP(MID(A355,6,1),Coordinate,9,false))</f>
        <v>13</v>
      </c>
      <c r="BX355" s="84">
        <f>IF(ISBLANK(A355),"",VLOOKUP(RIGHT(A355,1),Coordinate,9,false))</f>
        <v>14</v>
      </c>
      <c r="BY355" s="84">
        <f t="array" ref="BY355">SUMPRODUCT(BR355:BX355,TRANSPOSE(Weights))</f>
        <v>383</v>
      </c>
      <c r="BZ355" s="53"/>
    </row>
    <row r="356">
      <c r="A356" s="238" t="s">
        <v>1083</v>
      </c>
      <c r="B356" s="51" t="str">
        <f>IF(ISBLANK(A356),"",if(C356="","N",if(VLOOKUP(BQ356,NewPlanet,3,false)=C356,"Y","N")))</f>
        <v>N</v>
      </c>
      <c r="C356" s="3" t="s">
        <v>1071</v>
      </c>
      <c r="D356" s="52"/>
      <c r="E356" s="52" t="s">
        <v>121</v>
      </c>
      <c r="F356" s="52"/>
      <c r="G356" s="53" t="s">
        <v>121</v>
      </c>
      <c r="H356" s="52" t="s">
        <v>121</v>
      </c>
      <c r="I356" s="54">
        <f t="shared" si="42"/>
        <v>3</v>
      </c>
      <c r="J356" s="52" t="s">
        <v>121</v>
      </c>
      <c r="K356" s="52"/>
      <c r="L356" s="52" t="s">
        <v>121</v>
      </c>
      <c r="M356" s="52"/>
      <c r="N356" s="52" t="s">
        <v>121</v>
      </c>
      <c r="O356" s="54">
        <f t="shared" si="43"/>
        <v>3</v>
      </c>
      <c r="P356" s="55" t="s">
        <v>131</v>
      </c>
      <c r="Q356" s="56" t="s">
        <v>119</v>
      </c>
      <c r="R356" s="57" t="s">
        <v>124</v>
      </c>
      <c r="S356" s="58"/>
      <c r="T356" s="59" t="s">
        <v>125</v>
      </c>
      <c r="U356" s="60" t="s">
        <v>119</v>
      </c>
      <c r="V356" s="61" t="s">
        <v>119</v>
      </c>
      <c r="W356" s="62" t="s">
        <v>119</v>
      </c>
      <c r="X356" s="52" t="s">
        <v>119</v>
      </c>
      <c r="Y356" s="63"/>
      <c r="Z356" s="53">
        <v>3.0</v>
      </c>
      <c r="AA356" s="53">
        <v>3.0</v>
      </c>
      <c r="AB356" s="53"/>
      <c r="AC356" s="65"/>
      <c r="AD356" s="52"/>
      <c r="AE356" s="52">
        <v>1.0</v>
      </c>
      <c r="AF356" s="52"/>
      <c r="AG356" s="65"/>
      <c r="AH356" s="52"/>
      <c r="AI356" s="52"/>
      <c r="AJ356" s="52"/>
      <c r="AK356" s="65"/>
      <c r="AL356" s="52"/>
      <c r="AM356" s="52"/>
      <c r="AN356" s="52"/>
      <c r="AO356" s="56"/>
      <c r="AP356" s="56"/>
      <c r="AQ356" s="56"/>
      <c r="AR356" s="58"/>
      <c r="AS356" s="58"/>
      <c r="AT356" s="66"/>
      <c r="AU356" s="60"/>
      <c r="AV356" s="60"/>
      <c r="AW356" s="61"/>
      <c r="AX356" s="62"/>
      <c r="AY356" s="31">
        <f t="shared" si="49"/>
        <v>7</v>
      </c>
      <c r="AZ356" s="63"/>
      <c r="BA356" s="69"/>
      <c r="BB356" s="69">
        <v>2.0</v>
      </c>
      <c r="BC356" s="69"/>
      <c r="BD356" s="71"/>
      <c r="BE356" s="71"/>
      <c r="BF356" s="71"/>
      <c r="BG356" s="72">
        <v>5.0</v>
      </c>
      <c r="BH356" s="73">
        <v>4.0</v>
      </c>
      <c r="BI356" s="73"/>
      <c r="BJ356" s="74">
        <v>2.0</v>
      </c>
      <c r="BK356" s="74"/>
      <c r="BL356" s="77">
        <f t="shared" si="45"/>
        <v>13</v>
      </c>
      <c r="BM356" s="80">
        <f t="shared" si="46"/>
        <v>20</v>
      </c>
      <c r="BN356" s="81" t="s">
        <v>1084</v>
      </c>
      <c r="BO356" s="82">
        <f>IF(ISBLANK(A356),"",VLOOKUP(LEFT(A356,1),Coordinate,2,FALSE))</f>
        <v>6</v>
      </c>
      <c r="BP356" s="83">
        <f t="shared" si="47"/>
        <v>6</v>
      </c>
      <c r="BQ356" s="84">
        <f t="shared" si="48"/>
        <v>106</v>
      </c>
      <c r="BR356" s="54">
        <f>IF(ISBLANK(A356),"",vlookup(LEFT(A356,1),Coordinate,9,false))</f>
        <v>25</v>
      </c>
      <c r="BS356" s="54">
        <f>IF(ISBLANK(A356),"",VLOOKUP(MID(A356,2,1),Coordinate,9,false))</f>
        <v>15</v>
      </c>
      <c r="BT356" s="54">
        <f>IF(ISBLANK(A356),"",VLOOKUP(MID(A356,3,1),Coordinate,9,false))</f>
        <v>25</v>
      </c>
      <c r="BU356" s="54">
        <f>IF(ISBLANK(A356),"",VLOOKUP(MID(A356,4,1),Coordinate,9,false))</f>
        <v>11</v>
      </c>
      <c r="BV356" s="54">
        <f>IF(ISBLANK(A356),"",VLOOKUP(MID(A356,5,1),Coordinate,9,false))</f>
        <v>12</v>
      </c>
      <c r="BW356" s="54">
        <f>IF(ISBLANK(A356),"",VLOOKUP(MID(A356,6,1),Coordinate,9,false))</f>
        <v>13</v>
      </c>
      <c r="BX356" s="84">
        <f>IF(ISBLANK(A356),"",VLOOKUP(RIGHT(A356,1),Coordinate,9,false))</f>
        <v>5</v>
      </c>
      <c r="BY356" s="84">
        <f t="array" ref="BY356">SUMPRODUCT(BR356:BX356,TRANSPOSE(Weights))</f>
        <v>347</v>
      </c>
      <c r="BZ356" s="53"/>
    </row>
    <row r="357">
      <c r="A357" s="238" t="s">
        <v>1074</v>
      </c>
      <c r="B357" s="51" t="str">
        <f>IF(ISBLANK(A357),"",if(C357="","N",if(VLOOKUP(BQ357,NewPlanet,3,false)=C357,"Y","N")))</f>
        <v>N</v>
      </c>
      <c r="C357" s="3" t="s">
        <v>1075</v>
      </c>
      <c r="D357" s="53" t="s">
        <v>119</v>
      </c>
      <c r="E357" s="53" t="s">
        <v>119</v>
      </c>
      <c r="F357" s="52"/>
      <c r="G357" s="53" t="s">
        <v>119</v>
      </c>
      <c r="H357" s="52"/>
      <c r="I357" s="54">
        <f t="shared" si="42"/>
        <v>3</v>
      </c>
      <c r="J357" s="52"/>
      <c r="K357" s="52"/>
      <c r="L357" s="53" t="s">
        <v>119</v>
      </c>
      <c r="M357" s="53" t="s">
        <v>119</v>
      </c>
      <c r="N357" s="53" t="s">
        <v>119</v>
      </c>
      <c r="O357" s="54">
        <f t="shared" si="43"/>
        <v>3</v>
      </c>
      <c r="P357" s="55" t="s">
        <v>123</v>
      </c>
      <c r="Q357" s="64" t="s">
        <v>119</v>
      </c>
      <c r="R357" s="57" t="s">
        <v>122</v>
      </c>
      <c r="S357" s="58"/>
      <c r="T357" s="59" t="s">
        <v>125</v>
      </c>
      <c r="U357" s="67" t="s">
        <v>119</v>
      </c>
      <c r="V357" s="68" t="s">
        <v>119</v>
      </c>
      <c r="W357" s="62"/>
      <c r="X357" s="52"/>
      <c r="Y357" s="63"/>
      <c r="Z357" s="53">
        <v>2.0</v>
      </c>
      <c r="AA357" s="53">
        <v>3.0</v>
      </c>
      <c r="AB357" s="53"/>
      <c r="AC357" s="65"/>
      <c r="AD357" s="52"/>
      <c r="AE357" s="52"/>
      <c r="AF357" s="52"/>
      <c r="AG357" s="65"/>
      <c r="AH357" s="52"/>
      <c r="AI357" s="52"/>
      <c r="AJ357" s="52"/>
      <c r="AK357" s="65"/>
      <c r="AL357" s="52"/>
      <c r="AM357" s="52"/>
      <c r="AN357" s="52"/>
      <c r="AO357" s="56"/>
      <c r="AP357" s="56"/>
      <c r="AQ357" s="56"/>
      <c r="AR357" s="58"/>
      <c r="AS357" s="58"/>
      <c r="AT357" s="66">
        <v>4.0</v>
      </c>
      <c r="AU357" s="60"/>
      <c r="AV357" s="60"/>
      <c r="AW357" s="61"/>
      <c r="AX357" s="62"/>
      <c r="AY357" s="31">
        <f t="shared" si="49"/>
        <v>9</v>
      </c>
      <c r="AZ357" s="63"/>
      <c r="BA357" s="75">
        <v>2.0</v>
      </c>
      <c r="BB357" s="69"/>
      <c r="BC357" s="69"/>
      <c r="BD357" s="71"/>
      <c r="BE357" s="71"/>
      <c r="BF357" s="71"/>
      <c r="BG357" s="76">
        <v>5.0</v>
      </c>
      <c r="BH357" s="78">
        <v>2.0</v>
      </c>
      <c r="BI357" s="78">
        <v>2.0</v>
      </c>
      <c r="BJ357" s="74"/>
      <c r="BK357" s="74"/>
      <c r="BL357" s="77">
        <f t="shared" si="45"/>
        <v>11</v>
      </c>
      <c r="BM357" s="80">
        <f t="shared" si="46"/>
        <v>20</v>
      </c>
      <c r="BN357" s="81"/>
      <c r="BO357" s="82">
        <f>IF(ISBLANK(A357),"",VLOOKUP(LEFT(A357,1),Coordinate,2,FALSE))</f>
        <v>6</v>
      </c>
      <c r="BP357" s="83">
        <f t="shared" si="47"/>
        <v>6</v>
      </c>
      <c r="BQ357" s="84">
        <f t="shared" si="48"/>
        <v>80</v>
      </c>
      <c r="BR357" s="54">
        <f>IF(ISBLANK(A357),"",vlookup(LEFT(A357,1),Coordinate,9,false))</f>
        <v>25</v>
      </c>
      <c r="BS357" s="54">
        <f>IF(ISBLANK(A357),"",VLOOKUP(MID(A357,2,1),Coordinate,9,false))</f>
        <v>15</v>
      </c>
      <c r="BT357" s="54">
        <f>IF(ISBLANK(A357),"",VLOOKUP(MID(A357,3,1),Coordinate,9,false))</f>
        <v>25</v>
      </c>
      <c r="BU357" s="54">
        <f>IF(ISBLANK(A357),"",VLOOKUP(MID(A357,4,1),Coordinate,9,false))</f>
        <v>15</v>
      </c>
      <c r="BV357" s="54">
        <f>IF(ISBLANK(A357),"",VLOOKUP(MID(A357,5,1),Coordinate,9,false))</f>
        <v>0</v>
      </c>
      <c r="BW357" s="54">
        <f>IF(ISBLANK(A357),"",VLOOKUP(MID(A357,6,1),Coordinate,9,false))</f>
        <v>0</v>
      </c>
      <c r="BX357" s="84">
        <f>IF(ISBLANK(A357),"",VLOOKUP(RIGHT(A357,1),Coordinate,9,false))</f>
        <v>0</v>
      </c>
      <c r="BY357" s="84">
        <f t="array" ref="BY357">SUMPRODUCT(BR357:BX357,TRANSPOSE(Weights))</f>
        <v>190</v>
      </c>
      <c r="BZ357" s="53"/>
    </row>
    <row r="358">
      <c r="A358" s="238" t="s">
        <v>1086</v>
      </c>
      <c r="B358" s="51" t="str">
        <f>IF(ISBLANK(A358),"",if(C358="","N",if(VLOOKUP(BQ358,NewPlanet,3,false)=C358,"Y","N")))</f>
        <v>N</v>
      </c>
      <c r="C358" s="3" t="s">
        <v>1058</v>
      </c>
      <c r="D358" s="52" t="s">
        <v>119</v>
      </c>
      <c r="E358" s="52" t="s">
        <v>119</v>
      </c>
      <c r="F358" s="52"/>
      <c r="G358" s="53" t="s">
        <v>119</v>
      </c>
      <c r="H358" s="52"/>
      <c r="I358" s="54">
        <f t="shared" si="42"/>
        <v>3</v>
      </c>
      <c r="J358" s="52"/>
      <c r="K358" s="52" t="s">
        <v>119</v>
      </c>
      <c r="L358" s="52" t="s">
        <v>119</v>
      </c>
      <c r="M358" s="52"/>
      <c r="N358" s="52" t="s">
        <v>119</v>
      </c>
      <c r="O358" s="54">
        <f t="shared" si="43"/>
        <v>3</v>
      </c>
      <c r="P358" s="55" t="s">
        <v>122</v>
      </c>
      <c r="Q358" s="56"/>
      <c r="R358" s="57" t="s">
        <v>122</v>
      </c>
      <c r="S358" s="58" t="s">
        <v>119</v>
      </c>
      <c r="T358" s="59" t="s">
        <v>125</v>
      </c>
      <c r="U358" s="60"/>
      <c r="V358" s="61"/>
      <c r="W358" s="62"/>
      <c r="X358" s="52"/>
      <c r="Y358" s="63"/>
      <c r="Z358" s="53">
        <v>6.0</v>
      </c>
      <c r="AA358" s="53">
        <v>2.0</v>
      </c>
      <c r="AB358" s="53"/>
      <c r="AC358" s="65"/>
      <c r="AD358" s="52"/>
      <c r="AE358" s="52"/>
      <c r="AF358" s="52"/>
      <c r="AG358" s="65"/>
      <c r="AH358" s="52"/>
      <c r="AI358" s="52"/>
      <c r="AJ358" s="52"/>
      <c r="AK358" s="65"/>
      <c r="AL358" s="52"/>
      <c r="AM358" s="52"/>
      <c r="AN358" s="52"/>
      <c r="AO358" s="56"/>
      <c r="AP358" s="56"/>
      <c r="AQ358" s="56">
        <v>5.0</v>
      </c>
      <c r="AR358" s="58"/>
      <c r="AS358" s="58"/>
      <c r="AT358" s="66"/>
      <c r="AU358" s="60">
        <v>1.0</v>
      </c>
      <c r="AV358" s="67" t="s">
        <v>1059</v>
      </c>
      <c r="AW358" s="61"/>
      <c r="AX358" s="62"/>
      <c r="AY358" s="31">
        <f t="shared" si="49"/>
        <v>14</v>
      </c>
      <c r="AZ358" s="63"/>
      <c r="BA358" s="69"/>
      <c r="BB358" s="69"/>
      <c r="BC358" s="69"/>
      <c r="BD358" s="71"/>
      <c r="BE358" s="71"/>
      <c r="BF358" s="71"/>
      <c r="BG358" s="76">
        <v>6.0</v>
      </c>
      <c r="BH358" s="73"/>
      <c r="BI358" s="73"/>
      <c r="BJ358" s="74"/>
      <c r="BK358" s="74"/>
      <c r="BL358" s="77">
        <f t="shared" si="45"/>
        <v>6</v>
      </c>
      <c r="BM358" s="80">
        <f t="shared" si="46"/>
        <v>20</v>
      </c>
      <c r="BN358" s="81" t="s">
        <v>1087</v>
      </c>
      <c r="BO358" s="82">
        <f>IF(ISBLANK(A358),"",VLOOKUP(LEFT(A358,1),Coordinate,2,FALSE))</f>
        <v>6</v>
      </c>
      <c r="BP358" s="83">
        <f t="shared" si="47"/>
        <v>6</v>
      </c>
      <c r="BQ358" s="84">
        <f t="shared" si="48"/>
        <v>106</v>
      </c>
      <c r="BR358" s="54">
        <f>IF(ISBLANK(A358),"",vlookup(LEFT(A358,1),Coordinate,9,false))</f>
        <v>25</v>
      </c>
      <c r="BS358" s="54">
        <f>IF(ISBLANK(A358),"",VLOOKUP(MID(A358,2,1),Coordinate,9,false))</f>
        <v>17</v>
      </c>
      <c r="BT358" s="54">
        <f>IF(ISBLANK(A358),"",VLOOKUP(MID(A358,3,1),Coordinate,9,false))</f>
        <v>18</v>
      </c>
      <c r="BU358" s="54">
        <f>IF(ISBLANK(A358),"",VLOOKUP(MID(A358,4,1),Coordinate,9,false))</f>
        <v>9</v>
      </c>
      <c r="BV358" s="54">
        <f>IF(ISBLANK(A358),"",VLOOKUP(MID(A358,5,1),Coordinate,9,false))</f>
        <v>12</v>
      </c>
      <c r="BW358" s="54">
        <f>IF(ISBLANK(A358),"",VLOOKUP(MID(A358,6,1),Coordinate,9,false))</f>
        <v>13</v>
      </c>
      <c r="BX358" s="84">
        <f>IF(ISBLANK(A358),"",VLOOKUP(RIGHT(A358,1),Coordinate,9,false))</f>
        <v>12</v>
      </c>
      <c r="BY358" s="84">
        <f t="array" ref="BY358">SUMPRODUCT(BR358:BX358,TRANSPOSE(Weights))</f>
        <v>371</v>
      </c>
      <c r="BZ358" s="53"/>
    </row>
    <row r="359">
      <c r="A359" s="238" t="s">
        <v>1089</v>
      </c>
      <c r="B359" s="51" t="str">
        <f>IF(ISBLANK(A359),"",if(C359="","N",if(VLOOKUP(BQ359,NewPlanet,3,false)=C359,"Y","N")))</f>
        <v>N</v>
      </c>
      <c r="C359" s="3" t="s">
        <v>1058</v>
      </c>
      <c r="D359" s="53" t="s">
        <v>121</v>
      </c>
      <c r="E359" s="53" t="s">
        <v>121</v>
      </c>
      <c r="F359" s="52"/>
      <c r="G359" s="53" t="s">
        <v>121</v>
      </c>
      <c r="H359" s="52"/>
      <c r="I359" s="54">
        <f t="shared" si="42"/>
        <v>3</v>
      </c>
      <c r="J359" s="52"/>
      <c r="K359" s="53" t="s">
        <v>121</v>
      </c>
      <c r="L359" s="53" t="s">
        <v>121</v>
      </c>
      <c r="M359" s="52"/>
      <c r="N359" s="53" t="s">
        <v>121</v>
      </c>
      <c r="O359" s="54">
        <f t="shared" si="43"/>
        <v>3</v>
      </c>
      <c r="P359" s="55" t="s">
        <v>124</v>
      </c>
      <c r="Q359" s="56"/>
      <c r="R359" s="57" t="s">
        <v>122</v>
      </c>
      <c r="S359" s="58"/>
      <c r="T359" s="59" t="s">
        <v>124</v>
      </c>
      <c r="U359" s="60"/>
      <c r="V359" s="61"/>
      <c r="W359" s="70" t="s">
        <v>121</v>
      </c>
      <c r="X359" s="52"/>
      <c r="Y359" s="63"/>
      <c r="Z359" s="53">
        <v>2.0</v>
      </c>
      <c r="AA359" s="53">
        <v>2.0</v>
      </c>
      <c r="AB359" s="53">
        <v>5.0</v>
      </c>
      <c r="AC359" s="65"/>
      <c r="AD359" s="52"/>
      <c r="AE359" s="52"/>
      <c r="AF359" s="52"/>
      <c r="AG359" s="65"/>
      <c r="AH359" s="52"/>
      <c r="AI359" s="52"/>
      <c r="AJ359" s="52"/>
      <c r="AK359" s="65"/>
      <c r="AL359" s="52"/>
      <c r="AM359" s="52"/>
      <c r="AN359" s="52"/>
      <c r="AO359" s="56"/>
      <c r="AP359" s="56"/>
      <c r="AQ359" s="56"/>
      <c r="AR359" s="58"/>
      <c r="AS359" s="58"/>
      <c r="AT359" s="66">
        <v>4.0</v>
      </c>
      <c r="AU359" s="60"/>
      <c r="AV359" s="60"/>
      <c r="AW359" s="61"/>
      <c r="AX359" s="62"/>
      <c r="AY359" s="31">
        <f t="shared" si="49"/>
        <v>13</v>
      </c>
      <c r="AZ359" s="63"/>
      <c r="BA359" s="69"/>
      <c r="BB359" s="69"/>
      <c r="BC359" s="69"/>
      <c r="BD359" s="71"/>
      <c r="BE359" s="71"/>
      <c r="BF359" s="71"/>
      <c r="BG359" s="72"/>
      <c r="BH359" s="73"/>
      <c r="BI359" s="73"/>
      <c r="BJ359" s="79">
        <v>7.0</v>
      </c>
      <c r="BK359" s="74"/>
      <c r="BL359" s="77">
        <f t="shared" si="45"/>
        <v>7</v>
      </c>
      <c r="BM359" s="80">
        <f t="shared" si="46"/>
        <v>20</v>
      </c>
      <c r="BN359" s="81"/>
      <c r="BO359" s="82">
        <f>IF(ISBLANK(A359),"",VLOOKUP(LEFT(A359,1),Coordinate,2,FALSE))</f>
        <v>6</v>
      </c>
      <c r="BP359" s="83">
        <f t="shared" si="47"/>
        <v>6</v>
      </c>
      <c r="BQ359" s="84">
        <f t="shared" si="48"/>
        <v>106</v>
      </c>
      <c r="BR359" s="54">
        <f>IF(ISBLANK(A359),"",vlookup(LEFT(A359,1),Coordinate,9,false))</f>
        <v>25</v>
      </c>
      <c r="BS359" s="54">
        <f>IF(ISBLANK(A359),"",VLOOKUP(MID(A359,2,1),Coordinate,9,false))</f>
        <v>18</v>
      </c>
      <c r="BT359" s="54">
        <f>IF(ISBLANK(A359),"",VLOOKUP(MID(A359,3,1),Coordinate,9,false))</f>
        <v>16</v>
      </c>
      <c r="BU359" s="54">
        <f>IF(ISBLANK(A359),"",VLOOKUP(MID(A359,4,1),Coordinate,9,false))</f>
        <v>11</v>
      </c>
      <c r="BV359" s="54">
        <f>IF(ISBLANK(A359),"",VLOOKUP(MID(A359,5,1),Coordinate,9,false))</f>
        <v>12</v>
      </c>
      <c r="BW359" s="54">
        <f>IF(ISBLANK(A359),"",VLOOKUP(MID(A359,6,1),Coordinate,9,false))</f>
        <v>10</v>
      </c>
      <c r="BX359" s="84">
        <f>IF(ISBLANK(A359),"",VLOOKUP(RIGHT(A359,1),Coordinate,9,false))</f>
        <v>14</v>
      </c>
      <c r="BY359" s="84">
        <f t="array" ref="BY359">SUMPRODUCT(BR359:BX359,TRANSPOSE(Weights))</f>
        <v>371</v>
      </c>
      <c r="BZ359" s="53"/>
    </row>
    <row r="360">
      <c r="A360" s="238" t="s">
        <v>1090</v>
      </c>
      <c r="B360" s="51" t="str">
        <f>IF(ISBLANK(A360),"",if(C360="","N",if(VLOOKUP(BQ360,NewPlanet,3,false)=C360,"Y","N")))</f>
        <v>N</v>
      </c>
      <c r="C360" s="3" t="s">
        <v>1091</v>
      </c>
      <c r="D360" s="52"/>
      <c r="E360" s="53" t="s">
        <v>121</v>
      </c>
      <c r="F360" s="53" t="s">
        <v>121</v>
      </c>
      <c r="G360" s="53" t="s">
        <v>121</v>
      </c>
      <c r="H360" s="52"/>
      <c r="I360" s="54">
        <f t="shared" si="42"/>
        <v>3</v>
      </c>
      <c r="J360" s="53" t="s">
        <v>121</v>
      </c>
      <c r="K360" s="53" t="s">
        <v>121</v>
      </c>
      <c r="L360" s="52"/>
      <c r="M360" s="52"/>
      <c r="N360" s="53" t="s">
        <v>121</v>
      </c>
      <c r="O360" s="54">
        <f t="shared" si="43"/>
        <v>3</v>
      </c>
      <c r="P360" s="55" t="s">
        <v>123</v>
      </c>
      <c r="Q360" s="56"/>
      <c r="R360" s="57" t="s">
        <v>131</v>
      </c>
      <c r="S360" s="66" t="s">
        <v>121</v>
      </c>
      <c r="T360" s="59" t="s">
        <v>124</v>
      </c>
      <c r="U360" s="60"/>
      <c r="V360" s="68" t="s">
        <v>121</v>
      </c>
      <c r="W360" s="70" t="s">
        <v>121</v>
      </c>
      <c r="X360" s="53" t="s">
        <v>121</v>
      </c>
      <c r="Y360" s="63"/>
      <c r="Z360" s="53">
        <v>3.0</v>
      </c>
      <c r="AA360" s="53">
        <v>2.0</v>
      </c>
      <c r="AB360" s="53"/>
      <c r="AC360" s="65"/>
      <c r="AD360" s="52"/>
      <c r="AE360" s="52"/>
      <c r="AF360" s="52"/>
      <c r="AG360" s="65"/>
      <c r="AH360" s="52"/>
      <c r="AI360" s="52"/>
      <c r="AJ360" s="52"/>
      <c r="AK360" s="65"/>
      <c r="AL360" s="52"/>
      <c r="AM360" s="53">
        <v>1.0</v>
      </c>
      <c r="AN360" s="52"/>
      <c r="AO360" s="64">
        <v>2.0</v>
      </c>
      <c r="AP360" s="56"/>
      <c r="AQ360" s="56"/>
      <c r="AR360" s="58"/>
      <c r="AS360" s="58"/>
      <c r="AT360" s="66"/>
      <c r="AU360" s="60"/>
      <c r="AV360" s="60"/>
      <c r="AW360" s="61"/>
      <c r="AX360" s="70">
        <v>2.0</v>
      </c>
      <c r="AY360" s="31">
        <f t="shared" si="49"/>
        <v>10</v>
      </c>
      <c r="AZ360" s="63"/>
      <c r="BA360" s="69"/>
      <c r="BB360" s="69"/>
      <c r="BC360" s="69"/>
      <c r="BD360" s="71"/>
      <c r="BE360" s="89">
        <v>3.0</v>
      </c>
      <c r="BF360" s="71"/>
      <c r="BG360" s="72"/>
      <c r="BH360" s="78">
        <v>7.0</v>
      </c>
      <c r="BI360" s="73"/>
      <c r="BJ360" s="74"/>
      <c r="BK360" s="74"/>
      <c r="BL360" s="77">
        <f t="shared" si="45"/>
        <v>10</v>
      </c>
      <c r="BM360" s="80">
        <f t="shared" si="46"/>
        <v>20</v>
      </c>
      <c r="BN360" s="81"/>
      <c r="BO360" s="82">
        <f>IF(ISBLANK(A360),"",VLOOKUP(LEFT(A360,1),Coordinate,2,FALSE))</f>
        <v>6</v>
      </c>
      <c r="BP360" s="83">
        <f t="shared" si="47"/>
        <v>6</v>
      </c>
      <c r="BQ360" s="84">
        <f t="shared" si="48"/>
        <v>106</v>
      </c>
      <c r="BR360" s="54">
        <f>IF(ISBLANK(A360),"",vlookup(LEFT(A360,1),Coordinate,9,false))</f>
        <v>25</v>
      </c>
      <c r="BS360" s="54">
        <f>IF(ISBLANK(A360),"",VLOOKUP(MID(A360,2,1),Coordinate,9,false))</f>
        <v>19</v>
      </c>
      <c r="BT360" s="54">
        <f>IF(ISBLANK(A360),"",VLOOKUP(MID(A360,3,1),Coordinate,9,false))</f>
        <v>16</v>
      </c>
      <c r="BU360" s="54">
        <f>IF(ISBLANK(A360),"",VLOOKUP(MID(A360,4,1),Coordinate,9,false))</f>
        <v>11</v>
      </c>
      <c r="BV360" s="54">
        <f>IF(ISBLANK(A360),"",VLOOKUP(MID(A360,5,1),Coordinate,9,false))</f>
        <v>12</v>
      </c>
      <c r="BW360" s="54">
        <f>IF(ISBLANK(A360),"",VLOOKUP(MID(A360,6,1),Coordinate,9,false))</f>
        <v>9</v>
      </c>
      <c r="BX360" s="84">
        <f>IF(ISBLANK(A360),"",VLOOKUP(RIGHT(A360,1),Coordinate,9,false))</f>
        <v>14</v>
      </c>
      <c r="BY360" s="84">
        <f t="array" ref="BY360">SUMPRODUCT(BR360:BX360,TRANSPOSE(Weights))</f>
        <v>367</v>
      </c>
      <c r="BZ360" s="53"/>
    </row>
    <row r="361">
      <c r="A361" s="238" t="s">
        <v>1093</v>
      </c>
      <c r="B361" s="51" t="str">
        <f>IF(ISBLANK(A361),"",if(C361="","N",if(VLOOKUP(BQ361,NewPlanet,3,false)=C361,"Y","N")))</f>
        <v>N</v>
      </c>
      <c r="C361" s="3" t="s">
        <v>1094</v>
      </c>
      <c r="D361" s="52" t="s">
        <v>119</v>
      </c>
      <c r="E361" s="52" t="s">
        <v>119</v>
      </c>
      <c r="F361" s="52"/>
      <c r="G361" s="53"/>
      <c r="H361" s="52" t="s">
        <v>119</v>
      </c>
      <c r="I361" s="54">
        <f t="shared" si="42"/>
        <v>3</v>
      </c>
      <c r="J361" s="52" t="s">
        <v>119</v>
      </c>
      <c r="K361" s="52" t="s">
        <v>119</v>
      </c>
      <c r="L361" s="52" t="s">
        <v>119</v>
      </c>
      <c r="M361" s="52"/>
      <c r="N361" s="52"/>
      <c r="O361" s="54">
        <f t="shared" si="43"/>
        <v>3</v>
      </c>
      <c r="P361" s="55" t="s">
        <v>123</v>
      </c>
      <c r="Q361" s="56" t="s">
        <v>119</v>
      </c>
      <c r="R361" s="57" t="s">
        <v>124</v>
      </c>
      <c r="S361" s="58"/>
      <c r="T361" s="59" t="s">
        <v>124</v>
      </c>
      <c r="U361" s="60"/>
      <c r="V361" s="61" t="s">
        <v>121</v>
      </c>
      <c r="W361" s="62"/>
      <c r="X361" s="52"/>
      <c r="Y361" s="63"/>
      <c r="Z361" s="53">
        <v>3.0</v>
      </c>
      <c r="AA361" s="53">
        <v>2.0</v>
      </c>
      <c r="AB361" s="53">
        <v>4.0</v>
      </c>
      <c r="AC361" s="65"/>
      <c r="AD361" s="52"/>
      <c r="AE361" s="52"/>
      <c r="AF361" s="52"/>
      <c r="AG361" s="65"/>
      <c r="AH361" s="52"/>
      <c r="AI361" s="52"/>
      <c r="AJ361" s="52"/>
      <c r="AK361" s="65"/>
      <c r="AL361" s="52"/>
      <c r="AM361" s="52"/>
      <c r="AN361" s="52"/>
      <c r="AO361" s="56"/>
      <c r="AP361" s="56"/>
      <c r="AQ361" s="56"/>
      <c r="AR361" s="58"/>
      <c r="AS361" s="58"/>
      <c r="AT361" s="66"/>
      <c r="AU361" s="60"/>
      <c r="AV361" s="60"/>
      <c r="AW361" s="61"/>
      <c r="AX361" s="62"/>
      <c r="AY361" s="31">
        <f t="shared" si="49"/>
        <v>9</v>
      </c>
      <c r="AZ361" s="63"/>
      <c r="BA361" s="69">
        <v>3.0</v>
      </c>
      <c r="BB361" s="69"/>
      <c r="BC361" s="69"/>
      <c r="BD361" s="71"/>
      <c r="BE361" s="71"/>
      <c r="BF361" s="71"/>
      <c r="BG361" s="72"/>
      <c r="BH361" s="73">
        <v>4.0</v>
      </c>
      <c r="BI361" s="73">
        <v>4.0</v>
      </c>
      <c r="BJ361" s="74"/>
      <c r="BK361" s="74"/>
      <c r="BL361" s="77">
        <f t="shared" si="45"/>
        <v>11</v>
      </c>
      <c r="BM361" s="80">
        <f t="shared" si="46"/>
        <v>20</v>
      </c>
      <c r="BN361" s="81"/>
      <c r="BO361" s="82">
        <f>IF(ISBLANK(A361),"",VLOOKUP(LEFT(A361,1),Coordinate,2,FALSE))</f>
        <v>6</v>
      </c>
      <c r="BP361" s="83">
        <f t="shared" si="47"/>
        <v>6</v>
      </c>
      <c r="BQ361" s="84">
        <f t="shared" si="48"/>
        <v>62</v>
      </c>
      <c r="BR361" s="54">
        <f>IF(ISBLANK(A361),"",vlookup(LEFT(A361,1),Coordinate,9,false))</f>
        <v>25</v>
      </c>
      <c r="BS361" s="54">
        <f>IF(ISBLANK(A361),"",VLOOKUP(MID(A361,2,1),Coordinate,9,false))</f>
        <v>20</v>
      </c>
      <c r="BT361" s="54">
        <f>IF(ISBLANK(A361),"",VLOOKUP(MID(A361,3,1),Coordinate,9,false))</f>
        <v>13</v>
      </c>
      <c r="BU361" s="54">
        <f>IF(ISBLANK(A361),"",VLOOKUP(MID(A361,4,1),Coordinate,9,false))</f>
        <v>0</v>
      </c>
      <c r="BV361" s="54">
        <f>IF(ISBLANK(A361),"",VLOOKUP(MID(A361,5,1),Coordinate,9,false))</f>
        <v>0</v>
      </c>
      <c r="BW361" s="54">
        <f>IF(ISBLANK(A361),"",VLOOKUP(MID(A361,6,1),Coordinate,9,false))</f>
        <v>4</v>
      </c>
      <c r="BX361" s="84">
        <f>IF(ISBLANK(A361),"",VLOOKUP(RIGHT(A361,1),Coordinate,9,false))</f>
        <v>0</v>
      </c>
      <c r="BY361" s="84">
        <f t="array" ref="BY361">SUMPRODUCT(BR361:BX361,TRANSPOSE(Weights))</f>
        <v>128</v>
      </c>
      <c r="BZ361" s="53"/>
    </row>
    <row r="362">
      <c r="A362" s="238" t="s">
        <v>1095</v>
      </c>
      <c r="B362" s="51" t="str">
        <f>IF(ISBLANK(A362),"",if(C362="","N",if(VLOOKUP(BQ362,NewPlanet,3,false)=C362,"Y","N")))</f>
        <v>N</v>
      </c>
      <c r="C362" s="3" t="s">
        <v>1058</v>
      </c>
      <c r="D362" s="53" t="s">
        <v>121</v>
      </c>
      <c r="E362" s="53" t="s">
        <v>121</v>
      </c>
      <c r="F362" s="52"/>
      <c r="G362" s="53" t="s">
        <v>121</v>
      </c>
      <c r="H362" s="52"/>
      <c r="I362" s="54">
        <f t="shared" si="42"/>
        <v>3</v>
      </c>
      <c r="J362" s="52"/>
      <c r="K362" s="53" t="s">
        <v>121</v>
      </c>
      <c r="L362" s="53" t="s">
        <v>121</v>
      </c>
      <c r="M362" s="52"/>
      <c r="N362" s="53" t="s">
        <v>121</v>
      </c>
      <c r="O362" s="54">
        <f t="shared" si="43"/>
        <v>3</v>
      </c>
      <c r="P362" s="55" t="s">
        <v>123</v>
      </c>
      <c r="Q362" s="56"/>
      <c r="R362" s="57" t="s">
        <v>122</v>
      </c>
      <c r="S362" s="58"/>
      <c r="T362" s="59" t="s">
        <v>124</v>
      </c>
      <c r="U362" s="60"/>
      <c r="V362" s="61"/>
      <c r="W362" s="62"/>
      <c r="X362" s="52"/>
      <c r="Y362" s="63"/>
      <c r="Z362" s="53">
        <v>2.0</v>
      </c>
      <c r="AA362" s="53">
        <v>4.0</v>
      </c>
      <c r="AB362" s="53">
        <v>4.0</v>
      </c>
      <c r="AC362" s="65"/>
      <c r="AD362" s="52"/>
      <c r="AE362" s="52"/>
      <c r="AF362" s="52"/>
      <c r="AG362" s="65"/>
      <c r="AH362" s="52"/>
      <c r="AI362" s="52"/>
      <c r="AJ362" s="52"/>
      <c r="AK362" s="65"/>
      <c r="AL362" s="52"/>
      <c r="AM362" s="52"/>
      <c r="AN362" s="52"/>
      <c r="AO362" s="64">
        <v>4.0</v>
      </c>
      <c r="AP362" s="56"/>
      <c r="AQ362" s="56"/>
      <c r="AR362" s="58"/>
      <c r="AS362" s="58"/>
      <c r="AT362" s="66">
        <v>6.0</v>
      </c>
      <c r="AU362" s="60"/>
      <c r="AV362" s="60"/>
      <c r="AW362" s="61"/>
      <c r="AX362" s="62"/>
      <c r="AY362" s="31">
        <f t="shared" si="49"/>
        <v>20</v>
      </c>
      <c r="AZ362" s="63"/>
      <c r="BA362" s="69"/>
      <c r="BB362" s="69"/>
      <c r="BC362" s="69"/>
      <c r="BD362" s="71"/>
      <c r="BE362" s="71"/>
      <c r="BF362" s="71"/>
      <c r="BG362" s="72"/>
      <c r="BH362" s="73"/>
      <c r="BI362" s="73"/>
      <c r="BJ362" s="74"/>
      <c r="BK362" s="74"/>
      <c r="BL362" s="77">
        <f t="shared" si="45"/>
        <v>0</v>
      </c>
      <c r="BM362" s="80">
        <f t="shared" si="46"/>
        <v>20</v>
      </c>
      <c r="BN362" s="81"/>
      <c r="BO362" s="82">
        <f>IF(ISBLANK(A362),"",VLOOKUP(LEFT(A362,1),Coordinate,2,FALSE))</f>
        <v>6</v>
      </c>
      <c r="BP362" s="83">
        <f t="shared" si="47"/>
        <v>6</v>
      </c>
      <c r="BQ362" s="84">
        <f t="shared" si="48"/>
        <v>106</v>
      </c>
      <c r="BR362" s="54">
        <f>IF(ISBLANK(A362),"",vlookup(LEFT(A362,1),Coordinate,9,false))</f>
        <v>25</v>
      </c>
      <c r="BS362" s="54">
        <f>IF(ISBLANK(A362),"",VLOOKUP(MID(A362,2,1),Coordinate,9,false))</f>
        <v>21</v>
      </c>
      <c r="BT362" s="54">
        <f>IF(ISBLANK(A362),"",VLOOKUP(MID(A362,3,1),Coordinate,9,false))</f>
        <v>16</v>
      </c>
      <c r="BU362" s="54">
        <f>IF(ISBLANK(A362),"",VLOOKUP(MID(A362,4,1),Coordinate,9,false))</f>
        <v>5</v>
      </c>
      <c r="BV362" s="54">
        <f>IF(ISBLANK(A362),"",VLOOKUP(MID(A362,5,1),Coordinate,9,false))</f>
        <v>12</v>
      </c>
      <c r="BW362" s="54">
        <f>IF(ISBLANK(A362),"",VLOOKUP(MID(A362,6,1),Coordinate,9,false))</f>
        <v>13</v>
      </c>
      <c r="BX362" s="84">
        <f>IF(ISBLANK(A362),"",VLOOKUP(RIGHT(A362,1),Coordinate,9,false))</f>
        <v>14</v>
      </c>
      <c r="BY362" s="84">
        <f t="array" ref="BY362">SUMPRODUCT(BR362:BX362,TRANSPOSE(Weights))</f>
        <v>371</v>
      </c>
      <c r="BZ362" s="53"/>
    </row>
    <row r="363">
      <c r="A363" s="238" t="s">
        <v>1097</v>
      </c>
      <c r="B363" s="51" t="str">
        <f>IF(ISBLANK(A363),"",if(C363="","N",if(VLOOKUP(BQ363,NewPlanet,3,false)=C363,"Y","N")))</f>
        <v>N</v>
      </c>
      <c r="C363" s="3" t="s">
        <v>1098</v>
      </c>
      <c r="D363" s="53" t="s">
        <v>121</v>
      </c>
      <c r="E363" s="52"/>
      <c r="F363" s="53" t="s">
        <v>121</v>
      </c>
      <c r="G363" s="53" t="s">
        <v>121</v>
      </c>
      <c r="H363" s="52"/>
      <c r="I363" s="54">
        <f t="shared" si="42"/>
        <v>3</v>
      </c>
      <c r="J363" s="53" t="s">
        <v>121</v>
      </c>
      <c r="K363" s="52"/>
      <c r="L363" s="52"/>
      <c r="M363" s="53" t="s">
        <v>121</v>
      </c>
      <c r="N363" s="53" t="s">
        <v>121</v>
      </c>
      <c r="O363" s="54">
        <f t="shared" si="43"/>
        <v>3</v>
      </c>
      <c r="P363" s="55" t="s">
        <v>131</v>
      </c>
      <c r="Q363" s="64" t="s">
        <v>121</v>
      </c>
      <c r="R363" s="57" t="s">
        <v>123</v>
      </c>
      <c r="S363" s="58"/>
      <c r="T363" s="59" t="s">
        <v>125</v>
      </c>
      <c r="U363" s="60"/>
      <c r="V363" s="61"/>
      <c r="W363" s="62"/>
      <c r="X363" s="52"/>
      <c r="Y363" s="63"/>
      <c r="Z363" s="53">
        <v>5.0</v>
      </c>
      <c r="AA363" s="53">
        <v>4.0</v>
      </c>
      <c r="AB363" s="53"/>
      <c r="AC363" s="65"/>
      <c r="AD363" s="52"/>
      <c r="AE363" s="52"/>
      <c r="AF363" s="52"/>
      <c r="AG363" s="65"/>
      <c r="AH363" s="52"/>
      <c r="AI363" s="52"/>
      <c r="AJ363" s="52"/>
      <c r="AK363" s="65"/>
      <c r="AL363" s="52"/>
      <c r="AM363" s="52"/>
      <c r="AN363" s="52"/>
      <c r="AO363" s="56"/>
      <c r="AP363" s="56"/>
      <c r="AQ363" s="56"/>
      <c r="AR363" s="66">
        <v>6.0</v>
      </c>
      <c r="AS363" s="58"/>
      <c r="AT363" s="66"/>
      <c r="AU363" s="67">
        <v>1.0</v>
      </c>
      <c r="AV363" s="67" t="s">
        <v>1099</v>
      </c>
      <c r="AW363" s="61"/>
      <c r="AX363" s="62"/>
      <c r="AY363" s="31">
        <f t="shared" si="49"/>
        <v>16</v>
      </c>
      <c r="AZ363" s="63"/>
      <c r="BA363" s="69"/>
      <c r="BB363" s="75">
        <v>4.0</v>
      </c>
      <c r="BC363" s="69"/>
      <c r="BD363" s="71"/>
      <c r="BE363" s="71"/>
      <c r="BF363" s="71"/>
      <c r="BG363" s="72"/>
      <c r="BH363" s="73"/>
      <c r="BI363" s="73"/>
      <c r="BJ363" s="74"/>
      <c r="BK363" s="74"/>
      <c r="BL363" s="77">
        <f t="shared" si="45"/>
        <v>4</v>
      </c>
      <c r="BM363" s="80">
        <f t="shared" si="46"/>
        <v>20</v>
      </c>
      <c r="BN363" s="81"/>
      <c r="BO363" s="82">
        <f>IF(ISBLANK(A363),"",VLOOKUP(LEFT(A363,1),Coordinate,2,FALSE))</f>
        <v>6</v>
      </c>
      <c r="BP363" s="83">
        <f t="shared" si="47"/>
        <v>6</v>
      </c>
      <c r="BQ363" s="84">
        <f t="shared" si="48"/>
        <v>106</v>
      </c>
      <c r="BR363" s="54">
        <f>IF(ISBLANK(A363),"",vlookup(LEFT(A363,1),Coordinate,9,false))</f>
        <v>25</v>
      </c>
      <c r="BS363" s="54">
        <f>IF(ISBLANK(A363),"",VLOOKUP(MID(A363,2,1),Coordinate,9,false))</f>
        <v>22</v>
      </c>
      <c r="BT363" s="54">
        <f>IF(ISBLANK(A363),"",VLOOKUP(MID(A363,3,1),Coordinate,9,false))</f>
        <v>25</v>
      </c>
      <c r="BU363" s="54">
        <f>IF(ISBLANK(A363),"",VLOOKUP(MID(A363,4,1),Coordinate,9,false))</f>
        <v>3</v>
      </c>
      <c r="BV363" s="54">
        <f>IF(ISBLANK(A363),"",VLOOKUP(MID(A363,5,1),Coordinate,9,false))</f>
        <v>14</v>
      </c>
      <c r="BW363" s="54">
        <f>IF(ISBLANK(A363),"",VLOOKUP(MID(A363,6,1),Coordinate,9,false))</f>
        <v>17</v>
      </c>
      <c r="BX363" s="84">
        <f>IF(ISBLANK(A363),"",VLOOKUP(RIGHT(A363,1),Coordinate,9,false))</f>
        <v>0</v>
      </c>
      <c r="BY363" s="84">
        <f t="array" ref="BY363">SUMPRODUCT(BR363:BX363,TRANSPOSE(Weights))</f>
        <v>328</v>
      </c>
      <c r="BZ363" s="53"/>
    </row>
    <row r="364">
      <c r="A364" s="238" t="s">
        <v>1102</v>
      </c>
      <c r="B364" s="51" t="str">
        <f>IF(ISBLANK(A364),"",if(C364="","N",if(VLOOKUP(BQ364,NewPlanet,3,false)=C364,"Y","N")))</f>
        <v>N</v>
      </c>
      <c r="C364" s="114" t="s">
        <v>1103</v>
      </c>
      <c r="D364" s="53" t="s">
        <v>121</v>
      </c>
      <c r="E364" s="53" t="s">
        <v>121</v>
      </c>
      <c r="F364" s="52"/>
      <c r="G364" s="53" t="s">
        <v>121</v>
      </c>
      <c r="H364" s="52"/>
      <c r="I364" s="54">
        <f t="shared" si="42"/>
        <v>3</v>
      </c>
      <c r="J364" s="53" t="s">
        <v>121</v>
      </c>
      <c r="K364" s="53" t="s">
        <v>121</v>
      </c>
      <c r="L364" s="52"/>
      <c r="M364" s="53" t="s">
        <v>121</v>
      </c>
      <c r="N364" s="52"/>
      <c r="O364" s="54">
        <f t="shared" si="43"/>
        <v>3</v>
      </c>
      <c r="P364" s="55" t="s">
        <v>131</v>
      </c>
      <c r="Q364" s="64" t="s">
        <v>121</v>
      </c>
      <c r="R364" s="57" t="s">
        <v>131</v>
      </c>
      <c r="S364" s="58"/>
      <c r="T364" s="59" t="s">
        <v>124</v>
      </c>
      <c r="U364" s="60"/>
      <c r="V364" s="68" t="s">
        <v>121</v>
      </c>
      <c r="W364" s="70" t="s">
        <v>121</v>
      </c>
      <c r="X364" s="53" t="s">
        <v>121</v>
      </c>
      <c r="Y364" s="63"/>
      <c r="Z364" s="53">
        <v>3.0</v>
      </c>
      <c r="AA364" s="53">
        <v>3.0</v>
      </c>
      <c r="AB364" s="53"/>
      <c r="AC364" s="65"/>
      <c r="AD364" s="52"/>
      <c r="AE364" s="52"/>
      <c r="AF364" s="52"/>
      <c r="AG364" s="65"/>
      <c r="AH364" s="52"/>
      <c r="AI364" s="53">
        <v>1.0</v>
      </c>
      <c r="AJ364" s="52"/>
      <c r="AK364" s="65"/>
      <c r="AL364" s="52"/>
      <c r="AM364" s="52"/>
      <c r="AN364" s="52"/>
      <c r="AO364" s="56"/>
      <c r="AP364" s="56"/>
      <c r="AQ364" s="56"/>
      <c r="AR364" s="58"/>
      <c r="AS364" s="66">
        <v>2.0</v>
      </c>
      <c r="AT364" s="66"/>
      <c r="AU364" s="60"/>
      <c r="AV364" s="60"/>
      <c r="AW364" s="61"/>
      <c r="AX364" s="62"/>
      <c r="AY364" s="31">
        <f t="shared" si="49"/>
        <v>9</v>
      </c>
      <c r="AZ364" s="63"/>
      <c r="BA364" s="69"/>
      <c r="BB364" s="75">
        <v>3.0</v>
      </c>
      <c r="BC364" s="69"/>
      <c r="BD364" s="71"/>
      <c r="BE364" s="71"/>
      <c r="BF364" s="71"/>
      <c r="BG364" s="72"/>
      <c r="BH364" s="78">
        <v>2.0</v>
      </c>
      <c r="BI364" s="78">
        <v>3.0</v>
      </c>
      <c r="BJ364" s="79">
        <v>3.0</v>
      </c>
      <c r="BK364" s="74"/>
      <c r="BL364" s="77">
        <f t="shared" si="45"/>
        <v>11</v>
      </c>
      <c r="BM364" s="80">
        <f t="shared" si="46"/>
        <v>20</v>
      </c>
      <c r="BN364" s="81"/>
      <c r="BO364" s="82">
        <f>IF(ISBLANK(A364),"",VLOOKUP(LEFT(A364,1),Coordinate,2,FALSE))</f>
        <v>6</v>
      </c>
      <c r="BP364" s="83">
        <f t="shared" si="47"/>
        <v>6</v>
      </c>
      <c r="BQ364" s="84">
        <f t="shared" si="48"/>
        <v>119</v>
      </c>
      <c r="BR364" s="54">
        <f>IF(ISBLANK(A364),"",vlookup(LEFT(A364,1),Coordinate,9,false))</f>
        <v>25</v>
      </c>
      <c r="BS364" s="54">
        <f>IF(ISBLANK(A364),"",VLOOKUP(MID(A364,2,1),Coordinate,9,false))</f>
        <v>24</v>
      </c>
      <c r="BT364" s="54">
        <f>IF(ISBLANK(A364),"",VLOOKUP(MID(A364,3,1),Coordinate,9,false))</f>
        <v>6</v>
      </c>
      <c r="BU364" s="54">
        <f>IF(ISBLANK(A364),"",VLOOKUP(MID(A364,4,1),Coordinate,9,false))</f>
        <v>12</v>
      </c>
      <c r="BV364" s="54">
        <f>IF(ISBLANK(A364),"",VLOOKUP(MID(A364,5,1),Coordinate,9,false))</f>
        <v>20</v>
      </c>
      <c r="BW364" s="54">
        <f>IF(ISBLANK(A364),"",VLOOKUP(MID(A364,6,1),Coordinate,9,false))</f>
        <v>13</v>
      </c>
      <c r="BX364" s="84">
        <f>IF(ISBLANK(A364),"",VLOOKUP(RIGHT(A364,1),Coordinate,9,false))</f>
        <v>19</v>
      </c>
      <c r="BY364" s="84">
        <f t="array" ref="BY364">SUMPRODUCT(BR364:BX364,TRANSPOSE(Weights))</f>
        <v>450</v>
      </c>
      <c r="BZ364" s="53"/>
    </row>
    <row r="365">
      <c r="A365" s="238" t="s">
        <v>1105</v>
      </c>
      <c r="B365" s="51" t="str">
        <f>IF(ISBLANK(A365),"",if(C365="","N",if(VLOOKUP(BQ365,NewPlanet,3,false)=C365,"Y","N")))</f>
        <v>N</v>
      </c>
      <c r="C365" s="3" t="s">
        <v>1106</v>
      </c>
      <c r="D365" s="53" t="s">
        <v>121</v>
      </c>
      <c r="E365" s="52"/>
      <c r="F365" s="53" t="s">
        <v>121</v>
      </c>
      <c r="G365" s="53"/>
      <c r="H365" s="53" t="s">
        <v>121</v>
      </c>
      <c r="I365" s="54">
        <f t="shared" si="42"/>
        <v>3</v>
      </c>
      <c r="J365" s="53" t="s">
        <v>121</v>
      </c>
      <c r="K365" s="53" t="s">
        <v>121</v>
      </c>
      <c r="L365" s="52"/>
      <c r="M365" s="52"/>
      <c r="N365" s="53" t="s">
        <v>121</v>
      </c>
      <c r="O365" s="54">
        <f t="shared" si="43"/>
        <v>3</v>
      </c>
      <c r="P365" s="55" t="s">
        <v>124</v>
      </c>
      <c r="Q365" s="56"/>
      <c r="R365" s="57" t="s">
        <v>123</v>
      </c>
      <c r="S365" s="66" t="s">
        <v>121</v>
      </c>
      <c r="T365" s="59" t="s">
        <v>124</v>
      </c>
      <c r="U365" s="60"/>
      <c r="V365" s="68" t="s">
        <v>121</v>
      </c>
      <c r="W365" s="62"/>
      <c r="X365" s="53" t="s">
        <v>121</v>
      </c>
      <c r="Y365" s="63"/>
      <c r="Z365" s="53">
        <v>3.0</v>
      </c>
      <c r="AA365" s="53">
        <v>2.0</v>
      </c>
      <c r="AB365" s="53">
        <v>5.0</v>
      </c>
      <c r="AC365" s="65"/>
      <c r="AD365" s="53">
        <v>1.0</v>
      </c>
      <c r="AE365" s="52"/>
      <c r="AF365" s="52"/>
      <c r="AG365" s="65"/>
      <c r="AH365" s="52"/>
      <c r="AI365" s="52"/>
      <c r="AJ365" s="52"/>
      <c r="AK365" s="65"/>
      <c r="AL365" s="52"/>
      <c r="AM365" s="52"/>
      <c r="AN365" s="52"/>
      <c r="AO365" s="56"/>
      <c r="AP365" s="56"/>
      <c r="AQ365" s="56"/>
      <c r="AR365" s="58"/>
      <c r="AS365" s="58"/>
      <c r="AT365" s="66"/>
      <c r="AU365" s="60"/>
      <c r="AV365" s="60"/>
      <c r="AW365" s="61"/>
      <c r="AX365" s="62"/>
      <c r="AY365" s="31">
        <f t="shared" si="49"/>
        <v>11</v>
      </c>
      <c r="AZ365" s="63"/>
      <c r="BA365" s="69"/>
      <c r="BB365" s="69"/>
      <c r="BC365" s="69"/>
      <c r="BD365" s="89">
        <v>2.0</v>
      </c>
      <c r="BE365" s="71"/>
      <c r="BF365" s="71"/>
      <c r="BG365" s="72"/>
      <c r="BH365" s="78">
        <v>4.0</v>
      </c>
      <c r="BI365" s="78">
        <v>3.0</v>
      </c>
      <c r="BJ365" s="74"/>
      <c r="BK365" s="74"/>
      <c r="BL365" s="77">
        <f t="shared" si="45"/>
        <v>9</v>
      </c>
      <c r="BM365" s="80">
        <f t="shared" si="46"/>
        <v>20</v>
      </c>
      <c r="BN365" s="81" t="s">
        <v>1107</v>
      </c>
      <c r="BO365" s="82">
        <f>IF(ISBLANK(A365),"",VLOOKUP(LEFT(A365,1),Coordinate,2,FALSE))</f>
        <v>6</v>
      </c>
      <c r="BP365" s="83">
        <f t="shared" si="47"/>
        <v>6</v>
      </c>
      <c r="BQ365" s="84">
        <f t="shared" si="48"/>
        <v>110</v>
      </c>
      <c r="BR365" s="54">
        <f>IF(ISBLANK(A365),"",vlookup(LEFT(A365,1),Coordinate,9,false))</f>
        <v>25</v>
      </c>
      <c r="BS365" s="54">
        <f>IF(ISBLANK(A365),"",VLOOKUP(MID(A365,2,1),Coordinate,9,false))</f>
        <v>24</v>
      </c>
      <c r="BT365" s="54">
        <f>IF(ISBLANK(A365),"",VLOOKUP(MID(A365,3,1),Coordinate,9,false))</f>
        <v>6</v>
      </c>
      <c r="BU365" s="54">
        <f>IF(ISBLANK(A365),"",VLOOKUP(MID(A365,4,1),Coordinate,9,false))</f>
        <v>14</v>
      </c>
      <c r="BV365" s="54">
        <f>IF(ISBLANK(A365),"",VLOOKUP(MID(A365,5,1),Coordinate,9,false))</f>
        <v>19</v>
      </c>
      <c r="BW365" s="54">
        <f>IF(ISBLANK(A365),"",VLOOKUP(MID(A365,6,1),Coordinate,9,false))</f>
        <v>4</v>
      </c>
      <c r="BX365" s="84">
        <f>IF(ISBLANK(A365),"",VLOOKUP(RIGHT(A365,1),Coordinate,9,false))</f>
        <v>18</v>
      </c>
      <c r="BY365" s="84">
        <f t="array" ref="BY365">SUMPRODUCT(BR365:BX365,TRANSPOSE(Weights))</f>
        <v>392</v>
      </c>
      <c r="BZ365" s="53"/>
    </row>
    <row r="366">
      <c r="A366" s="238" t="s">
        <v>1109</v>
      </c>
      <c r="B366" s="51" t="str">
        <f>IF(ISBLANK(A366),"",if(C366="","N",if(VLOOKUP(BQ366,NewPlanet,3,false)=C366,"Y","N")))</f>
        <v>N</v>
      </c>
      <c r="C366" s="3" t="s">
        <v>1101</v>
      </c>
      <c r="D366" s="52"/>
      <c r="E366" s="52" t="s">
        <v>119</v>
      </c>
      <c r="F366" s="52" t="s">
        <v>119</v>
      </c>
      <c r="G366" s="53" t="s">
        <v>119</v>
      </c>
      <c r="H366" s="52"/>
      <c r="I366" s="54">
        <f t="shared" si="42"/>
        <v>3</v>
      </c>
      <c r="J366" s="52" t="s">
        <v>119</v>
      </c>
      <c r="K366" s="52"/>
      <c r="L366" s="52" t="s">
        <v>119</v>
      </c>
      <c r="M366" s="52"/>
      <c r="N366" s="52" t="s">
        <v>119</v>
      </c>
      <c r="O366" s="54">
        <f t="shared" si="43"/>
        <v>3</v>
      </c>
      <c r="P366" s="55" t="s">
        <v>123</v>
      </c>
      <c r="Q366" s="56"/>
      <c r="R366" s="57" t="s">
        <v>124</v>
      </c>
      <c r="S366" s="58"/>
      <c r="T366" s="59" t="s">
        <v>124</v>
      </c>
      <c r="U366" s="60"/>
      <c r="V366" s="61"/>
      <c r="W366" s="62"/>
      <c r="X366" s="52"/>
      <c r="Y366" s="63"/>
      <c r="Z366" s="53">
        <v>5.0</v>
      </c>
      <c r="AA366" s="53">
        <v>3.0</v>
      </c>
      <c r="AB366" s="53">
        <v>4.0</v>
      </c>
      <c r="AC366" s="65"/>
      <c r="AD366" s="52"/>
      <c r="AE366" s="52"/>
      <c r="AF366" s="52"/>
      <c r="AG366" s="65"/>
      <c r="AH366" s="52"/>
      <c r="AI366" s="52"/>
      <c r="AJ366" s="52"/>
      <c r="AK366" s="65"/>
      <c r="AL366" s="52"/>
      <c r="AM366" s="52"/>
      <c r="AN366" s="52"/>
      <c r="AO366" s="56">
        <v>8.0</v>
      </c>
      <c r="AP366" s="56"/>
      <c r="AQ366" s="56"/>
      <c r="AR366" s="58"/>
      <c r="AS366" s="58"/>
      <c r="AT366" s="66"/>
      <c r="AU366" s="60"/>
      <c r="AV366" s="60"/>
      <c r="AW366" s="61"/>
      <c r="AX366" s="62"/>
      <c r="AY366" s="31">
        <f t="shared" si="49"/>
        <v>20</v>
      </c>
      <c r="AZ366" s="63"/>
      <c r="BA366" s="69"/>
      <c r="BB366" s="69"/>
      <c r="BC366" s="69"/>
      <c r="BD366" s="71"/>
      <c r="BE366" s="71"/>
      <c r="BF366" s="71"/>
      <c r="BG366" s="72"/>
      <c r="BH366" s="73"/>
      <c r="BI366" s="73"/>
      <c r="BJ366" s="74"/>
      <c r="BK366" s="74"/>
      <c r="BL366" s="77">
        <f t="shared" si="45"/>
        <v>0</v>
      </c>
      <c r="BM366" s="80">
        <f t="shared" si="46"/>
        <v>20</v>
      </c>
      <c r="BN366" s="81"/>
      <c r="BO366" s="82">
        <f>IF(ISBLANK(A366),"",VLOOKUP(LEFT(A366,1),Coordinate,2,FALSE))</f>
        <v>6</v>
      </c>
      <c r="BP366" s="83">
        <f t="shared" si="47"/>
        <v>6</v>
      </c>
      <c r="BQ366" s="84">
        <f t="shared" si="48"/>
        <v>128</v>
      </c>
      <c r="BR366" s="54">
        <f>IF(ISBLANK(A366),"",vlookup(LEFT(A366,1),Coordinate,9,false))</f>
        <v>25</v>
      </c>
      <c r="BS366" s="54">
        <f>IF(ISBLANK(A366),"",VLOOKUP(MID(A366,2,1),Coordinate,9,false))</f>
        <v>24</v>
      </c>
      <c r="BT366" s="54">
        <f>IF(ISBLANK(A366),"",VLOOKUP(MID(A366,3,1),Coordinate,9,false))</f>
        <v>12</v>
      </c>
      <c r="BU366" s="54">
        <f>IF(ISBLANK(A366),"",VLOOKUP(MID(A366,4,1),Coordinate,9,false))</f>
        <v>20</v>
      </c>
      <c r="BV366" s="54">
        <f>IF(ISBLANK(A366),"",VLOOKUP(MID(A366,5,1),Coordinate,9,false))</f>
        <v>17</v>
      </c>
      <c r="BW366" s="54">
        <f>IF(ISBLANK(A366),"",VLOOKUP(MID(A366,6,1),Coordinate,9,false))</f>
        <v>6</v>
      </c>
      <c r="BX366" s="84">
        <f>IF(ISBLANK(A366),"",VLOOKUP(RIGHT(A366,1),Coordinate,9,false))</f>
        <v>24</v>
      </c>
      <c r="BY366" s="84">
        <f t="array" ref="BY366">SUMPRODUCT(BR366:BX366,TRANSPOSE(Weights))</f>
        <v>478</v>
      </c>
      <c r="BZ366" s="53"/>
    </row>
    <row r="367">
      <c r="A367" s="238" t="s">
        <v>1111</v>
      </c>
      <c r="B367" s="92" t="s">
        <v>182</v>
      </c>
      <c r="C367" s="91" t="s">
        <v>588</v>
      </c>
      <c r="D367" s="53" t="s">
        <v>119</v>
      </c>
      <c r="E367" s="52"/>
      <c r="F367" s="53" t="s">
        <v>119</v>
      </c>
      <c r="G367" s="53"/>
      <c r="H367" s="53" t="s">
        <v>119</v>
      </c>
      <c r="I367" s="113">
        <v>3.0</v>
      </c>
      <c r="J367" s="53" t="s">
        <v>119</v>
      </c>
      <c r="K367" s="53" t="s">
        <v>119</v>
      </c>
      <c r="L367" s="53" t="s">
        <v>119</v>
      </c>
      <c r="M367" s="52"/>
      <c r="N367" s="52"/>
      <c r="O367" s="113">
        <v>3.0</v>
      </c>
      <c r="P367" s="55" t="s">
        <v>124</v>
      </c>
      <c r="Q367" s="56"/>
      <c r="R367" s="57" t="s">
        <v>123</v>
      </c>
      <c r="S367" s="66" t="s">
        <v>121</v>
      </c>
      <c r="T367" s="59" t="s">
        <v>125</v>
      </c>
      <c r="U367" s="60"/>
      <c r="V367" s="61"/>
      <c r="W367" s="62"/>
      <c r="X367" s="53" t="s">
        <v>121</v>
      </c>
      <c r="Y367" s="63"/>
      <c r="Z367" s="53"/>
      <c r="AA367" s="53"/>
      <c r="AB367" s="53"/>
      <c r="AC367" s="65"/>
      <c r="AD367" s="52"/>
      <c r="AE367" s="52"/>
      <c r="AF367" s="52"/>
      <c r="AG367" s="65"/>
      <c r="AH367" s="52"/>
      <c r="AI367" s="52"/>
      <c r="AJ367" s="52"/>
      <c r="AK367" s="65"/>
      <c r="AL367" s="52"/>
      <c r="AM367" s="52"/>
      <c r="AN367" s="52"/>
      <c r="AO367" s="56"/>
      <c r="AP367" s="56"/>
      <c r="AQ367" s="56"/>
      <c r="AR367" s="58"/>
      <c r="AS367" s="58"/>
      <c r="AT367" s="66"/>
      <c r="AU367" s="60"/>
      <c r="AV367" s="60"/>
      <c r="AW367" s="61"/>
      <c r="AX367" s="62"/>
      <c r="AY367" s="31"/>
      <c r="AZ367" s="63"/>
      <c r="BA367" s="69"/>
      <c r="BB367" s="69"/>
      <c r="BC367" s="69"/>
      <c r="BD367" s="71"/>
      <c r="BE367" s="71"/>
      <c r="BF367" s="71"/>
      <c r="BG367" s="72"/>
      <c r="BH367" s="73"/>
      <c r="BI367" s="73"/>
      <c r="BJ367" s="74"/>
      <c r="BK367" s="74"/>
      <c r="BL367" s="77"/>
      <c r="BM367" s="80"/>
      <c r="BN367" s="81"/>
      <c r="BO367" s="82">
        <f>IF(ISBLANK(A367),"",VLOOKUP(LEFT(A367,1),Coordinate,2,FALSE))</f>
        <v>6</v>
      </c>
      <c r="BP367" s="83">
        <f t="shared" si="47"/>
        <v>6</v>
      </c>
      <c r="BQ367" s="84">
        <f t="shared" si="48"/>
        <v>106</v>
      </c>
      <c r="BR367" s="54">
        <f>IF(ISBLANK(A367),"",vlookup(LEFT(A367,1),Coordinate,9,false))</f>
        <v>25</v>
      </c>
      <c r="BS367" s="54">
        <f>IF(ISBLANK(A367),"",VLOOKUP(MID(A367,2,1),Coordinate,9,false))</f>
        <v>24</v>
      </c>
      <c r="BT367" s="54">
        <f>IF(ISBLANK(A367),"",VLOOKUP(MID(A367,3,1),Coordinate,9,false))</f>
        <v>18</v>
      </c>
      <c r="BU367" s="54">
        <f>IF(ISBLANK(A367),"",VLOOKUP(MID(A367,4,1),Coordinate,9,false))</f>
        <v>10</v>
      </c>
      <c r="BV367" s="54">
        <f>IF(ISBLANK(A367),"",VLOOKUP(MID(A367,5,1),Coordinate,9,false))</f>
        <v>2</v>
      </c>
      <c r="BW367" s="54">
        <f>IF(ISBLANK(A367),"",VLOOKUP(MID(A367,6,1),Coordinate,9,false))</f>
        <v>13</v>
      </c>
      <c r="BX367" s="84">
        <f>IF(ISBLANK(A367),"",VLOOKUP(RIGHT(A367,1),Coordinate,9,false))</f>
        <v>14</v>
      </c>
      <c r="BY367" s="84">
        <f t="array" ref="BY367">SUMPRODUCT(BR367:BX367,TRANSPOSE(Weights))</f>
        <v>353</v>
      </c>
      <c r="BZ367" s="53"/>
    </row>
    <row r="368">
      <c r="A368" s="238" t="s">
        <v>1114</v>
      </c>
      <c r="B368" s="51" t="str">
        <f>IF(ISBLANK(A368),"",if(C368="","N",if(VLOOKUP(BQ368,NewPlanet,3,false)=C368,"Y","N")))</f>
        <v>N</v>
      </c>
      <c r="C368" s="3" t="s">
        <v>1100</v>
      </c>
      <c r="D368" s="52" t="s">
        <v>119</v>
      </c>
      <c r="E368" s="52"/>
      <c r="F368" s="52" t="s">
        <v>119</v>
      </c>
      <c r="G368" s="53" t="s">
        <v>119</v>
      </c>
      <c r="H368" s="52"/>
      <c r="I368" s="54">
        <f t="shared" ref="I368:I488" si="50">IF(ISBLANK(A368),"",COUNTA(D368:H368))</f>
        <v>3</v>
      </c>
      <c r="J368" s="52" t="s">
        <v>119</v>
      </c>
      <c r="K368" s="52"/>
      <c r="L368" s="52" t="s">
        <v>119</v>
      </c>
      <c r="M368" s="52" t="s">
        <v>119</v>
      </c>
      <c r="N368" s="52"/>
      <c r="O368" s="54">
        <f t="shared" ref="O368:O488" si="51">IF(ISBLANK(A368),"",COUNTA(J368:N368))</f>
        <v>3</v>
      </c>
      <c r="P368" s="55" t="s">
        <v>122</v>
      </c>
      <c r="Q368" s="56" t="s">
        <v>119</v>
      </c>
      <c r="R368" s="57" t="s">
        <v>122</v>
      </c>
      <c r="S368" s="58"/>
      <c r="T368" s="59" t="s">
        <v>125</v>
      </c>
      <c r="U368" s="60"/>
      <c r="V368" s="61"/>
      <c r="W368" s="62"/>
      <c r="X368" s="52"/>
      <c r="Y368" s="63"/>
      <c r="Z368" s="53">
        <v>5.0</v>
      </c>
      <c r="AA368" s="53">
        <v>3.0</v>
      </c>
      <c r="AB368" s="53"/>
      <c r="AC368" s="65"/>
      <c r="AD368" s="52"/>
      <c r="AE368" s="52"/>
      <c r="AF368" s="52"/>
      <c r="AG368" s="65"/>
      <c r="AH368" s="52"/>
      <c r="AI368" s="52"/>
      <c r="AJ368" s="52"/>
      <c r="AK368" s="65"/>
      <c r="AL368" s="52"/>
      <c r="AM368" s="52"/>
      <c r="AN368" s="52"/>
      <c r="AO368" s="56"/>
      <c r="AP368" s="56"/>
      <c r="AQ368" s="56"/>
      <c r="AR368" s="58"/>
      <c r="AS368" s="58"/>
      <c r="AT368" s="66">
        <v>8.0</v>
      </c>
      <c r="AU368" s="60">
        <v>1.0</v>
      </c>
      <c r="AV368" s="60" t="s">
        <v>1115</v>
      </c>
      <c r="AW368" s="61"/>
      <c r="AX368" s="62"/>
      <c r="AY368" s="31">
        <f t="shared" ref="AY368:AY488" si="52">IF(ISBLANK(R368),"",SUM(Z368:AU368,AW368:AX368))</f>
        <v>17</v>
      </c>
      <c r="AZ368" s="63"/>
      <c r="BA368" s="69"/>
      <c r="BB368" s="69"/>
      <c r="BC368" s="69">
        <v>3.0</v>
      </c>
      <c r="BD368" s="71"/>
      <c r="BE368" s="71"/>
      <c r="BF368" s="71"/>
      <c r="BG368" s="72"/>
      <c r="BH368" s="73"/>
      <c r="BI368" s="73"/>
      <c r="BJ368" s="74"/>
      <c r="BK368" s="74"/>
      <c r="BL368" s="77">
        <f t="shared" ref="BL368:BL488" si="53">IF(ISBLANK(A368),"",SUM(BA368:BK368))</f>
        <v>3</v>
      </c>
      <c r="BM368" s="80">
        <f t="shared" ref="BM368:BM488" si="54">IF(ISBLANK(A368),"",AY368+BL368)</f>
        <v>20</v>
      </c>
      <c r="BN368" s="81"/>
      <c r="BO368" s="82">
        <f>IF(ISBLANK(A368),"",VLOOKUP(LEFT(A368,1),Coordinate,2,FALSE))</f>
        <v>6</v>
      </c>
      <c r="BP368" s="83">
        <f t="shared" si="47"/>
        <v>6</v>
      </c>
      <c r="BQ368" s="84">
        <f t="shared" si="48"/>
        <v>72</v>
      </c>
      <c r="BR368" s="54">
        <f>IF(ISBLANK(A368),"",vlookup(LEFT(A368,1),Coordinate,9,false))</f>
        <v>25</v>
      </c>
      <c r="BS368" s="54">
        <f>IF(ISBLANK(A368),"",VLOOKUP(MID(A368,2,1),Coordinate,9,false))</f>
        <v>24</v>
      </c>
      <c r="BT368" s="54">
        <f>IF(ISBLANK(A368),"",VLOOKUP(MID(A368,3,1),Coordinate,9,false))</f>
        <v>23</v>
      </c>
      <c r="BU368" s="54">
        <f>IF(ISBLANK(A368),"",VLOOKUP(MID(A368,4,1),Coordinate,9,false))</f>
        <v>0</v>
      </c>
      <c r="BV368" s="54">
        <f>IF(ISBLANK(A368),"",VLOOKUP(MID(A368,5,1),Coordinate,9,false))</f>
        <v>0</v>
      </c>
      <c r="BW368" s="54">
        <f>IF(ISBLANK(A368),"",VLOOKUP(MID(A368,6,1),Coordinate,9,false))</f>
        <v>0</v>
      </c>
      <c r="BX368" s="84">
        <f>IF(ISBLANK(A368),"",VLOOKUP(RIGHT(A368,1),Coordinate,9,false))</f>
        <v>0</v>
      </c>
      <c r="BY368" s="84">
        <f t="array" ref="BY368">SUMPRODUCT(BR368:BX368,TRANSPOSE(Weights))</f>
        <v>142</v>
      </c>
      <c r="BZ368" s="53"/>
    </row>
    <row r="369">
      <c r="A369" s="238" t="s">
        <v>1081</v>
      </c>
      <c r="B369" s="51" t="str">
        <f>IF(ISBLANK(A369),"",if(C369="","N",if(VLOOKUP(BQ369,NewPlanet,3,false)=C369,"Y","N")))</f>
        <v>N</v>
      </c>
      <c r="C369" s="3" t="s">
        <v>1082</v>
      </c>
      <c r="D369" s="53" t="s">
        <v>119</v>
      </c>
      <c r="E369" s="53" t="s">
        <v>119</v>
      </c>
      <c r="F369" s="53" t="s">
        <v>119</v>
      </c>
      <c r="G369" s="53"/>
      <c r="H369" s="52"/>
      <c r="I369" s="54">
        <f t="shared" si="50"/>
        <v>3</v>
      </c>
      <c r="J369" s="53" t="s">
        <v>119</v>
      </c>
      <c r="K369" s="53" t="s">
        <v>119</v>
      </c>
      <c r="L369" s="52"/>
      <c r="M369" s="52"/>
      <c r="N369" s="53" t="s">
        <v>119</v>
      </c>
      <c r="O369" s="54">
        <f t="shared" si="51"/>
        <v>3</v>
      </c>
      <c r="P369" s="55" t="s">
        <v>122</v>
      </c>
      <c r="Q369" s="56"/>
      <c r="R369" s="57" t="s">
        <v>122</v>
      </c>
      <c r="S369" s="66" t="s">
        <v>121</v>
      </c>
      <c r="T369" s="59" t="s">
        <v>125</v>
      </c>
      <c r="U369" s="67" t="s">
        <v>121</v>
      </c>
      <c r="V369" s="61"/>
      <c r="W369" s="62"/>
      <c r="X369" s="52"/>
      <c r="Y369" s="63"/>
      <c r="Z369" s="53">
        <v>4.0</v>
      </c>
      <c r="AA369" s="53">
        <v>3.0</v>
      </c>
      <c r="AB369" s="53"/>
      <c r="AC369" s="65"/>
      <c r="AD369" s="52"/>
      <c r="AE369" s="52"/>
      <c r="AF369" s="52"/>
      <c r="AG369" s="65"/>
      <c r="AH369" s="52"/>
      <c r="AI369" s="52"/>
      <c r="AJ369" s="52"/>
      <c r="AK369" s="65"/>
      <c r="AL369" s="52"/>
      <c r="AM369" s="52"/>
      <c r="AN369" s="52"/>
      <c r="AO369" s="56"/>
      <c r="AP369" s="56"/>
      <c r="AQ369" s="64">
        <v>3.0</v>
      </c>
      <c r="AR369" s="58"/>
      <c r="AS369" s="58"/>
      <c r="AT369" s="66"/>
      <c r="AU369" s="60"/>
      <c r="AV369" s="60"/>
      <c r="AW369" s="61"/>
      <c r="AX369" s="62"/>
      <c r="AY369" s="31">
        <f t="shared" si="52"/>
        <v>10</v>
      </c>
      <c r="AZ369" s="63"/>
      <c r="BA369" s="69"/>
      <c r="BB369" s="69"/>
      <c r="BC369" s="69"/>
      <c r="BD369" s="71"/>
      <c r="BE369" s="71"/>
      <c r="BF369" s="89">
        <v>3.0</v>
      </c>
      <c r="BG369" s="76">
        <v>7.0</v>
      </c>
      <c r="BH369" s="73"/>
      <c r="BI369" s="73"/>
      <c r="BJ369" s="74"/>
      <c r="BK369" s="74"/>
      <c r="BL369" s="77">
        <f t="shared" si="53"/>
        <v>10</v>
      </c>
      <c r="BM369" s="80">
        <f t="shared" si="54"/>
        <v>20</v>
      </c>
      <c r="BN369" s="81"/>
      <c r="BO369" s="82">
        <f>IF(ISBLANK(A369),"",VLOOKUP(LEFT(A369,1),Coordinate,2,FALSE))</f>
        <v>6</v>
      </c>
      <c r="BP369" s="83">
        <f t="shared" si="47"/>
        <v>6</v>
      </c>
      <c r="BQ369" s="84">
        <f t="shared" si="48"/>
        <v>144</v>
      </c>
      <c r="BR369" s="54">
        <f>IF(ISBLANK(A369),"",vlookup(LEFT(A369,1),Coordinate,9,false))</f>
        <v>25</v>
      </c>
      <c r="BS369" s="54">
        <f>IF(ISBLANK(A369),"",VLOOKUP(MID(A369,2,1),Coordinate,9,false))</f>
        <v>24</v>
      </c>
      <c r="BT369" s="54">
        <f>IF(ISBLANK(A369),"",VLOOKUP(MID(A369,3,1),Coordinate,9,false))</f>
        <v>25</v>
      </c>
      <c r="BU369" s="54">
        <f>IF(ISBLANK(A369),"",VLOOKUP(MID(A369,4,1),Coordinate,9,false))</f>
        <v>25</v>
      </c>
      <c r="BV369" s="54">
        <f>IF(ISBLANK(A369),"",VLOOKUP(MID(A369,5,1),Coordinate,9,false))</f>
        <v>24</v>
      </c>
      <c r="BW369" s="54">
        <f>IF(ISBLANK(A369),"",VLOOKUP(MID(A369,6,1),Coordinate,9,false))</f>
        <v>21</v>
      </c>
      <c r="BX369" s="84">
        <f>IF(ISBLANK(A369),"",VLOOKUP(RIGHT(A369,1),Coordinate,9,false))</f>
        <v>0</v>
      </c>
      <c r="BY369" s="84">
        <f t="array" ref="BY369">SUMPRODUCT(BR369:BX369,TRANSPOSE(Weights))</f>
        <v>494</v>
      </c>
      <c r="BZ369" s="53"/>
    </row>
    <row r="370">
      <c r="A370" s="238" t="s">
        <v>1104</v>
      </c>
      <c r="B370" s="51" t="str">
        <f>IF(ISBLANK(A370),"",if(C370="","N",if(VLOOKUP(BQ370,NewPlanet,3,false)=C370,"Y","N")))</f>
        <v>N</v>
      </c>
      <c r="C370" s="3" t="s">
        <v>1058</v>
      </c>
      <c r="D370" s="53" t="s">
        <v>119</v>
      </c>
      <c r="E370" s="53" t="s">
        <v>119</v>
      </c>
      <c r="F370" s="52"/>
      <c r="G370" s="53" t="s">
        <v>119</v>
      </c>
      <c r="H370" s="52"/>
      <c r="I370" s="54">
        <f t="shared" si="50"/>
        <v>3</v>
      </c>
      <c r="J370" s="52"/>
      <c r="K370" s="53" t="s">
        <v>119</v>
      </c>
      <c r="L370" s="53" t="s">
        <v>119</v>
      </c>
      <c r="M370" s="52"/>
      <c r="N370" s="53" t="s">
        <v>119</v>
      </c>
      <c r="O370" s="54">
        <f t="shared" si="51"/>
        <v>3</v>
      </c>
      <c r="P370" s="55" t="s">
        <v>123</v>
      </c>
      <c r="Q370" s="56"/>
      <c r="R370" s="57" t="s">
        <v>123</v>
      </c>
      <c r="S370" s="66" t="s">
        <v>119</v>
      </c>
      <c r="T370" s="59" t="s">
        <v>124</v>
      </c>
      <c r="U370" s="60"/>
      <c r="V370" s="61"/>
      <c r="W370" s="70" t="s">
        <v>119</v>
      </c>
      <c r="X370" s="52"/>
      <c r="Y370" s="63"/>
      <c r="Z370" s="53">
        <v>2.0</v>
      </c>
      <c r="AA370" s="53">
        <v>1.0</v>
      </c>
      <c r="AB370" s="53"/>
      <c r="AC370" s="65"/>
      <c r="AD370" s="52"/>
      <c r="AE370" s="52"/>
      <c r="AF370" s="52"/>
      <c r="AG370" s="65"/>
      <c r="AH370" s="52"/>
      <c r="AI370" s="52"/>
      <c r="AJ370" s="52"/>
      <c r="AK370" s="65"/>
      <c r="AL370" s="52"/>
      <c r="AM370" s="52"/>
      <c r="AN370" s="52"/>
      <c r="AO370" s="64">
        <v>3.0</v>
      </c>
      <c r="AP370" s="56"/>
      <c r="AQ370" s="56"/>
      <c r="AR370" s="58"/>
      <c r="AS370" s="58"/>
      <c r="AT370" s="66"/>
      <c r="AU370" s="60"/>
      <c r="AV370" s="60"/>
      <c r="AW370" s="61"/>
      <c r="AX370" s="62"/>
      <c r="AY370" s="31">
        <f t="shared" si="52"/>
        <v>6</v>
      </c>
      <c r="AZ370" s="63"/>
      <c r="BA370" s="69"/>
      <c r="BB370" s="69"/>
      <c r="BC370" s="69"/>
      <c r="BD370" s="89">
        <v>5.0</v>
      </c>
      <c r="BE370" s="71"/>
      <c r="BF370" s="71"/>
      <c r="BG370" s="72"/>
      <c r="BH370" s="73"/>
      <c r="BI370" s="73"/>
      <c r="BJ370" s="79">
        <v>9.0</v>
      </c>
      <c r="BK370" s="74"/>
      <c r="BL370" s="77">
        <f t="shared" si="53"/>
        <v>14</v>
      </c>
      <c r="BM370" s="80">
        <f t="shared" si="54"/>
        <v>20</v>
      </c>
      <c r="BN370" s="81"/>
      <c r="BO370" s="82">
        <f>IF(ISBLANK(A370),"",VLOOKUP(LEFT(A370,1),Coordinate,2,FALSE))</f>
        <v>6</v>
      </c>
      <c r="BP370" s="83">
        <f t="shared" si="47"/>
        <v>6</v>
      </c>
      <c r="BQ370" s="84">
        <f t="shared" si="48"/>
        <v>106</v>
      </c>
      <c r="BR370" s="54">
        <f>IF(ISBLANK(A370),"",vlookup(LEFT(A370,1),Coordinate,9,false))</f>
        <v>25</v>
      </c>
      <c r="BS370" s="54">
        <f>IF(ISBLANK(A370),"",VLOOKUP(MID(A370,2,1),Coordinate,9,false))</f>
        <v>25</v>
      </c>
      <c r="BT370" s="54">
        <f>IF(ISBLANK(A370),"",VLOOKUP(MID(A370,3,1),Coordinate,9,false))</f>
        <v>15</v>
      </c>
      <c r="BU370" s="54">
        <f>IF(ISBLANK(A370),"",VLOOKUP(MID(A370,4,1),Coordinate,9,false))</f>
        <v>0</v>
      </c>
      <c r="BV370" s="54">
        <f>IF(ISBLANK(A370),"",VLOOKUP(MID(A370,5,1),Coordinate,9,false))</f>
        <v>13</v>
      </c>
      <c r="BW370" s="54">
        <f>IF(ISBLANK(A370),"",VLOOKUP(MID(A370,6,1),Coordinate,9,false))</f>
        <v>10</v>
      </c>
      <c r="BX370" s="84">
        <f>IF(ISBLANK(A370),"",VLOOKUP(RIGHT(A370,1),Coordinate,9,false))</f>
        <v>18</v>
      </c>
      <c r="BY370" s="84">
        <f t="array" ref="BY370">SUMPRODUCT(BR370:BX370,TRANSPOSE(Weights))</f>
        <v>371</v>
      </c>
      <c r="BZ370" s="53"/>
    </row>
    <row r="371">
      <c r="A371" s="238" t="s">
        <v>1117</v>
      </c>
      <c r="B371" s="51" t="str">
        <f>IF(ISBLANK(A371),"",if(C371="","N",if(VLOOKUP(BQ371,NewPlanet,3,false)=C371,"Y","N")))</f>
        <v>N</v>
      </c>
      <c r="C371" s="3" t="s">
        <v>588</v>
      </c>
      <c r="D371" s="52" t="s">
        <v>119</v>
      </c>
      <c r="E371" s="52"/>
      <c r="F371" s="52" t="s">
        <v>119</v>
      </c>
      <c r="G371" s="53"/>
      <c r="H371" s="52" t="s">
        <v>119</v>
      </c>
      <c r="I371" s="54">
        <f t="shared" si="50"/>
        <v>3</v>
      </c>
      <c r="J371" s="52" t="s">
        <v>119</v>
      </c>
      <c r="K371" s="52" t="s">
        <v>119</v>
      </c>
      <c r="L371" s="52" t="s">
        <v>119</v>
      </c>
      <c r="M371" s="52"/>
      <c r="N371" s="52"/>
      <c r="O371" s="54">
        <f t="shared" si="51"/>
        <v>3</v>
      </c>
      <c r="P371" s="55" t="s">
        <v>131</v>
      </c>
      <c r="Q371" s="56" t="s">
        <v>121</v>
      </c>
      <c r="R371" s="57" t="s">
        <v>123</v>
      </c>
      <c r="S371" s="58" t="s">
        <v>121</v>
      </c>
      <c r="T371" s="59" t="s">
        <v>125</v>
      </c>
      <c r="U371" s="60" t="s">
        <v>121</v>
      </c>
      <c r="V371" s="61"/>
      <c r="W371" s="62"/>
      <c r="X371" s="52" t="s">
        <v>121</v>
      </c>
      <c r="Y371" s="63"/>
      <c r="Z371" s="53">
        <v>4.0</v>
      </c>
      <c r="AA371" s="53">
        <v>3.0</v>
      </c>
      <c r="AB371" s="53"/>
      <c r="AC371" s="65"/>
      <c r="AD371" s="52"/>
      <c r="AE371" s="52"/>
      <c r="AF371" s="52">
        <v>1.0</v>
      </c>
      <c r="AG371" s="65"/>
      <c r="AH371" s="52"/>
      <c r="AI371" s="52"/>
      <c r="AJ371" s="52"/>
      <c r="AK371" s="65"/>
      <c r="AL371" s="52"/>
      <c r="AM371" s="52"/>
      <c r="AN371" s="52"/>
      <c r="AO371" s="56"/>
      <c r="AP371" s="56"/>
      <c r="AQ371" s="56"/>
      <c r="AR371" s="58"/>
      <c r="AS371" s="58"/>
      <c r="AT371" s="66"/>
      <c r="AU371" s="60"/>
      <c r="AV371" s="60"/>
      <c r="AW371" s="61"/>
      <c r="AX371" s="62"/>
      <c r="AY371" s="31">
        <f t="shared" si="52"/>
        <v>8</v>
      </c>
      <c r="AZ371" s="63"/>
      <c r="BA371" s="69"/>
      <c r="BB371" s="69">
        <v>6.0</v>
      </c>
      <c r="BC371" s="69"/>
      <c r="BD371" s="71">
        <v>1.0</v>
      </c>
      <c r="BE371" s="71"/>
      <c r="BF371" s="71"/>
      <c r="BG371" s="72">
        <v>5.0</v>
      </c>
      <c r="BH371" s="73"/>
      <c r="BI371" s="73"/>
      <c r="BJ371" s="74"/>
      <c r="BK371" s="74"/>
      <c r="BL371" s="77">
        <f t="shared" si="53"/>
        <v>12</v>
      </c>
      <c r="BM371" s="80">
        <f t="shared" si="54"/>
        <v>20</v>
      </c>
      <c r="BN371" s="81" t="s">
        <v>1118</v>
      </c>
      <c r="BO371" s="82">
        <f>IF(ISBLANK(A371),"",VLOOKUP(LEFT(A371,1),Coordinate,2,FALSE))</f>
        <v>6</v>
      </c>
      <c r="BP371" s="83">
        <f t="shared" si="47"/>
        <v>6</v>
      </c>
      <c r="BQ371" s="84">
        <f t="shared" si="48"/>
        <v>106</v>
      </c>
      <c r="BR371" s="54">
        <f>IF(ISBLANK(A371),"",vlookup(LEFT(A371,1),Coordinate,9,false))</f>
        <v>25</v>
      </c>
      <c r="BS371" s="54">
        <f>IF(ISBLANK(A371),"",VLOOKUP(MID(A371,2,1),Coordinate,9,false))</f>
        <v>25</v>
      </c>
      <c r="BT371" s="54">
        <f>IF(ISBLANK(A371),"",VLOOKUP(MID(A371,3,1),Coordinate,9,false))</f>
        <v>16</v>
      </c>
      <c r="BU371" s="54">
        <f>IF(ISBLANK(A371),"",VLOOKUP(MID(A371,4,1),Coordinate,9,false))</f>
        <v>11</v>
      </c>
      <c r="BV371" s="54">
        <f>IF(ISBLANK(A371),"",VLOOKUP(MID(A371,5,1),Coordinate,9,false))</f>
        <v>2</v>
      </c>
      <c r="BW371" s="54">
        <f>IF(ISBLANK(A371),"",VLOOKUP(MID(A371,6,1),Coordinate,9,false))</f>
        <v>13</v>
      </c>
      <c r="BX371" s="84">
        <f>IF(ISBLANK(A371),"",VLOOKUP(RIGHT(A371,1),Coordinate,9,false))</f>
        <v>14</v>
      </c>
      <c r="BY371" s="84">
        <f t="array" ref="BY371">SUMPRODUCT(BR371:BX371,TRANSPOSE(Weights))</f>
        <v>353</v>
      </c>
      <c r="BZ371" s="53"/>
    </row>
    <row r="372">
      <c r="A372" s="238" t="s">
        <v>1078</v>
      </c>
      <c r="B372" s="51" t="str">
        <f>IF(ISBLANK(A372),"",if(C372="","N",if(VLOOKUP(BQ372,NewPlanet,3,false)=C372,"Y","N")))</f>
        <v>N</v>
      </c>
      <c r="C372" s="3" t="s">
        <v>1080</v>
      </c>
      <c r="D372" s="53" t="s">
        <v>119</v>
      </c>
      <c r="E372" s="53" t="s">
        <v>119</v>
      </c>
      <c r="F372" s="52"/>
      <c r="G372" s="53" t="s">
        <v>119</v>
      </c>
      <c r="H372" s="52"/>
      <c r="I372" s="54">
        <f t="shared" si="50"/>
        <v>3</v>
      </c>
      <c r="J372" s="53" t="s">
        <v>119</v>
      </c>
      <c r="K372" s="52"/>
      <c r="L372" s="52"/>
      <c r="M372" s="53" t="s">
        <v>119</v>
      </c>
      <c r="N372" s="53" t="s">
        <v>119</v>
      </c>
      <c r="O372" s="54">
        <f t="shared" si="51"/>
        <v>3</v>
      </c>
      <c r="P372" s="55" t="s">
        <v>131</v>
      </c>
      <c r="Q372" s="56"/>
      <c r="R372" s="57" t="s">
        <v>124</v>
      </c>
      <c r="S372" s="58"/>
      <c r="T372" s="59" t="s">
        <v>124</v>
      </c>
      <c r="U372" s="60"/>
      <c r="V372" s="61"/>
      <c r="W372" s="70" t="s">
        <v>121</v>
      </c>
      <c r="X372" s="52"/>
      <c r="Y372" s="63"/>
      <c r="Z372" s="53">
        <v>3.0</v>
      </c>
      <c r="AA372" s="53">
        <v>3.0</v>
      </c>
      <c r="AB372" s="53">
        <v>4.0</v>
      </c>
      <c r="AC372" s="65"/>
      <c r="AD372" s="52"/>
      <c r="AE372" s="52"/>
      <c r="AF372" s="52"/>
      <c r="AG372" s="65"/>
      <c r="AH372" s="52"/>
      <c r="AI372" s="52"/>
      <c r="AJ372" s="52"/>
      <c r="AK372" s="65"/>
      <c r="AL372" s="52"/>
      <c r="AM372" s="52"/>
      <c r="AN372" s="52"/>
      <c r="AO372" s="56"/>
      <c r="AP372" s="64">
        <v>4.0</v>
      </c>
      <c r="AQ372" s="56"/>
      <c r="AR372" s="58"/>
      <c r="AS372" s="58"/>
      <c r="AT372" s="66"/>
      <c r="AU372" s="60"/>
      <c r="AV372" s="60"/>
      <c r="AW372" s="61"/>
      <c r="AX372" s="62"/>
      <c r="AY372" s="31">
        <f t="shared" si="52"/>
        <v>14</v>
      </c>
      <c r="AZ372" s="63"/>
      <c r="BA372" s="69"/>
      <c r="BB372" s="69"/>
      <c r="BC372" s="69"/>
      <c r="BD372" s="71"/>
      <c r="BE372" s="71"/>
      <c r="BF372" s="71"/>
      <c r="BG372" s="72"/>
      <c r="BH372" s="73"/>
      <c r="BI372" s="73"/>
      <c r="BJ372" s="79">
        <v>6.0</v>
      </c>
      <c r="BK372" s="74"/>
      <c r="BL372" s="77">
        <f t="shared" si="53"/>
        <v>6</v>
      </c>
      <c r="BM372" s="80">
        <f t="shared" si="54"/>
        <v>20</v>
      </c>
      <c r="BN372" s="81"/>
      <c r="BO372" s="82">
        <f>IF(ISBLANK(A372),"",VLOOKUP(LEFT(A372,1),Coordinate,2,FALSE))</f>
        <v>6</v>
      </c>
      <c r="BP372" s="83">
        <f t="shared" si="47"/>
        <v>6</v>
      </c>
      <c r="BQ372" s="84">
        <f t="shared" si="48"/>
        <v>106</v>
      </c>
      <c r="BR372" s="54">
        <f>IF(ISBLANK(A372),"",vlookup(LEFT(A372,1),Coordinate,9,false))</f>
        <v>25</v>
      </c>
      <c r="BS372" s="54">
        <f>IF(ISBLANK(A372),"",VLOOKUP(MID(A372,2,1),Coordinate,9,false))</f>
        <v>25</v>
      </c>
      <c r="BT372" s="54">
        <f>IF(ISBLANK(A372),"",VLOOKUP(MID(A372,3,1),Coordinate,9,false))</f>
        <v>22</v>
      </c>
      <c r="BU372" s="54">
        <f>IF(ISBLANK(A372),"",VLOOKUP(MID(A372,4,1),Coordinate,9,false))</f>
        <v>3</v>
      </c>
      <c r="BV372" s="54">
        <f>IF(ISBLANK(A372),"",VLOOKUP(MID(A372,5,1),Coordinate,9,false))</f>
        <v>14</v>
      </c>
      <c r="BW372" s="54">
        <f>IF(ISBLANK(A372),"",VLOOKUP(MID(A372,6,1),Coordinate,9,false))</f>
        <v>17</v>
      </c>
      <c r="BX372" s="84">
        <f>IF(ISBLANK(A372),"",VLOOKUP(RIGHT(A372,1),Coordinate,9,false))</f>
        <v>0</v>
      </c>
      <c r="BY372" s="84">
        <f t="array" ref="BY372">SUMPRODUCT(BR372:BX372,TRANSPOSE(Weights))</f>
        <v>325</v>
      </c>
      <c r="BZ372" s="53"/>
    </row>
    <row r="373">
      <c r="A373" s="238" t="s">
        <v>1119</v>
      </c>
      <c r="B373" s="51" t="str">
        <f>IF(ISBLANK(A373),"",if(C373="","N",if(VLOOKUP(BQ373,NewPlanet,3,false)=C373,"Y","N")))</f>
        <v>N</v>
      </c>
      <c r="C373" s="3" t="s">
        <v>1110</v>
      </c>
      <c r="D373" s="52"/>
      <c r="E373" s="52" t="s">
        <v>119</v>
      </c>
      <c r="F373" s="52" t="s">
        <v>119</v>
      </c>
      <c r="G373" s="53"/>
      <c r="H373" s="52" t="s">
        <v>119</v>
      </c>
      <c r="I373" s="54">
        <f t="shared" si="50"/>
        <v>3</v>
      </c>
      <c r="J373" s="52" t="s">
        <v>119</v>
      </c>
      <c r="K373" s="52"/>
      <c r="L373" s="52" t="s">
        <v>119</v>
      </c>
      <c r="M373" s="52" t="s">
        <v>119</v>
      </c>
      <c r="N373" s="52"/>
      <c r="O373" s="54">
        <f t="shared" si="51"/>
        <v>3</v>
      </c>
      <c r="P373" s="55" t="s">
        <v>131</v>
      </c>
      <c r="Q373" s="56" t="s">
        <v>119</v>
      </c>
      <c r="R373" s="57" t="s">
        <v>131</v>
      </c>
      <c r="S373" s="58" t="s">
        <v>119</v>
      </c>
      <c r="T373" s="59" t="s">
        <v>124</v>
      </c>
      <c r="U373" s="60"/>
      <c r="V373" s="61"/>
      <c r="W373" s="62"/>
      <c r="X373" s="52" t="s">
        <v>119</v>
      </c>
      <c r="Y373" s="63"/>
      <c r="Z373" s="53">
        <v>4.0</v>
      </c>
      <c r="AA373" s="53">
        <v>2.0</v>
      </c>
      <c r="AB373" s="53">
        <v>3.0</v>
      </c>
      <c r="AC373" s="65"/>
      <c r="AD373" s="52"/>
      <c r="AE373" s="52"/>
      <c r="AF373" s="52"/>
      <c r="AG373" s="65"/>
      <c r="AH373" s="52"/>
      <c r="AI373" s="52"/>
      <c r="AJ373" s="52">
        <v>1.0</v>
      </c>
      <c r="AK373" s="65"/>
      <c r="AL373" s="52"/>
      <c r="AM373" s="52"/>
      <c r="AN373" s="52"/>
      <c r="AO373" s="56"/>
      <c r="AP373" s="56"/>
      <c r="AQ373" s="56"/>
      <c r="AR373" s="58"/>
      <c r="AS373" s="58"/>
      <c r="AT373" s="66"/>
      <c r="AU373" s="60"/>
      <c r="AV373" s="60"/>
      <c r="AW373" s="61"/>
      <c r="AX373" s="62"/>
      <c r="AY373" s="31">
        <f t="shared" si="52"/>
        <v>10</v>
      </c>
      <c r="AZ373" s="63"/>
      <c r="BA373" s="69"/>
      <c r="BB373" s="69">
        <v>4.0</v>
      </c>
      <c r="BC373" s="69"/>
      <c r="BD373" s="71"/>
      <c r="BE373" s="71">
        <v>6.0</v>
      </c>
      <c r="BF373" s="71"/>
      <c r="BG373" s="72"/>
      <c r="BH373" s="73"/>
      <c r="BI373" s="73"/>
      <c r="BJ373" s="74"/>
      <c r="BK373" s="74"/>
      <c r="BL373" s="77">
        <f t="shared" si="53"/>
        <v>10</v>
      </c>
      <c r="BM373" s="80">
        <f t="shared" si="54"/>
        <v>20</v>
      </c>
      <c r="BN373" s="81"/>
      <c r="BO373" s="82">
        <f>IF(ISBLANK(A373),"",VLOOKUP(LEFT(A373,1),Coordinate,2,FALSE))</f>
        <v>6</v>
      </c>
      <c r="BP373" s="83">
        <f t="shared" si="47"/>
        <v>6</v>
      </c>
      <c r="BQ373" s="84">
        <f t="shared" si="48"/>
        <v>174</v>
      </c>
      <c r="BR373" s="54">
        <f>IF(ISBLANK(A373),"",vlookup(LEFT(A373,1),Coordinate,9,false))</f>
        <v>25</v>
      </c>
      <c r="BS373" s="54">
        <f>IF(ISBLANK(A373),"",VLOOKUP(MID(A373,2,1),Coordinate,9,false))</f>
        <v>25</v>
      </c>
      <c r="BT373" s="54">
        <f>IF(ISBLANK(A373),"",VLOOKUP(MID(A373,3,1),Coordinate,9,false))</f>
        <v>25</v>
      </c>
      <c r="BU373" s="54">
        <f>IF(ISBLANK(A373),"",VLOOKUP(MID(A373,4,1),Coordinate,9,false))</f>
        <v>24</v>
      </c>
      <c r="BV373" s="54">
        <f>IF(ISBLANK(A373),"",VLOOKUP(MID(A373,5,1),Coordinate,9,false))</f>
        <v>25</v>
      </c>
      <c r="BW373" s="54">
        <f>IF(ISBLANK(A373),"",VLOOKUP(MID(A373,6,1),Coordinate,9,false))</f>
        <v>25</v>
      </c>
      <c r="BX373" s="84">
        <f>IF(ISBLANK(A373),"",VLOOKUP(RIGHT(A373,1),Coordinate,9,false))</f>
        <v>25</v>
      </c>
      <c r="BY373" s="84">
        <f t="array" ref="BY373">SUMPRODUCT(BR373:BX373,TRANSPOSE(Weights))</f>
        <v>696</v>
      </c>
      <c r="BZ373" s="53"/>
    </row>
    <row r="374">
      <c r="A374" s="238" t="s">
        <v>1120</v>
      </c>
      <c r="B374" s="51" t="str">
        <f>IF(ISBLANK(A374),"",if(C374="","N",if(VLOOKUP(BQ374,NewPlanet,3,false)=C374,"Y","N")))</f>
        <v>N</v>
      </c>
      <c r="C374" s="3" t="s">
        <v>1121</v>
      </c>
      <c r="D374" s="52"/>
      <c r="E374" s="52"/>
      <c r="F374" s="53" t="s">
        <v>119</v>
      </c>
      <c r="G374" s="53" t="s">
        <v>119</v>
      </c>
      <c r="H374" s="53" t="s">
        <v>119</v>
      </c>
      <c r="I374" s="54">
        <f t="shared" si="50"/>
        <v>3</v>
      </c>
      <c r="J374" s="53" t="s">
        <v>119</v>
      </c>
      <c r="K374" s="52"/>
      <c r="L374" s="53" t="s">
        <v>119</v>
      </c>
      <c r="M374" s="52"/>
      <c r="N374" s="53" t="s">
        <v>119</v>
      </c>
      <c r="O374" s="54">
        <f t="shared" si="51"/>
        <v>3</v>
      </c>
      <c r="P374" s="55" t="s">
        <v>124</v>
      </c>
      <c r="Q374" s="56"/>
      <c r="R374" s="57" t="s">
        <v>123</v>
      </c>
      <c r="S374" s="58"/>
      <c r="T374" s="59" t="s">
        <v>124</v>
      </c>
      <c r="U374" s="60"/>
      <c r="V374" s="61"/>
      <c r="W374" s="70" t="s">
        <v>119</v>
      </c>
      <c r="X374" s="53" t="s">
        <v>119</v>
      </c>
      <c r="Y374" s="63"/>
      <c r="Z374" s="53">
        <v>5.0</v>
      </c>
      <c r="AA374" s="53">
        <v>3.0</v>
      </c>
      <c r="AB374" s="53">
        <v>4.0</v>
      </c>
      <c r="AC374" s="65"/>
      <c r="AD374" s="52"/>
      <c r="AE374" s="52"/>
      <c r="AF374" s="52"/>
      <c r="AG374" s="65"/>
      <c r="AH374" s="53">
        <v>1.0</v>
      </c>
      <c r="AI374" s="52"/>
      <c r="AJ374" s="52"/>
      <c r="AK374" s="65"/>
      <c r="AL374" s="52"/>
      <c r="AM374" s="52"/>
      <c r="AN374" s="52"/>
      <c r="AO374" s="56"/>
      <c r="AP374" s="56"/>
      <c r="AQ374" s="56"/>
      <c r="AR374" s="66">
        <v>4.0</v>
      </c>
      <c r="AS374" s="58"/>
      <c r="AT374" s="66"/>
      <c r="AU374" s="60"/>
      <c r="AV374" s="60"/>
      <c r="AW374" s="61"/>
      <c r="AX374" s="70">
        <v>3.0</v>
      </c>
      <c r="AY374" s="31">
        <f t="shared" si="52"/>
        <v>20</v>
      </c>
      <c r="AZ374" s="63"/>
      <c r="BA374" s="69"/>
      <c r="BB374" s="69"/>
      <c r="BC374" s="69"/>
      <c r="BD374" s="71"/>
      <c r="BE374" s="71"/>
      <c r="BF374" s="71"/>
      <c r="BG374" s="72"/>
      <c r="BH374" s="73"/>
      <c r="BI374" s="73"/>
      <c r="BJ374" s="74"/>
      <c r="BK374" s="74"/>
      <c r="BL374" s="77">
        <f t="shared" si="53"/>
        <v>0</v>
      </c>
      <c r="BM374" s="80">
        <f t="shared" si="54"/>
        <v>20</v>
      </c>
      <c r="BN374" s="81" t="s">
        <v>1122</v>
      </c>
      <c r="BO374" s="82">
        <f>IF(ISBLANK(A374),"",VLOOKUP(LEFT(A374,1),Coordinate,2,FALSE))</f>
        <v>6</v>
      </c>
      <c r="BP374" s="83">
        <f t="shared" si="47"/>
        <v>6</v>
      </c>
      <c r="BQ374" s="84">
        <f t="shared" si="48"/>
        <v>171</v>
      </c>
      <c r="BR374" s="54">
        <f>IF(ISBLANK(A374),"",vlookup(LEFT(A374,1),Coordinate,9,false))</f>
        <v>25</v>
      </c>
      <c r="BS374" s="54">
        <f>IF(ISBLANK(A374),"",VLOOKUP(MID(A374,2,1),Coordinate,9,false))</f>
        <v>25</v>
      </c>
      <c r="BT374" s="54">
        <f>IF(ISBLANK(A374),"",VLOOKUP(MID(A374,3,1),Coordinate,9,false))</f>
        <v>25</v>
      </c>
      <c r="BU374" s="54">
        <f>IF(ISBLANK(A374),"",VLOOKUP(MID(A374,4,1),Coordinate,9,false))</f>
        <v>25</v>
      </c>
      <c r="BV374" s="54">
        <f>IF(ISBLANK(A374),"",VLOOKUP(MID(A374,5,1),Coordinate,9,false))</f>
        <v>25</v>
      </c>
      <c r="BW374" s="54">
        <f>IF(ISBLANK(A374),"",VLOOKUP(MID(A374,6,1),Coordinate,9,false))</f>
        <v>25</v>
      </c>
      <c r="BX374" s="84">
        <f>IF(ISBLANK(A374),"",VLOOKUP(RIGHT(A374,1),Coordinate,9,false))</f>
        <v>21</v>
      </c>
      <c r="BY374" s="84">
        <f t="array" ref="BY374">SUMPRODUCT(BR374:BX374,TRANSPOSE(Weights))</f>
        <v>672</v>
      </c>
      <c r="BZ374" s="53"/>
    </row>
    <row r="375">
      <c r="A375" s="238" t="s">
        <v>1120</v>
      </c>
      <c r="B375" s="51" t="str">
        <f>IF(ISBLANK(A375),"",if(C375="","N",if(VLOOKUP(BQ375,NewPlanet,3,false)=C375,"Y","N")))</f>
        <v>N</v>
      </c>
      <c r="C375" s="3" t="s">
        <v>1121</v>
      </c>
      <c r="D375" s="52"/>
      <c r="E375" s="52"/>
      <c r="F375" s="53" t="s">
        <v>119</v>
      </c>
      <c r="G375" s="53" t="s">
        <v>119</v>
      </c>
      <c r="H375" s="53" t="s">
        <v>119</v>
      </c>
      <c r="I375" s="54">
        <f t="shared" si="50"/>
        <v>3</v>
      </c>
      <c r="J375" s="53" t="s">
        <v>119</v>
      </c>
      <c r="K375" s="52"/>
      <c r="L375" s="53" t="s">
        <v>119</v>
      </c>
      <c r="M375" s="52"/>
      <c r="N375" s="53" t="s">
        <v>119</v>
      </c>
      <c r="O375" s="54">
        <f t="shared" si="51"/>
        <v>3</v>
      </c>
      <c r="P375" s="55" t="s">
        <v>124</v>
      </c>
      <c r="Q375" s="56"/>
      <c r="R375" s="57" t="s">
        <v>123</v>
      </c>
      <c r="S375" s="58"/>
      <c r="T375" s="59" t="s">
        <v>124</v>
      </c>
      <c r="U375" s="60"/>
      <c r="V375" s="61"/>
      <c r="W375" s="70" t="s">
        <v>119</v>
      </c>
      <c r="X375" s="53" t="s">
        <v>119</v>
      </c>
      <c r="Y375" s="63"/>
      <c r="Z375" s="53">
        <v>5.0</v>
      </c>
      <c r="AA375" s="53">
        <v>2.0</v>
      </c>
      <c r="AB375" s="53">
        <v>5.0</v>
      </c>
      <c r="AC375" s="65"/>
      <c r="AD375" s="52"/>
      <c r="AE375" s="52"/>
      <c r="AF375" s="52"/>
      <c r="AG375" s="65"/>
      <c r="AH375" s="53">
        <v>1.0</v>
      </c>
      <c r="AI375" s="52"/>
      <c r="AJ375" s="52"/>
      <c r="AK375" s="65"/>
      <c r="AL375" s="52"/>
      <c r="AM375" s="52"/>
      <c r="AN375" s="52"/>
      <c r="AO375" s="56"/>
      <c r="AP375" s="56"/>
      <c r="AQ375" s="56"/>
      <c r="AR375" s="66">
        <v>3.0</v>
      </c>
      <c r="AS375" s="58"/>
      <c r="AT375" s="66"/>
      <c r="AU375" s="60"/>
      <c r="AV375" s="60"/>
      <c r="AW375" s="61"/>
      <c r="AX375" s="70">
        <v>4.0</v>
      </c>
      <c r="AY375" s="31">
        <f t="shared" si="52"/>
        <v>20</v>
      </c>
      <c r="AZ375" s="63"/>
      <c r="BA375" s="69"/>
      <c r="BB375" s="69"/>
      <c r="BC375" s="69"/>
      <c r="BD375" s="71"/>
      <c r="BE375" s="71"/>
      <c r="BF375" s="71"/>
      <c r="BG375" s="72"/>
      <c r="BH375" s="73"/>
      <c r="BI375" s="73"/>
      <c r="BJ375" s="74"/>
      <c r="BK375" s="74"/>
      <c r="BL375" s="77">
        <f t="shared" si="53"/>
        <v>0</v>
      </c>
      <c r="BM375" s="80">
        <f t="shared" si="54"/>
        <v>20</v>
      </c>
      <c r="BN375" s="81"/>
      <c r="BO375" s="82">
        <f>IF(ISBLANK(A375),"",VLOOKUP(LEFT(A375,1),Coordinate,2,FALSE))</f>
        <v>6</v>
      </c>
      <c r="BP375" s="83">
        <f t="shared" si="47"/>
        <v>6</v>
      </c>
      <c r="BQ375" s="84">
        <f t="shared" si="48"/>
        <v>171</v>
      </c>
      <c r="BR375" s="54">
        <f>IF(ISBLANK(A375),"",vlookup(LEFT(A375,1),Coordinate,9,false))</f>
        <v>25</v>
      </c>
      <c r="BS375" s="54">
        <f>IF(ISBLANK(A375),"",VLOOKUP(MID(A375,2,1),Coordinate,9,false))</f>
        <v>25</v>
      </c>
      <c r="BT375" s="54">
        <f>IF(ISBLANK(A375),"",VLOOKUP(MID(A375,3,1),Coordinate,9,false))</f>
        <v>25</v>
      </c>
      <c r="BU375" s="54">
        <f>IF(ISBLANK(A375),"",VLOOKUP(MID(A375,4,1),Coordinate,9,false))</f>
        <v>25</v>
      </c>
      <c r="BV375" s="54">
        <f>IF(ISBLANK(A375),"",VLOOKUP(MID(A375,5,1),Coordinate,9,false))</f>
        <v>25</v>
      </c>
      <c r="BW375" s="54">
        <f>IF(ISBLANK(A375),"",VLOOKUP(MID(A375,6,1),Coordinate,9,false))</f>
        <v>25</v>
      </c>
      <c r="BX375" s="84">
        <f>IF(ISBLANK(A375),"",VLOOKUP(RIGHT(A375,1),Coordinate,9,false))</f>
        <v>21</v>
      </c>
      <c r="BY375" s="84">
        <f t="array" ref="BY375">SUMPRODUCT(BR375:BX375,TRANSPOSE(Weights))</f>
        <v>672</v>
      </c>
      <c r="BZ375" s="53"/>
    </row>
    <row r="376">
      <c r="A376" s="238" t="s">
        <v>1123</v>
      </c>
      <c r="B376" s="51" t="str">
        <f>IF(ISBLANK(A376),"",if(C376="","N",if(VLOOKUP(BQ376,NewPlanet,3,false)=C376,"Y","N")))</f>
        <v>N</v>
      </c>
      <c r="C376" s="3" t="s">
        <v>1096</v>
      </c>
      <c r="D376" s="52" t="s">
        <v>119</v>
      </c>
      <c r="E376" s="52" t="s">
        <v>119</v>
      </c>
      <c r="F376" s="52"/>
      <c r="G376" s="53"/>
      <c r="H376" s="52" t="s">
        <v>119</v>
      </c>
      <c r="I376" s="54">
        <f t="shared" si="50"/>
        <v>3</v>
      </c>
      <c r="J376" s="52" t="s">
        <v>119</v>
      </c>
      <c r="K376" s="52" t="s">
        <v>119</v>
      </c>
      <c r="L376" s="52" t="s">
        <v>119</v>
      </c>
      <c r="M376" s="52"/>
      <c r="N376" s="52"/>
      <c r="O376" s="54">
        <f t="shared" si="51"/>
        <v>3</v>
      </c>
      <c r="P376" s="55" t="s">
        <v>123</v>
      </c>
      <c r="Q376" s="56"/>
      <c r="R376" s="57" t="s">
        <v>124</v>
      </c>
      <c r="S376" s="58"/>
      <c r="T376" s="59" t="s">
        <v>124</v>
      </c>
      <c r="U376" s="60"/>
      <c r="V376" s="61" t="s">
        <v>119</v>
      </c>
      <c r="W376" s="62" t="s">
        <v>119</v>
      </c>
      <c r="X376" s="52"/>
      <c r="Y376" s="63"/>
      <c r="Z376" s="53">
        <v>3.0</v>
      </c>
      <c r="AA376" s="53">
        <v>3.0</v>
      </c>
      <c r="AB376" s="53"/>
      <c r="AC376" s="65"/>
      <c r="AD376" s="52"/>
      <c r="AE376" s="52"/>
      <c r="AF376" s="52"/>
      <c r="AG376" s="65"/>
      <c r="AH376" s="52"/>
      <c r="AI376" s="52"/>
      <c r="AJ376" s="52"/>
      <c r="AK376" s="65"/>
      <c r="AL376" s="52"/>
      <c r="AM376" s="52"/>
      <c r="AN376" s="52"/>
      <c r="AO376" s="56">
        <v>3.0</v>
      </c>
      <c r="AP376" s="56"/>
      <c r="AQ376" s="56"/>
      <c r="AR376" s="58"/>
      <c r="AS376" s="58"/>
      <c r="AT376" s="66"/>
      <c r="AU376" s="60"/>
      <c r="AV376" s="60"/>
      <c r="AW376" s="61">
        <v>4.0</v>
      </c>
      <c r="AX376" s="62"/>
      <c r="AY376" s="31">
        <f t="shared" si="52"/>
        <v>13</v>
      </c>
      <c r="AZ376" s="63"/>
      <c r="BA376" s="69"/>
      <c r="BB376" s="69"/>
      <c r="BC376" s="69"/>
      <c r="BD376" s="71"/>
      <c r="BE376" s="71"/>
      <c r="BF376" s="71"/>
      <c r="BG376" s="72"/>
      <c r="BH376" s="73"/>
      <c r="BI376" s="73"/>
      <c r="BJ376" s="74">
        <v>7.0</v>
      </c>
      <c r="BK376" s="74"/>
      <c r="BL376" s="77">
        <f t="shared" si="53"/>
        <v>7</v>
      </c>
      <c r="BM376" s="80">
        <f t="shared" si="54"/>
        <v>20</v>
      </c>
      <c r="BN376" s="81"/>
      <c r="BO376" s="82">
        <f>IF(ISBLANK(A376),"",VLOOKUP(LEFT(A376,1),Coordinate,2,FALSE))</f>
        <v>6</v>
      </c>
      <c r="BP376" s="83">
        <f t="shared" si="47"/>
        <v>6</v>
      </c>
      <c r="BQ376" s="84">
        <f t="shared" si="48"/>
        <v>172</v>
      </c>
      <c r="BR376" s="54">
        <f>IF(ISBLANK(A376),"",vlookup(LEFT(A376,1),Coordinate,9,false))</f>
        <v>25</v>
      </c>
      <c r="BS376" s="54">
        <f>IF(ISBLANK(A376),"",VLOOKUP(MID(A376,2,1),Coordinate,9,false))</f>
        <v>25</v>
      </c>
      <c r="BT376" s="54">
        <f>IF(ISBLANK(A376),"",VLOOKUP(MID(A376,3,1),Coordinate,9,false))</f>
        <v>25</v>
      </c>
      <c r="BU376" s="54">
        <f>IF(ISBLANK(A376),"",VLOOKUP(MID(A376,4,1),Coordinate,9,false))</f>
        <v>25</v>
      </c>
      <c r="BV376" s="54">
        <f>IF(ISBLANK(A376),"",VLOOKUP(MID(A376,5,1),Coordinate,9,false))</f>
        <v>25</v>
      </c>
      <c r="BW376" s="54">
        <f>IF(ISBLANK(A376),"",VLOOKUP(MID(A376,6,1),Coordinate,9,false))</f>
        <v>25</v>
      </c>
      <c r="BX376" s="84">
        <f>IF(ISBLANK(A376),"",VLOOKUP(RIGHT(A376,1),Coordinate,9,false))</f>
        <v>22</v>
      </c>
      <c r="BY376" s="84">
        <f t="array" ref="BY376">SUMPRODUCT(BR376:BX376,TRANSPOSE(Weights))</f>
        <v>679</v>
      </c>
      <c r="BZ376" s="53"/>
    </row>
    <row r="377">
      <c r="A377" s="238" t="s">
        <v>1124</v>
      </c>
      <c r="B377" s="51" t="str">
        <f>IF(ISBLANK(A377),"",if(C377="","N",if(VLOOKUP(BQ377,NewPlanet,3,false)=C377,"Y","N")))</f>
        <v>N</v>
      </c>
      <c r="C377" s="3" t="s">
        <v>1113</v>
      </c>
      <c r="D377" s="52"/>
      <c r="E377" s="52"/>
      <c r="F377" s="52" t="s">
        <v>119</v>
      </c>
      <c r="G377" s="53" t="s">
        <v>119</v>
      </c>
      <c r="H377" s="52" t="s">
        <v>119</v>
      </c>
      <c r="I377" s="54">
        <f t="shared" si="50"/>
        <v>3</v>
      </c>
      <c r="J377" s="52"/>
      <c r="K377" s="52" t="s">
        <v>119</v>
      </c>
      <c r="L377" s="52" t="s">
        <v>119</v>
      </c>
      <c r="M377" s="52" t="s">
        <v>119</v>
      </c>
      <c r="N377" s="52"/>
      <c r="O377" s="54">
        <f t="shared" si="51"/>
        <v>3</v>
      </c>
      <c r="P377" s="55" t="s">
        <v>124</v>
      </c>
      <c r="Q377" s="56"/>
      <c r="R377" s="57" t="s">
        <v>124</v>
      </c>
      <c r="S377" s="58"/>
      <c r="T377" s="59" t="s">
        <v>124</v>
      </c>
      <c r="U377" s="60"/>
      <c r="V377" s="61" t="s">
        <v>119</v>
      </c>
      <c r="W377" s="62" t="s">
        <v>119</v>
      </c>
      <c r="X377" s="52"/>
      <c r="Y377" s="63"/>
      <c r="Z377" s="53">
        <v>2.0</v>
      </c>
      <c r="AA377" s="53">
        <v>3.0</v>
      </c>
      <c r="AB377" s="53">
        <v>6.0</v>
      </c>
      <c r="AC377" s="65"/>
      <c r="AD377" s="52"/>
      <c r="AE377" s="52"/>
      <c r="AF377" s="52"/>
      <c r="AG377" s="65"/>
      <c r="AH377" s="52"/>
      <c r="AI377" s="52"/>
      <c r="AJ377" s="52"/>
      <c r="AK377" s="65"/>
      <c r="AL377" s="52"/>
      <c r="AM377" s="52"/>
      <c r="AN377" s="52"/>
      <c r="AO377" s="56"/>
      <c r="AP377" s="56"/>
      <c r="AQ377" s="56"/>
      <c r="AR377" s="58"/>
      <c r="AS377" s="58"/>
      <c r="AT377" s="66"/>
      <c r="AU377" s="60"/>
      <c r="AV377" s="60"/>
      <c r="AW377" s="61">
        <v>2.0</v>
      </c>
      <c r="AX377" s="62"/>
      <c r="AY377" s="31">
        <f t="shared" si="52"/>
        <v>13</v>
      </c>
      <c r="AZ377" s="63"/>
      <c r="BA377" s="69"/>
      <c r="BB377" s="69"/>
      <c r="BC377" s="69"/>
      <c r="BD377" s="71"/>
      <c r="BE377" s="71"/>
      <c r="BF377" s="71"/>
      <c r="BG377" s="72"/>
      <c r="BH377" s="73"/>
      <c r="BI377" s="73"/>
      <c r="BJ377" s="74">
        <v>7.0</v>
      </c>
      <c r="BK377" s="74"/>
      <c r="BL377" s="77">
        <f t="shared" si="53"/>
        <v>7</v>
      </c>
      <c r="BM377" s="80">
        <f t="shared" si="54"/>
        <v>20</v>
      </c>
      <c r="BN377" s="81"/>
      <c r="BO377" s="82">
        <f>IF(ISBLANK(A377),"",VLOOKUP(LEFT(A377,1),Coordinate,2,FALSE))</f>
        <v>6</v>
      </c>
      <c r="BP377" s="83">
        <f t="shared" si="47"/>
        <v>6</v>
      </c>
      <c r="BQ377" s="84">
        <f t="shared" si="48"/>
        <v>173</v>
      </c>
      <c r="BR377" s="54">
        <f>IF(ISBLANK(A377),"",vlookup(LEFT(A377,1),Coordinate,9,false))</f>
        <v>25</v>
      </c>
      <c r="BS377" s="54">
        <f>IF(ISBLANK(A377),"",VLOOKUP(MID(A377,2,1),Coordinate,9,false))</f>
        <v>25</v>
      </c>
      <c r="BT377" s="54">
        <f>IF(ISBLANK(A377),"",VLOOKUP(MID(A377,3,1),Coordinate,9,false))</f>
        <v>25</v>
      </c>
      <c r="BU377" s="54">
        <f>IF(ISBLANK(A377),"",VLOOKUP(MID(A377,4,1),Coordinate,9,false))</f>
        <v>25</v>
      </c>
      <c r="BV377" s="54">
        <f>IF(ISBLANK(A377),"",VLOOKUP(MID(A377,5,1),Coordinate,9,false))</f>
        <v>25</v>
      </c>
      <c r="BW377" s="54">
        <f>IF(ISBLANK(A377),"",VLOOKUP(MID(A377,6,1),Coordinate,9,false))</f>
        <v>25</v>
      </c>
      <c r="BX377" s="84">
        <f>IF(ISBLANK(A377),"",VLOOKUP(RIGHT(A377,1),Coordinate,9,false))</f>
        <v>23</v>
      </c>
      <c r="BY377" s="84">
        <f t="array" ref="BY377">SUMPRODUCT(BR377:BX377,TRANSPOSE(Weights))</f>
        <v>686</v>
      </c>
      <c r="BZ377" s="53"/>
    </row>
    <row r="378">
      <c r="A378" s="238" t="s">
        <v>1108</v>
      </c>
      <c r="B378" s="51" t="str">
        <f>IF(ISBLANK(A378),"",if(C378="","N",if(VLOOKUP(BQ378,NewPlanet,3,false)=C378,"Y","N")))</f>
        <v>N</v>
      </c>
      <c r="C378" s="3" t="s">
        <v>1069</v>
      </c>
      <c r="D378" s="52" t="s">
        <v>119</v>
      </c>
      <c r="E378" s="52"/>
      <c r="F378" s="52" t="s">
        <v>119</v>
      </c>
      <c r="G378" s="53"/>
      <c r="H378" s="52" t="s">
        <v>119</v>
      </c>
      <c r="I378" s="54">
        <f t="shared" si="50"/>
        <v>3</v>
      </c>
      <c r="J378" s="52"/>
      <c r="K378" s="52" t="s">
        <v>119</v>
      </c>
      <c r="L378" s="52" t="s">
        <v>119</v>
      </c>
      <c r="M378" s="52" t="s">
        <v>119</v>
      </c>
      <c r="N378" s="52"/>
      <c r="O378" s="54">
        <f t="shared" si="51"/>
        <v>3</v>
      </c>
      <c r="P378" s="55" t="s">
        <v>123</v>
      </c>
      <c r="Q378" s="56"/>
      <c r="R378" s="57" t="s">
        <v>123</v>
      </c>
      <c r="S378" s="58" t="s">
        <v>119</v>
      </c>
      <c r="T378" s="59" t="s">
        <v>394</v>
      </c>
      <c r="U378" s="60"/>
      <c r="V378" s="61"/>
      <c r="W378" s="62"/>
      <c r="X378" s="52" t="s">
        <v>119</v>
      </c>
      <c r="Y378" s="63"/>
      <c r="Z378" s="53">
        <v>3.0</v>
      </c>
      <c r="AA378" s="53">
        <v>4.0</v>
      </c>
      <c r="AB378" s="53">
        <v>5.0</v>
      </c>
      <c r="AC378" s="65"/>
      <c r="AD378" s="52"/>
      <c r="AE378" s="52"/>
      <c r="AF378" s="52"/>
      <c r="AG378" s="65"/>
      <c r="AH378" s="52">
        <v>1.0</v>
      </c>
      <c r="AI378" s="52"/>
      <c r="AJ378" s="52"/>
      <c r="AK378" s="65"/>
      <c r="AL378" s="52"/>
      <c r="AM378" s="52"/>
      <c r="AN378" s="52"/>
      <c r="AO378" s="56">
        <v>4.0</v>
      </c>
      <c r="AP378" s="56"/>
      <c r="AQ378" s="56"/>
      <c r="AR378" s="58"/>
      <c r="AS378" s="58"/>
      <c r="AT378" s="66"/>
      <c r="AU378" s="60"/>
      <c r="AV378" s="60"/>
      <c r="AW378" s="61"/>
      <c r="AX378" s="62"/>
      <c r="AY378" s="31">
        <f t="shared" si="52"/>
        <v>17</v>
      </c>
      <c r="AZ378" s="63"/>
      <c r="BA378" s="69"/>
      <c r="BB378" s="69"/>
      <c r="BC378" s="69"/>
      <c r="BD378" s="71">
        <v>3.0</v>
      </c>
      <c r="BE378" s="71"/>
      <c r="BF378" s="71"/>
      <c r="BG378" s="72"/>
      <c r="BH378" s="73"/>
      <c r="BI378" s="73"/>
      <c r="BJ378" s="74"/>
      <c r="BK378" s="74"/>
      <c r="BL378" s="77">
        <f t="shared" si="53"/>
        <v>3</v>
      </c>
      <c r="BM378" s="80">
        <f t="shared" si="54"/>
        <v>20</v>
      </c>
      <c r="BN378" s="81"/>
      <c r="BO378" s="82">
        <f>IF(ISBLANK(A378),"",VLOOKUP(LEFT(A378,1),Coordinate,2,FALSE))</f>
        <v>6</v>
      </c>
      <c r="BP378" s="83">
        <f t="shared" si="47"/>
        <v>6</v>
      </c>
      <c r="BQ378" s="84">
        <f t="shared" si="48"/>
        <v>174</v>
      </c>
      <c r="BR378" s="54">
        <f>IF(ISBLANK(A378),"",vlookup(LEFT(A378,1),Coordinate,9,false))</f>
        <v>25</v>
      </c>
      <c r="BS378" s="54">
        <f>IF(ISBLANK(A378),"",VLOOKUP(MID(A378,2,1),Coordinate,9,false))</f>
        <v>25</v>
      </c>
      <c r="BT378" s="54">
        <f>IF(ISBLANK(A378),"",VLOOKUP(MID(A378,3,1),Coordinate,9,false))</f>
        <v>25</v>
      </c>
      <c r="BU378" s="54">
        <f>IF(ISBLANK(A378),"",VLOOKUP(MID(A378,4,1),Coordinate,9,false))</f>
        <v>25</v>
      </c>
      <c r="BV378" s="54">
        <f>IF(ISBLANK(A378),"",VLOOKUP(MID(A378,5,1),Coordinate,9,false))</f>
        <v>25</v>
      </c>
      <c r="BW378" s="54">
        <f>IF(ISBLANK(A378),"",VLOOKUP(MID(A378,6,1),Coordinate,9,false))</f>
        <v>25</v>
      </c>
      <c r="BX378" s="84">
        <f>IF(ISBLANK(A378),"",VLOOKUP(RIGHT(A378,1),Coordinate,9,false))</f>
        <v>24</v>
      </c>
      <c r="BY378" s="84">
        <f t="array" ref="BY378">SUMPRODUCT(BR378:BX378,TRANSPOSE(Weights))</f>
        <v>693</v>
      </c>
      <c r="BZ378" s="53"/>
    </row>
    <row r="379">
      <c r="A379" s="238" t="s">
        <v>1125</v>
      </c>
      <c r="B379" s="51" t="str">
        <f>IF(ISBLANK(A379),"",if(C379="","N",if(VLOOKUP(BQ379,NewPlanet,3,false)=C379,"Y","N")))</f>
        <v>N</v>
      </c>
      <c r="C379" s="3" t="s">
        <v>1088</v>
      </c>
      <c r="D379" s="229" t="s">
        <v>119</v>
      </c>
      <c r="E379" s="52"/>
      <c r="F379" s="229" t="s">
        <v>119</v>
      </c>
      <c r="G379" s="53"/>
      <c r="H379" s="229" t="s">
        <v>119</v>
      </c>
      <c r="I379" s="54">
        <f t="shared" si="50"/>
        <v>3</v>
      </c>
      <c r="J379" s="229" t="s">
        <v>119</v>
      </c>
      <c r="K379" s="229" t="s">
        <v>119</v>
      </c>
      <c r="L379" s="52"/>
      <c r="M379" s="229" t="s">
        <v>119</v>
      </c>
      <c r="N379" s="52"/>
      <c r="O379" s="54">
        <f t="shared" si="51"/>
        <v>3</v>
      </c>
      <c r="P379" s="230" t="s">
        <v>122</v>
      </c>
      <c r="Q379" s="56"/>
      <c r="R379" s="57" t="s">
        <v>124</v>
      </c>
      <c r="S379" s="58"/>
      <c r="T379" s="59" t="s">
        <v>124</v>
      </c>
      <c r="U379" s="60"/>
      <c r="V379" s="61"/>
      <c r="W379" s="62"/>
      <c r="X379" s="229" t="s">
        <v>119</v>
      </c>
      <c r="Y379" s="63"/>
      <c r="Z379" s="53">
        <v>3.0</v>
      </c>
      <c r="AA379" s="53">
        <v>3.0</v>
      </c>
      <c r="AB379" s="53">
        <v>7.0</v>
      </c>
      <c r="AC379" s="65"/>
      <c r="AD379" s="52"/>
      <c r="AE379" s="52"/>
      <c r="AF379" s="52"/>
      <c r="AG379" s="65"/>
      <c r="AH379" s="52"/>
      <c r="AI379" s="52"/>
      <c r="AJ379" s="52"/>
      <c r="AK379" s="65"/>
      <c r="AL379" s="52"/>
      <c r="AM379" s="52"/>
      <c r="AN379" s="52">
        <v>1.0</v>
      </c>
      <c r="AO379" s="56"/>
      <c r="AP379" s="56"/>
      <c r="AQ379" s="56">
        <v>6.0</v>
      </c>
      <c r="AR379" s="58"/>
      <c r="AS379" s="58"/>
      <c r="AT379" s="66"/>
      <c r="AU379" s="60"/>
      <c r="AV379" s="60"/>
      <c r="AW379" s="61"/>
      <c r="AX379" s="62"/>
      <c r="AY379" s="31">
        <f t="shared" si="52"/>
        <v>20</v>
      </c>
      <c r="AZ379" s="63"/>
      <c r="BA379" s="69"/>
      <c r="BB379" s="69"/>
      <c r="BC379" s="69"/>
      <c r="BD379" s="71"/>
      <c r="BE379" s="71"/>
      <c r="BF379" s="71"/>
      <c r="BG379" s="72"/>
      <c r="BH379" s="73"/>
      <c r="BI379" s="73"/>
      <c r="BJ379" s="74"/>
      <c r="BK379" s="74"/>
      <c r="BL379" s="77">
        <f t="shared" si="53"/>
        <v>0</v>
      </c>
      <c r="BM379" s="80">
        <f t="shared" si="54"/>
        <v>20</v>
      </c>
      <c r="BN379" s="81"/>
      <c r="BO379" s="82">
        <f>IF(ISBLANK(A379),"",VLOOKUP(LEFT(A379,1),Coordinate,2,FALSE))</f>
        <v>6</v>
      </c>
      <c r="BP379" s="83">
        <f t="shared" si="47"/>
        <v>6</v>
      </c>
      <c r="BQ379" s="84">
        <f t="shared" si="48"/>
        <v>175</v>
      </c>
      <c r="BR379" s="54">
        <f>IF(ISBLANK(A379),"",vlookup(LEFT(A379,1),Coordinate,9,false))</f>
        <v>25</v>
      </c>
      <c r="BS379" s="54">
        <f>IF(ISBLANK(A379),"",VLOOKUP(MID(A379,2,1),Coordinate,9,false))</f>
        <v>25</v>
      </c>
      <c r="BT379" s="54">
        <f>IF(ISBLANK(A379),"",VLOOKUP(MID(A379,3,1),Coordinate,9,false))</f>
        <v>25</v>
      </c>
      <c r="BU379" s="54">
        <f>IF(ISBLANK(A379),"",VLOOKUP(MID(A379,4,1),Coordinate,9,false))</f>
        <v>25</v>
      </c>
      <c r="BV379" s="54">
        <f>IF(ISBLANK(A379),"",VLOOKUP(MID(A379,5,1),Coordinate,9,false))</f>
        <v>25</v>
      </c>
      <c r="BW379" s="54">
        <f>IF(ISBLANK(A379),"",VLOOKUP(MID(A379,6,1),Coordinate,9,false))</f>
        <v>25</v>
      </c>
      <c r="BX379" s="84">
        <f>IF(ISBLANK(A379),"",VLOOKUP(RIGHT(A379,1),Coordinate,9,false))</f>
        <v>25</v>
      </c>
      <c r="BY379" s="84">
        <f t="array" ref="BY379">SUMPRODUCT(BR379:BX379,TRANSPOSE(Weights))</f>
        <v>700</v>
      </c>
      <c r="BZ379" s="53"/>
    </row>
    <row r="380">
      <c r="A380" s="50" t="s">
        <v>2194</v>
      </c>
      <c r="B380" s="51" t="str">
        <f>IF(ISBLANK(A380),"",if(C380="","N",if(VLOOKUP(BQ380,NewPlanet,3,false)=C380,"Y","N")))</f>
        <v>N</v>
      </c>
      <c r="C380" s="3" t="s">
        <v>2195</v>
      </c>
      <c r="D380" s="52"/>
      <c r="E380" s="53" t="s">
        <v>119</v>
      </c>
      <c r="F380" s="53" t="s">
        <v>119</v>
      </c>
      <c r="G380" s="53"/>
      <c r="H380" s="52"/>
      <c r="I380" s="54">
        <f t="shared" si="50"/>
        <v>2</v>
      </c>
      <c r="J380" s="53" t="s">
        <v>119</v>
      </c>
      <c r="K380" s="52"/>
      <c r="L380" s="52"/>
      <c r="M380" s="52"/>
      <c r="N380" s="52"/>
      <c r="O380" s="54">
        <f t="shared" si="51"/>
        <v>1</v>
      </c>
      <c r="P380" s="55" t="s">
        <v>131</v>
      </c>
      <c r="Q380" s="64" t="s">
        <v>119</v>
      </c>
      <c r="R380" s="57" t="s">
        <v>124</v>
      </c>
      <c r="S380" s="58"/>
      <c r="T380" s="59" t="s">
        <v>125</v>
      </c>
      <c r="U380" s="60"/>
      <c r="V380" s="68" t="s">
        <v>119</v>
      </c>
      <c r="W380" s="62"/>
      <c r="X380" s="52"/>
      <c r="Y380" s="63"/>
      <c r="Z380" s="53">
        <v>4.0</v>
      </c>
      <c r="AA380" s="53">
        <v>6.0</v>
      </c>
      <c r="AB380" s="53"/>
      <c r="AC380" s="65"/>
      <c r="AD380" s="52"/>
      <c r="AE380" s="52"/>
      <c r="AF380" s="52"/>
      <c r="AG380" s="65"/>
      <c r="AH380" s="52"/>
      <c r="AI380" s="52"/>
      <c r="AJ380" s="52"/>
      <c r="AK380" s="65"/>
      <c r="AL380" s="52"/>
      <c r="AM380" s="52"/>
      <c r="AN380" s="52"/>
      <c r="AO380" s="56"/>
      <c r="AP380" s="56"/>
      <c r="AQ380" s="56"/>
      <c r="AR380" s="58"/>
      <c r="AS380" s="58"/>
      <c r="AT380" s="66"/>
      <c r="AU380" s="67">
        <v>1.0</v>
      </c>
      <c r="AV380" s="67" t="s">
        <v>2197</v>
      </c>
      <c r="AW380" s="68">
        <v>4.0</v>
      </c>
      <c r="AX380" s="62"/>
      <c r="AY380" s="31">
        <f t="shared" si="52"/>
        <v>15</v>
      </c>
      <c r="AZ380" s="63"/>
      <c r="BA380" s="69"/>
      <c r="BB380" s="75">
        <v>5.0</v>
      </c>
      <c r="BC380" s="69"/>
      <c r="BD380" s="71"/>
      <c r="BE380" s="71"/>
      <c r="BF380" s="71"/>
      <c r="BG380" s="72"/>
      <c r="BH380" s="73"/>
      <c r="BI380" s="73"/>
      <c r="BJ380" s="74"/>
      <c r="BK380" s="74"/>
      <c r="BL380" s="77">
        <f t="shared" si="53"/>
        <v>5</v>
      </c>
      <c r="BM380" s="80">
        <f t="shared" si="54"/>
        <v>20</v>
      </c>
      <c r="BN380" s="81"/>
      <c r="BO380" s="82">
        <f>IF(ISBLANK(A380),"",VLOOKUP(LEFT(A380,1),Coordinate,2,FALSE))</f>
        <v>3</v>
      </c>
      <c r="BP380" s="83">
        <f t="shared" si="47"/>
        <v>3</v>
      </c>
      <c r="BQ380" s="84">
        <f t="shared" si="48"/>
        <v>77</v>
      </c>
      <c r="BR380" s="54">
        <f>IF(ISBLANK(A380),"",vlookup(LEFT(A380,1),Coordinate,9,false))</f>
        <v>14</v>
      </c>
      <c r="BS380" s="54">
        <f>IF(ISBLANK(A380),"",VLOOKUP(MID(A380,2,1),Coordinate,9,false))</f>
        <v>11</v>
      </c>
      <c r="BT380" s="54">
        <f>IF(ISBLANK(A380),"",VLOOKUP(MID(A380,3,1),Coordinate,9,false))</f>
        <v>3</v>
      </c>
      <c r="BU380" s="54">
        <f>IF(ISBLANK(A380),"",VLOOKUP(MID(A380,4,1),Coordinate,9,false))</f>
        <v>22</v>
      </c>
      <c r="BV380" s="54">
        <f>IF(ISBLANK(A380),"",VLOOKUP(MID(A380,5,1),Coordinate,9,false))</f>
        <v>8</v>
      </c>
      <c r="BW380" s="54">
        <f>IF(ISBLANK(A380),"",VLOOKUP(MID(A380,6,1),Coordinate,9,false))</f>
        <v>13</v>
      </c>
      <c r="BX380" s="84">
        <f>IF(ISBLANK(A380),"",VLOOKUP(RIGHT(A380,1),Coordinate,9,false))</f>
        <v>6</v>
      </c>
      <c r="BY380" s="84">
        <f t="array" ref="BY380">SUMPRODUCT(BR380:BX380,TRANSPOSE(Weights))</f>
        <v>293</v>
      </c>
      <c r="BZ380" s="53"/>
    </row>
    <row r="381">
      <c r="A381" s="50"/>
      <c r="B381" s="51" t="str">
        <f>IF(ISBLANK(A381),"",if(C381="","N",if(VLOOKUP(BQ381,NewPlanet,3,false)=C381,"Y","N")))</f>
        <v/>
      </c>
      <c r="C381" s="3"/>
      <c r="D381" s="52"/>
      <c r="E381" s="52"/>
      <c r="F381" s="52"/>
      <c r="G381" s="53"/>
      <c r="H381" s="52"/>
      <c r="I381" s="54" t="str">
        <f t="shared" si="50"/>
        <v/>
      </c>
      <c r="J381" s="52"/>
      <c r="K381" s="52"/>
      <c r="L381" s="52"/>
      <c r="M381" s="52"/>
      <c r="N381" s="52"/>
      <c r="O381" s="54" t="str">
        <f t="shared" si="51"/>
        <v/>
      </c>
      <c r="P381" s="55"/>
      <c r="Q381" s="56"/>
      <c r="R381" s="57"/>
      <c r="S381" s="58"/>
      <c r="T381" s="59"/>
      <c r="U381" s="60"/>
      <c r="V381" s="61"/>
      <c r="W381" s="62"/>
      <c r="X381" s="52"/>
      <c r="Y381" s="63"/>
      <c r="Z381" s="53"/>
      <c r="AA381" s="53"/>
      <c r="AB381" s="53"/>
      <c r="AC381" s="65"/>
      <c r="AD381" s="52"/>
      <c r="AE381" s="52"/>
      <c r="AF381" s="52"/>
      <c r="AG381" s="65"/>
      <c r="AH381" s="52"/>
      <c r="AI381" s="52"/>
      <c r="AJ381" s="52"/>
      <c r="AK381" s="65"/>
      <c r="AL381" s="52"/>
      <c r="AM381" s="52"/>
      <c r="AN381" s="52"/>
      <c r="AO381" s="56"/>
      <c r="AP381" s="56"/>
      <c r="AQ381" s="56"/>
      <c r="AR381" s="58"/>
      <c r="AS381" s="58"/>
      <c r="AT381" s="66"/>
      <c r="AU381" s="60"/>
      <c r="AV381" s="60"/>
      <c r="AW381" s="61"/>
      <c r="AX381" s="62"/>
      <c r="AY381" s="31" t="str">
        <f t="shared" si="52"/>
        <v/>
      </c>
      <c r="AZ381" s="63"/>
      <c r="BA381" s="69"/>
      <c r="BB381" s="69"/>
      <c r="BC381" s="69"/>
      <c r="BD381" s="71"/>
      <c r="BE381" s="71"/>
      <c r="BF381" s="71"/>
      <c r="BG381" s="72"/>
      <c r="BH381" s="73"/>
      <c r="BI381" s="73"/>
      <c r="BJ381" s="74"/>
      <c r="BK381" s="74"/>
      <c r="BL381" s="77" t="str">
        <f t="shared" si="53"/>
        <v/>
      </c>
      <c r="BM381" s="80" t="str">
        <f t="shared" si="54"/>
        <v/>
      </c>
      <c r="BN381" s="81"/>
      <c r="BO381" s="82" t="str">
        <f>IF(ISBLANK(A381),"",VLOOKUP(LEFT(A381,1),Coordinate,2,FALSE))</f>
        <v/>
      </c>
      <c r="BP381" s="83">
        <f t="shared" si="47"/>
        <v>0</v>
      </c>
      <c r="BQ381" s="84">
        <f t="shared" si="48"/>
        <v>0</v>
      </c>
      <c r="BR381" s="54" t="str">
        <f>IF(ISBLANK(A381),"",vlookup(LEFT(A381,1),Coordinate,9,false))</f>
        <v/>
      </c>
      <c r="BS381" s="54" t="str">
        <f>IF(ISBLANK(A381),"",VLOOKUP(MID(A381,2,1),Coordinate,9,false))</f>
        <v/>
      </c>
      <c r="BT381" s="54" t="str">
        <f>IF(ISBLANK(A381),"",VLOOKUP(MID(A381,3,1),Coordinate,9,false))</f>
        <v/>
      </c>
      <c r="BU381" s="54" t="str">
        <f>IF(ISBLANK(A381),"",VLOOKUP(MID(A381,4,1),Coordinate,9,false))</f>
        <v/>
      </c>
      <c r="BV381" s="54" t="str">
        <f>IF(ISBLANK(A381),"",VLOOKUP(MID(A381,5,1),Coordinate,9,false))</f>
        <v/>
      </c>
      <c r="BW381" s="54" t="str">
        <f>IF(ISBLANK(A381),"",VLOOKUP(MID(A381,6,1),Coordinate,9,false))</f>
        <v/>
      </c>
      <c r="BX381" s="84" t="str">
        <f>IF(ISBLANK(A381),"",VLOOKUP(RIGHT(A381,1),Coordinate,9,false))</f>
        <v/>
      </c>
      <c r="BY381" s="84">
        <f t="array" ref="BY381">SUMPRODUCT(BR381:BX381,TRANSPOSE(Weights))</f>
        <v>0</v>
      </c>
      <c r="BZ381" s="53"/>
    </row>
    <row r="382">
      <c r="A382" s="50"/>
      <c r="B382" s="51" t="str">
        <f>IF(ISBLANK(A382),"",if(C382="","N",if(VLOOKUP(BQ382,NewPlanet,3,false)=C382,"Y","N")))</f>
        <v/>
      </c>
      <c r="C382" s="3"/>
      <c r="D382" s="52"/>
      <c r="E382" s="52"/>
      <c r="F382" s="52"/>
      <c r="G382" s="53"/>
      <c r="H382" s="52"/>
      <c r="I382" s="54" t="str">
        <f t="shared" si="50"/>
        <v/>
      </c>
      <c r="J382" s="52"/>
      <c r="K382" s="52"/>
      <c r="L382" s="52"/>
      <c r="M382" s="52"/>
      <c r="N382" s="52"/>
      <c r="O382" s="54" t="str">
        <f t="shared" si="51"/>
        <v/>
      </c>
      <c r="P382" s="55"/>
      <c r="Q382" s="56"/>
      <c r="R382" s="57"/>
      <c r="S382" s="58"/>
      <c r="T382" s="59"/>
      <c r="U382" s="60"/>
      <c r="V382" s="61"/>
      <c r="W382" s="62"/>
      <c r="X382" s="52"/>
      <c r="Y382" s="63"/>
      <c r="Z382" s="53"/>
      <c r="AA382" s="53"/>
      <c r="AB382" s="53"/>
      <c r="AC382" s="65"/>
      <c r="AD382" s="52"/>
      <c r="AE382" s="52"/>
      <c r="AF382" s="52"/>
      <c r="AG382" s="65"/>
      <c r="AH382" s="52"/>
      <c r="AI382" s="52"/>
      <c r="AJ382" s="52"/>
      <c r="AK382" s="65"/>
      <c r="AL382" s="52"/>
      <c r="AM382" s="52"/>
      <c r="AN382" s="52"/>
      <c r="AO382" s="56"/>
      <c r="AP382" s="56"/>
      <c r="AQ382" s="56"/>
      <c r="AR382" s="58"/>
      <c r="AS382" s="58"/>
      <c r="AT382" s="66"/>
      <c r="AU382" s="60"/>
      <c r="AV382" s="60"/>
      <c r="AW382" s="61"/>
      <c r="AX382" s="62"/>
      <c r="AY382" s="31" t="str">
        <f t="shared" si="52"/>
        <v/>
      </c>
      <c r="AZ382" s="63"/>
      <c r="BA382" s="69"/>
      <c r="BB382" s="69"/>
      <c r="BC382" s="69"/>
      <c r="BD382" s="71"/>
      <c r="BE382" s="71"/>
      <c r="BF382" s="71"/>
      <c r="BG382" s="72"/>
      <c r="BH382" s="73"/>
      <c r="BI382" s="73"/>
      <c r="BJ382" s="74"/>
      <c r="BK382" s="74"/>
      <c r="BL382" s="77" t="str">
        <f t="shared" si="53"/>
        <v/>
      </c>
      <c r="BM382" s="80" t="str">
        <f t="shared" si="54"/>
        <v/>
      </c>
      <c r="BN382" s="81"/>
      <c r="BO382" s="82" t="str">
        <f>IF(ISBLANK(A382),"",VLOOKUP(LEFT(A382,1),Coordinate,2,FALSE))</f>
        <v/>
      </c>
      <c r="BP382" s="83">
        <f t="shared" si="47"/>
        <v>0</v>
      </c>
      <c r="BQ382" s="84">
        <f t="shared" si="48"/>
        <v>0</v>
      </c>
      <c r="BR382" s="54" t="str">
        <f>IF(ISBLANK(A382),"",vlookup(LEFT(A382,1),Coordinate,9,false))</f>
        <v/>
      </c>
      <c r="BS382" s="54" t="str">
        <f>IF(ISBLANK(A382),"",VLOOKUP(MID(A382,2,1),Coordinate,9,false))</f>
        <v/>
      </c>
      <c r="BT382" s="54" t="str">
        <f>IF(ISBLANK(A382),"",VLOOKUP(MID(A382,3,1),Coordinate,9,false))</f>
        <v/>
      </c>
      <c r="BU382" s="54" t="str">
        <f>IF(ISBLANK(A382),"",VLOOKUP(MID(A382,4,1),Coordinate,9,false))</f>
        <v/>
      </c>
      <c r="BV382" s="54" t="str">
        <f>IF(ISBLANK(A382),"",VLOOKUP(MID(A382,5,1),Coordinate,9,false))</f>
        <v/>
      </c>
      <c r="BW382" s="54" t="str">
        <f>IF(ISBLANK(A382),"",VLOOKUP(MID(A382,6,1),Coordinate,9,false))</f>
        <v/>
      </c>
      <c r="BX382" s="84" t="str">
        <f>IF(ISBLANK(A382),"",VLOOKUP(RIGHT(A382,1),Coordinate,9,false))</f>
        <v/>
      </c>
      <c r="BY382" s="84">
        <f t="array" ref="BY382">SUMPRODUCT(BR382:BX382,TRANSPOSE(Weights))</f>
        <v>0</v>
      </c>
      <c r="BZ382" s="53"/>
    </row>
    <row r="383">
      <c r="A383" s="50"/>
      <c r="B383" s="51" t="str">
        <f>IF(ISBLANK(A383),"",if(C383="","N",if(VLOOKUP(BQ383,NewPlanet,3,false)=C383,"Y","N")))</f>
        <v/>
      </c>
      <c r="C383" s="3"/>
      <c r="D383" s="52"/>
      <c r="E383" s="52"/>
      <c r="F383" s="52"/>
      <c r="G383" s="53"/>
      <c r="H383" s="52"/>
      <c r="I383" s="54" t="str">
        <f t="shared" si="50"/>
        <v/>
      </c>
      <c r="J383" s="52"/>
      <c r="K383" s="52"/>
      <c r="L383" s="52"/>
      <c r="M383" s="52"/>
      <c r="N383" s="52"/>
      <c r="O383" s="54" t="str">
        <f t="shared" si="51"/>
        <v/>
      </c>
      <c r="P383" s="55"/>
      <c r="Q383" s="56"/>
      <c r="R383" s="57"/>
      <c r="S383" s="58"/>
      <c r="T383" s="59"/>
      <c r="U383" s="60"/>
      <c r="V383" s="61"/>
      <c r="W383" s="62"/>
      <c r="X383" s="52"/>
      <c r="Y383" s="63"/>
      <c r="Z383" s="53"/>
      <c r="AA383" s="53"/>
      <c r="AB383" s="53"/>
      <c r="AC383" s="65"/>
      <c r="AD383" s="52"/>
      <c r="AE383" s="52"/>
      <c r="AF383" s="52"/>
      <c r="AG383" s="65"/>
      <c r="AH383" s="52"/>
      <c r="AI383" s="52"/>
      <c r="AJ383" s="52"/>
      <c r="AK383" s="65"/>
      <c r="AL383" s="52"/>
      <c r="AM383" s="52"/>
      <c r="AN383" s="52"/>
      <c r="AO383" s="56"/>
      <c r="AP383" s="56"/>
      <c r="AQ383" s="56"/>
      <c r="AR383" s="58"/>
      <c r="AS383" s="58"/>
      <c r="AT383" s="66"/>
      <c r="AU383" s="60"/>
      <c r="AV383" s="60"/>
      <c r="AW383" s="61"/>
      <c r="AX383" s="62"/>
      <c r="AY383" s="31" t="str">
        <f t="shared" si="52"/>
        <v/>
      </c>
      <c r="AZ383" s="63"/>
      <c r="BA383" s="69"/>
      <c r="BB383" s="69"/>
      <c r="BC383" s="69"/>
      <c r="BD383" s="71"/>
      <c r="BE383" s="71"/>
      <c r="BF383" s="71"/>
      <c r="BG383" s="72"/>
      <c r="BH383" s="73"/>
      <c r="BI383" s="73"/>
      <c r="BJ383" s="74"/>
      <c r="BK383" s="74"/>
      <c r="BL383" s="77" t="str">
        <f t="shared" si="53"/>
        <v/>
      </c>
      <c r="BM383" s="80" t="str">
        <f t="shared" si="54"/>
        <v/>
      </c>
      <c r="BN383" s="81"/>
      <c r="BO383" s="82" t="str">
        <f>IF(ISBLANK(A383),"",VLOOKUP(LEFT(A383,1),Coordinate,2,FALSE))</f>
        <v/>
      </c>
      <c r="BP383" s="83">
        <f t="shared" si="47"/>
        <v>0</v>
      </c>
      <c r="BQ383" s="84">
        <f t="shared" si="48"/>
        <v>0</v>
      </c>
      <c r="BR383" s="54" t="str">
        <f>IF(ISBLANK(A383),"",vlookup(LEFT(A383,1),Coordinate,9,false))</f>
        <v/>
      </c>
      <c r="BS383" s="54" t="str">
        <f>IF(ISBLANK(A383),"",VLOOKUP(MID(A383,2,1),Coordinate,9,false))</f>
        <v/>
      </c>
      <c r="BT383" s="54" t="str">
        <f>IF(ISBLANK(A383),"",VLOOKUP(MID(A383,3,1),Coordinate,9,false))</f>
        <v/>
      </c>
      <c r="BU383" s="54" t="str">
        <f>IF(ISBLANK(A383),"",VLOOKUP(MID(A383,4,1),Coordinate,9,false))</f>
        <v/>
      </c>
      <c r="BV383" s="54" t="str">
        <f>IF(ISBLANK(A383),"",VLOOKUP(MID(A383,5,1),Coordinate,9,false))</f>
        <v/>
      </c>
      <c r="BW383" s="54" t="str">
        <f>IF(ISBLANK(A383),"",VLOOKUP(MID(A383,6,1),Coordinate,9,false))</f>
        <v/>
      </c>
      <c r="BX383" s="84" t="str">
        <f>IF(ISBLANK(A383),"",VLOOKUP(RIGHT(A383,1),Coordinate,9,false))</f>
        <v/>
      </c>
      <c r="BY383" s="84">
        <f t="array" ref="BY383">SUMPRODUCT(BR383:BX383,TRANSPOSE(Weights))</f>
        <v>0</v>
      </c>
      <c r="BZ383" s="53"/>
    </row>
    <row r="384">
      <c r="A384" s="50"/>
      <c r="B384" s="51" t="str">
        <f>IF(ISBLANK(A384),"",if(C384="","N",if(VLOOKUP(BQ384,NewPlanet,3,false)=C384,"Y","N")))</f>
        <v/>
      </c>
      <c r="C384" s="3"/>
      <c r="D384" s="52"/>
      <c r="E384" s="52"/>
      <c r="F384" s="52"/>
      <c r="G384" s="53"/>
      <c r="H384" s="52"/>
      <c r="I384" s="54" t="str">
        <f t="shared" si="50"/>
        <v/>
      </c>
      <c r="J384" s="52"/>
      <c r="K384" s="52"/>
      <c r="L384" s="52"/>
      <c r="M384" s="52"/>
      <c r="N384" s="52"/>
      <c r="O384" s="54" t="str">
        <f t="shared" si="51"/>
        <v/>
      </c>
      <c r="P384" s="55"/>
      <c r="Q384" s="56"/>
      <c r="R384" s="57"/>
      <c r="S384" s="58"/>
      <c r="T384" s="59"/>
      <c r="U384" s="60"/>
      <c r="V384" s="61"/>
      <c r="W384" s="62"/>
      <c r="X384" s="52"/>
      <c r="Y384" s="63"/>
      <c r="Z384" s="53"/>
      <c r="AA384" s="53"/>
      <c r="AB384" s="53"/>
      <c r="AC384" s="65"/>
      <c r="AD384" s="52"/>
      <c r="AE384" s="52"/>
      <c r="AF384" s="52"/>
      <c r="AG384" s="65"/>
      <c r="AH384" s="52"/>
      <c r="AI384" s="52"/>
      <c r="AJ384" s="52"/>
      <c r="AK384" s="65"/>
      <c r="AL384" s="52"/>
      <c r="AM384" s="52"/>
      <c r="AN384" s="52"/>
      <c r="AO384" s="56"/>
      <c r="AP384" s="56"/>
      <c r="AQ384" s="56"/>
      <c r="AR384" s="58"/>
      <c r="AS384" s="58"/>
      <c r="AT384" s="66"/>
      <c r="AU384" s="60"/>
      <c r="AV384" s="60"/>
      <c r="AW384" s="61"/>
      <c r="AX384" s="62"/>
      <c r="AY384" s="31" t="str">
        <f t="shared" si="52"/>
        <v/>
      </c>
      <c r="AZ384" s="63"/>
      <c r="BA384" s="69"/>
      <c r="BB384" s="69"/>
      <c r="BC384" s="69"/>
      <c r="BD384" s="71"/>
      <c r="BE384" s="71"/>
      <c r="BF384" s="71"/>
      <c r="BG384" s="72"/>
      <c r="BH384" s="73"/>
      <c r="BI384" s="73"/>
      <c r="BJ384" s="74"/>
      <c r="BK384" s="74"/>
      <c r="BL384" s="77" t="str">
        <f t="shared" si="53"/>
        <v/>
      </c>
      <c r="BM384" s="80" t="str">
        <f t="shared" si="54"/>
        <v/>
      </c>
      <c r="BN384" s="81"/>
      <c r="BO384" s="82" t="str">
        <f>IF(ISBLANK(A384),"",VLOOKUP(LEFT(A384,1),Coordinate,2,FALSE))</f>
        <v/>
      </c>
      <c r="BP384" s="83">
        <f t="shared" si="47"/>
        <v>0</v>
      </c>
      <c r="BQ384" s="84">
        <f t="shared" si="48"/>
        <v>0</v>
      </c>
      <c r="BR384" s="54" t="str">
        <f>IF(ISBLANK(A384),"",vlookup(LEFT(A384,1),Coordinate,9,false))</f>
        <v/>
      </c>
      <c r="BS384" s="54" t="str">
        <f>IF(ISBLANK(A384),"",VLOOKUP(MID(A384,2,1),Coordinate,9,false))</f>
        <v/>
      </c>
      <c r="BT384" s="54" t="str">
        <f>IF(ISBLANK(A384),"",VLOOKUP(MID(A384,3,1),Coordinate,9,false))</f>
        <v/>
      </c>
      <c r="BU384" s="54" t="str">
        <f>IF(ISBLANK(A384),"",VLOOKUP(MID(A384,4,1),Coordinate,9,false))</f>
        <v/>
      </c>
      <c r="BV384" s="54" t="str">
        <f>IF(ISBLANK(A384),"",VLOOKUP(MID(A384,5,1),Coordinate,9,false))</f>
        <v/>
      </c>
      <c r="BW384" s="54" t="str">
        <f>IF(ISBLANK(A384),"",VLOOKUP(MID(A384,6,1),Coordinate,9,false))</f>
        <v/>
      </c>
      <c r="BX384" s="84" t="str">
        <f>IF(ISBLANK(A384),"",VLOOKUP(RIGHT(A384,1),Coordinate,9,false))</f>
        <v/>
      </c>
      <c r="BY384" s="84">
        <f t="array" ref="BY384">SUMPRODUCT(BR384:BX384,TRANSPOSE(Weights))</f>
        <v>0</v>
      </c>
      <c r="BZ384" s="53"/>
    </row>
    <row r="385">
      <c r="A385" s="50"/>
      <c r="B385" s="51" t="str">
        <f>IF(ISBLANK(A385),"",if(C385="","N",if(VLOOKUP(BQ385,NewPlanet,3,false)=C385,"Y","N")))</f>
        <v/>
      </c>
      <c r="C385" s="3"/>
      <c r="D385" s="52"/>
      <c r="E385" s="52"/>
      <c r="F385" s="52"/>
      <c r="G385" s="53"/>
      <c r="H385" s="52"/>
      <c r="I385" s="54" t="str">
        <f t="shared" si="50"/>
        <v/>
      </c>
      <c r="J385" s="52"/>
      <c r="K385" s="52"/>
      <c r="L385" s="52"/>
      <c r="M385" s="52"/>
      <c r="N385" s="52"/>
      <c r="O385" s="54" t="str">
        <f t="shared" si="51"/>
        <v/>
      </c>
      <c r="P385" s="55"/>
      <c r="Q385" s="56"/>
      <c r="R385" s="57"/>
      <c r="S385" s="58"/>
      <c r="T385" s="59"/>
      <c r="U385" s="60"/>
      <c r="V385" s="61"/>
      <c r="W385" s="62"/>
      <c r="X385" s="52"/>
      <c r="Y385" s="63"/>
      <c r="Z385" s="53"/>
      <c r="AA385" s="53"/>
      <c r="AB385" s="53"/>
      <c r="AC385" s="65"/>
      <c r="AD385" s="52"/>
      <c r="AE385" s="52"/>
      <c r="AF385" s="52"/>
      <c r="AG385" s="65"/>
      <c r="AH385" s="52"/>
      <c r="AI385" s="52"/>
      <c r="AJ385" s="52"/>
      <c r="AK385" s="65"/>
      <c r="AL385" s="52"/>
      <c r="AM385" s="52"/>
      <c r="AN385" s="52"/>
      <c r="AO385" s="56"/>
      <c r="AP385" s="56"/>
      <c r="AQ385" s="56"/>
      <c r="AR385" s="58"/>
      <c r="AS385" s="58"/>
      <c r="AT385" s="66"/>
      <c r="AU385" s="60"/>
      <c r="AV385" s="60"/>
      <c r="AW385" s="61"/>
      <c r="AX385" s="62"/>
      <c r="AY385" s="31" t="str">
        <f t="shared" si="52"/>
        <v/>
      </c>
      <c r="AZ385" s="63"/>
      <c r="BA385" s="69"/>
      <c r="BB385" s="69"/>
      <c r="BC385" s="69"/>
      <c r="BD385" s="71"/>
      <c r="BE385" s="71"/>
      <c r="BF385" s="71"/>
      <c r="BG385" s="72"/>
      <c r="BH385" s="73"/>
      <c r="BI385" s="73"/>
      <c r="BJ385" s="74"/>
      <c r="BK385" s="74"/>
      <c r="BL385" s="77" t="str">
        <f t="shared" si="53"/>
        <v/>
      </c>
      <c r="BM385" s="80" t="str">
        <f t="shared" si="54"/>
        <v/>
      </c>
      <c r="BN385" s="81"/>
      <c r="BO385" s="82" t="str">
        <f>IF(ISBLANK(A385),"",VLOOKUP(LEFT(A385,1),Coordinate,2,FALSE))</f>
        <v/>
      </c>
      <c r="BP385" s="83">
        <f t="shared" si="47"/>
        <v>0</v>
      </c>
      <c r="BQ385" s="84">
        <f t="shared" si="48"/>
        <v>0</v>
      </c>
      <c r="BR385" s="54" t="str">
        <f>IF(ISBLANK(A385),"",vlookup(LEFT(A385,1),Coordinate,9,false))</f>
        <v/>
      </c>
      <c r="BS385" s="54" t="str">
        <f>IF(ISBLANK(A385),"",VLOOKUP(MID(A385,2,1),Coordinate,9,false))</f>
        <v/>
      </c>
      <c r="BT385" s="54" t="str">
        <f>IF(ISBLANK(A385),"",VLOOKUP(MID(A385,3,1),Coordinate,9,false))</f>
        <v/>
      </c>
      <c r="BU385" s="54" t="str">
        <f>IF(ISBLANK(A385),"",VLOOKUP(MID(A385,4,1),Coordinate,9,false))</f>
        <v/>
      </c>
      <c r="BV385" s="54" t="str">
        <f>IF(ISBLANK(A385),"",VLOOKUP(MID(A385,5,1),Coordinate,9,false))</f>
        <v/>
      </c>
      <c r="BW385" s="54" t="str">
        <f>IF(ISBLANK(A385),"",VLOOKUP(MID(A385,6,1),Coordinate,9,false))</f>
        <v/>
      </c>
      <c r="BX385" s="84" t="str">
        <f>IF(ISBLANK(A385),"",VLOOKUP(RIGHT(A385,1),Coordinate,9,false))</f>
        <v/>
      </c>
      <c r="BY385" s="84">
        <f t="array" ref="BY385">SUMPRODUCT(BR385:BX385,TRANSPOSE(Weights))</f>
        <v>0</v>
      </c>
      <c r="BZ385" s="53"/>
    </row>
    <row r="386">
      <c r="A386" s="50"/>
      <c r="B386" s="51" t="str">
        <f>IF(ISBLANK(A386),"",if(C386="","N",if(VLOOKUP(BQ386,NewPlanet,3,false)=C386,"Y","N")))</f>
        <v/>
      </c>
      <c r="C386" s="3"/>
      <c r="D386" s="52"/>
      <c r="E386" s="52"/>
      <c r="F386" s="52"/>
      <c r="G386" s="53"/>
      <c r="H386" s="52"/>
      <c r="I386" s="54" t="str">
        <f t="shared" si="50"/>
        <v/>
      </c>
      <c r="J386" s="52"/>
      <c r="K386" s="52"/>
      <c r="L386" s="52"/>
      <c r="M386" s="52"/>
      <c r="N386" s="52"/>
      <c r="O386" s="54" t="str">
        <f t="shared" si="51"/>
        <v/>
      </c>
      <c r="P386" s="55"/>
      <c r="Q386" s="56"/>
      <c r="R386" s="57"/>
      <c r="S386" s="58"/>
      <c r="T386" s="59"/>
      <c r="U386" s="60"/>
      <c r="V386" s="61"/>
      <c r="W386" s="62"/>
      <c r="X386" s="52"/>
      <c r="Y386" s="63"/>
      <c r="Z386" s="53"/>
      <c r="AA386" s="53"/>
      <c r="AB386" s="53"/>
      <c r="AC386" s="65"/>
      <c r="AD386" s="52"/>
      <c r="AE386" s="52"/>
      <c r="AF386" s="52"/>
      <c r="AG386" s="65"/>
      <c r="AH386" s="52"/>
      <c r="AI386" s="52"/>
      <c r="AJ386" s="52"/>
      <c r="AK386" s="65"/>
      <c r="AL386" s="52"/>
      <c r="AM386" s="52"/>
      <c r="AN386" s="52"/>
      <c r="AO386" s="56"/>
      <c r="AP386" s="56"/>
      <c r="AQ386" s="56"/>
      <c r="AR386" s="58"/>
      <c r="AS386" s="58"/>
      <c r="AT386" s="66"/>
      <c r="AU386" s="60"/>
      <c r="AV386" s="60"/>
      <c r="AW386" s="61"/>
      <c r="AX386" s="62"/>
      <c r="AY386" s="31" t="str">
        <f t="shared" si="52"/>
        <v/>
      </c>
      <c r="AZ386" s="63"/>
      <c r="BA386" s="69"/>
      <c r="BB386" s="69"/>
      <c r="BC386" s="69"/>
      <c r="BD386" s="71"/>
      <c r="BE386" s="71"/>
      <c r="BF386" s="71"/>
      <c r="BG386" s="72"/>
      <c r="BH386" s="73"/>
      <c r="BI386" s="73"/>
      <c r="BJ386" s="74"/>
      <c r="BK386" s="74"/>
      <c r="BL386" s="77" t="str">
        <f t="shared" si="53"/>
        <v/>
      </c>
      <c r="BM386" s="80" t="str">
        <f t="shared" si="54"/>
        <v/>
      </c>
      <c r="BN386" s="81"/>
      <c r="BO386" s="82" t="str">
        <f>IF(ISBLANK(A386),"",VLOOKUP(LEFT(A386,1),Coordinate,2,FALSE))</f>
        <v/>
      </c>
      <c r="BP386" s="83">
        <f t="shared" si="47"/>
        <v>0</v>
      </c>
      <c r="BQ386" s="84">
        <f t="shared" si="48"/>
        <v>0</v>
      </c>
      <c r="BR386" s="54" t="str">
        <f>IF(ISBLANK(A386),"",vlookup(LEFT(A386,1),Coordinate,9,false))</f>
        <v/>
      </c>
      <c r="BS386" s="54" t="str">
        <f>IF(ISBLANK(A386),"",VLOOKUP(MID(A386,2,1),Coordinate,9,false))</f>
        <v/>
      </c>
      <c r="BT386" s="54" t="str">
        <f>IF(ISBLANK(A386),"",VLOOKUP(MID(A386,3,1),Coordinate,9,false))</f>
        <v/>
      </c>
      <c r="BU386" s="54" t="str">
        <f>IF(ISBLANK(A386),"",VLOOKUP(MID(A386,4,1),Coordinate,9,false))</f>
        <v/>
      </c>
      <c r="BV386" s="54" t="str">
        <f>IF(ISBLANK(A386),"",VLOOKUP(MID(A386,5,1),Coordinate,9,false))</f>
        <v/>
      </c>
      <c r="BW386" s="54" t="str">
        <f>IF(ISBLANK(A386),"",VLOOKUP(MID(A386,6,1),Coordinate,9,false))</f>
        <v/>
      </c>
      <c r="BX386" s="84" t="str">
        <f>IF(ISBLANK(A386),"",VLOOKUP(RIGHT(A386,1),Coordinate,9,false))</f>
        <v/>
      </c>
      <c r="BY386" s="84">
        <f t="array" ref="BY386">SUMPRODUCT(BR386:BX386,TRANSPOSE(Weights))</f>
        <v>0</v>
      </c>
      <c r="BZ386" s="53"/>
    </row>
    <row r="387">
      <c r="A387" s="50"/>
      <c r="B387" s="51" t="str">
        <f>IF(ISBLANK(A387),"",if(C387="","N",if(VLOOKUP(BQ387,NewPlanet,3,false)=C387,"Y","N")))</f>
        <v/>
      </c>
      <c r="C387" s="3"/>
      <c r="D387" s="52"/>
      <c r="E387" s="52"/>
      <c r="F387" s="52"/>
      <c r="G387" s="53"/>
      <c r="H387" s="52"/>
      <c r="I387" s="54" t="str">
        <f t="shared" si="50"/>
        <v/>
      </c>
      <c r="J387" s="52"/>
      <c r="K387" s="52"/>
      <c r="L387" s="52"/>
      <c r="M387" s="52"/>
      <c r="N387" s="52"/>
      <c r="O387" s="54" t="str">
        <f t="shared" si="51"/>
        <v/>
      </c>
      <c r="P387" s="55"/>
      <c r="Q387" s="56"/>
      <c r="R387" s="57"/>
      <c r="S387" s="58"/>
      <c r="T387" s="59"/>
      <c r="U387" s="60"/>
      <c r="V387" s="61"/>
      <c r="W387" s="62"/>
      <c r="X387" s="52"/>
      <c r="Y387" s="63"/>
      <c r="Z387" s="53"/>
      <c r="AA387" s="53"/>
      <c r="AB387" s="53"/>
      <c r="AC387" s="65"/>
      <c r="AD387" s="52"/>
      <c r="AE387" s="52"/>
      <c r="AF387" s="52"/>
      <c r="AG387" s="65"/>
      <c r="AH387" s="52"/>
      <c r="AI387" s="52"/>
      <c r="AJ387" s="52"/>
      <c r="AK387" s="65"/>
      <c r="AL387" s="52"/>
      <c r="AM387" s="52"/>
      <c r="AN387" s="52"/>
      <c r="AO387" s="56"/>
      <c r="AP387" s="56"/>
      <c r="AQ387" s="56"/>
      <c r="AR387" s="58"/>
      <c r="AS387" s="58"/>
      <c r="AT387" s="66"/>
      <c r="AU387" s="60"/>
      <c r="AV387" s="60"/>
      <c r="AW387" s="61"/>
      <c r="AX387" s="62"/>
      <c r="AY387" s="31" t="str">
        <f t="shared" si="52"/>
        <v/>
      </c>
      <c r="AZ387" s="63"/>
      <c r="BA387" s="69"/>
      <c r="BB387" s="69"/>
      <c r="BC387" s="69"/>
      <c r="BD387" s="71"/>
      <c r="BE387" s="71"/>
      <c r="BF387" s="71"/>
      <c r="BG387" s="72"/>
      <c r="BH387" s="73"/>
      <c r="BI387" s="73"/>
      <c r="BJ387" s="74"/>
      <c r="BK387" s="74"/>
      <c r="BL387" s="77" t="str">
        <f t="shared" si="53"/>
        <v/>
      </c>
      <c r="BM387" s="80" t="str">
        <f t="shared" si="54"/>
        <v/>
      </c>
      <c r="BN387" s="81"/>
      <c r="BO387" s="82" t="str">
        <f>IF(ISBLANK(A387),"",VLOOKUP(LEFT(A387,1),Coordinate,2,FALSE))</f>
        <v/>
      </c>
      <c r="BP387" s="83">
        <f t="shared" si="47"/>
        <v>0</v>
      </c>
      <c r="BQ387" s="84">
        <f t="shared" si="48"/>
        <v>0</v>
      </c>
      <c r="BR387" s="54" t="str">
        <f>IF(ISBLANK(A387),"",vlookup(LEFT(A387,1),Coordinate,9,false))</f>
        <v/>
      </c>
      <c r="BS387" s="54" t="str">
        <f>IF(ISBLANK(A387),"",VLOOKUP(MID(A387,2,1),Coordinate,9,false))</f>
        <v/>
      </c>
      <c r="BT387" s="54" t="str">
        <f>IF(ISBLANK(A387),"",VLOOKUP(MID(A387,3,1),Coordinate,9,false))</f>
        <v/>
      </c>
      <c r="BU387" s="54" t="str">
        <f>IF(ISBLANK(A387),"",VLOOKUP(MID(A387,4,1),Coordinate,9,false))</f>
        <v/>
      </c>
      <c r="BV387" s="54" t="str">
        <f>IF(ISBLANK(A387),"",VLOOKUP(MID(A387,5,1),Coordinate,9,false))</f>
        <v/>
      </c>
      <c r="BW387" s="54" t="str">
        <f>IF(ISBLANK(A387),"",VLOOKUP(MID(A387,6,1),Coordinate,9,false))</f>
        <v/>
      </c>
      <c r="BX387" s="84" t="str">
        <f>IF(ISBLANK(A387),"",VLOOKUP(RIGHT(A387,1),Coordinate,9,false))</f>
        <v/>
      </c>
      <c r="BY387" s="84">
        <f t="array" ref="BY387">SUMPRODUCT(BR387:BX387,TRANSPOSE(Weights))</f>
        <v>0</v>
      </c>
      <c r="BZ387" s="53"/>
    </row>
    <row r="388">
      <c r="A388" s="50"/>
      <c r="B388" s="51" t="str">
        <f>IF(ISBLANK(A388),"",if(C388="","N",if(VLOOKUP(BQ388,NewPlanet,3,false)=C388,"Y","N")))</f>
        <v/>
      </c>
      <c r="C388" s="3"/>
      <c r="D388" s="52"/>
      <c r="E388" s="52"/>
      <c r="F388" s="52"/>
      <c r="G388" s="53"/>
      <c r="H388" s="52"/>
      <c r="I388" s="54" t="str">
        <f t="shared" si="50"/>
        <v/>
      </c>
      <c r="J388" s="52"/>
      <c r="K388" s="52"/>
      <c r="L388" s="52"/>
      <c r="M388" s="52"/>
      <c r="N388" s="52"/>
      <c r="O388" s="54" t="str">
        <f t="shared" si="51"/>
        <v/>
      </c>
      <c r="P388" s="55"/>
      <c r="Q388" s="56"/>
      <c r="R388" s="57"/>
      <c r="S388" s="58"/>
      <c r="T388" s="59"/>
      <c r="U388" s="60"/>
      <c r="V388" s="61"/>
      <c r="W388" s="62"/>
      <c r="X388" s="52"/>
      <c r="Y388" s="63"/>
      <c r="Z388" s="53"/>
      <c r="AA388" s="53"/>
      <c r="AB388" s="53"/>
      <c r="AC388" s="65"/>
      <c r="AD388" s="52"/>
      <c r="AE388" s="52"/>
      <c r="AF388" s="52"/>
      <c r="AG388" s="65"/>
      <c r="AH388" s="52"/>
      <c r="AI388" s="52"/>
      <c r="AJ388" s="52"/>
      <c r="AK388" s="65"/>
      <c r="AL388" s="52"/>
      <c r="AM388" s="52"/>
      <c r="AN388" s="52"/>
      <c r="AO388" s="56"/>
      <c r="AP388" s="56"/>
      <c r="AQ388" s="56"/>
      <c r="AR388" s="58"/>
      <c r="AS388" s="58"/>
      <c r="AT388" s="66"/>
      <c r="AU388" s="60"/>
      <c r="AV388" s="60"/>
      <c r="AW388" s="61"/>
      <c r="AX388" s="62"/>
      <c r="AY388" s="31" t="str">
        <f t="shared" si="52"/>
        <v/>
      </c>
      <c r="AZ388" s="63"/>
      <c r="BA388" s="69"/>
      <c r="BB388" s="69"/>
      <c r="BC388" s="69"/>
      <c r="BD388" s="71"/>
      <c r="BE388" s="71"/>
      <c r="BF388" s="71"/>
      <c r="BG388" s="72"/>
      <c r="BH388" s="73"/>
      <c r="BI388" s="73"/>
      <c r="BJ388" s="74"/>
      <c r="BK388" s="74"/>
      <c r="BL388" s="77" t="str">
        <f t="shared" si="53"/>
        <v/>
      </c>
      <c r="BM388" s="80" t="str">
        <f t="shared" si="54"/>
        <v/>
      </c>
      <c r="BN388" s="81"/>
      <c r="BO388" s="82" t="str">
        <f>IF(ISBLANK(A388),"",VLOOKUP(LEFT(A388,1),Coordinate,2,FALSE))</f>
        <v/>
      </c>
      <c r="BP388" s="83">
        <f t="shared" si="47"/>
        <v>0</v>
      </c>
      <c r="BQ388" s="84">
        <f t="shared" si="48"/>
        <v>0</v>
      </c>
      <c r="BR388" s="54" t="str">
        <f>IF(ISBLANK(A388),"",vlookup(LEFT(A388,1),Coordinate,9,false))</f>
        <v/>
      </c>
      <c r="BS388" s="54" t="str">
        <f>IF(ISBLANK(A388),"",VLOOKUP(MID(A388,2,1),Coordinate,9,false))</f>
        <v/>
      </c>
      <c r="BT388" s="54" t="str">
        <f>IF(ISBLANK(A388),"",VLOOKUP(MID(A388,3,1),Coordinate,9,false))</f>
        <v/>
      </c>
      <c r="BU388" s="54" t="str">
        <f>IF(ISBLANK(A388),"",VLOOKUP(MID(A388,4,1),Coordinate,9,false))</f>
        <v/>
      </c>
      <c r="BV388" s="54" t="str">
        <f>IF(ISBLANK(A388),"",VLOOKUP(MID(A388,5,1),Coordinate,9,false))</f>
        <v/>
      </c>
      <c r="BW388" s="54" t="str">
        <f>IF(ISBLANK(A388),"",VLOOKUP(MID(A388,6,1),Coordinate,9,false))</f>
        <v/>
      </c>
      <c r="BX388" s="84" t="str">
        <f>IF(ISBLANK(A388),"",VLOOKUP(RIGHT(A388,1),Coordinate,9,false))</f>
        <v/>
      </c>
      <c r="BY388" s="84">
        <f t="array" ref="BY388">SUMPRODUCT(BR388:BX388,TRANSPOSE(Weights))</f>
        <v>0</v>
      </c>
      <c r="BZ388" s="53"/>
    </row>
    <row r="389">
      <c r="A389" s="50"/>
      <c r="B389" s="51" t="str">
        <f>IF(ISBLANK(A389),"",if(C389="","N",if(VLOOKUP(BQ389,NewPlanet,3,false)=C389,"Y","N")))</f>
        <v/>
      </c>
      <c r="C389" s="3"/>
      <c r="D389" s="52"/>
      <c r="E389" s="52"/>
      <c r="F389" s="52"/>
      <c r="G389" s="53"/>
      <c r="H389" s="52"/>
      <c r="I389" s="54" t="str">
        <f t="shared" si="50"/>
        <v/>
      </c>
      <c r="J389" s="52"/>
      <c r="K389" s="52"/>
      <c r="L389" s="52"/>
      <c r="M389" s="52"/>
      <c r="N389" s="52"/>
      <c r="O389" s="54" t="str">
        <f t="shared" si="51"/>
        <v/>
      </c>
      <c r="P389" s="55"/>
      <c r="Q389" s="56"/>
      <c r="R389" s="57"/>
      <c r="S389" s="58"/>
      <c r="T389" s="59"/>
      <c r="U389" s="60"/>
      <c r="V389" s="61"/>
      <c r="W389" s="62"/>
      <c r="X389" s="52"/>
      <c r="Y389" s="63"/>
      <c r="Z389" s="53"/>
      <c r="AA389" s="53"/>
      <c r="AB389" s="53"/>
      <c r="AC389" s="65"/>
      <c r="AD389" s="52"/>
      <c r="AE389" s="52"/>
      <c r="AF389" s="52"/>
      <c r="AG389" s="65"/>
      <c r="AH389" s="52"/>
      <c r="AI389" s="52"/>
      <c r="AJ389" s="52"/>
      <c r="AK389" s="65"/>
      <c r="AL389" s="52"/>
      <c r="AM389" s="52"/>
      <c r="AN389" s="52"/>
      <c r="AO389" s="56"/>
      <c r="AP389" s="56"/>
      <c r="AQ389" s="56"/>
      <c r="AR389" s="58"/>
      <c r="AS389" s="58"/>
      <c r="AT389" s="66"/>
      <c r="AU389" s="60"/>
      <c r="AV389" s="60"/>
      <c r="AW389" s="61"/>
      <c r="AX389" s="62"/>
      <c r="AY389" s="31" t="str">
        <f t="shared" si="52"/>
        <v/>
      </c>
      <c r="AZ389" s="63"/>
      <c r="BA389" s="69"/>
      <c r="BB389" s="69"/>
      <c r="BC389" s="69"/>
      <c r="BD389" s="71"/>
      <c r="BE389" s="71"/>
      <c r="BF389" s="71"/>
      <c r="BG389" s="72"/>
      <c r="BH389" s="73"/>
      <c r="BI389" s="73"/>
      <c r="BJ389" s="74"/>
      <c r="BK389" s="74"/>
      <c r="BL389" s="77" t="str">
        <f t="shared" si="53"/>
        <v/>
      </c>
      <c r="BM389" s="80" t="str">
        <f t="shared" si="54"/>
        <v/>
      </c>
      <c r="BN389" s="81"/>
      <c r="BO389" s="82" t="str">
        <f>IF(ISBLANK(A389),"",VLOOKUP(LEFT(A389,1),Coordinate,2,FALSE))</f>
        <v/>
      </c>
      <c r="BP389" s="83">
        <f t="shared" si="47"/>
        <v>0</v>
      </c>
      <c r="BQ389" s="84">
        <f t="shared" si="48"/>
        <v>0</v>
      </c>
      <c r="BR389" s="54" t="str">
        <f>IF(ISBLANK(A389),"",vlookup(LEFT(A389,1),Coordinate,9,false))</f>
        <v/>
      </c>
      <c r="BS389" s="54" t="str">
        <f>IF(ISBLANK(A389),"",VLOOKUP(MID(A389,2,1),Coordinate,9,false))</f>
        <v/>
      </c>
      <c r="BT389" s="54" t="str">
        <f>IF(ISBLANK(A389),"",VLOOKUP(MID(A389,3,1),Coordinate,9,false))</f>
        <v/>
      </c>
      <c r="BU389" s="54" t="str">
        <f>IF(ISBLANK(A389),"",VLOOKUP(MID(A389,4,1),Coordinate,9,false))</f>
        <v/>
      </c>
      <c r="BV389" s="54" t="str">
        <f>IF(ISBLANK(A389),"",VLOOKUP(MID(A389,5,1),Coordinate,9,false))</f>
        <v/>
      </c>
      <c r="BW389" s="54" t="str">
        <f>IF(ISBLANK(A389),"",VLOOKUP(MID(A389,6,1),Coordinate,9,false))</f>
        <v/>
      </c>
      <c r="BX389" s="84" t="str">
        <f>IF(ISBLANK(A389),"",VLOOKUP(RIGHT(A389,1),Coordinate,9,false))</f>
        <v/>
      </c>
      <c r="BY389" s="84">
        <f t="array" ref="BY389">SUMPRODUCT(BR389:BX389,TRANSPOSE(Weights))</f>
        <v>0</v>
      </c>
      <c r="BZ389" s="53"/>
    </row>
    <row r="390">
      <c r="A390" s="50"/>
      <c r="B390" s="51" t="str">
        <f>IF(ISBLANK(A390),"",if(C390="","N",if(VLOOKUP(BQ390,NewPlanet,3,false)=C390,"Y","N")))</f>
        <v/>
      </c>
      <c r="C390" s="3"/>
      <c r="D390" s="52"/>
      <c r="E390" s="52"/>
      <c r="F390" s="52"/>
      <c r="G390" s="53"/>
      <c r="H390" s="52"/>
      <c r="I390" s="54" t="str">
        <f t="shared" si="50"/>
        <v/>
      </c>
      <c r="J390" s="52"/>
      <c r="K390" s="52"/>
      <c r="L390" s="52"/>
      <c r="M390" s="52"/>
      <c r="N390" s="52"/>
      <c r="O390" s="54" t="str">
        <f t="shared" si="51"/>
        <v/>
      </c>
      <c r="P390" s="55"/>
      <c r="Q390" s="56"/>
      <c r="R390" s="57"/>
      <c r="S390" s="58"/>
      <c r="T390" s="59"/>
      <c r="U390" s="60"/>
      <c r="V390" s="61"/>
      <c r="W390" s="62"/>
      <c r="X390" s="52"/>
      <c r="Y390" s="63"/>
      <c r="Z390" s="53"/>
      <c r="AA390" s="53"/>
      <c r="AB390" s="53"/>
      <c r="AC390" s="65"/>
      <c r="AD390" s="52"/>
      <c r="AE390" s="52"/>
      <c r="AF390" s="52"/>
      <c r="AG390" s="65"/>
      <c r="AH390" s="52"/>
      <c r="AI390" s="52"/>
      <c r="AJ390" s="52"/>
      <c r="AK390" s="65"/>
      <c r="AL390" s="52"/>
      <c r="AM390" s="52"/>
      <c r="AN390" s="52"/>
      <c r="AO390" s="56"/>
      <c r="AP390" s="56"/>
      <c r="AQ390" s="56"/>
      <c r="AR390" s="58"/>
      <c r="AS390" s="58"/>
      <c r="AT390" s="66"/>
      <c r="AU390" s="60"/>
      <c r="AV390" s="60"/>
      <c r="AW390" s="61"/>
      <c r="AX390" s="62"/>
      <c r="AY390" s="31" t="str">
        <f t="shared" si="52"/>
        <v/>
      </c>
      <c r="AZ390" s="63"/>
      <c r="BA390" s="69"/>
      <c r="BB390" s="69"/>
      <c r="BC390" s="69"/>
      <c r="BD390" s="71"/>
      <c r="BE390" s="71"/>
      <c r="BF390" s="71"/>
      <c r="BG390" s="72"/>
      <c r="BH390" s="73"/>
      <c r="BI390" s="73"/>
      <c r="BJ390" s="74"/>
      <c r="BK390" s="74"/>
      <c r="BL390" s="77" t="str">
        <f t="shared" si="53"/>
        <v/>
      </c>
      <c r="BM390" s="80" t="str">
        <f t="shared" si="54"/>
        <v/>
      </c>
      <c r="BN390" s="81"/>
      <c r="BO390" s="82" t="str">
        <f>IF(ISBLANK(A390),"",VLOOKUP(LEFT(A390,1),Coordinate,2,FALSE))</f>
        <v/>
      </c>
      <c r="BP390" s="83">
        <f t="shared" si="47"/>
        <v>0</v>
      </c>
      <c r="BQ390" s="84">
        <f t="shared" si="48"/>
        <v>0</v>
      </c>
      <c r="BR390" s="54" t="str">
        <f>IF(ISBLANK(A390),"",vlookup(LEFT(A390,1),Coordinate,9,false))</f>
        <v/>
      </c>
      <c r="BS390" s="54" t="str">
        <f>IF(ISBLANK(A390),"",VLOOKUP(MID(A390,2,1),Coordinate,9,false))</f>
        <v/>
      </c>
      <c r="BT390" s="54" t="str">
        <f>IF(ISBLANK(A390),"",VLOOKUP(MID(A390,3,1),Coordinate,9,false))</f>
        <v/>
      </c>
      <c r="BU390" s="54" t="str">
        <f>IF(ISBLANK(A390),"",VLOOKUP(MID(A390,4,1),Coordinate,9,false))</f>
        <v/>
      </c>
      <c r="BV390" s="54" t="str">
        <f>IF(ISBLANK(A390),"",VLOOKUP(MID(A390,5,1),Coordinate,9,false))</f>
        <v/>
      </c>
      <c r="BW390" s="54" t="str">
        <f>IF(ISBLANK(A390),"",VLOOKUP(MID(A390,6,1),Coordinate,9,false))</f>
        <v/>
      </c>
      <c r="BX390" s="84" t="str">
        <f>IF(ISBLANK(A390),"",VLOOKUP(RIGHT(A390,1),Coordinate,9,false))</f>
        <v/>
      </c>
      <c r="BY390" s="84">
        <f t="array" ref="BY390">SUMPRODUCT(BR390:BX390,TRANSPOSE(Weights))</f>
        <v>0</v>
      </c>
      <c r="BZ390" s="53"/>
    </row>
    <row r="391">
      <c r="A391" s="50"/>
      <c r="B391" s="51" t="str">
        <f>IF(ISBLANK(A391),"",if(C391="","N",if(VLOOKUP(BQ391,NewPlanet,3,false)=C391,"Y","N")))</f>
        <v/>
      </c>
      <c r="C391" s="3"/>
      <c r="D391" s="52"/>
      <c r="E391" s="52"/>
      <c r="F391" s="52"/>
      <c r="G391" s="53"/>
      <c r="H391" s="52"/>
      <c r="I391" s="54" t="str">
        <f t="shared" si="50"/>
        <v/>
      </c>
      <c r="J391" s="52"/>
      <c r="K391" s="52"/>
      <c r="L391" s="52"/>
      <c r="M391" s="52"/>
      <c r="N391" s="52"/>
      <c r="O391" s="54" t="str">
        <f t="shared" si="51"/>
        <v/>
      </c>
      <c r="P391" s="55"/>
      <c r="Q391" s="56"/>
      <c r="R391" s="57"/>
      <c r="S391" s="58"/>
      <c r="T391" s="59"/>
      <c r="U391" s="60"/>
      <c r="V391" s="61"/>
      <c r="W391" s="62"/>
      <c r="X391" s="52"/>
      <c r="Y391" s="63"/>
      <c r="Z391" s="53"/>
      <c r="AA391" s="53"/>
      <c r="AB391" s="53"/>
      <c r="AC391" s="65"/>
      <c r="AD391" s="52"/>
      <c r="AE391" s="52"/>
      <c r="AF391" s="52"/>
      <c r="AG391" s="65"/>
      <c r="AH391" s="52"/>
      <c r="AI391" s="52"/>
      <c r="AJ391" s="52"/>
      <c r="AK391" s="65"/>
      <c r="AL391" s="52"/>
      <c r="AM391" s="52"/>
      <c r="AN391" s="52"/>
      <c r="AO391" s="56"/>
      <c r="AP391" s="56"/>
      <c r="AQ391" s="56"/>
      <c r="AR391" s="58"/>
      <c r="AS391" s="58"/>
      <c r="AT391" s="66"/>
      <c r="AU391" s="60"/>
      <c r="AV391" s="60"/>
      <c r="AW391" s="61"/>
      <c r="AX391" s="62"/>
      <c r="AY391" s="31" t="str">
        <f t="shared" si="52"/>
        <v/>
      </c>
      <c r="AZ391" s="63"/>
      <c r="BA391" s="69"/>
      <c r="BB391" s="69"/>
      <c r="BC391" s="69"/>
      <c r="BD391" s="71"/>
      <c r="BE391" s="71"/>
      <c r="BF391" s="71"/>
      <c r="BG391" s="72"/>
      <c r="BH391" s="73"/>
      <c r="BI391" s="73"/>
      <c r="BJ391" s="74"/>
      <c r="BK391" s="74"/>
      <c r="BL391" s="77" t="str">
        <f t="shared" si="53"/>
        <v/>
      </c>
      <c r="BM391" s="80" t="str">
        <f t="shared" si="54"/>
        <v/>
      </c>
      <c r="BN391" s="81"/>
      <c r="BO391" s="82" t="str">
        <f>IF(ISBLANK(A391),"",VLOOKUP(LEFT(A391,1),Coordinate,2,FALSE))</f>
        <v/>
      </c>
      <c r="BP391" s="83">
        <f t="shared" si="47"/>
        <v>0</v>
      </c>
      <c r="BQ391" s="84">
        <f t="shared" si="48"/>
        <v>0</v>
      </c>
      <c r="BR391" s="54" t="str">
        <f>IF(ISBLANK(A391),"",vlookup(LEFT(A391,1),Coordinate,9,false))</f>
        <v/>
      </c>
      <c r="BS391" s="54" t="str">
        <f>IF(ISBLANK(A391),"",VLOOKUP(MID(A391,2,1),Coordinate,9,false))</f>
        <v/>
      </c>
      <c r="BT391" s="54" t="str">
        <f>IF(ISBLANK(A391),"",VLOOKUP(MID(A391,3,1),Coordinate,9,false))</f>
        <v/>
      </c>
      <c r="BU391" s="54" t="str">
        <f>IF(ISBLANK(A391),"",VLOOKUP(MID(A391,4,1),Coordinate,9,false))</f>
        <v/>
      </c>
      <c r="BV391" s="54" t="str">
        <f>IF(ISBLANK(A391),"",VLOOKUP(MID(A391,5,1),Coordinate,9,false))</f>
        <v/>
      </c>
      <c r="BW391" s="54" t="str">
        <f>IF(ISBLANK(A391),"",VLOOKUP(MID(A391,6,1),Coordinate,9,false))</f>
        <v/>
      </c>
      <c r="BX391" s="84" t="str">
        <f>IF(ISBLANK(A391),"",VLOOKUP(RIGHT(A391,1),Coordinate,9,false))</f>
        <v/>
      </c>
      <c r="BY391" s="84">
        <f t="array" ref="BY391">SUMPRODUCT(BR391:BX391,TRANSPOSE(Weights))</f>
        <v>0</v>
      </c>
      <c r="BZ391" s="53"/>
    </row>
    <row r="392">
      <c r="A392" s="210"/>
      <c r="B392" s="51" t="str">
        <f>IF(ISBLANK(A392),"",if(C392="","N",if(VLOOKUP(BQ392,NewPlanet,3,false)=C392,"Y","N")))</f>
        <v/>
      </c>
      <c r="C392" s="3"/>
      <c r="D392" s="52"/>
      <c r="E392" s="52"/>
      <c r="F392" s="52"/>
      <c r="G392" s="53"/>
      <c r="H392" s="52"/>
      <c r="I392" s="54" t="str">
        <f t="shared" si="50"/>
        <v/>
      </c>
      <c r="J392" s="52"/>
      <c r="K392" s="52"/>
      <c r="L392" s="52"/>
      <c r="M392" s="52"/>
      <c r="N392" s="52"/>
      <c r="O392" s="54" t="str">
        <f t="shared" si="51"/>
        <v/>
      </c>
      <c r="P392" s="55"/>
      <c r="Q392" s="56"/>
      <c r="R392" s="57"/>
      <c r="S392" s="58"/>
      <c r="T392" s="59"/>
      <c r="U392" s="60"/>
      <c r="V392" s="61"/>
      <c r="W392" s="62"/>
      <c r="X392" s="52"/>
      <c r="Y392" s="63"/>
      <c r="Z392" s="53"/>
      <c r="AA392" s="53"/>
      <c r="AB392" s="53"/>
      <c r="AC392" s="65"/>
      <c r="AD392" s="52"/>
      <c r="AE392" s="52"/>
      <c r="AF392" s="52"/>
      <c r="AG392" s="65"/>
      <c r="AH392" s="52"/>
      <c r="AI392" s="52"/>
      <c r="AJ392" s="52"/>
      <c r="AK392" s="65"/>
      <c r="AL392" s="52"/>
      <c r="AM392" s="52"/>
      <c r="AN392" s="52"/>
      <c r="AO392" s="56"/>
      <c r="AP392" s="56"/>
      <c r="AQ392" s="56"/>
      <c r="AR392" s="58"/>
      <c r="AS392" s="58"/>
      <c r="AT392" s="66"/>
      <c r="AU392" s="60"/>
      <c r="AV392" s="60"/>
      <c r="AW392" s="61"/>
      <c r="AX392" s="62"/>
      <c r="AY392" s="31" t="str">
        <f t="shared" si="52"/>
        <v/>
      </c>
      <c r="AZ392" s="63"/>
      <c r="BA392" s="69"/>
      <c r="BB392" s="69"/>
      <c r="BC392" s="69"/>
      <c r="BD392" s="71"/>
      <c r="BE392" s="71"/>
      <c r="BF392" s="71"/>
      <c r="BG392" s="72"/>
      <c r="BH392" s="73"/>
      <c r="BI392" s="73"/>
      <c r="BJ392" s="74"/>
      <c r="BK392" s="74"/>
      <c r="BL392" s="77" t="str">
        <f t="shared" si="53"/>
        <v/>
      </c>
      <c r="BM392" s="80" t="str">
        <f t="shared" si="54"/>
        <v/>
      </c>
      <c r="BN392" s="81"/>
      <c r="BO392" s="82" t="str">
        <f>IF(ISBLANK(A392),"",VLOOKUP(LEFT(A392,1),Coordinate,2,FALSE))</f>
        <v/>
      </c>
      <c r="BP392" s="83">
        <f t="shared" si="47"/>
        <v>0</v>
      </c>
      <c r="BQ392" s="84">
        <f t="shared" si="48"/>
        <v>0</v>
      </c>
      <c r="BR392" s="54" t="str">
        <f>IF(ISBLANK(A392),"",vlookup(LEFT(A392,1),Coordinate,9,false))</f>
        <v/>
      </c>
      <c r="BS392" s="54" t="str">
        <f>IF(ISBLANK(A392),"",VLOOKUP(MID(A392,2,1),Coordinate,9,false))</f>
        <v/>
      </c>
      <c r="BT392" s="54" t="str">
        <f>IF(ISBLANK(A392),"",VLOOKUP(MID(A392,3,1),Coordinate,9,false))</f>
        <v/>
      </c>
      <c r="BU392" s="54" t="str">
        <f>IF(ISBLANK(A392),"",VLOOKUP(MID(A392,4,1),Coordinate,9,false))</f>
        <v/>
      </c>
      <c r="BV392" s="54" t="str">
        <f>IF(ISBLANK(A392),"",VLOOKUP(MID(A392,5,1),Coordinate,9,false))</f>
        <v/>
      </c>
      <c r="BW392" s="54" t="str">
        <f>IF(ISBLANK(A392),"",VLOOKUP(MID(A392,6,1),Coordinate,9,false))</f>
        <v/>
      </c>
      <c r="BX392" s="84" t="str">
        <f>IF(ISBLANK(A392),"",VLOOKUP(RIGHT(A392,1),Coordinate,9,false))</f>
        <v/>
      </c>
      <c r="BY392" s="84">
        <f t="array" ref="BY392">SUMPRODUCT(BR392:BX392,TRANSPOSE(Weights))</f>
        <v>0</v>
      </c>
      <c r="BZ392" s="53"/>
    </row>
    <row r="393">
      <c r="A393" s="210"/>
      <c r="B393" s="51" t="str">
        <f>IF(ISBLANK(A393),"",if(C393="","N",if(VLOOKUP(BQ393,NewPlanet,3,false)=C393,"Y","N")))</f>
        <v/>
      </c>
      <c r="C393" s="3"/>
      <c r="D393" s="52"/>
      <c r="E393" s="52"/>
      <c r="F393" s="52"/>
      <c r="G393" s="53"/>
      <c r="H393" s="52"/>
      <c r="I393" s="54" t="str">
        <f t="shared" si="50"/>
        <v/>
      </c>
      <c r="J393" s="52"/>
      <c r="K393" s="52"/>
      <c r="L393" s="52"/>
      <c r="M393" s="52"/>
      <c r="N393" s="52"/>
      <c r="O393" s="54" t="str">
        <f t="shared" si="51"/>
        <v/>
      </c>
      <c r="P393" s="55"/>
      <c r="Q393" s="56"/>
      <c r="R393" s="57"/>
      <c r="S393" s="58"/>
      <c r="T393" s="59"/>
      <c r="U393" s="60"/>
      <c r="V393" s="61"/>
      <c r="W393" s="62"/>
      <c r="X393" s="52"/>
      <c r="Y393" s="63"/>
      <c r="Z393" s="53"/>
      <c r="AA393" s="53"/>
      <c r="AB393" s="53"/>
      <c r="AC393" s="65"/>
      <c r="AD393" s="52"/>
      <c r="AE393" s="52"/>
      <c r="AF393" s="52"/>
      <c r="AG393" s="65"/>
      <c r="AH393" s="52"/>
      <c r="AI393" s="52"/>
      <c r="AJ393" s="52"/>
      <c r="AK393" s="65"/>
      <c r="AL393" s="52"/>
      <c r="AM393" s="52"/>
      <c r="AN393" s="52"/>
      <c r="AO393" s="56"/>
      <c r="AP393" s="56"/>
      <c r="AQ393" s="56"/>
      <c r="AR393" s="58"/>
      <c r="AS393" s="58"/>
      <c r="AT393" s="66"/>
      <c r="AU393" s="60"/>
      <c r="AV393" s="60"/>
      <c r="AW393" s="61"/>
      <c r="AX393" s="62"/>
      <c r="AY393" s="31" t="str">
        <f t="shared" si="52"/>
        <v/>
      </c>
      <c r="AZ393" s="63"/>
      <c r="BA393" s="69"/>
      <c r="BB393" s="69"/>
      <c r="BC393" s="69"/>
      <c r="BD393" s="71"/>
      <c r="BE393" s="71"/>
      <c r="BF393" s="71"/>
      <c r="BG393" s="72"/>
      <c r="BH393" s="73"/>
      <c r="BI393" s="73"/>
      <c r="BJ393" s="74"/>
      <c r="BK393" s="74"/>
      <c r="BL393" s="77" t="str">
        <f t="shared" si="53"/>
        <v/>
      </c>
      <c r="BM393" s="80" t="str">
        <f t="shared" si="54"/>
        <v/>
      </c>
      <c r="BN393" s="81"/>
      <c r="BO393" s="82" t="str">
        <f>IF(ISBLANK(A393),"",VLOOKUP(LEFT(A393,1),Coordinate,2,FALSE))</f>
        <v/>
      </c>
      <c r="BP393" s="83">
        <f t="shared" si="47"/>
        <v>0</v>
      </c>
      <c r="BQ393" s="84">
        <f t="shared" si="48"/>
        <v>0</v>
      </c>
      <c r="BR393" s="54" t="str">
        <f>IF(ISBLANK(A393),"",vlookup(LEFT(A393,1),Coordinate,9,false))</f>
        <v/>
      </c>
      <c r="BS393" s="54" t="str">
        <f>IF(ISBLANK(A393),"",VLOOKUP(MID(A393,2,1),Coordinate,9,false))</f>
        <v/>
      </c>
      <c r="BT393" s="54" t="str">
        <f>IF(ISBLANK(A393),"",VLOOKUP(MID(A393,3,1),Coordinate,9,false))</f>
        <v/>
      </c>
      <c r="BU393" s="54" t="str">
        <f>IF(ISBLANK(A393),"",VLOOKUP(MID(A393,4,1),Coordinate,9,false))</f>
        <v/>
      </c>
      <c r="BV393" s="54" t="str">
        <f>IF(ISBLANK(A393),"",VLOOKUP(MID(A393,5,1),Coordinate,9,false))</f>
        <v/>
      </c>
      <c r="BW393" s="54" t="str">
        <f>IF(ISBLANK(A393),"",VLOOKUP(MID(A393,6,1),Coordinate,9,false))</f>
        <v/>
      </c>
      <c r="BX393" s="84" t="str">
        <f>IF(ISBLANK(A393),"",VLOOKUP(RIGHT(A393,1),Coordinate,9,false))</f>
        <v/>
      </c>
      <c r="BY393" s="84">
        <f t="array" ref="BY393">SUMPRODUCT(BR393:BX393,TRANSPOSE(Weights))</f>
        <v>0</v>
      </c>
      <c r="BZ393" s="53"/>
    </row>
    <row r="394">
      <c r="A394" s="210"/>
      <c r="B394" s="51" t="str">
        <f>IF(ISBLANK(A394),"",if(C394="","N",if(VLOOKUP(BQ394,NewPlanet,3,false)=C394,"Y","N")))</f>
        <v/>
      </c>
      <c r="C394" s="3"/>
      <c r="D394" s="52"/>
      <c r="E394" s="52"/>
      <c r="F394" s="52"/>
      <c r="G394" s="53"/>
      <c r="H394" s="52"/>
      <c r="I394" s="54" t="str">
        <f t="shared" si="50"/>
        <v/>
      </c>
      <c r="J394" s="52"/>
      <c r="K394" s="52"/>
      <c r="L394" s="52"/>
      <c r="M394" s="52"/>
      <c r="N394" s="52"/>
      <c r="O394" s="54" t="str">
        <f t="shared" si="51"/>
        <v/>
      </c>
      <c r="P394" s="55"/>
      <c r="Q394" s="56"/>
      <c r="R394" s="57"/>
      <c r="S394" s="58"/>
      <c r="T394" s="59"/>
      <c r="U394" s="60"/>
      <c r="V394" s="61"/>
      <c r="W394" s="62"/>
      <c r="X394" s="52"/>
      <c r="Y394" s="63"/>
      <c r="Z394" s="53"/>
      <c r="AA394" s="53"/>
      <c r="AB394" s="53"/>
      <c r="AC394" s="65"/>
      <c r="AD394" s="52"/>
      <c r="AE394" s="52"/>
      <c r="AF394" s="52"/>
      <c r="AG394" s="65"/>
      <c r="AH394" s="52"/>
      <c r="AI394" s="52"/>
      <c r="AJ394" s="52"/>
      <c r="AK394" s="65"/>
      <c r="AL394" s="52"/>
      <c r="AM394" s="52"/>
      <c r="AN394" s="52"/>
      <c r="AO394" s="56"/>
      <c r="AP394" s="56"/>
      <c r="AQ394" s="56"/>
      <c r="AR394" s="58"/>
      <c r="AS394" s="58"/>
      <c r="AT394" s="66"/>
      <c r="AU394" s="60"/>
      <c r="AV394" s="60"/>
      <c r="AW394" s="61"/>
      <c r="AX394" s="62"/>
      <c r="AY394" s="31" t="str">
        <f t="shared" si="52"/>
        <v/>
      </c>
      <c r="AZ394" s="63"/>
      <c r="BA394" s="69"/>
      <c r="BB394" s="69"/>
      <c r="BC394" s="69"/>
      <c r="BD394" s="71"/>
      <c r="BE394" s="71"/>
      <c r="BF394" s="71"/>
      <c r="BG394" s="72"/>
      <c r="BH394" s="73"/>
      <c r="BI394" s="73"/>
      <c r="BJ394" s="74"/>
      <c r="BK394" s="74"/>
      <c r="BL394" s="77" t="str">
        <f t="shared" si="53"/>
        <v/>
      </c>
      <c r="BM394" s="80" t="str">
        <f t="shared" si="54"/>
        <v/>
      </c>
      <c r="BN394" s="81"/>
      <c r="BO394" s="82" t="str">
        <f>IF(ISBLANK(A394),"",VLOOKUP(LEFT(A394,1),Coordinate,2,FALSE))</f>
        <v/>
      </c>
      <c r="BP394" s="83">
        <f t="shared" si="47"/>
        <v>0</v>
      </c>
      <c r="BQ394" s="84">
        <f t="shared" si="48"/>
        <v>0</v>
      </c>
      <c r="BR394" s="54" t="str">
        <f>IF(ISBLANK(A394),"",vlookup(LEFT(A394,1),Coordinate,9,false))</f>
        <v/>
      </c>
      <c r="BS394" s="54" t="str">
        <f>IF(ISBLANK(A394),"",VLOOKUP(MID(A394,2,1),Coordinate,9,false))</f>
        <v/>
      </c>
      <c r="BT394" s="54" t="str">
        <f>IF(ISBLANK(A394),"",VLOOKUP(MID(A394,3,1),Coordinate,9,false))</f>
        <v/>
      </c>
      <c r="BU394" s="54" t="str">
        <f>IF(ISBLANK(A394),"",VLOOKUP(MID(A394,4,1),Coordinate,9,false))</f>
        <v/>
      </c>
      <c r="BV394" s="54" t="str">
        <f>IF(ISBLANK(A394),"",VLOOKUP(MID(A394,5,1),Coordinate,9,false))</f>
        <v/>
      </c>
      <c r="BW394" s="54" t="str">
        <f>IF(ISBLANK(A394),"",VLOOKUP(MID(A394,6,1),Coordinate,9,false))</f>
        <v/>
      </c>
      <c r="BX394" s="84" t="str">
        <f>IF(ISBLANK(A394),"",VLOOKUP(RIGHT(A394,1),Coordinate,9,false))</f>
        <v/>
      </c>
      <c r="BY394" s="84">
        <f t="array" ref="BY394">SUMPRODUCT(BR394:BX394,TRANSPOSE(Weights))</f>
        <v>0</v>
      </c>
      <c r="BZ394" s="53"/>
    </row>
    <row r="395" ht="18.0" customHeight="1">
      <c r="A395" s="210"/>
      <c r="B395" s="51" t="str">
        <f>IF(ISBLANK(A395),"",if(C395="","N",if(VLOOKUP(BQ395,NewPlanet,3,false)=C395,"Y","N")))</f>
        <v/>
      </c>
      <c r="C395" s="3"/>
      <c r="D395" s="52"/>
      <c r="E395" s="52"/>
      <c r="F395" s="52"/>
      <c r="G395" s="53"/>
      <c r="H395" s="52"/>
      <c r="I395" s="54" t="str">
        <f t="shared" si="50"/>
        <v/>
      </c>
      <c r="J395" s="52"/>
      <c r="K395" s="52"/>
      <c r="L395" s="52"/>
      <c r="M395" s="52"/>
      <c r="N395" s="52"/>
      <c r="O395" s="54" t="str">
        <f t="shared" si="51"/>
        <v/>
      </c>
      <c r="P395" s="55"/>
      <c r="Q395" s="56"/>
      <c r="R395" s="57"/>
      <c r="S395" s="58"/>
      <c r="T395" s="59"/>
      <c r="U395" s="60"/>
      <c r="V395" s="61"/>
      <c r="W395" s="62"/>
      <c r="X395" s="52"/>
      <c r="Y395" s="63"/>
      <c r="Z395" s="53"/>
      <c r="AA395" s="53"/>
      <c r="AB395" s="53"/>
      <c r="AC395" s="65"/>
      <c r="AD395" s="52"/>
      <c r="AE395" s="52"/>
      <c r="AF395" s="52"/>
      <c r="AG395" s="65"/>
      <c r="AH395" s="52"/>
      <c r="AI395" s="52"/>
      <c r="AJ395" s="52"/>
      <c r="AK395" s="65"/>
      <c r="AL395" s="52"/>
      <c r="AM395" s="52"/>
      <c r="AN395" s="52"/>
      <c r="AO395" s="56"/>
      <c r="AP395" s="56"/>
      <c r="AQ395" s="56"/>
      <c r="AR395" s="58"/>
      <c r="AS395" s="58"/>
      <c r="AT395" s="66"/>
      <c r="AU395" s="60"/>
      <c r="AV395" s="60"/>
      <c r="AW395" s="61"/>
      <c r="AX395" s="62"/>
      <c r="AY395" s="31" t="str">
        <f t="shared" si="52"/>
        <v/>
      </c>
      <c r="AZ395" s="63"/>
      <c r="BA395" s="69"/>
      <c r="BB395" s="69"/>
      <c r="BC395" s="69"/>
      <c r="BD395" s="71"/>
      <c r="BE395" s="71"/>
      <c r="BF395" s="71"/>
      <c r="BG395" s="72"/>
      <c r="BH395" s="73"/>
      <c r="BI395" s="73"/>
      <c r="BJ395" s="74"/>
      <c r="BK395" s="74"/>
      <c r="BL395" s="77" t="str">
        <f t="shared" si="53"/>
        <v/>
      </c>
      <c r="BM395" s="80" t="str">
        <f t="shared" si="54"/>
        <v/>
      </c>
      <c r="BN395" s="81"/>
      <c r="BO395" s="82" t="str">
        <f>IF(ISBLANK(A395),"",VLOOKUP(LEFT(A395,1),Coordinate,2,FALSE))</f>
        <v/>
      </c>
      <c r="BP395" s="83">
        <f t="shared" si="47"/>
        <v>0</v>
      </c>
      <c r="BQ395" s="84">
        <f t="shared" si="48"/>
        <v>0</v>
      </c>
      <c r="BR395" s="54" t="str">
        <f>IF(ISBLANK(A395),"",vlookup(LEFT(A395,1),Coordinate,9,false))</f>
        <v/>
      </c>
      <c r="BS395" s="54" t="str">
        <f>IF(ISBLANK(A395),"",VLOOKUP(MID(A395,2,1),Coordinate,9,false))</f>
        <v/>
      </c>
      <c r="BT395" s="54" t="str">
        <f>IF(ISBLANK(A395),"",VLOOKUP(MID(A395,3,1),Coordinate,9,false))</f>
        <v/>
      </c>
      <c r="BU395" s="54" t="str">
        <f>IF(ISBLANK(A395),"",VLOOKUP(MID(A395,4,1),Coordinate,9,false))</f>
        <v/>
      </c>
      <c r="BV395" s="54" t="str">
        <f>IF(ISBLANK(A395),"",VLOOKUP(MID(A395,5,1),Coordinate,9,false))</f>
        <v/>
      </c>
      <c r="BW395" s="54" t="str">
        <f>IF(ISBLANK(A395),"",VLOOKUP(MID(A395,6,1),Coordinate,9,false))</f>
        <v/>
      </c>
      <c r="BX395" s="84" t="str">
        <f>IF(ISBLANK(A395),"",VLOOKUP(RIGHT(A395,1),Coordinate,9,false))</f>
        <v/>
      </c>
      <c r="BY395" s="84">
        <f t="array" ref="BY395">SUMPRODUCT(BR395:BX395,TRANSPOSE(Weights))</f>
        <v>0</v>
      </c>
      <c r="BZ395" s="53"/>
    </row>
    <row r="396" ht="18.0" customHeight="1">
      <c r="A396" s="210"/>
      <c r="B396" s="51" t="str">
        <f>IF(ISBLANK(A396),"",if(C396="","N",if(VLOOKUP(BQ396,NewPlanet,3,false)=C396,"Y","N")))</f>
        <v/>
      </c>
      <c r="C396" s="3"/>
      <c r="D396" s="52"/>
      <c r="E396" s="52"/>
      <c r="F396" s="52"/>
      <c r="G396" s="53"/>
      <c r="H396" s="52"/>
      <c r="I396" s="54" t="str">
        <f t="shared" si="50"/>
        <v/>
      </c>
      <c r="J396" s="52"/>
      <c r="K396" s="52"/>
      <c r="L396" s="52"/>
      <c r="M396" s="52"/>
      <c r="N396" s="52"/>
      <c r="O396" s="54" t="str">
        <f t="shared" si="51"/>
        <v/>
      </c>
      <c r="P396" s="55"/>
      <c r="Q396" s="56"/>
      <c r="R396" s="57"/>
      <c r="S396" s="58"/>
      <c r="T396" s="59"/>
      <c r="U396" s="60"/>
      <c r="V396" s="61"/>
      <c r="W396" s="62"/>
      <c r="X396" s="52"/>
      <c r="Y396" s="63"/>
      <c r="Z396" s="53"/>
      <c r="AA396" s="53"/>
      <c r="AB396" s="53"/>
      <c r="AC396" s="65"/>
      <c r="AD396" s="52"/>
      <c r="AE396" s="52"/>
      <c r="AF396" s="52"/>
      <c r="AG396" s="65"/>
      <c r="AH396" s="52"/>
      <c r="AI396" s="52"/>
      <c r="AJ396" s="52"/>
      <c r="AK396" s="65"/>
      <c r="AL396" s="52"/>
      <c r="AM396" s="52"/>
      <c r="AN396" s="52"/>
      <c r="AO396" s="56"/>
      <c r="AP396" s="56"/>
      <c r="AQ396" s="56"/>
      <c r="AR396" s="58"/>
      <c r="AS396" s="58"/>
      <c r="AT396" s="66"/>
      <c r="AU396" s="60"/>
      <c r="AV396" s="60"/>
      <c r="AW396" s="61"/>
      <c r="AX396" s="62"/>
      <c r="AY396" s="31" t="str">
        <f t="shared" si="52"/>
        <v/>
      </c>
      <c r="AZ396" s="63"/>
      <c r="BA396" s="69"/>
      <c r="BB396" s="69"/>
      <c r="BC396" s="69"/>
      <c r="BD396" s="71"/>
      <c r="BE396" s="71"/>
      <c r="BF396" s="71"/>
      <c r="BG396" s="72"/>
      <c r="BH396" s="73"/>
      <c r="BI396" s="73"/>
      <c r="BJ396" s="74"/>
      <c r="BK396" s="74"/>
      <c r="BL396" s="77" t="str">
        <f t="shared" si="53"/>
        <v/>
      </c>
      <c r="BM396" s="80" t="str">
        <f t="shared" si="54"/>
        <v/>
      </c>
      <c r="BN396" s="81"/>
      <c r="BO396" s="82" t="str">
        <f>IF(ISBLANK(A396),"",VLOOKUP(LEFT(A396,1),Coordinate,2,FALSE))</f>
        <v/>
      </c>
      <c r="BP396" s="83">
        <f t="shared" si="47"/>
        <v>0</v>
      </c>
      <c r="BQ396" s="84">
        <f t="shared" si="48"/>
        <v>0</v>
      </c>
      <c r="BR396" s="54" t="str">
        <f>IF(ISBLANK(A396),"",vlookup(LEFT(A396,1),Coordinate,9,false))</f>
        <v/>
      </c>
      <c r="BS396" s="54" t="str">
        <f>IF(ISBLANK(A396),"",VLOOKUP(MID(A396,2,1),Coordinate,9,false))</f>
        <v/>
      </c>
      <c r="BT396" s="54" t="str">
        <f>IF(ISBLANK(A396),"",VLOOKUP(MID(A396,3,1),Coordinate,9,false))</f>
        <v/>
      </c>
      <c r="BU396" s="54" t="str">
        <f>IF(ISBLANK(A396),"",VLOOKUP(MID(A396,4,1),Coordinate,9,false))</f>
        <v/>
      </c>
      <c r="BV396" s="54" t="str">
        <f>IF(ISBLANK(A396),"",VLOOKUP(MID(A396,5,1),Coordinate,9,false))</f>
        <v/>
      </c>
      <c r="BW396" s="54" t="str">
        <f>IF(ISBLANK(A396),"",VLOOKUP(MID(A396,6,1),Coordinate,9,false))</f>
        <v/>
      </c>
      <c r="BX396" s="84" t="str">
        <f>IF(ISBLANK(A396),"",VLOOKUP(RIGHT(A396,1),Coordinate,9,false))</f>
        <v/>
      </c>
      <c r="BY396" s="84">
        <f t="array" ref="BY396">SUMPRODUCT(BR396:BX396,TRANSPOSE(Weights))</f>
        <v>0</v>
      </c>
      <c r="BZ396" s="53"/>
    </row>
    <row r="397">
      <c r="A397" s="210"/>
      <c r="B397" s="51" t="str">
        <f>IF(ISBLANK(A397),"",if(C397="","N",if(VLOOKUP(BQ397,NewPlanet,3,false)=C397,"Y","N")))</f>
        <v/>
      </c>
      <c r="C397" s="3"/>
      <c r="D397" s="52"/>
      <c r="E397" s="52"/>
      <c r="F397" s="52"/>
      <c r="G397" s="53"/>
      <c r="H397" s="52"/>
      <c r="I397" s="54" t="str">
        <f t="shared" si="50"/>
        <v/>
      </c>
      <c r="J397" s="52"/>
      <c r="K397" s="52"/>
      <c r="L397" s="52"/>
      <c r="M397" s="52"/>
      <c r="N397" s="52"/>
      <c r="O397" s="54" t="str">
        <f t="shared" si="51"/>
        <v/>
      </c>
      <c r="P397" s="55"/>
      <c r="Q397" s="56"/>
      <c r="R397" s="57"/>
      <c r="S397" s="58"/>
      <c r="T397" s="59"/>
      <c r="U397" s="60"/>
      <c r="V397" s="61"/>
      <c r="W397" s="62"/>
      <c r="X397" s="52"/>
      <c r="Y397" s="63"/>
      <c r="Z397" s="53"/>
      <c r="AA397" s="53"/>
      <c r="AB397" s="53"/>
      <c r="AC397" s="65"/>
      <c r="AD397" s="52"/>
      <c r="AE397" s="52"/>
      <c r="AF397" s="52"/>
      <c r="AG397" s="65"/>
      <c r="AH397" s="52"/>
      <c r="AI397" s="52"/>
      <c r="AJ397" s="52"/>
      <c r="AK397" s="65"/>
      <c r="AL397" s="52"/>
      <c r="AM397" s="52"/>
      <c r="AN397" s="52"/>
      <c r="AO397" s="56"/>
      <c r="AP397" s="56"/>
      <c r="AQ397" s="56"/>
      <c r="AR397" s="58"/>
      <c r="AS397" s="58"/>
      <c r="AT397" s="66"/>
      <c r="AU397" s="60"/>
      <c r="AV397" s="60"/>
      <c r="AW397" s="61"/>
      <c r="AX397" s="62"/>
      <c r="AY397" s="31" t="str">
        <f t="shared" si="52"/>
        <v/>
      </c>
      <c r="AZ397" s="63"/>
      <c r="BA397" s="69"/>
      <c r="BB397" s="69"/>
      <c r="BC397" s="69"/>
      <c r="BD397" s="71"/>
      <c r="BE397" s="71"/>
      <c r="BF397" s="71"/>
      <c r="BG397" s="72"/>
      <c r="BH397" s="73"/>
      <c r="BI397" s="73"/>
      <c r="BJ397" s="74"/>
      <c r="BK397" s="74"/>
      <c r="BL397" s="77" t="str">
        <f t="shared" si="53"/>
        <v/>
      </c>
      <c r="BM397" s="80" t="str">
        <f t="shared" si="54"/>
        <v/>
      </c>
      <c r="BN397" s="81"/>
      <c r="BO397" s="82" t="str">
        <f>IF(ISBLANK(A397),"",VLOOKUP(LEFT(A397,1),Coordinate,2,FALSE))</f>
        <v/>
      </c>
      <c r="BP397" s="83">
        <f t="shared" si="47"/>
        <v>0</v>
      </c>
      <c r="BQ397" s="84">
        <f t="shared" si="48"/>
        <v>0</v>
      </c>
      <c r="BR397" s="54" t="str">
        <f>IF(ISBLANK(A397),"",vlookup(LEFT(A397,1),Coordinate,9,false))</f>
        <v/>
      </c>
      <c r="BS397" s="54" t="str">
        <f>IF(ISBLANK(A397),"",VLOOKUP(MID(A397,2,1),Coordinate,9,false))</f>
        <v/>
      </c>
      <c r="BT397" s="54" t="str">
        <f>IF(ISBLANK(A397),"",VLOOKUP(MID(A397,3,1),Coordinate,9,false))</f>
        <v/>
      </c>
      <c r="BU397" s="54" t="str">
        <f>IF(ISBLANK(A397),"",VLOOKUP(MID(A397,4,1),Coordinate,9,false))</f>
        <v/>
      </c>
      <c r="BV397" s="54" t="str">
        <f>IF(ISBLANK(A397),"",VLOOKUP(MID(A397,5,1),Coordinate,9,false))</f>
        <v/>
      </c>
      <c r="BW397" s="54" t="str">
        <f>IF(ISBLANK(A397),"",VLOOKUP(MID(A397,6,1),Coordinate,9,false))</f>
        <v/>
      </c>
      <c r="BX397" s="84" t="str">
        <f>IF(ISBLANK(A397),"",VLOOKUP(RIGHT(A397,1),Coordinate,9,false))</f>
        <v/>
      </c>
      <c r="BY397" s="84">
        <f t="array" ref="BY397">SUMPRODUCT(BR397:BX397,TRANSPOSE(Weights))</f>
        <v>0</v>
      </c>
      <c r="BZ397" s="53"/>
    </row>
    <row r="398">
      <c r="A398" s="210"/>
      <c r="B398" s="51" t="str">
        <f>IF(ISBLANK(A398),"",if(C398="","N",if(VLOOKUP(BQ398,NewPlanet,3,false)=C398,"Y","N")))</f>
        <v/>
      </c>
      <c r="C398" s="3"/>
      <c r="D398" s="52"/>
      <c r="E398" s="52"/>
      <c r="F398" s="52"/>
      <c r="G398" s="53"/>
      <c r="H398" s="52"/>
      <c r="I398" s="54" t="str">
        <f t="shared" si="50"/>
        <v/>
      </c>
      <c r="J398" s="52"/>
      <c r="K398" s="52"/>
      <c r="L398" s="52"/>
      <c r="M398" s="52"/>
      <c r="N398" s="52"/>
      <c r="O398" s="54" t="str">
        <f t="shared" si="51"/>
        <v/>
      </c>
      <c r="P398" s="55"/>
      <c r="Q398" s="56"/>
      <c r="R398" s="57"/>
      <c r="S398" s="58"/>
      <c r="T398" s="59"/>
      <c r="U398" s="60"/>
      <c r="V398" s="61"/>
      <c r="W398" s="62"/>
      <c r="X398" s="52"/>
      <c r="Y398" s="63"/>
      <c r="Z398" s="53"/>
      <c r="AA398" s="53"/>
      <c r="AB398" s="53"/>
      <c r="AC398" s="65"/>
      <c r="AD398" s="52"/>
      <c r="AE398" s="52"/>
      <c r="AF398" s="52"/>
      <c r="AG398" s="65"/>
      <c r="AH398" s="52"/>
      <c r="AI398" s="52"/>
      <c r="AJ398" s="52"/>
      <c r="AK398" s="65"/>
      <c r="AL398" s="52"/>
      <c r="AM398" s="52"/>
      <c r="AN398" s="52"/>
      <c r="AO398" s="56"/>
      <c r="AP398" s="56"/>
      <c r="AQ398" s="56"/>
      <c r="AR398" s="58"/>
      <c r="AS398" s="58"/>
      <c r="AT398" s="66"/>
      <c r="AU398" s="60"/>
      <c r="AV398" s="60"/>
      <c r="AW398" s="61"/>
      <c r="AX398" s="62"/>
      <c r="AY398" s="31" t="str">
        <f t="shared" si="52"/>
        <v/>
      </c>
      <c r="AZ398" s="63"/>
      <c r="BA398" s="69"/>
      <c r="BB398" s="69"/>
      <c r="BC398" s="69"/>
      <c r="BD398" s="71"/>
      <c r="BE398" s="71"/>
      <c r="BF398" s="71"/>
      <c r="BG398" s="72"/>
      <c r="BH398" s="73"/>
      <c r="BI398" s="73"/>
      <c r="BJ398" s="74"/>
      <c r="BK398" s="74"/>
      <c r="BL398" s="77" t="str">
        <f t="shared" si="53"/>
        <v/>
      </c>
      <c r="BM398" s="80" t="str">
        <f t="shared" si="54"/>
        <v/>
      </c>
      <c r="BN398" s="81"/>
      <c r="BO398" s="82" t="str">
        <f>IF(ISBLANK(A398),"",VLOOKUP(LEFT(A398,1),Coordinate,2,FALSE))</f>
        <v/>
      </c>
      <c r="BP398" s="83">
        <f t="shared" si="47"/>
        <v>0</v>
      </c>
      <c r="BQ398" s="84">
        <f t="shared" si="48"/>
        <v>0</v>
      </c>
      <c r="BR398" s="54" t="str">
        <f>IF(ISBLANK(A398),"",vlookup(LEFT(A398,1),Coordinate,9,false))</f>
        <v/>
      </c>
      <c r="BS398" s="54" t="str">
        <f>IF(ISBLANK(A398),"",VLOOKUP(MID(A398,2,1),Coordinate,9,false))</f>
        <v/>
      </c>
      <c r="BT398" s="54" t="str">
        <f>IF(ISBLANK(A398),"",VLOOKUP(MID(A398,3,1),Coordinate,9,false))</f>
        <v/>
      </c>
      <c r="BU398" s="54" t="str">
        <f>IF(ISBLANK(A398),"",VLOOKUP(MID(A398,4,1),Coordinate,9,false))</f>
        <v/>
      </c>
      <c r="BV398" s="54" t="str">
        <f>IF(ISBLANK(A398),"",VLOOKUP(MID(A398,5,1),Coordinate,9,false))</f>
        <v/>
      </c>
      <c r="BW398" s="54" t="str">
        <f>IF(ISBLANK(A398),"",VLOOKUP(MID(A398,6,1),Coordinate,9,false))</f>
        <v/>
      </c>
      <c r="BX398" s="84" t="str">
        <f>IF(ISBLANK(A398),"",VLOOKUP(RIGHT(A398,1),Coordinate,9,false))</f>
        <v/>
      </c>
      <c r="BY398" s="84">
        <f t="array" ref="BY398">SUMPRODUCT(BR398:BX398,TRANSPOSE(Weights))</f>
        <v>0</v>
      </c>
      <c r="BZ398" s="53"/>
    </row>
    <row r="399">
      <c r="A399" s="210"/>
      <c r="B399" s="51" t="str">
        <f>IF(ISBLANK(A399),"",if(C399="","N",if(VLOOKUP(BQ399,NewPlanet,3,false)=C399,"Y","N")))</f>
        <v/>
      </c>
      <c r="C399" s="3"/>
      <c r="D399" s="52"/>
      <c r="E399" s="52"/>
      <c r="F399" s="52"/>
      <c r="G399" s="53"/>
      <c r="H399" s="52"/>
      <c r="I399" s="54" t="str">
        <f t="shared" si="50"/>
        <v/>
      </c>
      <c r="J399" s="52"/>
      <c r="K399" s="52"/>
      <c r="L399" s="52"/>
      <c r="M399" s="52"/>
      <c r="N399" s="52"/>
      <c r="O399" s="54" t="str">
        <f t="shared" si="51"/>
        <v/>
      </c>
      <c r="P399" s="55"/>
      <c r="Q399" s="56"/>
      <c r="R399" s="57"/>
      <c r="S399" s="58"/>
      <c r="T399" s="59"/>
      <c r="U399" s="60"/>
      <c r="V399" s="61"/>
      <c r="W399" s="62"/>
      <c r="X399" s="52"/>
      <c r="Y399" s="63"/>
      <c r="Z399" s="53"/>
      <c r="AA399" s="53"/>
      <c r="AB399" s="53"/>
      <c r="AC399" s="65"/>
      <c r="AD399" s="52"/>
      <c r="AE399" s="52"/>
      <c r="AF399" s="52"/>
      <c r="AG399" s="65"/>
      <c r="AH399" s="52"/>
      <c r="AI399" s="52"/>
      <c r="AJ399" s="52"/>
      <c r="AK399" s="65"/>
      <c r="AL399" s="52"/>
      <c r="AM399" s="52"/>
      <c r="AN399" s="52"/>
      <c r="AO399" s="56"/>
      <c r="AP399" s="56"/>
      <c r="AQ399" s="56"/>
      <c r="AR399" s="58"/>
      <c r="AS399" s="58"/>
      <c r="AT399" s="66"/>
      <c r="AU399" s="60"/>
      <c r="AV399" s="60"/>
      <c r="AW399" s="61"/>
      <c r="AX399" s="62"/>
      <c r="AY399" s="31" t="str">
        <f t="shared" si="52"/>
        <v/>
      </c>
      <c r="AZ399" s="63"/>
      <c r="BA399" s="69"/>
      <c r="BB399" s="69"/>
      <c r="BC399" s="69"/>
      <c r="BD399" s="71"/>
      <c r="BE399" s="71"/>
      <c r="BF399" s="71"/>
      <c r="BG399" s="72"/>
      <c r="BH399" s="73"/>
      <c r="BI399" s="73"/>
      <c r="BJ399" s="74"/>
      <c r="BK399" s="74"/>
      <c r="BL399" s="77" t="str">
        <f t="shared" si="53"/>
        <v/>
      </c>
      <c r="BM399" s="80" t="str">
        <f t="shared" si="54"/>
        <v/>
      </c>
      <c r="BN399" s="81"/>
      <c r="BO399" s="82" t="str">
        <f>IF(ISBLANK(A399),"",VLOOKUP(LEFT(A399,1),Coordinate,2,FALSE))</f>
        <v/>
      </c>
      <c r="BP399" s="83">
        <f t="shared" si="47"/>
        <v>0</v>
      </c>
      <c r="BQ399" s="84">
        <f t="shared" si="48"/>
        <v>0</v>
      </c>
      <c r="BR399" s="54" t="str">
        <f>IF(ISBLANK(A399),"",vlookup(LEFT(A399,1),Coordinate,9,false))</f>
        <v/>
      </c>
      <c r="BS399" s="54" t="str">
        <f>IF(ISBLANK(A399),"",VLOOKUP(MID(A399,2,1),Coordinate,9,false))</f>
        <v/>
      </c>
      <c r="BT399" s="54" t="str">
        <f>IF(ISBLANK(A399),"",VLOOKUP(MID(A399,3,1),Coordinate,9,false))</f>
        <v/>
      </c>
      <c r="BU399" s="54" t="str">
        <f>IF(ISBLANK(A399),"",VLOOKUP(MID(A399,4,1),Coordinate,9,false))</f>
        <v/>
      </c>
      <c r="BV399" s="54" t="str">
        <f>IF(ISBLANK(A399),"",VLOOKUP(MID(A399,5,1),Coordinate,9,false))</f>
        <v/>
      </c>
      <c r="BW399" s="54" t="str">
        <f>IF(ISBLANK(A399),"",VLOOKUP(MID(A399,6,1),Coordinate,9,false))</f>
        <v/>
      </c>
      <c r="BX399" s="84" t="str">
        <f>IF(ISBLANK(A399),"",VLOOKUP(RIGHT(A399,1),Coordinate,9,false))</f>
        <v/>
      </c>
      <c r="BY399" s="84">
        <f t="array" ref="BY399">SUMPRODUCT(BR399:BX399,TRANSPOSE(Weights))</f>
        <v>0</v>
      </c>
      <c r="BZ399" s="53"/>
    </row>
    <row r="400">
      <c r="A400" s="210"/>
      <c r="B400" s="51" t="str">
        <f>IF(ISBLANK(A400),"",if(C400="","N",if(VLOOKUP(BQ400,NewPlanet,3,false)=C400,"Y","N")))</f>
        <v/>
      </c>
      <c r="C400" s="3"/>
      <c r="D400" s="52"/>
      <c r="E400" s="52"/>
      <c r="F400" s="52"/>
      <c r="G400" s="53"/>
      <c r="H400" s="52"/>
      <c r="I400" s="54" t="str">
        <f t="shared" si="50"/>
        <v/>
      </c>
      <c r="J400" s="52"/>
      <c r="K400" s="52"/>
      <c r="L400" s="52"/>
      <c r="M400" s="52"/>
      <c r="N400" s="52"/>
      <c r="O400" s="54" t="str">
        <f t="shared" si="51"/>
        <v/>
      </c>
      <c r="P400" s="55"/>
      <c r="Q400" s="56"/>
      <c r="R400" s="57"/>
      <c r="S400" s="58"/>
      <c r="T400" s="59"/>
      <c r="U400" s="60"/>
      <c r="V400" s="61"/>
      <c r="W400" s="62"/>
      <c r="X400" s="52"/>
      <c r="Y400" s="63"/>
      <c r="Z400" s="53"/>
      <c r="AA400" s="53"/>
      <c r="AB400" s="53"/>
      <c r="AC400" s="65"/>
      <c r="AD400" s="52"/>
      <c r="AE400" s="52"/>
      <c r="AF400" s="52"/>
      <c r="AG400" s="65"/>
      <c r="AH400" s="52"/>
      <c r="AI400" s="52"/>
      <c r="AJ400" s="52"/>
      <c r="AK400" s="65"/>
      <c r="AL400" s="52"/>
      <c r="AM400" s="52"/>
      <c r="AN400" s="52"/>
      <c r="AO400" s="56"/>
      <c r="AP400" s="56"/>
      <c r="AQ400" s="56"/>
      <c r="AR400" s="58"/>
      <c r="AS400" s="58"/>
      <c r="AT400" s="66"/>
      <c r="AU400" s="60"/>
      <c r="AV400" s="60"/>
      <c r="AW400" s="61"/>
      <c r="AX400" s="62"/>
      <c r="AY400" s="31" t="str">
        <f t="shared" si="52"/>
        <v/>
      </c>
      <c r="AZ400" s="63"/>
      <c r="BA400" s="69"/>
      <c r="BB400" s="69"/>
      <c r="BC400" s="69"/>
      <c r="BD400" s="71"/>
      <c r="BE400" s="71"/>
      <c r="BF400" s="71"/>
      <c r="BG400" s="72"/>
      <c r="BH400" s="73"/>
      <c r="BI400" s="73"/>
      <c r="BJ400" s="74"/>
      <c r="BK400" s="74"/>
      <c r="BL400" s="77" t="str">
        <f t="shared" si="53"/>
        <v/>
      </c>
      <c r="BM400" s="80" t="str">
        <f t="shared" si="54"/>
        <v/>
      </c>
      <c r="BN400" s="81"/>
      <c r="BO400" s="82" t="str">
        <f>IF(ISBLANK(A400),"",VLOOKUP(LEFT(A400,1),Coordinate,2,FALSE))</f>
        <v/>
      </c>
      <c r="BP400" s="83">
        <f t="shared" si="47"/>
        <v>0</v>
      </c>
      <c r="BQ400" s="84">
        <f t="shared" si="48"/>
        <v>0</v>
      </c>
      <c r="BR400" s="54" t="str">
        <f>IF(ISBLANK(A400),"",vlookup(LEFT(A400,1),Coordinate,9,false))</f>
        <v/>
      </c>
      <c r="BS400" s="54" t="str">
        <f>IF(ISBLANK(A400),"",VLOOKUP(MID(A400,2,1),Coordinate,9,false))</f>
        <v/>
      </c>
      <c r="BT400" s="54" t="str">
        <f>IF(ISBLANK(A400),"",VLOOKUP(MID(A400,3,1),Coordinate,9,false))</f>
        <v/>
      </c>
      <c r="BU400" s="54" t="str">
        <f>IF(ISBLANK(A400),"",VLOOKUP(MID(A400,4,1),Coordinate,9,false))</f>
        <v/>
      </c>
      <c r="BV400" s="54" t="str">
        <f>IF(ISBLANK(A400),"",VLOOKUP(MID(A400,5,1),Coordinate,9,false))</f>
        <v/>
      </c>
      <c r="BW400" s="54" t="str">
        <f>IF(ISBLANK(A400),"",VLOOKUP(MID(A400,6,1),Coordinate,9,false))</f>
        <v/>
      </c>
      <c r="BX400" s="84" t="str">
        <f>IF(ISBLANK(A400),"",VLOOKUP(RIGHT(A400,1),Coordinate,9,false))</f>
        <v/>
      </c>
      <c r="BY400" s="84">
        <f t="array" ref="BY400">SUMPRODUCT(BR400:BX400,TRANSPOSE(Weights))</f>
        <v>0</v>
      </c>
      <c r="BZ400" s="53"/>
    </row>
    <row r="401">
      <c r="A401" s="140"/>
      <c r="B401" s="51" t="str">
        <f>IF(ISBLANK(A401),"",if(C401="","N",if(VLOOKUP(BQ401,NewPlanet,3,false)=C401,"Y","N")))</f>
        <v/>
      </c>
      <c r="C401" s="141"/>
      <c r="D401" s="52"/>
      <c r="E401" s="52"/>
      <c r="F401" s="52"/>
      <c r="G401" s="52"/>
      <c r="H401" s="52"/>
      <c r="I401" s="54" t="str">
        <f t="shared" si="50"/>
        <v/>
      </c>
      <c r="J401" s="52"/>
      <c r="K401" s="52"/>
      <c r="L401" s="52"/>
      <c r="M401" s="52"/>
      <c r="N401" s="52"/>
      <c r="O401" s="54" t="str">
        <f t="shared" si="51"/>
        <v/>
      </c>
      <c r="P401" s="142"/>
      <c r="Q401" s="56"/>
      <c r="R401" s="143"/>
      <c r="S401" s="58"/>
      <c r="T401" s="144"/>
      <c r="U401" s="60"/>
      <c r="V401" s="61"/>
      <c r="W401" s="62"/>
      <c r="X401" s="52"/>
      <c r="Y401" s="63"/>
      <c r="Z401" s="52"/>
      <c r="AA401" s="52"/>
      <c r="AB401" s="52"/>
      <c r="AC401" s="65"/>
      <c r="AD401" s="52"/>
      <c r="AE401" s="52"/>
      <c r="AF401" s="52"/>
      <c r="AG401" s="65"/>
      <c r="AH401" s="52"/>
      <c r="AI401" s="52"/>
      <c r="AJ401" s="52"/>
      <c r="AK401" s="65"/>
      <c r="AL401" s="52"/>
      <c r="AM401" s="52"/>
      <c r="AN401" s="52"/>
      <c r="AO401" s="56"/>
      <c r="AP401" s="56"/>
      <c r="AQ401" s="56"/>
      <c r="AR401" s="58"/>
      <c r="AS401" s="58"/>
      <c r="AT401" s="58"/>
      <c r="AU401" s="60"/>
      <c r="AV401" s="60"/>
      <c r="AW401" s="61"/>
      <c r="AX401" s="62"/>
      <c r="AY401" s="31" t="str">
        <f t="shared" si="52"/>
        <v/>
      </c>
      <c r="AZ401" s="63"/>
      <c r="BA401" s="69"/>
      <c r="BB401" s="69"/>
      <c r="BC401" s="69"/>
      <c r="BD401" s="71"/>
      <c r="BE401" s="71"/>
      <c r="BF401" s="71"/>
      <c r="BG401" s="72"/>
      <c r="BH401" s="73"/>
      <c r="BI401" s="73"/>
      <c r="BJ401" s="74"/>
      <c r="BK401" s="74"/>
      <c r="BL401" s="77" t="str">
        <f t="shared" si="53"/>
        <v/>
      </c>
      <c r="BM401" s="80" t="str">
        <f t="shared" si="54"/>
        <v/>
      </c>
      <c r="BN401" s="139"/>
      <c r="BO401" s="82" t="str">
        <f>IF(ISBLANK(A401),"",VLOOKUP(LEFT(A401,1),Coordinate,2,FALSE))</f>
        <v/>
      </c>
      <c r="BP401" s="83">
        <f t="shared" si="47"/>
        <v>0</v>
      </c>
      <c r="BQ401" s="84">
        <f t="shared" si="48"/>
        <v>0</v>
      </c>
      <c r="BR401" s="54" t="str">
        <f>IF(ISBLANK(A401),"",vlookup(LEFT(A401,1),Coordinate,9,false))</f>
        <v/>
      </c>
      <c r="BS401" s="54" t="str">
        <f>IF(ISBLANK(A401),"",VLOOKUP(MID(A401,2,1),Coordinate,9,false))</f>
        <v/>
      </c>
      <c r="BT401" s="54" t="str">
        <f>IF(ISBLANK(A401),"",VLOOKUP(MID(A401,3,1),Coordinate,9,false))</f>
        <v/>
      </c>
      <c r="BU401" s="54" t="str">
        <f>IF(ISBLANK(A401),"",VLOOKUP(MID(A401,4,1),Coordinate,9,false))</f>
        <v/>
      </c>
      <c r="BV401" s="54" t="str">
        <f>IF(ISBLANK(A401),"",VLOOKUP(MID(A401,5,1),Coordinate,9,false))</f>
        <v/>
      </c>
      <c r="BW401" s="54" t="str">
        <f>IF(ISBLANK(A401),"",VLOOKUP(MID(A401,6,1),Coordinate,9,false))</f>
        <v/>
      </c>
      <c r="BX401" s="84" t="str">
        <f>IF(ISBLANK(A401),"",VLOOKUP(RIGHT(A401,1),Coordinate,9,false))</f>
        <v/>
      </c>
      <c r="BY401" s="84">
        <f t="array" ref="BY401">SUMPRODUCT(BR401:BX401,TRANSPOSE(Weights))</f>
        <v>0</v>
      </c>
      <c r="BZ401" s="53"/>
    </row>
    <row r="402">
      <c r="A402" s="140"/>
      <c r="B402" s="51" t="str">
        <f>IF(ISBLANK(A402),"",if(C402="","N",if(VLOOKUP(BQ402,NewPlanet,3,false)=C402,"Y","N")))</f>
        <v/>
      </c>
      <c r="C402" s="141"/>
      <c r="D402" s="52"/>
      <c r="E402" s="52"/>
      <c r="F402" s="52"/>
      <c r="G402" s="52"/>
      <c r="H402" s="52"/>
      <c r="I402" s="54" t="str">
        <f t="shared" si="50"/>
        <v/>
      </c>
      <c r="J402" s="52"/>
      <c r="K402" s="52"/>
      <c r="L402" s="52"/>
      <c r="M402" s="52"/>
      <c r="N402" s="52"/>
      <c r="O402" s="54" t="str">
        <f t="shared" si="51"/>
        <v/>
      </c>
      <c r="P402" s="142"/>
      <c r="Q402" s="56"/>
      <c r="R402" s="143"/>
      <c r="S402" s="58"/>
      <c r="T402" s="144"/>
      <c r="U402" s="60"/>
      <c r="V402" s="61"/>
      <c r="W402" s="62"/>
      <c r="X402" s="52"/>
      <c r="Y402" s="63"/>
      <c r="Z402" s="52"/>
      <c r="AA402" s="52"/>
      <c r="AB402" s="52"/>
      <c r="AC402" s="65"/>
      <c r="AD402" s="52"/>
      <c r="AE402" s="52"/>
      <c r="AF402" s="52"/>
      <c r="AG402" s="65"/>
      <c r="AH402" s="52"/>
      <c r="AI402" s="52"/>
      <c r="AJ402" s="52"/>
      <c r="AK402" s="65"/>
      <c r="AL402" s="52"/>
      <c r="AM402" s="52"/>
      <c r="AN402" s="52"/>
      <c r="AO402" s="56"/>
      <c r="AP402" s="56"/>
      <c r="AQ402" s="56"/>
      <c r="AR402" s="58"/>
      <c r="AS402" s="58"/>
      <c r="AT402" s="58"/>
      <c r="AU402" s="60"/>
      <c r="AV402" s="60"/>
      <c r="AW402" s="61"/>
      <c r="AX402" s="62"/>
      <c r="AY402" s="31" t="str">
        <f t="shared" si="52"/>
        <v/>
      </c>
      <c r="AZ402" s="63"/>
      <c r="BA402" s="69"/>
      <c r="BB402" s="69"/>
      <c r="BC402" s="69"/>
      <c r="BD402" s="71"/>
      <c r="BE402" s="71"/>
      <c r="BF402" s="71"/>
      <c r="BG402" s="72"/>
      <c r="BH402" s="73"/>
      <c r="BI402" s="73"/>
      <c r="BJ402" s="74"/>
      <c r="BK402" s="74"/>
      <c r="BL402" s="77" t="str">
        <f t="shared" si="53"/>
        <v/>
      </c>
      <c r="BM402" s="80" t="str">
        <f t="shared" si="54"/>
        <v/>
      </c>
      <c r="BN402" s="139"/>
      <c r="BO402" s="82" t="str">
        <f>IF(ISBLANK(A402),"",VLOOKUP(LEFT(A402,1),Coordinate,2,FALSE))</f>
        <v/>
      </c>
      <c r="BP402" s="83">
        <f t="shared" si="47"/>
        <v>0</v>
      </c>
      <c r="BQ402" s="84">
        <f t="shared" si="48"/>
        <v>0</v>
      </c>
      <c r="BR402" s="54" t="str">
        <f>IF(ISBLANK(A402),"",vlookup(LEFT(A402,1),Coordinate,9,false))</f>
        <v/>
      </c>
      <c r="BS402" s="54" t="str">
        <f>IF(ISBLANK(A402),"",VLOOKUP(MID(A402,2,1),Coordinate,9,false))</f>
        <v/>
      </c>
      <c r="BT402" s="54" t="str">
        <f>IF(ISBLANK(A402),"",VLOOKUP(MID(A402,3,1),Coordinate,9,false))</f>
        <v/>
      </c>
      <c r="BU402" s="54" t="str">
        <f>IF(ISBLANK(A402),"",VLOOKUP(MID(A402,4,1),Coordinate,9,false))</f>
        <v/>
      </c>
      <c r="BV402" s="54" t="str">
        <f>IF(ISBLANK(A402),"",VLOOKUP(MID(A402,5,1),Coordinate,9,false))</f>
        <v/>
      </c>
      <c r="BW402" s="54" t="str">
        <f>IF(ISBLANK(A402),"",VLOOKUP(MID(A402,6,1),Coordinate,9,false))</f>
        <v/>
      </c>
      <c r="BX402" s="84" t="str">
        <f>IF(ISBLANK(A402),"",VLOOKUP(RIGHT(A402,1),Coordinate,9,false))</f>
        <v/>
      </c>
      <c r="BY402" s="84">
        <f t="array" ref="BY402">SUMPRODUCT(BR402:BX402,TRANSPOSE(Weights))</f>
        <v>0</v>
      </c>
      <c r="BZ402" s="53"/>
    </row>
    <row r="403">
      <c r="A403" s="140"/>
      <c r="B403" s="51" t="str">
        <f>IF(ISBLANK(A403),"",if(C403="","N",if(VLOOKUP(BQ403,NewPlanet,3,false)=C403,"Y","N")))</f>
        <v/>
      </c>
      <c r="C403" s="141"/>
      <c r="D403" s="52"/>
      <c r="E403" s="52"/>
      <c r="F403" s="52"/>
      <c r="G403" s="52"/>
      <c r="H403" s="52"/>
      <c r="I403" s="54" t="str">
        <f t="shared" si="50"/>
        <v/>
      </c>
      <c r="J403" s="52"/>
      <c r="K403" s="52"/>
      <c r="L403" s="52"/>
      <c r="M403" s="52"/>
      <c r="N403" s="52"/>
      <c r="O403" s="54" t="str">
        <f t="shared" si="51"/>
        <v/>
      </c>
      <c r="P403" s="142"/>
      <c r="Q403" s="56"/>
      <c r="R403" s="143"/>
      <c r="S403" s="58"/>
      <c r="T403" s="144"/>
      <c r="U403" s="60"/>
      <c r="V403" s="61"/>
      <c r="W403" s="62"/>
      <c r="X403" s="52"/>
      <c r="Y403" s="63"/>
      <c r="Z403" s="52"/>
      <c r="AA403" s="52"/>
      <c r="AB403" s="52"/>
      <c r="AC403" s="65"/>
      <c r="AD403" s="52"/>
      <c r="AE403" s="52"/>
      <c r="AF403" s="52"/>
      <c r="AG403" s="65"/>
      <c r="AH403" s="52"/>
      <c r="AI403" s="52"/>
      <c r="AJ403" s="52"/>
      <c r="AK403" s="65"/>
      <c r="AL403" s="52"/>
      <c r="AM403" s="52"/>
      <c r="AN403" s="52"/>
      <c r="AO403" s="56"/>
      <c r="AP403" s="56"/>
      <c r="AQ403" s="56"/>
      <c r="AR403" s="58"/>
      <c r="AS403" s="58"/>
      <c r="AT403" s="58"/>
      <c r="AU403" s="60"/>
      <c r="AV403" s="60"/>
      <c r="AW403" s="61"/>
      <c r="AX403" s="62"/>
      <c r="AY403" s="31" t="str">
        <f t="shared" si="52"/>
        <v/>
      </c>
      <c r="AZ403" s="63"/>
      <c r="BA403" s="69"/>
      <c r="BB403" s="69"/>
      <c r="BC403" s="69"/>
      <c r="BD403" s="71"/>
      <c r="BE403" s="71"/>
      <c r="BF403" s="71"/>
      <c r="BG403" s="72"/>
      <c r="BH403" s="73"/>
      <c r="BI403" s="73"/>
      <c r="BJ403" s="74"/>
      <c r="BK403" s="74"/>
      <c r="BL403" s="77" t="str">
        <f t="shared" si="53"/>
        <v/>
      </c>
      <c r="BM403" s="80" t="str">
        <f t="shared" si="54"/>
        <v/>
      </c>
      <c r="BN403" s="139"/>
      <c r="BO403" s="82" t="str">
        <f>IF(ISBLANK(A403),"",VLOOKUP(LEFT(A403,1),Coordinate,2,FALSE))</f>
        <v/>
      </c>
      <c r="BP403" s="83">
        <f t="shared" si="47"/>
        <v>0</v>
      </c>
      <c r="BQ403" s="84">
        <f t="shared" si="48"/>
        <v>0</v>
      </c>
      <c r="BR403" s="54" t="str">
        <f>IF(ISBLANK(A403),"",vlookup(LEFT(A403,1),Coordinate,9,false))</f>
        <v/>
      </c>
      <c r="BS403" s="54" t="str">
        <f>IF(ISBLANK(A403),"",VLOOKUP(MID(A403,2,1),Coordinate,9,false))</f>
        <v/>
      </c>
      <c r="BT403" s="54" t="str">
        <f>IF(ISBLANK(A403),"",VLOOKUP(MID(A403,3,1),Coordinate,9,false))</f>
        <v/>
      </c>
      <c r="BU403" s="54" t="str">
        <f>IF(ISBLANK(A403),"",VLOOKUP(MID(A403,4,1),Coordinate,9,false))</f>
        <v/>
      </c>
      <c r="BV403" s="54" t="str">
        <f>IF(ISBLANK(A403),"",VLOOKUP(MID(A403,5,1),Coordinate,9,false))</f>
        <v/>
      </c>
      <c r="BW403" s="54" t="str">
        <f>IF(ISBLANK(A403),"",VLOOKUP(MID(A403,6,1),Coordinate,9,false))</f>
        <v/>
      </c>
      <c r="BX403" s="84" t="str">
        <f>IF(ISBLANK(A403),"",VLOOKUP(RIGHT(A403,1),Coordinate,9,false))</f>
        <v/>
      </c>
      <c r="BY403" s="84">
        <f t="array" ref="BY403">SUMPRODUCT(BR403:BX403,TRANSPOSE(Weights))</f>
        <v>0</v>
      </c>
      <c r="BZ403" s="53"/>
    </row>
    <row r="404">
      <c r="A404" s="140"/>
      <c r="B404" s="51" t="str">
        <f>IF(ISBLANK(A404),"",if(C404="","N",if(VLOOKUP(BQ404,NewPlanet,3,false)=C404,"Y","N")))</f>
        <v/>
      </c>
      <c r="C404" s="141"/>
      <c r="D404" s="52"/>
      <c r="E404" s="52"/>
      <c r="F404" s="52"/>
      <c r="G404" s="52"/>
      <c r="H404" s="52"/>
      <c r="I404" s="54" t="str">
        <f t="shared" si="50"/>
        <v/>
      </c>
      <c r="J404" s="52"/>
      <c r="K404" s="52"/>
      <c r="L404" s="52"/>
      <c r="M404" s="52"/>
      <c r="N404" s="52"/>
      <c r="O404" s="54" t="str">
        <f t="shared" si="51"/>
        <v/>
      </c>
      <c r="P404" s="142"/>
      <c r="Q404" s="56"/>
      <c r="R404" s="143"/>
      <c r="S404" s="58"/>
      <c r="T404" s="144"/>
      <c r="U404" s="60"/>
      <c r="V404" s="61"/>
      <c r="W404" s="62"/>
      <c r="X404" s="52"/>
      <c r="Y404" s="63"/>
      <c r="Z404" s="52"/>
      <c r="AA404" s="52"/>
      <c r="AB404" s="52"/>
      <c r="AC404" s="65"/>
      <c r="AD404" s="52"/>
      <c r="AE404" s="52"/>
      <c r="AF404" s="52"/>
      <c r="AG404" s="65"/>
      <c r="AH404" s="52"/>
      <c r="AI404" s="52"/>
      <c r="AJ404" s="52"/>
      <c r="AK404" s="65"/>
      <c r="AL404" s="52"/>
      <c r="AM404" s="52"/>
      <c r="AN404" s="52"/>
      <c r="AO404" s="56"/>
      <c r="AP404" s="56"/>
      <c r="AQ404" s="56"/>
      <c r="AR404" s="58"/>
      <c r="AS404" s="58"/>
      <c r="AT404" s="58"/>
      <c r="AU404" s="60"/>
      <c r="AV404" s="60"/>
      <c r="AW404" s="61"/>
      <c r="AX404" s="62"/>
      <c r="AY404" s="31" t="str">
        <f t="shared" si="52"/>
        <v/>
      </c>
      <c r="AZ404" s="63"/>
      <c r="BA404" s="69"/>
      <c r="BB404" s="69"/>
      <c r="BC404" s="69"/>
      <c r="BD404" s="71"/>
      <c r="BE404" s="71"/>
      <c r="BF404" s="71"/>
      <c r="BG404" s="72"/>
      <c r="BH404" s="73"/>
      <c r="BI404" s="73"/>
      <c r="BJ404" s="74"/>
      <c r="BK404" s="74"/>
      <c r="BL404" s="77" t="str">
        <f t="shared" si="53"/>
        <v/>
      </c>
      <c r="BM404" s="80" t="str">
        <f t="shared" si="54"/>
        <v/>
      </c>
      <c r="BN404" s="139"/>
      <c r="BO404" s="82" t="str">
        <f>IF(ISBLANK(A404),"",VLOOKUP(LEFT(A404,1),Coordinate,2,FALSE))</f>
        <v/>
      </c>
      <c r="BP404" s="83">
        <f t="shared" si="47"/>
        <v>0</v>
      </c>
      <c r="BQ404" s="84">
        <f t="shared" si="48"/>
        <v>0</v>
      </c>
      <c r="BR404" s="54" t="str">
        <f>IF(ISBLANK(A404),"",vlookup(LEFT(A404,1),Coordinate,9,false))</f>
        <v/>
      </c>
      <c r="BS404" s="54" t="str">
        <f>IF(ISBLANK(A404),"",VLOOKUP(MID(A404,2,1),Coordinate,9,false))</f>
        <v/>
      </c>
      <c r="BT404" s="54" t="str">
        <f>IF(ISBLANK(A404),"",VLOOKUP(MID(A404,3,1),Coordinate,9,false))</f>
        <v/>
      </c>
      <c r="BU404" s="54" t="str">
        <f>IF(ISBLANK(A404),"",VLOOKUP(MID(A404,4,1),Coordinate,9,false))</f>
        <v/>
      </c>
      <c r="BV404" s="54" t="str">
        <f>IF(ISBLANK(A404),"",VLOOKUP(MID(A404,5,1),Coordinate,9,false))</f>
        <v/>
      </c>
      <c r="BW404" s="54" t="str">
        <f>IF(ISBLANK(A404),"",VLOOKUP(MID(A404,6,1),Coordinate,9,false))</f>
        <v/>
      </c>
      <c r="BX404" s="84" t="str">
        <f>IF(ISBLANK(A404),"",VLOOKUP(RIGHT(A404,1),Coordinate,9,false))</f>
        <v/>
      </c>
      <c r="BY404" s="84">
        <f t="array" ref="BY404">SUMPRODUCT(BR404:BX404,TRANSPOSE(Weights))</f>
        <v>0</v>
      </c>
      <c r="BZ404" s="53"/>
    </row>
    <row r="405">
      <c r="A405" s="140"/>
      <c r="B405" s="51" t="str">
        <f>IF(ISBLANK(A405),"",if(C405="","N",if(VLOOKUP(BQ405,NewPlanet,3,false)=C405,"Y","N")))</f>
        <v/>
      </c>
      <c r="C405" s="141"/>
      <c r="D405" s="52"/>
      <c r="E405" s="52"/>
      <c r="F405" s="52"/>
      <c r="G405" s="52"/>
      <c r="H405" s="52"/>
      <c r="I405" s="54" t="str">
        <f t="shared" si="50"/>
        <v/>
      </c>
      <c r="J405" s="52"/>
      <c r="K405" s="52"/>
      <c r="L405" s="52"/>
      <c r="M405" s="52"/>
      <c r="N405" s="52"/>
      <c r="O405" s="54" t="str">
        <f t="shared" si="51"/>
        <v/>
      </c>
      <c r="P405" s="142"/>
      <c r="Q405" s="56"/>
      <c r="R405" s="143"/>
      <c r="S405" s="58"/>
      <c r="T405" s="144"/>
      <c r="U405" s="60"/>
      <c r="V405" s="61"/>
      <c r="W405" s="62"/>
      <c r="X405" s="52"/>
      <c r="Y405" s="63"/>
      <c r="Z405" s="52"/>
      <c r="AA405" s="52"/>
      <c r="AB405" s="52"/>
      <c r="AC405" s="65"/>
      <c r="AD405" s="52"/>
      <c r="AE405" s="52"/>
      <c r="AF405" s="52"/>
      <c r="AG405" s="65"/>
      <c r="AH405" s="52"/>
      <c r="AI405" s="52"/>
      <c r="AJ405" s="52"/>
      <c r="AK405" s="65"/>
      <c r="AL405" s="52"/>
      <c r="AM405" s="52"/>
      <c r="AN405" s="52"/>
      <c r="AO405" s="56"/>
      <c r="AP405" s="56"/>
      <c r="AQ405" s="56"/>
      <c r="AR405" s="58"/>
      <c r="AS405" s="58"/>
      <c r="AT405" s="58"/>
      <c r="AU405" s="60"/>
      <c r="AV405" s="60"/>
      <c r="AW405" s="61"/>
      <c r="AX405" s="62"/>
      <c r="AY405" s="31" t="str">
        <f t="shared" si="52"/>
        <v/>
      </c>
      <c r="AZ405" s="63"/>
      <c r="BA405" s="69"/>
      <c r="BB405" s="69"/>
      <c r="BC405" s="69"/>
      <c r="BD405" s="71"/>
      <c r="BE405" s="71"/>
      <c r="BF405" s="71"/>
      <c r="BG405" s="72"/>
      <c r="BH405" s="73"/>
      <c r="BI405" s="73"/>
      <c r="BJ405" s="74"/>
      <c r="BK405" s="74"/>
      <c r="BL405" s="77" t="str">
        <f t="shared" si="53"/>
        <v/>
      </c>
      <c r="BM405" s="80" t="str">
        <f t="shared" si="54"/>
        <v/>
      </c>
      <c r="BN405" s="139"/>
      <c r="BO405" s="82" t="str">
        <f>IF(ISBLANK(A405),"",VLOOKUP(LEFT(A405,1),Coordinate,2,FALSE))</f>
        <v/>
      </c>
      <c r="BP405" s="83">
        <f t="shared" si="47"/>
        <v>0</v>
      </c>
      <c r="BQ405" s="84">
        <f t="shared" si="48"/>
        <v>0</v>
      </c>
      <c r="BR405" s="54" t="str">
        <f>IF(ISBLANK(A405),"",vlookup(LEFT(A405,1),Coordinate,9,false))</f>
        <v/>
      </c>
      <c r="BS405" s="54" t="str">
        <f>IF(ISBLANK(A405),"",VLOOKUP(MID(A405,2,1),Coordinate,9,false))</f>
        <v/>
      </c>
      <c r="BT405" s="54" t="str">
        <f>IF(ISBLANK(A405),"",VLOOKUP(MID(A405,3,1),Coordinate,9,false))</f>
        <v/>
      </c>
      <c r="BU405" s="54" t="str">
        <f>IF(ISBLANK(A405),"",VLOOKUP(MID(A405,4,1),Coordinate,9,false))</f>
        <v/>
      </c>
      <c r="BV405" s="54" t="str">
        <f>IF(ISBLANK(A405),"",VLOOKUP(MID(A405,5,1),Coordinate,9,false))</f>
        <v/>
      </c>
      <c r="BW405" s="54" t="str">
        <f>IF(ISBLANK(A405),"",VLOOKUP(MID(A405,6,1),Coordinate,9,false))</f>
        <v/>
      </c>
      <c r="BX405" s="84" t="str">
        <f>IF(ISBLANK(A405),"",VLOOKUP(RIGHT(A405,1),Coordinate,9,false))</f>
        <v/>
      </c>
      <c r="BY405" s="84">
        <f t="array" ref="BY405">SUMPRODUCT(BR405:BX405,TRANSPOSE(Weights))</f>
        <v>0</v>
      </c>
      <c r="BZ405" s="53"/>
    </row>
    <row r="406">
      <c r="A406" s="140"/>
      <c r="B406" s="51" t="str">
        <f>IF(ISBLANK(A406),"",if(C406="","N",if(VLOOKUP(BQ406,NewPlanet,3,false)=C406,"Y","N")))</f>
        <v/>
      </c>
      <c r="C406" s="141"/>
      <c r="D406" s="52"/>
      <c r="E406" s="52"/>
      <c r="F406" s="52"/>
      <c r="G406" s="52"/>
      <c r="H406" s="52"/>
      <c r="I406" s="54" t="str">
        <f t="shared" si="50"/>
        <v/>
      </c>
      <c r="J406" s="52"/>
      <c r="K406" s="52"/>
      <c r="L406" s="52"/>
      <c r="M406" s="52"/>
      <c r="N406" s="52"/>
      <c r="O406" s="54" t="str">
        <f t="shared" si="51"/>
        <v/>
      </c>
      <c r="P406" s="142"/>
      <c r="Q406" s="56"/>
      <c r="R406" s="143"/>
      <c r="S406" s="58"/>
      <c r="T406" s="144"/>
      <c r="U406" s="60"/>
      <c r="V406" s="61"/>
      <c r="W406" s="62"/>
      <c r="X406" s="52"/>
      <c r="Y406" s="63"/>
      <c r="Z406" s="52"/>
      <c r="AA406" s="52"/>
      <c r="AB406" s="52"/>
      <c r="AC406" s="65"/>
      <c r="AD406" s="52"/>
      <c r="AE406" s="52"/>
      <c r="AF406" s="52"/>
      <c r="AG406" s="65"/>
      <c r="AH406" s="52"/>
      <c r="AI406" s="52"/>
      <c r="AJ406" s="52"/>
      <c r="AK406" s="65"/>
      <c r="AL406" s="52"/>
      <c r="AM406" s="52"/>
      <c r="AN406" s="52"/>
      <c r="AO406" s="56"/>
      <c r="AP406" s="56"/>
      <c r="AQ406" s="56"/>
      <c r="AR406" s="58"/>
      <c r="AS406" s="58"/>
      <c r="AT406" s="58"/>
      <c r="AU406" s="60"/>
      <c r="AV406" s="60"/>
      <c r="AW406" s="61"/>
      <c r="AX406" s="62"/>
      <c r="AY406" s="31" t="str">
        <f t="shared" si="52"/>
        <v/>
      </c>
      <c r="AZ406" s="63"/>
      <c r="BA406" s="69"/>
      <c r="BB406" s="69"/>
      <c r="BC406" s="69"/>
      <c r="BD406" s="71"/>
      <c r="BE406" s="71"/>
      <c r="BF406" s="71"/>
      <c r="BG406" s="72"/>
      <c r="BH406" s="73"/>
      <c r="BI406" s="73"/>
      <c r="BJ406" s="74"/>
      <c r="BK406" s="74"/>
      <c r="BL406" s="77" t="str">
        <f t="shared" si="53"/>
        <v/>
      </c>
      <c r="BM406" s="80" t="str">
        <f t="shared" si="54"/>
        <v/>
      </c>
      <c r="BN406" s="139"/>
      <c r="BO406" s="82" t="str">
        <f>IF(ISBLANK(A406),"",VLOOKUP(LEFT(A406,1),Coordinate,2,FALSE))</f>
        <v/>
      </c>
      <c r="BP406" s="83">
        <f t="shared" si="47"/>
        <v>0</v>
      </c>
      <c r="BQ406" s="84">
        <f t="shared" si="48"/>
        <v>0</v>
      </c>
      <c r="BR406" s="54" t="str">
        <f>IF(ISBLANK(A406),"",vlookup(LEFT(A406,1),Coordinate,9,false))</f>
        <v/>
      </c>
      <c r="BS406" s="54" t="str">
        <f>IF(ISBLANK(A406),"",VLOOKUP(MID(A406,2,1),Coordinate,9,false))</f>
        <v/>
      </c>
      <c r="BT406" s="54" t="str">
        <f>IF(ISBLANK(A406),"",VLOOKUP(MID(A406,3,1),Coordinate,9,false))</f>
        <v/>
      </c>
      <c r="BU406" s="54" t="str">
        <f>IF(ISBLANK(A406),"",VLOOKUP(MID(A406,4,1),Coordinate,9,false))</f>
        <v/>
      </c>
      <c r="BV406" s="54" t="str">
        <f>IF(ISBLANK(A406),"",VLOOKUP(MID(A406,5,1),Coordinate,9,false))</f>
        <v/>
      </c>
      <c r="BW406" s="54" t="str">
        <f>IF(ISBLANK(A406),"",VLOOKUP(MID(A406,6,1),Coordinate,9,false))</f>
        <v/>
      </c>
      <c r="BX406" s="84" t="str">
        <f>IF(ISBLANK(A406),"",VLOOKUP(RIGHT(A406,1),Coordinate,9,false))</f>
        <v/>
      </c>
      <c r="BY406" s="84">
        <f t="array" ref="BY406">SUMPRODUCT(BR406:BX406,TRANSPOSE(Weights))</f>
        <v>0</v>
      </c>
      <c r="BZ406" s="53"/>
    </row>
    <row r="407">
      <c r="A407" s="140"/>
      <c r="B407" s="51" t="str">
        <f>IF(ISBLANK(A407),"",if(C407="","N",if(VLOOKUP(BQ407,NewPlanet,3,false)=C407,"Y","N")))</f>
        <v/>
      </c>
      <c r="C407" s="141"/>
      <c r="D407" s="52"/>
      <c r="E407" s="52"/>
      <c r="F407" s="52"/>
      <c r="G407" s="52"/>
      <c r="H407" s="52"/>
      <c r="I407" s="54" t="str">
        <f t="shared" si="50"/>
        <v/>
      </c>
      <c r="J407" s="52"/>
      <c r="K407" s="52"/>
      <c r="L407" s="52"/>
      <c r="M407" s="52"/>
      <c r="N407" s="52"/>
      <c r="O407" s="54" t="str">
        <f t="shared" si="51"/>
        <v/>
      </c>
      <c r="P407" s="142"/>
      <c r="Q407" s="56"/>
      <c r="R407" s="143"/>
      <c r="S407" s="58"/>
      <c r="T407" s="144"/>
      <c r="U407" s="60"/>
      <c r="V407" s="61"/>
      <c r="W407" s="62"/>
      <c r="X407" s="52"/>
      <c r="Y407" s="63"/>
      <c r="Z407" s="52"/>
      <c r="AA407" s="52"/>
      <c r="AB407" s="52"/>
      <c r="AC407" s="65"/>
      <c r="AD407" s="52"/>
      <c r="AE407" s="52"/>
      <c r="AF407" s="52"/>
      <c r="AG407" s="65"/>
      <c r="AH407" s="52"/>
      <c r="AI407" s="52"/>
      <c r="AJ407" s="52"/>
      <c r="AK407" s="65"/>
      <c r="AL407" s="52"/>
      <c r="AM407" s="52"/>
      <c r="AN407" s="52"/>
      <c r="AO407" s="56"/>
      <c r="AP407" s="56"/>
      <c r="AQ407" s="56"/>
      <c r="AR407" s="58"/>
      <c r="AS407" s="58"/>
      <c r="AT407" s="58"/>
      <c r="AU407" s="60"/>
      <c r="AV407" s="60"/>
      <c r="AW407" s="61"/>
      <c r="AX407" s="62"/>
      <c r="AY407" s="31" t="str">
        <f t="shared" si="52"/>
        <v/>
      </c>
      <c r="AZ407" s="63"/>
      <c r="BA407" s="69"/>
      <c r="BB407" s="69"/>
      <c r="BC407" s="69"/>
      <c r="BD407" s="71"/>
      <c r="BE407" s="71"/>
      <c r="BF407" s="71"/>
      <c r="BG407" s="72"/>
      <c r="BH407" s="73"/>
      <c r="BI407" s="73"/>
      <c r="BJ407" s="74"/>
      <c r="BK407" s="74"/>
      <c r="BL407" s="77" t="str">
        <f t="shared" si="53"/>
        <v/>
      </c>
      <c r="BM407" s="80" t="str">
        <f t="shared" si="54"/>
        <v/>
      </c>
      <c r="BN407" s="139"/>
      <c r="BO407" s="82" t="str">
        <f>IF(ISBLANK(A407),"",VLOOKUP(LEFT(A407,1),Coordinate,2,FALSE))</f>
        <v/>
      </c>
      <c r="BP407" s="83">
        <f t="shared" si="47"/>
        <v>0</v>
      </c>
      <c r="BQ407" s="84">
        <f t="shared" si="48"/>
        <v>0</v>
      </c>
      <c r="BR407" s="54" t="str">
        <f>IF(ISBLANK(A407),"",vlookup(LEFT(A407,1),Coordinate,9,false))</f>
        <v/>
      </c>
      <c r="BS407" s="54" t="str">
        <f>IF(ISBLANK(A407),"",VLOOKUP(MID(A407,2,1),Coordinate,9,false))</f>
        <v/>
      </c>
      <c r="BT407" s="54" t="str">
        <f>IF(ISBLANK(A407),"",VLOOKUP(MID(A407,3,1),Coordinate,9,false))</f>
        <v/>
      </c>
      <c r="BU407" s="54" t="str">
        <f>IF(ISBLANK(A407),"",VLOOKUP(MID(A407,4,1),Coordinate,9,false))</f>
        <v/>
      </c>
      <c r="BV407" s="54" t="str">
        <f>IF(ISBLANK(A407),"",VLOOKUP(MID(A407,5,1),Coordinate,9,false))</f>
        <v/>
      </c>
      <c r="BW407" s="54" t="str">
        <f>IF(ISBLANK(A407),"",VLOOKUP(MID(A407,6,1),Coordinate,9,false))</f>
        <v/>
      </c>
      <c r="BX407" s="84" t="str">
        <f>IF(ISBLANK(A407),"",VLOOKUP(RIGHT(A407,1),Coordinate,9,false))</f>
        <v/>
      </c>
      <c r="BY407" s="84">
        <f t="array" ref="BY407">SUMPRODUCT(BR407:BX407,TRANSPOSE(Weights))</f>
        <v>0</v>
      </c>
      <c r="BZ407" s="53"/>
    </row>
    <row r="408">
      <c r="A408" s="140"/>
      <c r="B408" s="51" t="str">
        <f>IF(ISBLANK(A408),"",if(C408="","N",if(VLOOKUP(BQ408,NewPlanet,3,false)=C408,"Y","N")))</f>
        <v/>
      </c>
      <c r="C408" s="141"/>
      <c r="D408" s="52"/>
      <c r="E408" s="52"/>
      <c r="F408" s="52"/>
      <c r="G408" s="52"/>
      <c r="H408" s="52"/>
      <c r="I408" s="54" t="str">
        <f t="shared" si="50"/>
        <v/>
      </c>
      <c r="J408" s="52"/>
      <c r="K408" s="52"/>
      <c r="L408" s="52"/>
      <c r="M408" s="52"/>
      <c r="N408" s="52"/>
      <c r="O408" s="54" t="str">
        <f t="shared" si="51"/>
        <v/>
      </c>
      <c r="P408" s="142"/>
      <c r="Q408" s="56"/>
      <c r="R408" s="143"/>
      <c r="S408" s="58"/>
      <c r="T408" s="144"/>
      <c r="U408" s="60"/>
      <c r="V408" s="61"/>
      <c r="W408" s="62"/>
      <c r="X408" s="52"/>
      <c r="Y408" s="63"/>
      <c r="Z408" s="52"/>
      <c r="AA408" s="52"/>
      <c r="AB408" s="52"/>
      <c r="AC408" s="65"/>
      <c r="AD408" s="52"/>
      <c r="AE408" s="52"/>
      <c r="AF408" s="52"/>
      <c r="AG408" s="65"/>
      <c r="AH408" s="52"/>
      <c r="AI408" s="52"/>
      <c r="AJ408" s="52"/>
      <c r="AK408" s="65"/>
      <c r="AL408" s="52"/>
      <c r="AM408" s="52"/>
      <c r="AN408" s="52"/>
      <c r="AO408" s="56"/>
      <c r="AP408" s="56"/>
      <c r="AQ408" s="56"/>
      <c r="AR408" s="58"/>
      <c r="AS408" s="58"/>
      <c r="AT408" s="58"/>
      <c r="AU408" s="60"/>
      <c r="AV408" s="60"/>
      <c r="AW408" s="61"/>
      <c r="AX408" s="62"/>
      <c r="AY408" s="31" t="str">
        <f t="shared" si="52"/>
        <v/>
      </c>
      <c r="AZ408" s="63"/>
      <c r="BA408" s="69"/>
      <c r="BB408" s="69"/>
      <c r="BC408" s="69"/>
      <c r="BD408" s="71"/>
      <c r="BE408" s="71"/>
      <c r="BF408" s="71"/>
      <c r="BG408" s="72"/>
      <c r="BH408" s="73"/>
      <c r="BI408" s="73"/>
      <c r="BJ408" s="74"/>
      <c r="BK408" s="74"/>
      <c r="BL408" s="77" t="str">
        <f t="shared" si="53"/>
        <v/>
      </c>
      <c r="BM408" s="80" t="str">
        <f t="shared" si="54"/>
        <v/>
      </c>
      <c r="BN408" s="139"/>
      <c r="BO408" s="82" t="str">
        <f>IF(ISBLANK(A408),"",VLOOKUP(LEFT(A408,1),Coordinate,2,FALSE))</f>
        <v/>
      </c>
      <c r="BP408" s="83">
        <f t="shared" si="47"/>
        <v>0</v>
      </c>
      <c r="BQ408" s="84">
        <f t="shared" si="48"/>
        <v>0</v>
      </c>
      <c r="BR408" s="54" t="str">
        <f>IF(ISBLANK(A408),"",vlookup(LEFT(A408,1),Coordinate,9,false))</f>
        <v/>
      </c>
      <c r="BS408" s="54" t="str">
        <f>IF(ISBLANK(A408),"",VLOOKUP(MID(A408,2,1),Coordinate,9,false))</f>
        <v/>
      </c>
      <c r="BT408" s="54" t="str">
        <f>IF(ISBLANK(A408),"",VLOOKUP(MID(A408,3,1),Coordinate,9,false))</f>
        <v/>
      </c>
      <c r="BU408" s="54" t="str">
        <f>IF(ISBLANK(A408),"",VLOOKUP(MID(A408,4,1),Coordinate,9,false))</f>
        <v/>
      </c>
      <c r="BV408" s="54" t="str">
        <f>IF(ISBLANK(A408),"",VLOOKUP(MID(A408,5,1),Coordinate,9,false))</f>
        <v/>
      </c>
      <c r="BW408" s="54" t="str">
        <f>IF(ISBLANK(A408),"",VLOOKUP(MID(A408,6,1),Coordinate,9,false))</f>
        <v/>
      </c>
      <c r="BX408" s="84" t="str">
        <f>IF(ISBLANK(A408),"",VLOOKUP(RIGHT(A408,1),Coordinate,9,false))</f>
        <v/>
      </c>
      <c r="BY408" s="84">
        <f t="array" ref="BY408">SUMPRODUCT(BR408:BX408,TRANSPOSE(Weights))</f>
        <v>0</v>
      </c>
      <c r="BZ408" s="53"/>
    </row>
    <row r="409">
      <c r="A409" s="140"/>
      <c r="B409" s="51" t="str">
        <f>IF(ISBLANK(A409),"",if(C409="","N",if(VLOOKUP(BQ409,NewPlanet,3,false)=C409,"Y","N")))</f>
        <v/>
      </c>
      <c r="C409" s="141"/>
      <c r="D409" s="52"/>
      <c r="E409" s="52"/>
      <c r="F409" s="52"/>
      <c r="G409" s="52"/>
      <c r="H409" s="52"/>
      <c r="I409" s="54" t="str">
        <f t="shared" si="50"/>
        <v/>
      </c>
      <c r="J409" s="52"/>
      <c r="K409" s="52"/>
      <c r="L409" s="52"/>
      <c r="M409" s="52"/>
      <c r="N409" s="52"/>
      <c r="O409" s="54" t="str">
        <f t="shared" si="51"/>
        <v/>
      </c>
      <c r="P409" s="142"/>
      <c r="Q409" s="56"/>
      <c r="R409" s="143"/>
      <c r="S409" s="58"/>
      <c r="T409" s="144"/>
      <c r="U409" s="60"/>
      <c r="V409" s="61"/>
      <c r="W409" s="62"/>
      <c r="X409" s="52"/>
      <c r="Y409" s="63"/>
      <c r="Z409" s="52"/>
      <c r="AA409" s="52"/>
      <c r="AB409" s="52"/>
      <c r="AC409" s="65"/>
      <c r="AD409" s="52"/>
      <c r="AE409" s="52"/>
      <c r="AF409" s="52"/>
      <c r="AG409" s="65"/>
      <c r="AH409" s="52"/>
      <c r="AI409" s="52"/>
      <c r="AJ409" s="52"/>
      <c r="AK409" s="65"/>
      <c r="AL409" s="52"/>
      <c r="AM409" s="52"/>
      <c r="AN409" s="52"/>
      <c r="AO409" s="56"/>
      <c r="AP409" s="56"/>
      <c r="AQ409" s="56"/>
      <c r="AR409" s="58"/>
      <c r="AS409" s="58"/>
      <c r="AT409" s="58"/>
      <c r="AU409" s="60"/>
      <c r="AV409" s="60"/>
      <c r="AW409" s="61"/>
      <c r="AX409" s="62"/>
      <c r="AY409" s="31" t="str">
        <f t="shared" si="52"/>
        <v/>
      </c>
      <c r="AZ409" s="63"/>
      <c r="BA409" s="69"/>
      <c r="BB409" s="69"/>
      <c r="BC409" s="69"/>
      <c r="BD409" s="71"/>
      <c r="BE409" s="71"/>
      <c r="BF409" s="71"/>
      <c r="BG409" s="72"/>
      <c r="BH409" s="73"/>
      <c r="BI409" s="73"/>
      <c r="BJ409" s="74"/>
      <c r="BK409" s="74"/>
      <c r="BL409" s="77" t="str">
        <f t="shared" si="53"/>
        <v/>
      </c>
      <c r="BM409" s="80" t="str">
        <f t="shared" si="54"/>
        <v/>
      </c>
      <c r="BN409" s="139"/>
      <c r="BO409" s="82" t="str">
        <f>IF(ISBLANK(A409),"",VLOOKUP(LEFT(A409,1),Coordinate,2,FALSE))</f>
        <v/>
      </c>
      <c r="BP409" s="83">
        <f t="shared" si="47"/>
        <v>0</v>
      </c>
      <c r="BQ409" s="84">
        <f t="shared" si="48"/>
        <v>0</v>
      </c>
      <c r="BR409" s="54" t="str">
        <f>IF(ISBLANK(A409),"",vlookup(LEFT(A409,1),Coordinate,9,false))</f>
        <v/>
      </c>
      <c r="BS409" s="54" t="str">
        <f>IF(ISBLANK(A409),"",VLOOKUP(MID(A409,2,1),Coordinate,9,false))</f>
        <v/>
      </c>
      <c r="BT409" s="54" t="str">
        <f>IF(ISBLANK(A409),"",VLOOKUP(MID(A409,3,1),Coordinate,9,false))</f>
        <v/>
      </c>
      <c r="BU409" s="54" t="str">
        <f>IF(ISBLANK(A409),"",VLOOKUP(MID(A409,4,1),Coordinate,9,false))</f>
        <v/>
      </c>
      <c r="BV409" s="54" t="str">
        <f>IF(ISBLANK(A409),"",VLOOKUP(MID(A409,5,1),Coordinate,9,false))</f>
        <v/>
      </c>
      <c r="BW409" s="54" t="str">
        <f>IF(ISBLANK(A409),"",VLOOKUP(MID(A409,6,1),Coordinate,9,false))</f>
        <v/>
      </c>
      <c r="BX409" s="84" t="str">
        <f>IF(ISBLANK(A409),"",VLOOKUP(RIGHT(A409,1),Coordinate,9,false))</f>
        <v/>
      </c>
      <c r="BY409" s="84">
        <f t="array" ref="BY409">SUMPRODUCT(BR409:BX409,TRANSPOSE(Weights))</f>
        <v>0</v>
      </c>
      <c r="BZ409" s="53"/>
    </row>
    <row r="410">
      <c r="A410" s="140"/>
      <c r="B410" s="51" t="str">
        <f>IF(ISBLANK(A410),"",if(C410="","N",if(VLOOKUP(BQ410,NewPlanet,3,false)=C410,"Y","N")))</f>
        <v/>
      </c>
      <c r="C410" s="141"/>
      <c r="D410" s="52"/>
      <c r="E410" s="52"/>
      <c r="F410" s="52"/>
      <c r="G410" s="52"/>
      <c r="H410" s="52"/>
      <c r="I410" s="54" t="str">
        <f t="shared" si="50"/>
        <v/>
      </c>
      <c r="J410" s="52"/>
      <c r="K410" s="52"/>
      <c r="L410" s="52"/>
      <c r="M410" s="52"/>
      <c r="N410" s="52"/>
      <c r="O410" s="54" t="str">
        <f t="shared" si="51"/>
        <v/>
      </c>
      <c r="P410" s="142"/>
      <c r="Q410" s="56"/>
      <c r="R410" s="143"/>
      <c r="S410" s="58"/>
      <c r="T410" s="144"/>
      <c r="U410" s="60"/>
      <c r="V410" s="61"/>
      <c r="W410" s="62"/>
      <c r="X410" s="52"/>
      <c r="Y410" s="63"/>
      <c r="Z410" s="52"/>
      <c r="AA410" s="52"/>
      <c r="AB410" s="52"/>
      <c r="AC410" s="65"/>
      <c r="AD410" s="52"/>
      <c r="AE410" s="52"/>
      <c r="AF410" s="52"/>
      <c r="AG410" s="65"/>
      <c r="AH410" s="52"/>
      <c r="AI410" s="52"/>
      <c r="AJ410" s="52"/>
      <c r="AK410" s="65"/>
      <c r="AL410" s="52"/>
      <c r="AM410" s="52"/>
      <c r="AN410" s="52"/>
      <c r="AO410" s="56"/>
      <c r="AP410" s="56"/>
      <c r="AQ410" s="56"/>
      <c r="AR410" s="58"/>
      <c r="AS410" s="58"/>
      <c r="AT410" s="58"/>
      <c r="AU410" s="60"/>
      <c r="AV410" s="60"/>
      <c r="AW410" s="61"/>
      <c r="AX410" s="62"/>
      <c r="AY410" s="31" t="str">
        <f t="shared" si="52"/>
        <v/>
      </c>
      <c r="AZ410" s="63"/>
      <c r="BA410" s="69"/>
      <c r="BB410" s="69"/>
      <c r="BC410" s="69"/>
      <c r="BD410" s="71"/>
      <c r="BE410" s="71"/>
      <c r="BF410" s="71"/>
      <c r="BG410" s="72"/>
      <c r="BH410" s="73"/>
      <c r="BI410" s="73"/>
      <c r="BJ410" s="74"/>
      <c r="BK410" s="74"/>
      <c r="BL410" s="77" t="str">
        <f t="shared" si="53"/>
        <v/>
      </c>
      <c r="BM410" s="80" t="str">
        <f t="shared" si="54"/>
        <v/>
      </c>
      <c r="BN410" s="139"/>
      <c r="BO410" s="82" t="str">
        <f>IF(ISBLANK(A410),"",VLOOKUP(LEFT(A410,1),Coordinate,2,FALSE))</f>
        <v/>
      </c>
      <c r="BP410" s="83">
        <f t="shared" si="47"/>
        <v>0</v>
      </c>
      <c r="BQ410" s="84">
        <f t="shared" si="48"/>
        <v>0</v>
      </c>
      <c r="BR410" s="54" t="str">
        <f>IF(ISBLANK(A410),"",vlookup(LEFT(A410,1),Coordinate,9,false))</f>
        <v/>
      </c>
      <c r="BS410" s="54" t="str">
        <f>IF(ISBLANK(A410),"",VLOOKUP(MID(A410,2,1),Coordinate,9,false))</f>
        <v/>
      </c>
      <c r="BT410" s="54" t="str">
        <f>IF(ISBLANK(A410),"",VLOOKUP(MID(A410,3,1),Coordinate,9,false))</f>
        <v/>
      </c>
      <c r="BU410" s="54" t="str">
        <f>IF(ISBLANK(A410),"",VLOOKUP(MID(A410,4,1),Coordinate,9,false))</f>
        <v/>
      </c>
      <c r="BV410" s="54" t="str">
        <f>IF(ISBLANK(A410),"",VLOOKUP(MID(A410,5,1),Coordinate,9,false))</f>
        <v/>
      </c>
      <c r="BW410" s="54" t="str">
        <f>IF(ISBLANK(A410),"",VLOOKUP(MID(A410,6,1),Coordinate,9,false))</f>
        <v/>
      </c>
      <c r="BX410" s="84" t="str">
        <f>IF(ISBLANK(A410),"",VLOOKUP(RIGHT(A410,1),Coordinate,9,false))</f>
        <v/>
      </c>
      <c r="BY410" s="84">
        <f t="array" ref="BY410">SUMPRODUCT(BR410:BX410,TRANSPOSE(Weights))</f>
        <v>0</v>
      </c>
      <c r="BZ410" s="53"/>
    </row>
    <row r="411">
      <c r="A411" s="140"/>
      <c r="B411" s="51" t="str">
        <f>IF(ISBLANK(A411),"",if(C411="","N",if(VLOOKUP(BQ411,NewPlanet,3,false)=C411,"Y","N")))</f>
        <v/>
      </c>
      <c r="C411" s="141"/>
      <c r="D411" s="52"/>
      <c r="E411" s="52"/>
      <c r="F411" s="52"/>
      <c r="G411" s="52"/>
      <c r="H411" s="52"/>
      <c r="I411" s="54" t="str">
        <f t="shared" si="50"/>
        <v/>
      </c>
      <c r="J411" s="52"/>
      <c r="K411" s="52"/>
      <c r="L411" s="52"/>
      <c r="M411" s="52"/>
      <c r="N411" s="52"/>
      <c r="O411" s="54" t="str">
        <f t="shared" si="51"/>
        <v/>
      </c>
      <c r="P411" s="142"/>
      <c r="Q411" s="56"/>
      <c r="R411" s="143"/>
      <c r="S411" s="58"/>
      <c r="T411" s="144"/>
      <c r="U411" s="60"/>
      <c r="V411" s="61"/>
      <c r="W411" s="62"/>
      <c r="X411" s="52"/>
      <c r="Y411" s="63"/>
      <c r="Z411" s="52"/>
      <c r="AA411" s="52"/>
      <c r="AB411" s="52"/>
      <c r="AC411" s="65"/>
      <c r="AD411" s="52"/>
      <c r="AE411" s="52"/>
      <c r="AF411" s="52"/>
      <c r="AG411" s="65"/>
      <c r="AH411" s="52"/>
      <c r="AI411" s="52"/>
      <c r="AJ411" s="52"/>
      <c r="AK411" s="65"/>
      <c r="AL411" s="52"/>
      <c r="AM411" s="52"/>
      <c r="AN411" s="52"/>
      <c r="AO411" s="56"/>
      <c r="AP411" s="56"/>
      <c r="AQ411" s="56"/>
      <c r="AR411" s="58"/>
      <c r="AS411" s="58"/>
      <c r="AT411" s="58"/>
      <c r="AU411" s="60"/>
      <c r="AV411" s="60"/>
      <c r="AW411" s="61"/>
      <c r="AX411" s="62"/>
      <c r="AY411" s="31" t="str">
        <f t="shared" si="52"/>
        <v/>
      </c>
      <c r="AZ411" s="63"/>
      <c r="BA411" s="69"/>
      <c r="BB411" s="69"/>
      <c r="BC411" s="69"/>
      <c r="BD411" s="71"/>
      <c r="BE411" s="71"/>
      <c r="BF411" s="71"/>
      <c r="BG411" s="72"/>
      <c r="BH411" s="73"/>
      <c r="BI411" s="73"/>
      <c r="BJ411" s="74"/>
      <c r="BK411" s="74"/>
      <c r="BL411" s="77" t="str">
        <f t="shared" si="53"/>
        <v/>
      </c>
      <c r="BM411" s="80" t="str">
        <f t="shared" si="54"/>
        <v/>
      </c>
      <c r="BN411" s="139"/>
      <c r="BO411" s="82" t="str">
        <f>IF(ISBLANK(A411),"",VLOOKUP(LEFT(A411,1),Coordinate,2,FALSE))</f>
        <v/>
      </c>
      <c r="BP411" s="83">
        <f t="shared" si="47"/>
        <v>0</v>
      </c>
      <c r="BQ411" s="84">
        <f t="shared" si="48"/>
        <v>0</v>
      </c>
      <c r="BR411" s="54" t="str">
        <f>IF(ISBLANK(A411),"",vlookup(LEFT(A411,1),Coordinate,9,false))</f>
        <v/>
      </c>
      <c r="BS411" s="54" t="str">
        <f>IF(ISBLANK(A411),"",VLOOKUP(MID(A411,2,1),Coordinate,9,false))</f>
        <v/>
      </c>
      <c r="BT411" s="54" t="str">
        <f>IF(ISBLANK(A411),"",VLOOKUP(MID(A411,3,1),Coordinate,9,false))</f>
        <v/>
      </c>
      <c r="BU411" s="54" t="str">
        <f>IF(ISBLANK(A411),"",VLOOKUP(MID(A411,4,1),Coordinate,9,false))</f>
        <v/>
      </c>
      <c r="BV411" s="54" t="str">
        <f>IF(ISBLANK(A411),"",VLOOKUP(MID(A411,5,1),Coordinate,9,false))</f>
        <v/>
      </c>
      <c r="BW411" s="54" t="str">
        <f>IF(ISBLANK(A411),"",VLOOKUP(MID(A411,6,1),Coordinate,9,false))</f>
        <v/>
      </c>
      <c r="BX411" s="84" t="str">
        <f>IF(ISBLANK(A411),"",VLOOKUP(RIGHT(A411,1),Coordinate,9,false))</f>
        <v/>
      </c>
      <c r="BY411" s="84">
        <f t="array" ref="BY411">SUMPRODUCT(BR411:BX411,TRANSPOSE(Weights))</f>
        <v>0</v>
      </c>
      <c r="BZ411" s="53"/>
    </row>
    <row r="412">
      <c r="A412" s="140"/>
      <c r="B412" s="51" t="str">
        <f>IF(ISBLANK(A412),"",if(C412="","N",if(VLOOKUP(BQ412,NewPlanet,3,false)=C412,"Y","N")))</f>
        <v/>
      </c>
      <c r="C412" s="141"/>
      <c r="D412" s="52"/>
      <c r="E412" s="52"/>
      <c r="F412" s="52"/>
      <c r="G412" s="52"/>
      <c r="H412" s="52"/>
      <c r="I412" s="54" t="str">
        <f t="shared" si="50"/>
        <v/>
      </c>
      <c r="J412" s="52"/>
      <c r="K412" s="52"/>
      <c r="L412" s="52"/>
      <c r="M412" s="52"/>
      <c r="N412" s="52"/>
      <c r="O412" s="54" t="str">
        <f t="shared" si="51"/>
        <v/>
      </c>
      <c r="P412" s="142"/>
      <c r="Q412" s="56"/>
      <c r="R412" s="143"/>
      <c r="S412" s="58"/>
      <c r="T412" s="144"/>
      <c r="U412" s="60"/>
      <c r="V412" s="61"/>
      <c r="W412" s="62"/>
      <c r="X412" s="52"/>
      <c r="Y412" s="63"/>
      <c r="Z412" s="52"/>
      <c r="AA412" s="52"/>
      <c r="AB412" s="52"/>
      <c r="AC412" s="65"/>
      <c r="AD412" s="52"/>
      <c r="AE412" s="52"/>
      <c r="AF412" s="52"/>
      <c r="AG412" s="65"/>
      <c r="AH412" s="52"/>
      <c r="AI412" s="52"/>
      <c r="AJ412" s="52"/>
      <c r="AK412" s="65"/>
      <c r="AL412" s="52"/>
      <c r="AM412" s="52"/>
      <c r="AN412" s="52"/>
      <c r="AO412" s="56"/>
      <c r="AP412" s="56"/>
      <c r="AQ412" s="56"/>
      <c r="AR412" s="58"/>
      <c r="AS412" s="58"/>
      <c r="AT412" s="58"/>
      <c r="AU412" s="60"/>
      <c r="AV412" s="60"/>
      <c r="AW412" s="61"/>
      <c r="AX412" s="62"/>
      <c r="AY412" s="31" t="str">
        <f t="shared" si="52"/>
        <v/>
      </c>
      <c r="AZ412" s="63"/>
      <c r="BA412" s="69"/>
      <c r="BB412" s="69"/>
      <c r="BC412" s="69"/>
      <c r="BD412" s="71"/>
      <c r="BE412" s="71"/>
      <c r="BF412" s="71"/>
      <c r="BG412" s="72"/>
      <c r="BH412" s="73"/>
      <c r="BI412" s="73"/>
      <c r="BJ412" s="74"/>
      <c r="BK412" s="74"/>
      <c r="BL412" s="77" t="str">
        <f t="shared" si="53"/>
        <v/>
      </c>
      <c r="BM412" s="80" t="str">
        <f t="shared" si="54"/>
        <v/>
      </c>
      <c r="BN412" s="139"/>
      <c r="BO412" s="82" t="str">
        <f>IF(ISBLANK(A412),"",VLOOKUP(LEFT(A412,1),Coordinate,2,FALSE))</f>
        <v/>
      </c>
      <c r="BP412" s="83">
        <f t="shared" si="47"/>
        <v>0</v>
      </c>
      <c r="BQ412" s="84">
        <f t="shared" si="48"/>
        <v>0</v>
      </c>
      <c r="BR412" s="54" t="str">
        <f>IF(ISBLANK(A412),"",vlookup(LEFT(A412,1),Coordinate,9,false))</f>
        <v/>
      </c>
      <c r="BS412" s="54" t="str">
        <f>IF(ISBLANK(A412),"",VLOOKUP(MID(A412,2,1),Coordinate,9,false))</f>
        <v/>
      </c>
      <c r="BT412" s="54" t="str">
        <f>IF(ISBLANK(A412),"",VLOOKUP(MID(A412,3,1),Coordinate,9,false))</f>
        <v/>
      </c>
      <c r="BU412" s="54" t="str">
        <f>IF(ISBLANK(A412),"",VLOOKUP(MID(A412,4,1),Coordinate,9,false))</f>
        <v/>
      </c>
      <c r="BV412" s="54" t="str">
        <f>IF(ISBLANK(A412),"",VLOOKUP(MID(A412,5,1),Coordinate,9,false))</f>
        <v/>
      </c>
      <c r="BW412" s="54" t="str">
        <f>IF(ISBLANK(A412),"",VLOOKUP(MID(A412,6,1),Coordinate,9,false))</f>
        <v/>
      </c>
      <c r="BX412" s="84" t="str">
        <f>IF(ISBLANK(A412),"",VLOOKUP(RIGHT(A412,1),Coordinate,9,false))</f>
        <v/>
      </c>
      <c r="BY412" s="84">
        <f t="array" ref="BY412">SUMPRODUCT(BR412:BX412,TRANSPOSE(Weights))</f>
        <v>0</v>
      </c>
      <c r="BZ412" s="53"/>
    </row>
    <row r="413">
      <c r="A413" s="140"/>
      <c r="B413" s="51" t="str">
        <f>IF(ISBLANK(A413),"",if(C413="","N",if(VLOOKUP(BQ413,NewPlanet,3,false)=C413,"Y","N")))</f>
        <v/>
      </c>
      <c r="C413" s="141"/>
      <c r="D413" s="52"/>
      <c r="E413" s="52"/>
      <c r="F413" s="52"/>
      <c r="G413" s="52"/>
      <c r="H413" s="52"/>
      <c r="I413" s="54" t="str">
        <f t="shared" si="50"/>
        <v/>
      </c>
      <c r="J413" s="52"/>
      <c r="K413" s="52"/>
      <c r="L413" s="52"/>
      <c r="M413" s="52"/>
      <c r="N413" s="52"/>
      <c r="O413" s="54" t="str">
        <f t="shared" si="51"/>
        <v/>
      </c>
      <c r="P413" s="142"/>
      <c r="Q413" s="56"/>
      <c r="R413" s="143"/>
      <c r="S413" s="58"/>
      <c r="T413" s="144"/>
      <c r="U413" s="60"/>
      <c r="V413" s="61"/>
      <c r="W413" s="62"/>
      <c r="X413" s="52"/>
      <c r="Y413" s="63"/>
      <c r="Z413" s="52"/>
      <c r="AA413" s="52"/>
      <c r="AB413" s="52"/>
      <c r="AC413" s="65"/>
      <c r="AD413" s="52"/>
      <c r="AE413" s="52"/>
      <c r="AF413" s="52"/>
      <c r="AG413" s="65"/>
      <c r="AH413" s="52"/>
      <c r="AI413" s="52"/>
      <c r="AJ413" s="52"/>
      <c r="AK413" s="65"/>
      <c r="AL413" s="52"/>
      <c r="AM413" s="52"/>
      <c r="AN413" s="52"/>
      <c r="AO413" s="56"/>
      <c r="AP413" s="56"/>
      <c r="AQ413" s="56"/>
      <c r="AR413" s="58"/>
      <c r="AS413" s="58"/>
      <c r="AT413" s="58"/>
      <c r="AU413" s="60"/>
      <c r="AV413" s="60"/>
      <c r="AW413" s="61"/>
      <c r="AX413" s="62"/>
      <c r="AY413" s="31" t="str">
        <f t="shared" si="52"/>
        <v/>
      </c>
      <c r="AZ413" s="63"/>
      <c r="BA413" s="69"/>
      <c r="BB413" s="69"/>
      <c r="BC413" s="69"/>
      <c r="BD413" s="71"/>
      <c r="BE413" s="71"/>
      <c r="BF413" s="71"/>
      <c r="BG413" s="72"/>
      <c r="BH413" s="73"/>
      <c r="BI413" s="73"/>
      <c r="BJ413" s="74"/>
      <c r="BK413" s="74"/>
      <c r="BL413" s="77" t="str">
        <f t="shared" si="53"/>
        <v/>
      </c>
      <c r="BM413" s="80" t="str">
        <f t="shared" si="54"/>
        <v/>
      </c>
      <c r="BN413" s="139"/>
      <c r="BO413" s="82" t="str">
        <f>IF(ISBLANK(A413),"",VLOOKUP(LEFT(A413,1),Coordinate,2,FALSE))</f>
        <v/>
      </c>
      <c r="BP413" s="83">
        <f t="shared" si="47"/>
        <v>0</v>
      </c>
      <c r="BQ413" s="84">
        <f t="shared" si="48"/>
        <v>0</v>
      </c>
      <c r="BR413" s="54" t="str">
        <f>IF(ISBLANK(A413),"",vlookup(LEFT(A413,1),Coordinate,9,false))</f>
        <v/>
      </c>
      <c r="BS413" s="54" t="str">
        <f>IF(ISBLANK(A413),"",VLOOKUP(MID(A413,2,1),Coordinate,9,false))</f>
        <v/>
      </c>
      <c r="BT413" s="54" t="str">
        <f>IF(ISBLANK(A413),"",VLOOKUP(MID(A413,3,1),Coordinate,9,false))</f>
        <v/>
      </c>
      <c r="BU413" s="54" t="str">
        <f>IF(ISBLANK(A413),"",VLOOKUP(MID(A413,4,1),Coordinate,9,false))</f>
        <v/>
      </c>
      <c r="BV413" s="54" t="str">
        <f>IF(ISBLANK(A413),"",VLOOKUP(MID(A413,5,1),Coordinate,9,false))</f>
        <v/>
      </c>
      <c r="BW413" s="54" t="str">
        <f>IF(ISBLANK(A413),"",VLOOKUP(MID(A413,6,1),Coordinate,9,false))</f>
        <v/>
      </c>
      <c r="BX413" s="84" t="str">
        <f>IF(ISBLANK(A413),"",VLOOKUP(RIGHT(A413,1),Coordinate,9,false))</f>
        <v/>
      </c>
      <c r="BY413" s="84">
        <f t="array" ref="BY413">SUMPRODUCT(BR413:BX413,TRANSPOSE(Weights))</f>
        <v>0</v>
      </c>
      <c r="BZ413" s="53"/>
    </row>
    <row r="414">
      <c r="A414" s="140"/>
      <c r="B414" s="51" t="str">
        <f>IF(ISBLANK(A414),"",if(C414="","N",if(VLOOKUP(BQ414,NewPlanet,3,false)=C414,"Y","N")))</f>
        <v/>
      </c>
      <c r="C414" s="141"/>
      <c r="D414" s="52"/>
      <c r="E414" s="52"/>
      <c r="F414" s="52"/>
      <c r="G414" s="52"/>
      <c r="H414" s="52"/>
      <c r="I414" s="54" t="str">
        <f t="shared" si="50"/>
        <v/>
      </c>
      <c r="J414" s="52"/>
      <c r="K414" s="52"/>
      <c r="L414" s="52"/>
      <c r="M414" s="52"/>
      <c r="N414" s="52"/>
      <c r="O414" s="54" t="str">
        <f t="shared" si="51"/>
        <v/>
      </c>
      <c r="P414" s="142"/>
      <c r="Q414" s="56"/>
      <c r="R414" s="143"/>
      <c r="S414" s="58"/>
      <c r="T414" s="144"/>
      <c r="U414" s="60"/>
      <c r="V414" s="61"/>
      <c r="W414" s="62"/>
      <c r="X414" s="52"/>
      <c r="Y414" s="63"/>
      <c r="Z414" s="52"/>
      <c r="AA414" s="52"/>
      <c r="AB414" s="52"/>
      <c r="AC414" s="65"/>
      <c r="AD414" s="52"/>
      <c r="AE414" s="52"/>
      <c r="AF414" s="52"/>
      <c r="AG414" s="65"/>
      <c r="AH414" s="52"/>
      <c r="AI414" s="52"/>
      <c r="AJ414" s="52"/>
      <c r="AK414" s="65"/>
      <c r="AL414" s="52"/>
      <c r="AM414" s="52"/>
      <c r="AN414" s="52"/>
      <c r="AO414" s="56"/>
      <c r="AP414" s="56"/>
      <c r="AQ414" s="56"/>
      <c r="AR414" s="58"/>
      <c r="AS414" s="58"/>
      <c r="AT414" s="58"/>
      <c r="AU414" s="60"/>
      <c r="AV414" s="60"/>
      <c r="AW414" s="61"/>
      <c r="AX414" s="62"/>
      <c r="AY414" s="31" t="str">
        <f t="shared" si="52"/>
        <v/>
      </c>
      <c r="AZ414" s="63"/>
      <c r="BA414" s="69"/>
      <c r="BB414" s="69"/>
      <c r="BC414" s="69"/>
      <c r="BD414" s="71"/>
      <c r="BE414" s="71"/>
      <c r="BF414" s="71"/>
      <c r="BG414" s="72"/>
      <c r="BH414" s="73"/>
      <c r="BI414" s="73"/>
      <c r="BJ414" s="74"/>
      <c r="BK414" s="74"/>
      <c r="BL414" s="77" t="str">
        <f t="shared" si="53"/>
        <v/>
      </c>
      <c r="BM414" s="80" t="str">
        <f t="shared" si="54"/>
        <v/>
      </c>
      <c r="BN414" s="139"/>
      <c r="BO414" s="82" t="str">
        <f>IF(ISBLANK(A414),"",VLOOKUP(LEFT(A414,1),Coordinate,2,FALSE))</f>
        <v/>
      </c>
      <c r="BP414" s="83">
        <f t="shared" si="47"/>
        <v>0</v>
      </c>
      <c r="BQ414" s="84">
        <f t="shared" si="48"/>
        <v>0</v>
      </c>
      <c r="BR414" s="54" t="str">
        <f>IF(ISBLANK(A414),"",vlookup(LEFT(A414,1),Coordinate,9,false))</f>
        <v/>
      </c>
      <c r="BS414" s="54" t="str">
        <f>IF(ISBLANK(A414),"",VLOOKUP(MID(A414,2,1),Coordinate,9,false))</f>
        <v/>
      </c>
      <c r="BT414" s="54" t="str">
        <f>IF(ISBLANK(A414),"",VLOOKUP(MID(A414,3,1),Coordinate,9,false))</f>
        <v/>
      </c>
      <c r="BU414" s="54" t="str">
        <f>IF(ISBLANK(A414),"",VLOOKUP(MID(A414,4,1),Coordinate,9,false))</f>
        <v/>
      </c>
      <c r="BV414" s="54" t="str">
        <f>IF(ISBLANK(A414),"",VLOOKUP(MID(A414,5,1),Coordinate,9,false))</f>
        <v/>
      </c>
      <c r="BW414" s="54" t="str">
        <f>IF(ISBLANK(A414),"",VLOOKUP(MID(A414,6,1),Coordinate,9,false))</f>
        <v/>
      </c>
      <c r="BX414" s="84" t="str">
        <f>IF(ISBLANK(A414),"",VLOOKUP(RIGHT(A414,1),Coordinate,9,false))</f>
        <v/>
      </c>
      <c r="BY414" s="84">
        <f t="array" ref="BY414">SUMPRODUCT(BR414:BX414,TRANSPOSE(Weights))</f>
        <v>0</v>
      </c>
      <c r="BZ414" s="53"/>
    </row>
    <row r="415">
      <c r="A415" s="140"/>
      <c r="B415" s="51" t="str">
        <f>IF(ISBLANK(A415),"",if(C415="","N",if(VLOOKUP(BQ415,NewPlanet,3,false)=C415,"Y","N")))</f>
        <v/>
      </c>
      <c r="C415" s="141"/>
      <c r="D415" s="52"/>
      <c r="E415" s="52"/>
      <c r="F415" s="52"/>
      <c r="G415" s="52"/>
      <c r="H415" s="52"/>
      <c r="I415" s="54" t="str">
        <f t="shared" si="50"/>
        <v/>
      </c>
      <c r="J415" s="52"/>
      <c r="K415" s="52"/>
      <c r="L415" s="52"/>
      <c r="M415" s="52"/>
      <c r="N415" s="52"/>
      <c r="O415" s="54" t="str">
        <f t="shared" si="51"/>
        <v/>
      </c>
      <c r="P415" s="142"/>
      <c r="Q415" s="56"/>
      <c r="R415" s="143"/>
      <c r="S415" s="58"/>
      <c r="T415" s="144"/>
      <c r="U415" s="60"/>
      <c r="V415" s="61"/>
      <c r="W415" s="62"/>
      <c r="X415" s="52"/>
      <c r="Y415" s="63"/>
      <c r="Z415" s="52"/>
      <c r="AA415" s="52"/>
      <c r="AB415" s="52"/>
      <c r="AC415" s="65"/>
      <c r="AD415" s="52"/>
      <c r="AE415" s="52"/>
      <c r="AF415" s="52"/>
      <c r="AG415" s="65"/>
      <c r="AH415" s="52"/>
      <c r="AI415" s="52"/>
      <c r="AJ415" s="52"/>
      <c r="AK415" s="65"/>
      <c r="AL415" s="52"/>
      <c r="AM415" s="52"/>
      <c r="AN415" s="52"/>
      <c r="AO415" s="56"/>
      <c r="AP415" s="56"/>
      <c r="AQ415" s="56"/>
      <c r="AR415" s="58"/>
      <c r="AS415" s="58"/>
      <c r="AT415" s="58"/>
      <c r="AU415" s="60"/>
      <c r="AV415" s="60"/>
      <c r="AW415" s="61"/>
      <c r="AX415" s="62"/>
      <c r="AY415" s="31" t="str">
        <f t="shared" si="52"/>
        <v/>
      </c>
      <c r="AZ415" s="63"/>
      <c r="BA415" s="69"/>
      <c r="BB415" s="69"/>
      <c r="BC415" s="69"/>
      <c r="BD415" s="71"/>
      <c r="BE415" s="71"/>
      <c r="BF415" s="71"/>
      <c r="BG415" s="72"/>
      <c r="BH415" s="73"/>
      <c r="BI415" s="73"/>
      <c r="BJ415" s="74"/>
      <c r="BK415" s="74"/>
      <c r="BL415" s="77" t="str">
        <f t="shared" si="53"/>
        <v/>
      </c>
      <c r="BM415" s="80" t="str">
        <f t="shared" si="54"/>
        <v/>
      </c>
      <c r="BN415" s="139"/>
      <c r="BO415" s="82" t="str">
        <f>IF(ISBLANK(A415),"",VLOOKUP(LEFT(A415,1),Coordinate,2,FALSE))</f>
        <v/>
      </c>
      <c r="BP415" s="83">
        <f t="shared" si="47"/>
        <v>0</v>
      </c>
      <c r="BQ415" s="84">
        <f t="shared" si="48"/>
        <v>0</v>
      </c>
      <c r="BR415" s="54" t="str">
        <f>IF(ISBLANK(A415),"",vlookup(LEFT(A415,1),Coordinate,9,false))</f>
        <v/>
      </c>
      <c r="BS415" s="54" t="str">
        <f>IF(ISBLANK(A415),"",VLOOKUP(MID(A415,2,1),Coordinate,9,false))</f>
        <v/>
      </c>
      <c r="BT415" s="54" t="str">
        <f>IF(ISBLANK(A415),"",VLOOKUP(MID(A415,3,1),Coordinate,9,false))</f>
        <v/>
      </c>
      <c r="BU415" s="54" t="str">
        <f>IF(ISBLANK(A415),"",VLOOKUP(MID(A415,4,1),Coordinate,9,false))</f>
        <v/>
      </c>
      <c r="BV415" s="54" t="str">
        <f>IF(ISBLANK(A415),"",VLOOKUP(MID(A415,5,1),Coordinate,9,false))</f>
        <v/>
      </c>
      <c r="BW415" s="54" t="str">
        <f>IF(ISBLANK(A415),"",VLOOKUP(MID(A415,6,1),Coordinate,9,false))</f>
        <v/>
      </c>
      <c r="BX415" s="84" t="str">
        <f>IF(ISBLANK(A415),"",VLOOKUP(RIGHT(A415,1),Coordinate,9,false))</f>
        <v/>
      </c>
      <c r="BY415" s="84">
        <f t="array" ref="BY415">SUMPRODUCT(BR415:BX415,TRANSPOSE(Weights))</f>
        <v>0</v>
      </c>
      <c r="BZ415" s="53"/>
    </row>
    <row r="416">
      <c r="A416" s="140"/>
      <c r="B416" s="51" t="str">
        <f>IF(ISBLANK(A416),"",if(C416="","N",if(VLOOKUP(BQ416,NewPlanet,3,false)=C416,"Y","N")))</f>
        <v/>
      </c>
      <c r="C416" s="141"/>
      <c r="D416" s="52"/>
      <c r="E416" s="52"/>
      <c r="F416" s="52"/>
      <c r="G416" s="52"/>
      <c r="H416" s="52"/>
      <c r="I416" s="54" t="str">
        <f t="shared" si="50"/>
        <v/>
      </c>
      <c r="J416" s="52"/>
      <c r="K416" s="52"/>
      <c r="L416" s="52"/>
      <c r="M416" s="52"/>
      <c r="N416" s="52"/>
      <c r="O416" s="54" t="str">
        <f t="shared" si="51"/>
        <v/>
      </c>
      <c r="P416" s="142"/>
      <c r="Q416" s="56"/>
      <c r="R416" s="143"/>
      <c r="S416" s="58"/>
      <c r="T416" s="144"/>
      <c r="U416" s="60"/>
      <c r="V416" s="61"/>
      <c r="W416" s="62"/>
      <c r="X416" s="52"/>
      <c r="Y416" s="63"/>
      <c r="Z416" s="52"/>
      <c r="AA416" s="52"/>
      <c r="AB416" s="52"/>
      <c r="AC416" s="65"/>
      <c r="AD416" s="52"/>
      <c r="AE416" s="52"/>
      <c r="AF416" s="52"/>
      <c r="AG416" s="65"/>
      <c r="AH416" s="52"/>
      <c r="AI416" s="52"/>
      <c r="AJ416" s="52"/>
      <c r="AK416" s="65"/>
      <c r="AL416" s="52"/>
      <c r="AM416" s="52"/>
      <c r="AN416" s="52"/>
      <c r="AO416" s="56"/>
      <c r="AP416" s="56"/>
      <c r="AQ416" s="56"/>
      <c r="AR416" s="58"/>
      <c r="AS416" s="58"/>
      <c r="AT416" s="58"/>
      <c r="AU416" s="60"/>
      <c r="AV416" s="60"/>
      <c r="AW416" s="61"/>
      <c r="AX416" s="62"/>
      <c r="AY416" s="31" t="str">
        <f t="shared" si="52"/>
        <v/>
      </c>
      <c r="AZ416" s="63"/>
      <c r="BA416" s="69"/>
      <c r="BB416" s="69"/>
      <c r="BC416" s="69"/>
      <c r="BD416" s="71"/>
      <c r="BE416" s="71"/>
      <c r="BF416" s="71"/>
      <c r="BG416" s="72"/>
      <c r="BH416" s="73"/>
      <c r="BI416" s="73"/>
      <c r="BJ416" s="74"/>
      <c r="BK416" s="74"/>
      <c r="BL416" s="77" t="str">
        <f t="shared" si="53"/>
        <v/>
      </c>
      <c r="BM416" s="80" t="str">
        <f t="shared" si="54"/>
        <v/>
      </c>
      <c r="BN416" s="139"/>
      <c r="BO416" s="82" t="str">
        <f>IF(ISBLANK(A416),"",VLOOKUP(LEFT(A416,1),Coordinate,2,FALSE))</f>
        <v/>
      </c>
      <c r="BP416" s="83">
        <f t="shared" si="47"/>
        <v>0</v>
      </c>
      <c r="BQ416" s="84">
        <f t="shared" si="48"/>
        <v>0</v>
      </c>
      <c r="BR416" s="54" t="str">
        <f>IF(ISBLANK(A416),"",vlookup(LEFT(A416,1),Coordinate,9,false))</f>
        <v/>
      </c>
      <c r="BS416" s="54" t="str">
        <f>IF(ISBLANK(A416),"",VLOOKUP(MID(A416,2,1),Coordinate,9,false))</f>
        <v/>
      </c>
      <c r="BT416" s="54" t="str">
        <f>IF(ISBLANK(A416),"",VLOOKUP(MID(A416,3,1),Coordinate,9,false))</f>
        <v/>
      </c>
      <c r="BU416" s="54" t="str">
        <f>IF(ISBLANK(A416),"",VLOOKUP(MID(A416,4,1),Coordinate,9,false))</f>
        <v/>
      </c>
      <c r="BV416" s="54" t="str">
        <f>IF(ISBLANK(A416),"",VLOOKUP(MID(A416,5,1),Coordinate,9,false))</f>
        <v/>
      </c>
      <c r="BW416" s="54" t="str">
        <f>IF(ISBLANK(A416),"",VLOOKUP(MID(A416,6,1),Coordinate,9,false))</f>
        <v/>
      </c>
      <c r="BX416" s="84" t="str">
        <f>IF(ISBLANK(A416),"",VLOOKUP(RIGHT(A416,1),Coordinate,9,false))</f>
        <v/>
      </c>
      <c r="BY416" s="84">
        <f t="array" ref="BY416">SUMPRODUCT(BR416:BX416,TRANSPOSE(Weights))</f>
        <v>0</v>
      </c>
      <c r="BZ416" s="53"/>
    </row>
    <row r="417">
      <c r="A417" s="140"/>
      <c r="B417" s="51" t="str">
        <f>IF(ISBLANK(A417),"",if(C417="","N",if(VLOOKUP(BQ417,NewPlanet,3,false)=C417,"Y","N")))</f>
        <v/>
      </c>
      <c r="C417" s="141"/>
      <c r="D417" s="52"/>
      <c r="E417" s="52"/>
      <c r="F417" s="52"/>
      <c r="G417" s="52"/>
      <c r="H417" s="52"/>
      <c r="I417" s="54" t="str">
        <f t="shared" si="50"/>
        <v/>
      </c>
      <c r="J417" s="52"/>
      <c r="K417" s="52"/>
      <c r="L417" s="52"/>
      <c r="M417" s="52"/>
      <c r="N417" s="52"/>
      <c r="O417" s="54" t="str">
        <f t="shared" si="51"/>
        <v/>
      </c>
      <c r="P417" s="142"/>
      <c r="Q417" s="56"/>
      <c r="R417" s="143"/>
      <c r="S417" s="58"/>
      <c r="T417" s="144"/>
      <c r="U417" s="60"/>
      <c r="V417" s="61"/>
      <c r="W417" s="62"/>
      <c r="X417" s="52"/>
      <c r="Y417" s="63"/>
      <c r="Z417" s="52"/>
      <c r="AA417" s="52"/>
      <c r="AB417" s="52"/>
      <c r="AC417" s="65"/>
      <c r="AD417" s="52"/>
      <c r="AE417" s="52"/>
      <c r="AF417" s="52"/>
      <c r="AG417" s="65"/>
      <c r="AH417" s="52"/>
      <c r="AI417" s="52"/>
      <c r="AJ417" s="52"/>
      <c r="AK417" s="65"/>
      <c r="AL417" s="52"/>
      <c r="AM417" s="52"/>
      <c r="AN417" s="52"/>
      <c r="AO417" s="56"/>
      <c r="AP417" s="56"/>
      <c r="AQ417" s="56"/>
      <c r="AR417" s="58"/>
      <c r="AS417" s="58"/>
      <c r="AT417" s="58"/>
      <c r="AU417" s="60"/>
      <c r="AV417" s="60"/>
      <c r="AW417" s="61"/>
      <c r="AX417" s="62"/>
      <c r="AY417" s="31" t="str">
        <f t="shared" si="52"/>
        <v/>
      </c>
      <c r="AZ417" s="63"/>
      <c r="BA417" s="69"/>
      <c r="BB417" s="69"/>
      <c r="BC417" s="69"/>
      <c r="BD417" s="71"/>
      <c r="BE417" s="71"/>
      <c r="BF417" s="71"/>
      <c r="BG417" s="72"/>
      <c r="BH417" s="73"/>
      <c r="BI417" s="73"/>
      <c r="BJ417" s="74"/>
      <c r="BK417" s="74"/>
      <c r="BL417" s="77" t="str">
        <f t="shared" si="53"/>
        <v/>
      </c>
      <c r="BM417" s="80" t="str">
        <f t="shared" si="54"/>
        <v/>
      </c>
      <c r="BN417" s="139"/>
      <c r="BO417" s="82" t="str">
        <f>IF(ISBLANK(A417),"",VLOOKUP(LEFT(A417,1),Coordinate,2,FALSE))</f>
        <v/>
      </c>
      <c r="BP417" s="83">
        <f t="shared" si="47"/>
        <v>0</v>
      </c>
      <c r="BQ417" s="84">
        <f t="shared" si="48"/>
        <v>0</v>
      </c>
      <c r="BR417" s="54" t="str">
        <f>IF(ISBLANK(A417),"",vlookup(LEFT(A417,1),Coordinate,9,false))</f>
        <v/>
      </c>
      <c r="BS417" s="54" t="str">
        <f>IF(ISBLANK(A417),"",VLOOKUP(MID(A417,2,1),Coordinate,9,false))</f>
        <v/>
      </c>
      <c r="BT417" s="54" t="str">
        <f>IF(ISBLANK(A417),"",VLOOKUP(MID(A417,3,1),Coordinate,9,false))</f>
        <v/>
      </c>
      <c r="BU417" s="54" t="str">
        <f>IF(ISBLANK(A417),"",VLOOKUP(MID(A417,4,1),Coordinate,9,false))</f>
        <v/>
      </c>
      <c r="BV417" s="54" t="str">
        <f>IF(ISBLANK(A417),"",VLOOKUP(MID(A417,5,1),Coordinate,9,false))</f>
        <v/>
      </c>
      <c r="BW417" s="54" t="str">
        <f>IF(ISBLANK(A417),"",VLOOKUP(MID(A417,6,1),Coordinate,9,false))</f>
        <v/>
      </c>
      <c r="BX417" s="84" t="str">
        <f>IF(ISBLANK(A417),"",VLOOKUP(RIGHT(A417,1),Coordinate,9,false))</f>
        <v/>
      </c>
      <c r="BY417" s="84">
        <f t="array" ref="BY417">SUMPRODUCT(BR417:BX417,TRANSPOSE(Weights))</f>
        <v>0</v>
      </c>
      <c r="BZ417" s="53"/>
    </row>
    <row r="418">
      <c r="A418" s="140"/>
      <c r="B418" s="51" t="str">
        <f>IF(ISBLANK(A418),"",if(C418="","N",if(VLOOKUP(BQ418,NewPlanet,3,false)=C418,"Y","N")))</f>
        <v/>
      </c>
      <c r="C418" s="141"/>
      <c r="D418" s="52"/>
      <c r="E418" s="52"/>
      <c r="F418" s="52"/>
      <c r="G418" s="52"/>
      <c r="H418" s="52"/>
      <c r="I418" s="54" t="str">
        <f t="shared" si="50"/>
        <v/>
      </c>
      <c r="J418" s="52"/>
      <c r="K418" s="52"/>
      <c r="L418" s="52"/>
      <c r="M418" s="52"/>
      <c r="N418" s="52"/>
      <c r="O418" s="54" t="str">
        <f t="shared" si="51"/>
        <v/>
      </c>
      <c r="P418" s="142"/>
      <c r="Q418" s="56"/>
      <c r="R418" s="143"/>
      <c r="S418" s="58"/>
      <c r="T418" s="144"/>
      <c r="U418" s="60"/>
      <c r="V418" s="61"/>
      <c r="W418" s="62"/>
      <c r="X418" s="52"/>
      <c r="Y418" s="63"/>
      <c r="Z418" s="52"/>
      <c r="AA418" s="52"/>
      <c r="AB418" s="52"/>
      <c r="AC418" s="65"/>
      <c r="AD418" s="52"/>
      <c r="AE418" s="52"/>
      <c r="AF418" s="52"/>
      <c r="AG418" s="65"/>
      <c r="AH418" s="52"/>
      <c r="AI418" s="52"/>
      <c r="AJ418" s="52"/>
      <c r="AK418" s="65"/>
      <c r="AL418" s="52"/>
      <c r="AM418" s="52"/>
      <c r="AN418" s="52"/>
      <c r="AO418" s="56"/>
      <c r="AP418" s="56"/>
      <c r="AQ418" s="56"/>
      <c r="AR418" s="58"/>
      <c r="AS418" s="58"/>
      <c r="AT418" s="58"/>
      <c r="AU418" s="60"/>
      <c r="AV418" s="60"/>
      <c r="AW418" s="61"/>
      <c r="AX418" s="62"/>
      <c r="AY418" s="31" t="str">
        <f t="shared" si="52"/>
        <v/>
      </c>
      <c r="AZ418" s="63"/>
      <c r="BA418" s="69"/>
      <c r="BB418" s="69"/>
      <c r="BC418" s="69"/>
      <c r="BD418" s="71"/>
      <c r="BE418" s="71"/>
      <c r="BF418" s="71"/>
      <c r="BG418" s="72"/>
      <c r="BH418" s="73"/>
      <c r="BI418" s="73"/>
      <c r="BJ418" s="74"/>
      <c r="BK418" s="74"/>
      <c r="BL418" s="77" t="str">
        <f t="shared" si="53"/>
        <v/>
      </c>
      <c r="BM418" s="80" t="str">
        <f t="shared" si="54"/>
        <v/>
      </c>
      <c r="BN418" s="139"/>
      <c r="BO418" s="82" t="str">
        <f>IF(ISBLANK(A418),"",VLOOKUP(LEFT(A418,1),Coordinate,2,FALSE))</f>
        <v/>
      </c>
      <c r="BP418" s="83">
        <f t="shared" si="47"/>
        <v>0</v>
      </c>
      <c r="BQ418" s="84">
        <f t="shared" si="48"/>
        <v>0</v>
      </c>
      <c r="BR418" s="54" t="str">
        <f>IF(ISBLANK(A418),"",vlookup(LEFT(A418,1),Coordinate,9,false))</f>
        <v/>
      </c>
      <c r="BS418" s="54" t="str">
        <f>IF(ISBLANK(A418),"",VLOOKUP(MID(A418,2,1),Coordinate,9,false))</f>
        <v/>
      </c>
      <c r="BT418" s="54" t="str">
        <f>IF(ISBLANK(A418),"",VLOOKUP(MID(A418,3,1),Coordinate,9,false))</f>
        <v/>
      </c>
      <c r="BU418" s="54" t="str">
        <f>IF(ISBLANK(A418),"",VLOOKUP(MID(A418,4,1),Coordinate,9,false))</f>
        <v/>
      </c>
      <c r="BV418" s="54" t="str">
        <f>IF(ISBLANK(A418),"",VLOOKUP(MID(A418,5,1),Coordinate,9,false))</f>
        <v/>
      </c>
      <c r="BW418" s="54" t="str">
        <f>IF(ISBLANK(A418),"",VLOOKUP(MID(A418,6,1),Coordinate,9,false))</f>
        <v/>
      </c>
      <c r="BX418" s="84" t="str">
        <f>IF(ISBLANK(A418),"",VLOOKUP(RIGHT(A418,1),Coordinate,9,false))</f>
        <v/>
      </c>
      <c r="BY418" s="84">
        <f t="array" ref="BY418">SUMPRODUCT(BR418:BX418,TRANSPOSE(Weights))</f>
        <v>0</v>
      </c>
      <c r="BZ418" s="53"/>
    </row>
    <row r="419">
      <c r="A419" s="140"/>
      <c r="B419" s="51" t="str">
        <f>IF(ISBLANK(A419),"",if(C419="","N",if(VLOOKUP(BQ419,NewPlanet,3,false)=C419,"Y","N")))</f>
        <v/>
      </c>
      <c r="C419" s="141"/>
      <c r="D419" s="52"/>
      <c r="E419" s="52"/>
      <c r="F419" s="52"/>
      <c r="G419" s="52"/>
      <c r="H419" s="52"/>
      <c r="I419" s="54" t="str">
        <f t="shared" si="50"/>
        <v/>
      </c>
      <c r="J419" s="52"/>
      <c r="K419" s="52"/>
      <c r="L419" s="52"/>
      <c r="M419" s="52"/>
      <c r="N419" s="52"/>
      <c r="O419" s="54" t="str">
        <f t="shared" si="51"/>
        <v/>
      </c>
      <c r="P419" s="142"/>
      <c r="Q419" s="56"/>
      <c r="R419" s="143"/>
      <c r="S419" s="58"/>
      <c r="T419" s="144"/>
      <c r="U419" s="60"/>
      <c r="V419" s="61"/>
      <c r="W419" s="62"/>
      <c r="X419" s="52"/>
      <c r="Y419" s="63"/>
      <c r="Z419" s="52"/>
      <c r="AA419" s="52"/>
      <c r="AB419" s="52"/>
      <c r="AC419" s="65"/>
      <c r="AD419" s="52"/>
      <c r="AE419" s="52"/>
      <c r="AF419" s="52"/>
      <c r="AG419" s="65"/>
      <c r="AH419" s="52"/>
      <c r="AI419" s="52"/>
      <c r="AJ419" s="52"/>
      <c r="AK419" s="65"/>
      <c r="AL419" s="52"/>
      <c r="AM419" s="52"/>
      <c r="AN419" s="52"/>
      <c r="AO419" s="56"/>
      <c r="AP419" s="56"/>
      <c r="AQ419" s="56"/>
      <c r="AR419" s="58"/>
      <c r="AS419" s="58"/>
      <c r="AT419" s="58"/>
      <c r="AU419" s="60"/>
      <c r="AV419" s="60"/>
      <c r="AW419" s="61"/>
      <c r="AX419" s="62"/>
      <c r="AY419" s="31" t="str">
        <f t="shared" si="52"/>
        <v/>
      </c>
      <c r="AZ419" s="63"/>
      <c r="BA419" s="69"/>
      <c r="BB419" s="69"/>
      <c r="BC419" s="69"/>
      <c r="BD419" s="71"/>
      <c r="BE419" s="71"/>
      <c r="BF419" s="71"/>
      <c r="BG419" s="72"/>
      <c r="BH419" s="73"/>
      <c r="BI419" s="73"/>
      <c r="BJ419" s="74"/>
      <c r="BK419" s="74"/>
      <c r="BL419" s="77" t="str">
        <f t="shared" si="53"/>
        <v/>
      </c>
      <c r="BM419" s="80" t="str">
        <f t="shared" si="54"/>
        <v/>
      </c>
      <c r="BN419" s="139"/>
      <c r="BO419" s="82" t="str">
        <f>IF(ISBLANK(A419),"",VLOOKUP(LEFT(A419,1),Coordinate,2,FALSE))</f>
        <v/>
      </c>
      <c r="BP419" s="83">
        <f t="shared" si="47"/>
        <v>0</v>
      </c>
      <c r="BQ419" s="84">
        <f t="shared" si="48"/>
        <v>0</v>
      </c>
      <c r="BR419" s="54" t="str">
        <f>IF(ISBLANK(A419),"",vlookup(LEFT(A419,1),Coordinate,9,false))</f>
        <v/>
      </c>
      <c r="BS419" s="54" t="str">
        <f>IF(ISBLANK(A419),"",VLOOKUP(MID(A419,2,1),Coordinate,9,false))</f>
        <v/>
      </c>
      <c r="BT419" s="54" t="str">
        <f>IF(ISBLANK(A419),"",VLOOKUP(MID(A419,3,1),Coordinate,9,false))</f>
        <v/>
      </c>
      <c r="BU419" s="54" t="str">
        <f>IF(ISBLANK(A419),"",VLOOKUP(MID(A419,4,1),Coordinate,9,false))</f>
        <v/>
      </c>
      <c r="BV419" s="54" t="str">
        <f>IF(ISBLANK(A419),"",VLOOKUP(MID(A419,5,1),Coordinate,9,false))</f>
        <v/>
      </c>
      <c r="BW419" s="54" t="str">
        <f>IF(ISBLANK(A419),"",VLOOKUP(MID(A419,6,1),Coordinate,9,false))</f>
        <v/>
      </c>
      <c r="BX419" s="84" t="str">
        <f>IF(ISBLANK(A419),"",VLOOKUP(RIGHT(A419,1),Coordinate,9,false))</f>
        <v/>
      </c>
      <c r="BY419" s="84">
        <f t="array" ref="BY419">SUMPRODUCT(BR419:BX419,TRANSPOSE(Weights))</f>
        <v>0</v>
      </c>
      <c r="BZ419" s="53"/>
    </row>
    <row r="420">
      <c r="A420" s="140"/>
      <c r="B420" s="51" t="str">
        <f>IF(ISBLANK(A420),"",if(C420="","N",if(VLOOKUP(BQ420,NewPlanet,3,false)=C420,"Y","N")))</f>
        <v/>
      </c>
      <c r="C420" s="141"/>
      <c r="D420" s="52"/>
      <c r="E420" s="52"/>
      <c r="F420" s="52"/>
      <c r="G420" s="52"/>
      <c r="H420" s="52"/>
      <c r="I420" s="54" t="str">
        <f t="shared" si="50"/>
        <v/>
      </c>
      <c r="J420" s="52"/>
      <c r="K420" s="52"/>
      <c r="L420" s="52"/>
      <c r="M420" s="52"/>
      <c r="N420" s="52"/>
      <c r="O420" s="54" t="str">
        <f t="shared" si="51"/>
        <v/>
      </c>
      <c r="P420" s="142"/>
      <c r="Q420" s="56"/>
      <c r="R420" s="143"/>
      <c r="S420" s="58"/>
      <c r="T420" s="144"/>
      <c r="U420" s="60"/>
      <c r="V420" s="61"/>
      <c r="W420" s="62"/>
      <c r="X420" s="52"/>
      <c r="Y420" s="63"/>
      <c r="Z420" s="52"/>
      <c r="AA420" s="52"/>
      <c r="AB420" s="52"/>
      <c r="AC420" s="65"/>
      <c r="AD420" s="52"/>
      <c r="AE420" s="52"/>
      <c r="AF420" s="52"/>
      <c r="AG420" s="65"/>
      <c r="AH420" s="52"/>
      <c r="AI420" s="52"/>
      <c r="AJ420" s="52"/>
      <c r="AK420" s="65"/>
      <c r="AL420" s="52"/>
      <c r="AM420" s="52"/>
      <c r="AN420" s="52"/>
      <c r="AO420" s="56"/>
      <c r="AP420" s="56"/>
      <c r="AQ420" s="56"/>
      <c r="AR420" s="58"/>
      <c r="AS420" s="58"/>
      <c r="AT420" s="58"/>
      <c r="AU420" s="60"/>
      <c r="AV420" s="60"/>
      <c r="AW420" s="61"/>
      <c r="AX420" s="62"/>
      <c r="AY420" s="31" t="str">
        <f t="shared" si="52"/>
        <v/>
      </c>
      <c r="AZ420" s="63"/>
      <c r="BA420" s="69"/>
      <c r="BB420" s="69"/>
      <c r="BC420" s="69"/>
      <c r="BD420" s="71"/>
      <c r="BE420" s="71"/>
      <c r="BF420" s="71"/>
      <c r="BG420" s="72"/>
      <c r="BH420" s="73"/>
      <c r="BI420" s="73"/>
      <c r="BJ420" s="74"/>
      <c r="BK420" s="74"/>
      <c r="BL420" s="77" t="str">
        <f t="shared" si="53"/>
        <v/>
      </c>
      <c r="BM420" s="80" t="str">
        <f t="shared" si="54"/>
        <v/>
      </c>
      <c r="BN420" s="139"/>
      <c r="BO420" s="82" t="str">
        <f>IF(ISBLANK(A420),"",VLOOKUP(LEFT(A420,1),Coordinate,2,FALSE))</f>
        <v/>
      </c>
      <c r="BP420" s="83">
        <f t="shared" si="47"/>
        <v>0</v>
      </c>
      <c r="BQ420" s="84">
        <f t="shared" si="48"/>
        <v>0</v>
      </c>
      <c r="BR420" s="54" t="str">
        <f>IF(ISBLANK(A420),"",vlookup(LEFT(A420,1),Coordinate,9,false))</f>
        <v/>
      </c>
      <c r="BS420" s="54" t="str">
        <f>IF(ISBLANK(A420),"",VLOOKUP(MID(A420,2,1),Coordinate,9,false))</f>
        <v/>
      </c>
      <c r="BT420" s="54" t="str">
        <f>IF(ISBLANK(A420),"",VLOOKUP(MID(A420,3,1),Coordinate,9,false))</f>
        <v/>
      </c>
      <c r="BU420" s="54" t="str">
        <f>IF(ISBLANK(A420),"",VLOOKUP(MID(A420,4,1),Coordinate,9,false))</f>
        <v/>
      </c>
      <c r="BV420" s="54" t="str">
        <f>IF(ISBLANK(A420),"",VLOOKUP(MID(A420,5,1),Coordinate,9,false))</f>
        <v/>
      </c>
      <c r="BW420" s="54" t="str">
        <f>IF(ISBLANK(A420),"",VLOOKUP(MID(A420,6,1),Coordinate,9,false))</f>
        <v/>
      </c>
      <c r="BX420" s="84" t="str">
        <f>IF(ISBLANK(A420),"",VLOOKUP(RIGHT(A420,1),Coordinate,9,false))</f>
        <v/>
      </c>
      <c r="BY420" s="84">
        <f t="array" ref="BY420">SUMPRODUCT(BR420:BX420,TRANSPOSE(Weights))</f>
        <v>0</v>
      </c>
      <c r="BZ420" s="53"/>
    </row>
    <row r="421">
      <c r="A421" s="140"/>
      <c r="B421" s="51" t="str">
        <f>IF(ISBLANK(A421),"",if(C421="","N",if(VLOOKUP(BQ421,NewPlanet,3,false)=C421,"Y","N")))</f>
        <v/>
      </c>
      <c r="C421" s="141"/>
      <c r="D421" s="52"/>
      <c r="E421" s="52"/>
      <c r="F421" s="52"/>
      <c r="G421" s="52"/>
      <c r="H421" s="52"/>
      <c r="I421" s="54" t="str">
        <f t="shared" si="50"/>
        <v/>
      </c>
      <c r="J421" s="52"/>
      <c r="K421" s="52"/>
      <c r="L421" s="52"/>
      <c r="M421" s="52"/>
      <c r="N421" s="52"/>
      <c r="O421" s="54" t="str">
        <f t="shared" si="51"/>
        <v/>
      </c>
      <c r="P421" s="142"/>
      <c r="Q421" s="56"/>
      <c r="R421" s="143"/>
      <c r="S421" s="58"/>
      <c r="T421" s="144"/>
      <c r="U421" s="60"/>
      <c r="V421" s="61"/>
      <c r="W421" s="62"/>
      <c r="X421" s="52"/>
      <c r="Y421" s="63"/>
      <c r="Z421" s="52"/>
      <c r="AA421" s="52"/>
      <c r="AB421" s="52"/>
      <c r="AC421" s="65"/>
      <c r="AD421" s="52"/>
      <c r="AE421" s="52"/>
      <c r="AF421" s="52"/>
      <c r="AG421" s="65"/>
      <c r="AH421" s="52"/>
      <c r="AI421" s="52"/>
      <c r="AJ421" s="52"/>
      <c r="AK421" s="65"/>
      <c r="AL421" s="52"/>
      <c r="AM421" s="52"/>
      <c r="AN421" s="52"/>
      <c r="AO421" s="56"/>
      <c r="AP421" s="56"/>
      <c r="AQ421" s="56"/>
      <c r="AR421" s="58"/>
      <c r="AS421" s="58"/>
      <c r="AT421" s="58"/>
      <c r="AU421" s="60"/>
      <c r="AV421" s="60"/>
      <c r="AW421" s="61"/>
      <c r="AX421" s="62"/>
      <c r="AY421" s="31" t="str">
        <f t="shared" si="52"/>
        <v/>
      </c>
      <c r="AZ421" s="63"/>
      <c r="BA421" s="69"/>
      <c r="BB421" s="69"/>
      <c r="BC421" s="69"/>
      <c r="BD421" s="71"/>
      <c r="BE421" s="71"/>
      <c r="BF421" s="71"/>
      <c r="BG421" s="72"/>
      <c r="BH421" s="73"/>
      <c r="BI421" s="73"/>
      <c r="BJ421" s="74"/>
      <c r="BK421" s="74"/>
      <c r="BL421" s="77" t="str">
        <f t="shared" si="53"/>
        <v/>
      </c>
      <c r="BM421" s="80" t="str">
        <f t="shared" si="54"/>
        <v/>
      </c>
      <c r="BN421" s="139"/>
      <c r="BO421" s="82" t="str">
        <f>IF(ISBLANK(A421),"",VLOOKUP(LEFT(A421,1),Coordinate,2,FALSE))</f>
        <v/>
      </c>
      <c r="BP421" s="83">
        <f t="shared" si="47"/>
        <v>0</v>
      </c>
      <c r="BQ421" s="84">
        <f t="shared" si="48"/>
        <v>0</v>
      </c>
      <c r="BR421" s="54" t="str">
        <f>IF(ISBLANK(A421),"",vlookup(LEFT(A421,1),Coordinate,9,false))</f>
        <v/>
      </c>
      <c r="BS421" s="54" t="str">
        <f>IF(ISBLANK(A421),"",VLOOKUP(MID(A421,2,1),Coordinate,9,false))</f>
        <v/>
      </c>
      <c r="BT421" s="54" t="str">
        <f>IF(ISBLANK(A421),"",VLOOKUP(MID(A421,3,1),Coordinate,9,false))</f>
        <v/>
      </c>
      <c r="BU421" s="54" t="str">
        <f>IF(ISBLANK(A421),"",VLOOKUP(MID(A421,4,1),Coordinate,9,false))</f>
        <v/>
      </c>
      <c r="BV421" s="54" t="str">
        <f>IF(ISBLANK(A421),"",VLOOKUP(MID(A421,5,1),Coordinate,9,false))</f>
        <v/>
      </c>
      <c r="BW421" s="54" t="str">
        <f>IF(ISBLANK(A421),"",VLOOKUP(MID(A421,6,1),Coordinate,9,false))</f>
        <v/>
      </c>
      <c r="BX421" s="84" t="str">
        <f>IF(ISBLANK(A421),"",VLOOKUP(RIGHT(A421,1),Coordinate,9,false))</f>
        <v/>
      </c>
      <c r="BY421" s="84">
        <f t="array" ref="BY421">SUMPRODUCT(BR421:BX421,TRANSPOSE(Weights))</f>
        <v>0</v>
      </c>
      <c r="BZ421" s="53"/>
    </row>
    <row r="422">
      <c r="A422" s="140"/>
      <c r="B422" s="51" t="str">
        <f>IF(ISBLANK(A422),"",if(C422="","N",if(VLOOKUP(BQ422,NewPlanet,3,false)=C422,"Y","N")))</f>
        <v/>
      </c>
      <c r="C422" s="141"/>
      <c r="D422" s="52"/>
      <c r="E422" s="52"/>
      <c r="F422" s="52"/>
      <c r="G422" s="52"/>
      <c r="H422" s="52"/>
      <c r="I422" s="54" t="str">
        <f t="shared" si="50"/>
        <v/>
      </c>
      <c r="J422" s="52"/>
      <c r="K422" s="52"/>
      <c r="L422" s="52"/>
      <c r="M422" s="52"/>
      <c r="N422" s="52"/>
      <c r="O422" s="54" t="str">
        <f t="shared" si="51"/>
        <v/>
      </c>
      <c r="P422" s="142"/>
      <c r="Q422" s="56"/>
      <c r="R422" s="143"/>
      <c r="S422" s="58"/>
      <c r="T422" s="144"/>
      <c r="U422" s="60"/>
      <c r="V422" s="61"/>
      <c r="W422" s="62"/>
      <c r="X422" s="52"/>
      <c r="Y422" s="63"/>
      <c r="Z422" s="52"/>
      <c r="AA422" s="52"/>
      <c r="AB422" s="52"/>
      <c r="AC422" s="65"/>
      <c r="AD422" s="52"/>
      <c r="AE422" s="52"/>
      <c r="AF422" s="52"/>
      <c r="AG422" s="65"/>
      <c r="AH422" s="52"/>
      <c r="AI422" s="52"/>
      <c r="AJ422" s="52"/>
      <c r="AK422" s="65"/>
      <c r="AL422" s="52"/>
      <c r="AM422" s="52"/>
      <c r="AN422" s="52"/>
      <c r="AO422" s="56"/>
      <c r="AP422" s="56"/>
      <c r="AQ422" s="56"/>
      <c r="AR422" s="58"/>
      <c r="AS422" s="58"/>
      <c r="AT422" s="58"/>
      <c r="AU422" s="60"/>
      <c r="AV422" s="60"/>
      <c r="AW422" s="61"/>
      <c r="AX422" s="62"/>
      <c r="AY422" s="31" t="str">
        <f t="shared" si="52"/>
        <v/>
      </c>
      <c r="AZ422" s="63"/>
      <c r="BA422" s="69"/>
      <c r="BB422" s="69"/>
      <c r="BC422" s="69"/>
      <c r="BD422" s="71"/>
      <c r="BE422" s="71"/>
      <c r="BF422" s="71"/>
      <c r="BG422" s="72"/>
      <c r="BH422" s="73"/>
      <c r="BI422" s="73"/>
      <c r="BJ422" s="74"/>
      <c r="BK422" s="74"/>
      <c r="BL422" s="77" t="str">
        <f t="shared" si="53"/>
        <v/>
      </c>
      <c r="BM422" s="80" t="str">
        <f t="shared" si="54"/>
        <v/>
      </c>
      <c r="BN422" s="139"/>
      <c r="BO422" s="82" t="str">
        <f>IF(ISBLANK(A422),"",VLOOKUP(LEFT(A422,1),Coordinate,2,FALSE))</f>
        <v/>
      </c>
      <c r="BP422" s="83">
        <f t="shared" si="47"/>
        <v>0</v>
      </c>
      <c r="BQ422" s="84">
        <f t="shared" si="48"/>
        <v>0</v>
      </c>
      <c r="BR422" s="54" t="str">
        <f>IF(ISBLANK(A422),"",vlookup(LEFT(A422,1),Coordinate,9,false))</f>
        <v/>
      </c>
      <c r="BS422" s="54" t="str">
        <f>IF(ISBLANK(A422),"",VLOOKUP(MID(A422,2,1),Coordinate,9,false))</f>
        <v/>
      </c>
      <c r="BT422" s="54" t="str">
        <f>IF(ISBLANK(A422),"",VLOOKUP(MID(A422,3,1),Coordinate,9,false))</f>
        <v/>
      </c>
      <c r="BU422" s="54" t="str">
        <f>IF(ISBLANK(A422),"",VLOOKUP(MID(A422,4,1),Coordinate,9,false))</f>
        <v/>
      </c>
      <c r="BV422" s="54" t="str">
        <f>IF(ISBLANK(A422),"",VLOOKUP(MID(A422,5,1),Coordinate,9,false))</f>
        <v/>
      </c>
      <c r="BW422" s="54" t="str">
        <f>IF(ISBLANK(A422),"",VLOOKUP(MID(A422,6,1),Coordinate,9,false))</f>
        <v/>
      </c>
      <c r="BX422" s="84" t="str">
        <f>IF(ISBLANK(A422),"",VLOOKUP(RIGHT(A422,1),Coordinate,9,false))</f>
        <v/>
      </c>
      <c r="BY422" s="84">
        <f t="array" ref="BY422">SUMPRODUCT(BR422:BX422,TRANSPOSE(Weights))</f>
        <v>0</v>
      </c>
      <c r="BZ422" s="53"/>
    </row>
    <row r="423">
      <c r="A423" s="140"/>
      <c r="B423" s="51" t="str">
        <f>IF(ISBLANK(A423),"",if(C423="","N",if(VLOOKUP(BQ423,NewPlanet,3,false)=C423,"Y","N")))</f>
        <v/>
      </c>
      <c r="C423" s="141"/>
      <c r="D423" s="52"/>
      <c r="E423" s="52"/>
      <c r="F423" s="52"/>
      <c r="G423" s="52"/>
      <c r="H423" s="52"/>
      <c r="I423" s="54" t="str">
        <f t="shared" si="50"/>
        <v/>
      </c>
      <c r="J423" s="52"/>
      <c r="K423" s="52"/>
      <c r="L423" s="52"/>
      <c r="M423" s="52"/>
      <c r="N423" s="52"/>
      <c r="O423" s="54" t="str">
        <f t="shared" si="51"/>
        <v/>
      </c>
      <c r="P423" s="142"/>
      <c r="Q423" s="56"/>
      <c r="R423" s="143"/>
      <c r="S423" s="58"/>
      <c r="T423" s="144"/>
      <c r="U423" s="60"/>
      <c r="V423" s="61"/>
      <c r="W423" s="62"/>
      <c r="X423" s="52"/>
      <c r="Y423" s="63"/>
      <c r="Z423" s="52"/>
      <c r="AA423" s="52"/>
      <c r="AB423" s="52"/>
      <c r="AC423" s="65"/>
      <c r="AD423" s="52"/>
      <c r="AE423" s="52"/>
      <c r="AF423" s="52"/>
      <c r="AG423" s="65"/>
      <c r="AH423" s="52"/>
      <c r="AI423" s="52"/>
      <c r="AJ423" s="52"/>
      <c r="AK423" s="65"/>
      <c r="AL423" s="52"/>
      <c r="AM423" s="52"/>
      <c r="AN423" s="52"/>
      <c r="AO423" s="56"/>
      <c r="AP423" s="56"/>
      <c r="AQ423" s="56"/>
      <c r="AR423" s="58"/>
      <c r="AS423" s="58"/>
      <c r="AT423" s="58"/>
      <c r="AU423" s="60"/>
      <c r="AV423" s="60"/>
      <c r="AW423" s="61"/>
      <c r="AX423" s="62"/>
      <c r="AY423" s="31" t="str">
        <f t="shared" si="52"/>
        <v/>
      </c>
      <c r="AZ423" s="63"/>
      <c r="BA423" s="69"/>
      <c r="BB423" s="69"/>
      <c r="BC423" s="69"/>
      <c r="BD423" s="71"/>
      <c r="BE423" s="71"/>
      <c r="BF423" s="71"/>
      <c r="BG423" s="72"/>
      <c r="BH423" s="73"/>
      <c r="BI423" s="73"/>
      <c r="BJ423" s="74"/>
      <c r="BK423" s="74"/>
      <c r="BL423" s="77" t="str">
        <f t="shared" si="53"/>
        <v/>
      </c>
      <c r="BM423" s="80" t="str">
        <f t="shared" si="54"/>
        <v/>
      </c>
      <c r="BN423" s="139"/>
      <c r="BO423" s="82" t="str">
        <f>IF(ISBLANK(A423),"",VLOOKUP(LEFT(A423,1),Coordinate,2,FALSE))</f>
        <v/>
      </c>
      <c r="BP423" s="83">
        <f t="shared" si="47"/>
        <v>0</v>
      </c>
      <c r="BQ423" s="84">
        <f t="shared" si="48"/>
        <v>0</v>
      </c>
      <c r="BR423" s="54" t="str">
        <f>IF(ISBLANK(A423),"",vlookup(LEFT(A423,1),Coordinate,9,false))</f>
        <v/>
      </c>
      <c r="BS423" s="54" t="str">
        <f>IF(ISBLANK(A423),"",VLOOKUP(MID(A423,2,1),Coordinate,9,false))</f>
        <v/>
      </c>
      <c r="BT423" s="54" t="str">
        <f>IF(ISBLANK(A423),"",VLOOKUP(MID(A423,3,1),Coordinate,9,false))</f>
        <v/>
      </c>
      <c r="BU423" s="54" t="str">
        <f>IF(ISBLANK(A423),"",VLOOKUP(MID(A423,4,1),Coordinate,9,false))</f>
        <v/>
      </c>
      <c r="BV423" s="54" t="str">
        <f>IF(ISBLANK(A423),"",VLOOKUP(MID(A423,5,1),Coordinate,9,false))</f>
        <v/>
      </c>
      <c r="BW423" s="54" t="str">
        <f>IF(ISBLANK(A423),"",VLOOKUP(MID(A423,6,1),Coordinate,9,false))</f>
        <v/>
      </c>
      <c r="BX423" s="84" t="str">
        <f>IF(ISBLANK(A423),"",VLOOKUP(RIGHT(A423,1),Coordinate,9,false))</f>
        <v/>
      </c>
      <c r="BY423" s="84">
        <f t="array" ref="BY423">SUMPRODUCT(BR423:BX423,TRANSPOSE(Weights))</f>
        <v>0</v>
      </c>
      <c r="BZ423" s="53"/>
    </row>
    <row r="424">
      <c r="A424" s="140"/>
      <c r="B424" s="51" t="str">
        <f>IF(ISBLANK(A424),"",if(C424="","N",if(VLOOKUP(BQ424,NewPlanet,3,false)=C424,"Y","N")))</f>
        <v/>
      </c>
      <c r="C424" s="141"/>
      <c r="D424" s="52"/>
      <c r="E424" s="52"/>
      <c r="F424" s="52"/>
      <c r="G424" s="52"/>
      <c r="H424" s="52"/>
      <c r="I424" s="54" t="str">
        <f t="shared" si="50"/>
        <v/>
      </c>
      <c r="J424" s="52"/>
      <c r="K424" s="52"/>
      <c r="L424" s="52"/>
      <c r="M424" s="52"/>
      <c r="N424" s="52"/>
      <c r="O424" s="54" t="str">
        <f t="shared" si="51"/>
        <v/>
      </c>
      <c r="P424" s="142"/>
      <c r="Q424" s="56"/>
      <c r="R424" s="143"/>
      <c r="S424" s="58"/>
      <c r="T424" s="144"/>
      <c r="U424" s="60"/>
      <c r="V424" s="61"/>
      <c r="W424" s="62"/>
      <c r="X424" s="52"/>
      <c r="Y424" s="63"/>
      <c r="Z424" s="52"/>
      <c r="AA424" s="52"/>
      <c r="AB424" s="52"/>
      <c r="AC424" s="65"/>
      <c r="AD424" s="52"/>
      <c r="AE424" s="52"/>
      <c r="AF424" s="52"/>
      <c r="AG424" s="65"/>
      <c r="AH424" s="52"/>
      <c r="AI424" s="52"/>
      <c r="AJ424" s="52"/>
      <c r="AK424" s="65"/>
      <c r="AL424" s="52"/>
      <c r="AM424" s="52"/>
      <c r="AN424" s="52"/>
      <c r="AO424" s="56"/>
      <c r="AP424" s="56"/>
      <c r="AQ424" s="56"/>
      <c r="AR424" s="58"/>
      <c r="AS424" s="58"/>
      <c r="AT424" s="58"/>
      <c r="AU424" s="60"/>
      <c r="AV424" s="60"/>
      <c r="AW424" s="61"/>
      <c r="AX424" s="62"/>
      <c r="AY424" s="31" t="str">
        <f t="shared" si="52"/>
        <v/>
      </c>
      <c r="AZ424" s="63"/>
      <c r="BA424" s="69"/>
      <c r="BB424" s="69"/>
      <c r="BC424" s="69"/>
      <c r="BD424" s="71"/>
      <c r="BE424" s="71"/>
      <c r="BF424" s="71"/>
      <c r="BG424" s="72"/>
      <c r="BH424" s="73"/>
      <c r="BI424" s="73"/>
      <c r="BJ424" s="74"/>
      <c r="BK424" s="74"/>
      <c r="BL424" s="77" t="str">
        <f t="shared" si="53"/>
        <v/>
      </c>
      <c r="BM424" s="80" t="str">
        <f t="shared" si="54"/>
        <v/>
      </c>
      <c r="BN424" s="139"/>
      <c r="BO424" s="82" t="str">
        <f>IF(ISBLANK(A424),"",VLOOKUP(LEFT(A424,1),Coordinate,2,FALSE))</f>
        <v/>
      </c>
      <c r="BP424" s="83">
        <f t="shared" si="47"/>
        <v>0</v>
      </c>
      <c r="BQ424" s="84">
        <f t="shared" si="48"/>
        <v>0</v>
      </c>
      <c r="BR424" s="54" t="str">
        <f>IF(ISBLANK(A424),"",vlookup(LEFT(A424,1),Coordinate,9,false))</f>
        <v/>
      </c>
      <c r="BS424" s="54" t="str">
        <f>IF(ISBLANK(A424),"",VLOOKUP(MID(A424,2,1),Coordinate,9,false))</f>
        <v/>
      </c>
      <c r="BT424" s="54" t="str">
        <f>IF(ISBLANK(A424),"",VLOOKUP(MID(A424,3,1),Coordinate,9,false))</f>
        <v/>
      </c>
      <c r="BU424" s="54" t="str">
        <f>IF(ISBLANK(A424),"",VLOOKUP(MID(A424,4,1),Coordinate,9,false))</f>
        <v/>
      </c>
      <c r="BV424" s="54" t="str">
        <f>IF(ISBLANK(A424),"",VLOOKUP(MID(A424,5,1),Coordinate,9,false))</f>
        <v/>
      </c>
      <c r="BW424" s="54" t="str">
        <f>IF(ISBLANK(A424),"",VLOOKUP(MID(A424,6,1),Coordinate,9,false))</f>
        <v/>
      </c>
      <c r="BX424" s="84" t="str">
        <f>IF(ISBLANK(A424),"",VLOOKUP(RIGHT(A424,1),Coordinate,9,false))</f>
        <v/>
      </c>
      <c r="BY424" s="84">
        <f t="array" ref="BY424">SUMPRODUCT(BR424:BX424,TRANSPOSE(Weights))</f>
        <v>0</v>
      </c>
      <c r="BZ424" s="53"/>
    </row>
    <row r="425">
      <c r="A425" s="140"/>
      <c r="B425" s="51" t="str">
        <f>IF(ISBLANK(A425),"",if(C425="","N",if(VLOOKUP(BQ425,NewPlanet,3,false)=C425,"Y","N")))</f>
        <v/>
      </c>
      <c r="C425" s="141"/>
      <c r="D425" s="52"/>
      <c r="E425" s="52"/>
      <c r="F425" s="52"/>
      <c r="G425" s="52"/>
      <c r="H425" s="52"/>
      <c r="I425" s="54" t="str">
        <f t="shared" si="50"/>
        <v/>
      </c>
      <c r="J425" s="52"/>
      <c r="K425" s="52"/>
      <c r="L425" s="52"/>
      <c r="M425" s="52"/>
      <c r="N425" s="52"/>
      <c r="O425" s="54" t="str">
        <f t="shared" si="51"/>
        <v/>
      </c>
      <c r="P425" s="142"/>
      <c r="Q425" s="56"/>
      <c r="R425" s="143"/>
      <c r="S425" s="58"/>
      <c r="T425" s="144"/>
      <c r="U425" s="60"/>
      <c r="V425" s="61"/>
      <c r="W425" s="62"/>
      <c r="X425" s="52"/>
      <c r="Y425" s="63"/>
      <c r="Z425" s="52"/>
      <c r="AA425" s="52"/>
      <c r="AB425" s="52"/>
      <c r="AC425" s="65"/>
      <c r="AD425" s="52"/>
      <c r="AE425" s="52"/>
      <c r="AF425" s="52"/>
      <c r="AG425" s="65"/>
      <c r="AH425" s="52"/>
      <c r="AI425" s="52"/>
      <c r="AJ425" s="52"/>
      <c r="AK425" s="65"/>
      <c r="AL425" s="52"/>
      <c r="AM425" s="52"/>
      <c r="AN425" s="52"/>
      <c r="AO425" s="56"/>
      <c r="AP425" s="56"/>
      <c r="AQ425" s="56"/>
      <c r="AR425" s="58"/>
      <c r="AS425" s="58"/>
      <c r="AT425" s="58"/>
      <c r="AU425" s="60"/>
      <c r="AV425" s="60"/>
      <c r="AW425" s="61"/>
      <c r="AX425" s="62"/>
      <c r="AY425" s="31" t="str">
        <f t="shared" si="52"/>
        <v/>
      </c>
      <c r="AZ425" s="63"/>
      <c r="BA425" s="69"/>
      <c r="BB425" s="69"/>
      <c r="BC425" s="69"/>
      <c r="BD425" s="71"/>
      <c r="BE425" s="71"/>
      <c r="BF425" s="71"/>
      <c r="BG425" s="72"/>
      <c r="BH425" s="73"/>
      <c r="BI425" s="73"/>
      <c r="BJ425" s="74"/>
      <c r="BK425" s="74"/>
      <c r="BL425" s="77" t="str">
        <f t="shared" si="53"/>
        <v/>
      </c>
      <c r="BM425" s="80" t="str">
        <f t="shared" si="54"/>
        <v/>
      </c>
      <c r="BN425" s="139"/>
      <c r="BO425" s="82" t="str">
        <f>IF(ISBLANK(A425),"",VLOOKUP(LEFT(A425,1),Coordinate,2,FALSE))</f>
        <v/>
      </c>
      <c r="BP425" s="83">
        <f t="shared" si="47"/>
        <v>0</v>
      </c>
      <c r="BQ425" s="84">
        <f t="shared" si="48"/>
        <v>0</v>
      </c>
      <c r="BR425" s="54" t="str">
        <f>IF(ISBLANK(A425),"",vlookup(LEFT(A425,1),Coordinate,9,false))</f>
        <v/>
      </c>
      <c r="BS425" s="54" t="str">
        <f>IF(ISBLANK(A425),"",VLOOKUP(MID(A425,2,1),Coordinate,9,false))</f>
        <v/>
      </c>
      <c r="BT425" s="54" t="str">
        <f>IF(ISBLANK(A425),"",VLOOKUP(MID(A425,3,1),Coordinate,9,false))</f>
        <v/>
      </c>
      <c r="BU425" s="54" t="str">
        <f>IF(ISBLANK(A425),"",VLOOKUP(MID(A425,4,1),Coordinate,9,false))</f>
        <v/>
      </c>
      <c r="BV425" s="54" t="str">
        <f>IF(ISBLANK(A425),"",VLOOKUP(MID(A425,5,1),Coordinate,9,false))</f>
        <v/>
      </c>
      <c r="BW425" s="54" t="str">
        <f>IF(ISBLANK(A425),"",VLOOKUP(MID(A425,6,1),Coordinate,9,false))</f>
        <v/>
      </c>
      <c r="BX425" s="84" t="str">
        <f>IF(ISBLANK(A425),"",VLOOKUP(RIGHT(A425,1),Coordinate,9,false))</f>
        <v/>
      </c>
      <c r="BY425" s="84">
        <f t="array" ref="BY425">SUMPRODUCT(BR425:BX425,TRANSPOSE(Weights))</f>
        <v>0</v>
      </c>
      <c r="BZ425" s="53"/>
    </row>
    <row r="426">
      <c r="A426" s="140"/>
      <c r="B426" s="51" t="str">
        <f>IF(ISBLANK(A426),"",if(C426="","N",if(VLOOKUP(BQ426,NewPlanet,3,false)=C426,"Y","N")))</f>
        <v/>
      </c>
      <c r="C426" s="141"/>
      <c r="D426" s="52"/>
      <c r="E426" s="52"/>
      <c r="F426" s="52"/>
      <c r="G426" s="52"/>
      <c r="H426" s="52"/>
      <c r="I426" s="54" t="str">
        <f t="shared" si="50"/>
        <v/>
      </c>
      <c r="J426" s="52"/>
      <c r="K426" s="52"/>
      <c r="L426" s="52"/>
      <c r="M426" s="52"/>
      <c r="N426" s="52"/>
      <c r="O426" s="54" t="str">
        <f t="shared" si="51"/>
        <v/>
      </c>
      <c r="P426" s="142"/>
      <c r="Q426" s="56"/>
      <c r="R426" s="143"/>
      <c r="S426" s="58"/>
      <c r="T426" s="144"/>
      <c r="U426" s="60"/>
      <c r="V426" s="61"/>
      <c r="W426" s="62"/>
      <c r="X426" s="52"/>
      <c r="Y426" s="63"/>
      <c r="Z426" s="52"/>
      <c r="AA426" s="52"/>
      <c r="AB426" s="52"/>
      <c r="AC426" s="65"/>
      <c r="AD426" s="52"/>
      <c r="AE426" s="52"/>
      <c r="AF426" s="52"/>
      <c r="AG426" s="65"/>
      <c r="AH426" s="52"/>
      <c r="AI426" s="52"/>
      <c r="AJ426" s="52"/>
      <c r="AK426" s="65"/>
      <c r="AL426" s="52"/>
      <c r="AM426" s="52"/>
      <c r="AN426" s="52"/>
      <c r="AO426" s="56"/>
      <c r="AP426" s="56"/>
      <c r="AQ426" s="56"/>
      <c r="AR426" s="58"/>
      <c r="AS426" s="58"/>
      <c r="AT426" s="58"/>
      <c r="AU426" s="60"/>
      <c r="AV426" s="60"/>
      <c r="AW426" s="61"/>
      <c r="AX426" s="62"/>
      <c r="AY426" s="31" t="str">
        <f t="shared" si="52"/>
        <v/>
      </c>
      <c r="AZ426" s="63"/>
      <c r="BA426" s="69"/>
      <c r="BB426" s="69"/>
      <c r="BC426" s="69"/>
      <c r="BD426" s="71"/>
      <c r="BE426" s="71"/>
      <c r="BF426" s="71"/>
      <c r="BG426" s="72"/>
      <c r="BH426" s="73"/>
      <c r="BI426" s="73"/>
      <c r="BJ426" s="74"/>
      <c r="BK426" s="74"/>
      <c r="BL426" s="77" t="str">
        <f t="shared" si="53"/>
        <v/>
      </c>
      <c r="BM426" s="80" t="str">
        <f t="shared" si="54"/>
        <v/>
      </c>
      <c r="BN426" s="139"/>
      <c r="BO426" s="82" t="str">
        <f>IF(ISBLANK(A426),"",VLOOKUP(LEFT(A426,1),Coordinate,2,FALSE))</f>
        <v/>
      </c>
      <c r="BP426" s="83">
        <f t="shared" si="47"/>
        <v>0</v>
      </c>
      <c r="BQ426" s="84">
        <f t="shared" si="48"/>
        <v>0</v>
      </c>
      <c r="BR426" s="54" t="str">
        <f>IF(ISBLANK(A426),"",vlookup(LEFT(A426,1),Coordinate,9,false))</f>
        <v/>
      </c>
      <c r="BS426" s="54" t="str">
        <f>IF(ISBLANK(A426),"",VLOOKUP(MID(A426,2,1),Coordinate,9,false))</f>
        <v/>
      </c>
      <c r="BT426" s="54" t="str">
        <f>IF(ISBLANK(A426),"",VLOOKUP(MID(A426,3,1),Coordinate,9,false))</f>
        <v/>
      </c>
      <c r="BU426" s="54" t="str">
        <f>IF(ISBLANK(A426),"",VLOOKUP(MID(A426,4,1),Coordinate,9,false))</f>
        <v/>
      </c>
      <c r="BV426" s="54" t="str">
        <f>IF(ISBLANK(A426),"",VLOOKUP(MID(A426,5,1),Coordinate,9,false))</f>
        <v/>
      </c>
      <c r="BW426" s="54" t="str">
        <f>IF(ISBLANK(A426),"",VLOOKUP(MID(A426,6,1),Coordinate,9,false))</f>
        <v/>
      </c>
      <c r="BX426" s="84" t="str">
        <f>IF(ISBLANK(A426),"",VLOOKUP(RIGHT(A426,1),Coordinate,9,false))</f>
        <v/>
      </c>
      <c r="BY426" s="84">
        <f t="array" ref="BY426">SUMPRODUCT(BR426:BX426,TRANSPOSE(Weights))</f>
        <v>0</v>
      </c>
      <c r="BZ426" s="53"/>
    </row>
    <row r="427">
      <c r="A427" s="140"/>
      <c r="B427" s="51" t="str">
        <f>IF(ISBLANK(A427),"",if(C427="","N",if(VLOOKUP(BQ427,NewPlanet,3,false)=C427,"Y","N")))</f>
        <v/>
      </c>
      <c r="C427" s="141"/>
      <c r="D427" s="52"/>
      <c r="E427" s="52"/>
      <c r="F427" s="52"/>
      <c r="G427" s="52"/>
      <c r="H427" s="52"/>
      <c r="I427" s="54" t="str">
        <f t="shared" si="50"/>
        <v/>
      </c>
      <c r="J427" s="52"/>
      <c r="K427" s="52"/>
      <c r="L427" s="52"/>
      <c r="M427" s="52"/>
      <c r="N427" s="52"/>
      <c r="O427" s="54" t="str">
        <f t="shared" si="51"/>
        <v/>
      </c>
      <c r="P427" s="142"/>
      <c r="Q427" s="56"/>
      <c r="R427" s="143"/>
      <c r="S427" s="58"/>
      <c r="T427" s="144"/>
      <c r="U427" s="60"/>
      <c r="V427" s="61"/>
      <c r="W427" s="62"/>
      <c r="X427" s="52"/>
      <c r="Y427" s="63"/>
      <c r="Z427" s="52"/>
      <c r="AA427" s="52"/>
      <c r="AB427" s="52"/>
      <c r="AC427" s="65"/>
      <c r="AD427" s="52"/>
      <c r="AE427" s="52"/>
      <c r="AF427" s="52"/>
      <c r="AG427" s="65"/>
      <c r="AH427" s="52"/>
      <c r="AI427" s="52"/>
      <c r="AJ427" s="52"/>
      <c r="AK427" s="65"/>
      <c r="AL427" s="52"/>
      <c r="AM427" s="52"/>
      <c r="AN427" s="52"/>
      <c r="AO427" s="56"/>
      <c r="AP427" s="56"/>
      <c r="AQ427" s="56"/>
      <c r="AR427" s="58"/>
      <c r="AS427" s="58"/>
      <c r="AT427" s="58"/>
      <c r="AU427" s="60"/>
      <c r="AV427" s="60"/>
      <c r="AW427" s="61"/>
      <c r="AX427" s="62"/>
      <c r="AY427" s="31" t="str">
        <f t="shared" si="52"/>
        <v/>
      </c>
      <c r="AZ427" s="63"/>
      <c r="BA427" s="69"/>
      <c r="BB427" s="69"/>
      <c r="BC427" s="69"/>
      <c r="BD427" s="71"/>
      <c r="BE427" s="71"/>
      <c r="BF427" s="71"/>
      <c r="BG427" s="72"/>
      <c r="BH427" s="73"/>
      <c r="BI427" s="73"/>
      <c r="BJ427" s="74"/>
      <c r="BK427" s="74"/>
      <c r="BL427" s="77" t="str">
        <f t="shared" si="53"/>
        <v/>
      </c>
      <c r="BM427" s="80" t="str">
        <f t="shared" si="54"/>
        <v/>
      </c>
      <c r="BN427" s="139"/>
      <c r="BO427" s="82" t="str">
        <f>IF(ISBLANK(A427),"",VLOOKUP(LEFT(A427,1),Coordinate,2,FALSE))</f>
        <v/>
      </c>
      <c r="BP427" s="83">
        <f t="shared" si="47"/>
        <v>0</v>
      </c>
      <c r="BQ427" s="84">
        <f t="shared" si="48"/>
        <v>0</v>
      </c>
      <c r="BR427" s="54" t="str">
        <f>IF(ISBLANK(A427),"",vlookup(LEFT(A427,1),Coordinate,9,false))</f>
        <v/>
      </c>
      <c r="BS427" s="54" t="str">
        <f>IF(ISBLANK(A427),"",VLOOKUP(MID(A427,2,1),Coordinate,9,false))</f>
        <v/>
      </c>
      <c r="BT427" s="54" t="str">
        <f>IF(ISBLANK(A427),"",VLOOKUP(MID(A427,3,1),Coordinate,9,false))</f>
        <v/>
      </c>
      <c r="BU427" s="54" t="str">
        <f>IF(ISBLANK(A427),"",VLOOKUP(MID(A427,4,1),Coordinate,9,false))</f>
        <v/>
      </c>
      <c r="BV427" s="54" t="str">
        <f>IF(ISBLANK(A427),"",VLOOKUP(MID(A427,5,1),Coordinate,9,false))</f>
        <v/>
      </c>
      <c r="BW427" s="54" t="str">
        <f>IF(ISBLANK(A427),"",VLOOKUP(MID(A427,6,1),Coordinate,9,false))</f>
        <v/>
      </c>
      <c r="BX427" s="84" t="str">
        <f>IF(ISBLANK(A427),"",VLOOKUP(RIGHT(A427,1),Coordinate,9,false))</f>
        <v/>
      </c>
      <c r="BY427" s="84">
        <f t="array" ref="BY427">SUMPRODUCT(BR427:BX427,TRANSPOSE(Weights))</f>
        <v>0</v>
      </c>
      <c r="BZ427" s="53"/>
    </row>
    <row r="428">
      <c r="A428" s="140"/>
      <c r="B428" s="51" t="str">
        <f>IF(ISBLANK(A428),"",if(C428="","N",if(VLOOKUP(BQ428,NewPlanet,3,false)=C428,"Y","N")))</f>
        <v/>
      </c>
      <c r="C428" s="141"/>
      <c r="D428" s="52"/>
      <c r="E428" s="52"/>
      <c r="F428" s="52"/>
      <c r="G428" s="52"/>
      <c r="H428" s="52"/>
      <c r="I428" s="54" t="str">
        <f t="shared" si="50"/>
        <v/>
      </c>
      <c r="J428" s="52"/>
      <c r="K428" s="52"/>
      <c r="L428" s="52"/>
      <c r="M428" s="52"/>
      <c r="N428" s="52"/>
      <c r="O428" s="54" t="str">
        <f t="shared" si="51"/>
        <v/>
      </c>
      <c r="P428" s="142"/>
      <c r="Q428" s="56"/>
      <c r="R428" s="143"/>
      <c r="S428" s="58"/>
      <c r="T428" s="144"/>
      <c r="U428" s="60"/>
      <c r="V428" s="61"/>
      <c r="W428" s="62"/>
      <c r="X428" s="52"/>
      <c r="Y428" s="63"/>
      <c r="Z428" s="52"/>
      <c r="AA428" s="52"/>
      <c r="AB428" s="52"/>
      <c r="AC428" s="65"/>
      <c r="AD428" s="52"/>
      <c r="AE428" s="52"/>
      <c r="AF428" s="52"/>
      <c r="AG428" s="65"/>
      <c r="AH428" s="52"/>
      <c r="AI428" s="52"/>
      <c r="AJ428" s="52"/>
      <c r="AK428" s="65"/>
      <c r="AL428" s="52"/>
      <c r="AM428" s="52"/>
      <c r="AN428" s="52"/>
      <c r="AO428" s="56"/>
      <c r="AP428" s="56"/>
      <c r="AQ428" s="56"/>
      <c r="AR428" s="58"/>
      <c r="AS428" s="58"/>
      <c r="AT428" s="58"/>
      <c r="AU428" s="60"/>
      <c r="AV428" s="60"/>
      <c r="AW428" s="61"/>
      <c r="AX428" s="62"/>
      <c r="AY428" s="31" t="str">
        <f t="shared" si="52"/>
        <v/>
      </c>
      <c r="AZ428" s="63"/>
      <c r="BA428" s="69"/>
      <c r="BB428" s="69"/>
      <c r="BC428" s="69"/>
      <c r="BD428" s="71"/>
      <c r="BE428" s="71"/>
      <c r="BF428" s="71"/>
      <c r="BG428" s="72"/>
      <c r="BH428" s="73"/>
      <c r="BI428" s="73"/>
      <c r="BJ428" s="74"/>
      <c r="BK428" s="74"/>
      <c r="BL428" s="77" t="str">
        <f t="shared" si="53"/>
        <v/>
      </c>
      <c r="BM428" s="80" t="str">
        <f t="shared" si="54"/>
        <v/>
      </c>
      <c r="BN428" s="139"/>
      <c r="BO428" s="82" t="str">
        <f>IF(ISBLANK(A428),"",VLOOKUP(LEFT(A428,1),Coordinate,2,FALSE))</f>
        <v/>
      </c>
      <c r="BP428" s="83">
        <f t="shared" si="47"/>
        <v>0</v>
      </c>
      <c r="BQ428" s="84">
        <f t="shared" si="48"/>
        <v>0</v>
      </c>
      <c r="BR428" s="54" t="str">
        <f>IF(ISBLANK(A428),"",vlookup(LEFT(A428,1),Coordinate,9,false))</f>
        <v/>
      </c>
      <c r="BS428" s="54" t="str">
        <f>IF(ISBLANK(A428),"",VLOOKUP(MID(A428,2,1),Coordinate,9,false))</f>
        <v/>
      </c>
      <c r="BT428" s="54" t="str">
        <f>IF(ISBLANK(A428),"",VLOOKUP(MID(A428,3,1),Coordinate,9,false))</f>
        <v/>
      </c>
      <c r="BU428" s="54" t="str">
        <f>IF(ISBLANK(A428),"",VLOOKUP(MID(A428,4,1),Coordinate,9,false))</f>
        <v/>
      </c>
      <c r="BV428" s="54" t="str">
        <f>IF(ISBLANK(A428),"",VLOOKUP(MID(A428,5,1),Coordinate,9,false))</f>
        <v/>
      </c>
      <c r="BW428" s="54" t="str">
        <f>IF(ISBLANK(A428),"",VLOOKUP(MID(A428,6,1),Coordinate,9,false))</f>
        <v/>
      </c>
      <c r="BX428" s="84" t="str">
        <f>IF(ISBLANK(A428),"",VLOOKUP(RIGHT(A428,1),Coordinate,9,false))</f>
        <v/>
      </c>
      <c r="BY428" s="84">
        <f t="array" ref="BY428">SUMPRODUCT(BR428:BX428,TRANSPOSE(Weights))</f>
        <v>0</v>
      </c>
      <c r="BZ428" s="53"/>
    </row>
    <row r="429">
      <c r="A429" s="140"/>
      <c r="B429" s="51" t="str">
        <f>IF(ISBLANK(A429),"",if(C429="","N",if(VLOOKUP(BQ429,NewPlanet,3,false)=C429,"Y","N")))</f>
        <v/>
      </c>
      <c r="C429" s="141"/>
      <c r="D429" s="52"/>
      <c r="E429" s="52"/>
      <c r="F429" s="52"/>
      <c r="G429" s="52"/>
      <c r="H429" s="52"/>
      <c r="I429" s="54" t="str">
        <f t="shared" si="50"/>
        <v/>
      </c>
      <c r="J429" s="52"/>
      <c r="K429" s="52"/>
      <c r="L429" s="52"/>
      <c r="M429" s="52"/>
      <c r="N429" s="52"/>
      <c r="O429" s="54" t="str">
        <f t="shared" si="51"/>
        <v/>
      </c>
      <c r="P429" s="142"/>
      <c r="Q429" s="56"/>
      <c r="R429" s="143"/>
      <c r="S429" s="58"/>
      <c r="T429" s="144"/>
      <c r="U429" s="60"/>
      <c r="V429" s="61"/>
      <c r="W429" s="62"/>
      <c r="X429" s="52"/>
      <c r="Y429" s="63"/>
      <c r="Z429" s="52"/>
      <c r="AA429" s="52"/>
      <c r="AB429" s="52"/>
      <c r="AC429" s="65"/>
      <c r="AD429" s="52"/>
      <c r="AE429" s="52"/>
      <c r="AF429" s="52"/>
      <c r="AG429" s="65"/>
      <c r="AH429" s="52"/>
      <c r="AI429" s="52"/>
      <c r="AJ429" s="52"/>
      <c r="AK429" s="65"/>
      <c r="AL429" s="52"/>
      <c r="AM429" s="52"/>
      <c r="AN429" s="52"/>
      <c r="AO429" s="56"/>
      <c r="AP429" s="56"/>
      <c r="AQ429" s="56"/>
      <c r="AR429" s="58"/>
      <c r="AS429" s="58"/>
      <c r="AT429" s="58"/>
      <c r="AU429" s="60"/>
      <c r="AV429" s="60"/>
      <c r="AW429" s="61"/>
      <c r="AX429" s="62"/>
      <c r="AY429" s="31" t="str">
        <f t="shared" si="52"/>
        <v/>
      </c>
      <c r="AZ429" s="63"/>
      <c r="BA429" s="69"/>
      <c r="BB429" s="69"/>
      <c r="BC429" s="69"/>
      <c r="BD429" s="71"/>
      <c r="BE429" s="71"/>
      <c r="BF429" s="71"/>
      <c r="BG429" s="72"/>
      <c r="BH429" s="73"/>
      <c r="BI429" s="73"/>
      <c r="BJ429" s="74"/>
      <c r="BK429" s="74"/>
      <c r="BL429" s="77" t="str">
        <f t="shared" si="53"/>
        <v/>
      </c>
      <c r="BM429" s="80" t="str">
        <f t="shared" si="54"/>
        <v/>
      </c>
      <c r="BN429" s="139"/>
      <c r="BO429" s="82" t="str">
        <f>IF(ISBLANK(A429),"",VLOOKUP(LEFT(A429,1),Coordinate,2,FALSE))</f>
        <v/>
      </c>
      <c r="BP429" s="83">
        <f t="shared" si="47"/>
        <v>0</v>
      </c>
      <c r="BQ429" s="84">
        <f t="shared" si="48"/>
        <v>0</v>
      </c>
      <c r="BR429" s="54" t="str">
        <f>IF(ISBLANK(A429),"",vlookup(LEFT(A429,1),Coordinate,9,false))</f>
        <v/>
      </c>
      <c r="BS429" s="54" t="str">
        <f>IF(ISBLANK(A429),"",VLOOKUP(MID(A429,2,1),Coordinate,9,false))</f>
        <v/>
      </c>
      <c r="BT429" s="54" t="str">
        <f>IF(ISBLANK(A429),"",VLOOKUP(MID(A429,3,1),Coordinate,9,false))</f>
        <v/>
      </c>
      <c r="BU429" s="54" t="str">
        <f>IF(ISBLANK(A429),"",VLOOKUP(MID(A429,4,1),Coordinate,9,false))</f>
        <v/>
      </c>
      <c r="BV429" s="54" t="str">
        <f>IF(ISBLANK(A429),"",VLOOKUP(MID(A429,5,1),Coordinate,9,false))</f>
        <v/>
      </c>
      <c r="BW429" s="54" t="str">
        <f>IF(ISBLANK(A429),"",VLOOKUP(MID(A429,6,1),Coordinate,9,false))</f>
        <v/>
      </c>
      <c r="BX429" s="84" t="str">
        <f>IF(ISBLANK(A429),"",VLOOKUP(RIGHT(A429,1),Coordinate,9,false))</f>
        <v/>
      </c>
      <c r="BY429" s="84">
        <f t="array" ref="BY429">SUMPRODUCT(BR429:BX429,TRANSPOSE(Weights))</f>
        <v>0</v>
      </c>
      <c r="BZ429" s="53"/>
    </row>
    <row r="430">
      <c r="A430" s="140"/>
      <c r="B430" s="51" t="str">
        <f>IF(ISBLANK(A430),"",if(C430="","N",if(VLOOKUP(BQ430,NewPlanet,3,false)=C430,"Y","N")))</f>
        <v/>
      </c>
      <c r="C430" s="141"/>
      <c r="D430" s="52"/>
      <c r="E430" s="52"/>
      <c r="F430" s="52"/>
      <c r="G430" s="52"/>
      <c r="H430" s="52"/>
      <c r="I430" s="54" t="str">
        <f t="shared" si="50"/>
        <v/>
      </c>
      <c r="J430" s="52"/>
      <c r="K430" s="52"/>
      <c r="L430" s="52"/>
      <c r="M430" s="52"/>
      <c r="N430" s="52"/>
      <c r="O430" s="54" t="str">
        <f t="shared" si="51"/>
        <v/>
      </c>
      <c r="P430" s="142"/>
      <c r="Q430" s="56"/>
      <c r="R430" s="143"/>
      <c r="S430" s="58"/>
      <c r="T430" s="144"/>
      <c r="U430" s="60"/>
      <c r="V430" s="61"/>
      <c r="W430" s="62"/>
      <c r="X430" s="52"/>
      <c r="Y430" s="63"/>
      <c r="Z430" s="52"/>
      <c r="AA430" s="52"/>
      <c r="AB430" s="52"/>
      <c r="AC430" s="65"/>
      <c r="AD430" s="52"/>
      <c r="AE430" s="52"/>
      <c r="AF430" s="52"/>
      <c r="AG430" s="65"/>
      <c r="AH430" s="52"/>
      <c r="AI430" s="52"/>
      <c r="AJ430" s="52"/>
      <c r="AK430" s="65"/>
      <c r="AL430" s="52"/>
      <c r="AM430" s="52"/>
      <c r="AN430" s="52"/>
      <c r="AO430" s="56"/>
      <c r="AP430" s="56"/>
      <c r="AQ430" s="56"/>
      <c r="AR430" s="58"/>
      <c r="AS430" s="58"/>
      <c r="AT430" s="58"/>
      <c r="AU430" s="60"/>
      <c r="AV430" s="60"/>
      <c r="AW430" s="61"/>
      <c r="AX430" s="62"/>
      <c r="AY430" s="31" t="str">
        <f t="shared" si="52"/>
        <v/>
      </c>
      <c r="AZ430" s="63"/>
      <c r="BA430" s="69"/>
      <c r="BB430" s="69"/>
      <c r="BC430" s="69"/>
      <c r="BD430" s="71"/>
      <c r="BE430" s="71"/>
      <c r="BF430" s="71"/>
      <c r="BG430" s="72"/>
      <c r="BH430" s="73"/>
      <c r="BI430" s="73"/>
      <c r="BJ430" s="74"/>
      <c r="BK430" s="74"/>
      <c r="BL430" s="77" t="str">
        <f t="shared" si="53"/>
        <v/>
      </c>
      <c r="BM430" s="80" t="str">
        <f t="shared" si="54"/>
        <v/>
      </c>
      <c r="BN430" s="139"/>
      <c r="BO430" s="82" t="str">
        <f>IF(ISBLANK(A430),"",VLOOKUP(LEFT(A430,1),Coordinate,2,FALSE))</f>
        <v/>
      </c>
      <c r="BP430" s="83">
        <f t="shared" si="47"/>
        <v>0</v>
      </c>
      <c r="BQ430" s="84">
        <f t="shared" si="48"/>
        <v>0</v>
      </c>
      <c r="BR430" s="54" t="str">
        <f>IF(ISBLANK(A430),"",vlookup(LEFT(A430,1),Coordinate,9,false))</f>
        <v/>
      </c>
      <c r="BS430" s="54" t="str">
        <f>IF(ISBLANK(A430),"",VLOOKUP(MID(A430,2,1),Coordinate,9,false))</f>
        <v/>
      </c>
      <c r="BT430" s="54" t="str">
        <f>IF(ISBLANK(A430),"",VLOOKUP(MID(A430,3,1),Coordinate,9,false))</f>
        <v/>
      </c>
      <c r="BU430" s="54" t="str">
        <f>IF(ISBLANK(A430),"",VLOOKUP(MID(A430,4,1),Coordinate,9,false))</f>
        <v/>
      </c>
      <c r="BV430" s="54" t="str">
        <f>IF(ISBLANK(A430),"",VLOOKUP(MID(A430,5,1),Coordinate,9,false))</f>
        <v/>
      </c>
      <c r="BW430" s="54" t="str">
        <f>IF(ISBLANK(A430),"",VLOOKUP(MID(A430,6,1),Coordinate,9,false))</f>
        <v/>
      </c>
      <c r="BX430" s="84" t="str">
        <f>IF(ISBLANK(A430),"",VLOOKUP(RIGHT(A430,1),Coordinate,9,false))</f>
        <v/>
      </c>
      <c r="BY430" s="84">
        <f t="array" ref="BY430">SUMPRODUCT(BR430:BX430,TRANSPOSE(Weights))</f>
        <v>0</v>
      </c>
      <c r="BZ430" s="53"/>
    </row>
    <row r="431">
      <c r="A431" s="140"/>
      <c r="B431" s="51" t="str">
        <f>IF(ISBLANK(A431),"",if(C431="","N",if(VLOOKUP(BQ431,NewPlanet,3,false)=C431,"Y","N")))</f>
        <v/>
      </c>
      <c r="C431" s="141"/>
      <c r="D431" s="52"/>
      <c r="E431" s="52"/>
      <c r="F431" s="52"/>
      <c r="G431" s="52"/>
      <c r="H431" s="52"/>
      <c r="I431" s="54" t="str">
        <f t="shared" si="50"/>
        <v/>
      </c>
      <c r="J431" s="52"/>
      <c r="K431" s="52"/>
      <c r="L431" s="52"/>
      <c r="M431" s="52"/>
      <c r="N431" s="52"/>
      <c r="O431" s="54" t="str">
        <f t="shared" si="51"/>
        <v/>
      </c>
      <c r="P431" s="142"/>
      <c r="Q431" s="56"/>
      <c r="R431" s="143"/>
      <c r="S431" s="58"/>
      <c r="T431" s="144"/>
      <c r="U431" s="60"/>
      <c r="V431" s="61"/>
      <c r="W431" s="62"/>
      <c r="X431" s="52"/>
      <c r="Y431" s="63"/>
      <c r="Z431" s="52"/>
      <c r="AA431" s="52"/>
      <c r="AB431" s="52"/>
      <c r="AC431" s="65"/>
      <c r="AD431" s="52"/>
      <c r="AE431" s="52"/>
      <c r="AF431" s="52"/>
      <c r="AG431" s="65"/>
      <c r="AH431" s="52"/>
      <c r="AI431" s="52"/>
      <c r="AJ431" s="52"/>
      <c r="AK431" s="65"/>
      <c r="AL431" s="52"/>
      <c r="AM431" s="52"/>
      <c r="AN431" s="52"/>
      <c r="AO431" s="56"/>
      <c r="AP431" s="56"/>
      <c r="AQ431" s="56"/>
      <c r="AR431" s="58"/>
      <c r="AS431" s="58"/>
      <c r="AT431" s="58"/>
      <c r="AU431" s="60"/>
      <c r="AV431" s="60"/>
      <c r="AW431" s="61"/>
      <c r="AX431" s="62"/>
      <c r="AY431" s="31" t="str">
        <f t="shared" si="52"/>
        <v/>
      </c>
      <c r="AZ431" s="63"/>
      <c r="BA431" s="69"/>
      <c r="BB431" s="69"/>
      <c r="BC431" s="69"/>
      <c r="BD431" s="71"/>
      <c r="BE431" s="71"/>
      <c r="BF431" s="71"/>
      <c r="BG431" s="72"/>
      <c r="BH431" s="73"/>
      <c r="BI431" s="73"/>
      <c r="BJ431" s="74"/>
      <c r="BK431" s="74"/>
      <c r="BL431" s="77" t="str">
        <f t="shared" si="53"/>
        <v/>
      </c>
      <c r="BM431" s="80" t="str">
        <f t="shared" si="54"/>
        <v/>
      </c>
      <c r="BN431" s="139"/>
      <c r="BO431" s="82" t="str">
        <f>IF(ISBLANK(A431),"",VLOOKUP(LEFT(A431,1),Coordinate,2,FALSE))</f>
        <v/>
      </c>
      <c r="BP431" s="83">
        <f t="shared" si="47"/>
        <v>0</v>
      </c>
      <c r="BQ431" s="84">
        <f t="shared" si="48"/>
        <v>0</v>
      </c>
      <c r="BR431" s="54" t="str">
        <f>IF(ISBLANK(A431),"",vlookup(LEFT(A431,1),Coordinate,9,false))</f>
        <v/>
      </c>
      <c r="BS431" s="54" t="str">
        <f>IF(ISBLANK(A431),"",VLOOKUP(MID(A431,2,1),Coordinate,9,false))</f>
        <v/>
      </c>
      <c r="BT431" s="54" t="str">
        <f>IF(ISBLANK(A431),"",VLOOKUP(MID(A431,3,1),Coordinate,9,false))</f>
        <v/>
      </c>
      <c r="BU431" s="54" t="str">
        <f>IF(ISBLANK(A431),"",VLOOKUP(MID(A431,4,1),Coordinate,9,false))</f>
        <v/>
      </c>
      <c r="BV431" s="54" t="str">
        <f>IF(ISBLANK(A431),"",VLOOKUP(MID(A431,5,1),Coordinate,9,false))</f>
        <v/>
      </c>
      <c r="BW431" s="54" t="str">
        <f>IF(ISBLANK(A431),"",VLOOKUP(MID(A431,6,1),Coordinate,9,false))</f>
        <v/>
      </c>
      <c r="BX431" s="84" t="str">
        <f>IF(ISBLANK(A431),"",VLOOKUP(RIGHT(A431,1),Coordinate,9,false))</f>
        <v/>
      </c>
      <c r="BY431" s="84">
        <f t="array" ref="BY431">SUMPRODUCT(BR431:BX431,TRANSPOSE(Weights))</f>
        <v>0</v>
      </c>
      <c r="BZ431" s="53"/>
    </row>
    <row r="432">
      <c r="A432" s="140"/>
      <c r="B432" s="51" t="str">
        <f>IF(ISBLANK(A432),"",if(C432="","N",if(VLOOKUP(BQ432,NewPlanet,3,false)=C432,"Y","N")))</f>
        <v/>
      </c>
      <c r="C432" s="141"/>
      <c r="D432" s="52"/>
      <c r="E432" s="52"/>
      <c r="F432" s="52"/>
      <c r="G432" s="52"/>
      <c r="H432" s="52"/>
      <c r="I432" s="54" t="str">
        <f t="shared" si="50"/>
        <v/>
      </c>
      <c r="J432" s="52"/>
      <c r="K432" s="52"/>
      <c r="L432" s="52"/>
      <c r="M432" s="52"/>
      <c r="N432" s="52"/>
      <c r="O432" s="54" t="str">
        <f t="shared" si="51"/>
        <v/>
      </c>
      <c r="P432" s="142"/>
      <c r="Q432" s="56"/>
      <c r="R432" s="143"/>
      <c r="S432" s="58"/>
      <c r="T432" s="144"/>
      <c r="U432" s="60"/>
      <c r="V432" s="61"/>
      <c r="W432" s="62"/>
      <c r="X432" s="52"/>
      <c r="Y432" s="63"/>
      <c r="Z432" s="52"/>
      <c r="AA432" s="52"/>
      <c r="AB432" s="52"/>
      <c r="AC432" s="65"/>
      <c r="AD432" s="52"/>
      <c r="AE432" s="52"/>
      <c r="AF432" s="52"/>
      <c r="AG432" s="65"/>
      <c r="AH432" s="52"/>
      <c r="AI432" s="52"/>
      <c r="AJ432" s="52"/>
      <c r="AK432" s="65"/>
      <c r="AL432" s="52"/>
      <c r="AM432" s="52"/>
      <c r="AN432" s="52"/>
      <c r="AO432" s="56"/>
      <c r="AP432" s="56"/>
      <c r="AQ432" s="56"/>
      <c r="AR432" s="58"/>
      <c r="AS432" s="58"/>
      <c r="AT432" s="58"/>
      <c r="AU432" s="60"/>
      <c r="AV432" s="60"/>
      <c r="AW432" s="61"/>
      <c r="AX432" s="62"/>
      <c r="AY432" s="31" t="str">
        <f t="shared" si="52"/>
        <v/>
      </c>
      <c r="AZ432" s="63"/>
      <c r="BA432" s="69"/>
      <c r="BB432" s="69"/>
      <c r="BC432" s="69"/>
      <c r="BD432" s="71"/>
      <c r="BE432" s="71"/>
      <c r="BF432" s="71"/>
      <c r="BG432" s="72"/>
      <c r="BH432" s="73"/>
      <c r="BI432" s="73"/>
      <c r="BJ432" s="74"/>
      <c r="BK432" s="74"/>
      <c r="BL432" s="77" t="str">
        <f t="shared" si="53"/>
        <v/>
      </c>
      <c r="BM432" s="80" t="str">
        <f t="shared" si="54"/>
        <v/>
      </c>
      <c r="BN432" s="139"/>
      <c r="BO432" s="82" t="str">
        <f>IF(ISBLANK(A432),"",VLOOKUP(LEFT(A432,1),Coordinate,2,FALSE))</f>
        <v/>
      </c>
      <c r="BP432" s="83">
        <f t="shared" si="47"/>
        <v>0</v>
      </c>
      <c r="BQ432" s="84">
        <f t="shared" si="48"/>
        <v>0</v>
      </c>
      <c r="BR432" s="54" t="str">
        <f>IF(ISBLANK(A432),"",vlookup(LEFT(A432,1),Coordinate,9,false))</f>
        <v/>
      </c>
      <c r="BS432" s="54" t="str">
        <f>IF(ISBLANK(A432),"",VLOOKUP(MID(A432,2,1),Coordinate,9,false))</f>
        <v/>
      </c>
      <c r="BT432" s="54" t="str">
        <f>IF(ISBLANK(A432),"",VLOOKUP(MID(A432,3,1),Coordinate,9,false))</f>
        <v/>
      </c>
      <c r="BU432" s="54" t="str">
        <f>IF(ISBLANK(A432),"",VLOOKUP(MID(A432,4,1),Coordinate,9,false))</f>
        <v/>
      </c>
      <c r="BV432" s="54" t="str">
        <f>IF(ISBLANK(A432),"",VLOOKUP(MID(A432,5,1),Coordinate,9,false))</f>
        <v/>
      </c>
      <c r="BW432" s="54" t="str">
        <f>IF(ISBLANK(A432),"",VLOOKUP(MID(A432,6,1),Coordinate,9,false))</f>
        <v/>
      </c>
      <c r="BX432" s="84" t="str">
        <f>IF(ISBLANK(A432),"",VLOOKUP(RIGHT(A432,1),Coordinate,9,false))</f>
        <v/>
      </c>
      <c r="BY432" s="84">
        <f t="array" ref="BY432">SUMPRODUCT(BR432:BX432,TRANSPOSE(Weights))</f>
        <v>0</v>
      </c>
      <c r="BZ432" s="53"/>
    </row>
    <row r="433">
      <c r="A433" s="140"/>
      <c r="B433" s="51" t="str">
        <f>IF(ISBLANK(A433),"",if(C433="","N",if(VLOOKUP(BQ433,NewPlanet,3,false)=C433,"Y","N")))</f>
        <v/>
      </c>
      <c r="C433" s="141"/>
      <c r="D433" s="52"/>
      <c r="E433" s="52"/>
      <c r="F433" s="52"/>
      <c r="G433" s="52"/>
      <c r="H433" s="52"/>
      <c r="I433" s="54" t="str">
        <f t="shared" si="50"/>
        <v/>
      </c>
      <c r="J433" s="52"/>
      <c r="K433" s="52"/>
      <c r="L433" s="52"/>
      <c r="M433" s="52"/>
      <c r="N433" s="52"/>
      <c r="O433" s="54" t="str">
        <f t="shared" si="51"/>
        <v/>
      </c>
      <c r="P433" s="142"/>
      <c r="Q433" s="56"/>
      <c r="R433" s="143"/>
      <c r="S433" s="58"/>
      <c r="T433" s="144"/>
      <c r="U433" s="60"/>
      <c r="V433" s="61"/>
      <c r="W433" s="62"/>
      <c r="X433" s="52"/>
      <c r="Y433" s="63"/>
      <c r="Z433" s="52"/>
      <c r="AA433" s="52"/>
      <c r="AB433" s="52"/>
      <c r="AC433" s="65"/>
      <c r="AD433" s="52"/>
      <c r="AE433" s="52"/>
      <c r="AF433" s="52"/>
      <c r="AG433" s="65"/>
      <c r="AH433" s="52"/>
      <c r="AI433" s="52"/>
      <c r="AJ433" s="52"/>
      <c r="AK433" s="65"/>
      <c r="AL433" s="52"/>
      <c r="AM433" s="52"/>
      <c r="AN433" s="52"/>
      <c r="AO433" s="56"/>
      <c r="AP433" s="56"/>
      <c r="AQ433" s="56"/>
      <c r="AR433" s="58"/>
      <c r="AS433" s="58"/>
      <c r="AT433" s="58"/>
      <c r="AU433" s="60"/>
      <c r="AV433" s="60"/>
      <c r="AW433" s="61"/>
      <c r="AX433" s="62"/>
      <c r="AY433" s="31" t="str">
        <f t="shared" si="52"/>
        <v/>
      </c>
      <c r="AZ433" s="63"/>
      <c r="BA433" s="69"/>
      <c r="BB433" s="69"/>
      <c r="BC433" s="69"/>
      <c r="BD433" s="71"/>
      <c r="BE433" s="71"/>
      <c r="BF433" s="71"/>
      <c r="BG433" s="72"/>
      <c r="BH433" s="73"/>
      <c r="BI433" s="73"/>
      <c r="BJ433" s="74"/>
      <c r="BK433" s="74"/>
      <c r="BL433" s="77" t="str">
        <f t="shared" si="53"/>
        <v/>
      </c>
      <c r="BM433" s="80" t="str">
        <f t="shared" si="54"/>
        <v/>
      </c>
      <c r="BN433" s="139"/>
      <c r="BO433" s="82" t="str">
        <f>IF(ISBLANK(A433),"",VLOOKUP(LEFT(A433,1),Coordinate,2,FALSE))</f>
        <v/>
      </c>
      <c r="BP433" s="83">
        <f t="shared" si="47"/>
        <v>0</v>
      </c>
      <c r="BQ433" s="84">
        <f t="shared" si="48"/>
        <v>0</v>
      </c>
      <c r="BR433" s="54" t="str">
        <f>IF(ISBLANK(A433),"",vlookup(LEFT(A433,1),Coordinate,9,false))</f>
        <v/>
      </c>
      <c r="BS433" s="54" t="str">
        <f>IF(ISBLANK(A433),"",VLOOKUP(MID(A433,2,1),Coordinate,9,false))</f>
        <v/>
      </c>
      <c r="BT433" s="54" t="str">
        <f>IF(ISBLANK(A433),"",VLOOKUP(MID(A433,3,1),Coordinate,9,false))</f>
        <v/>
      </c>
      <c r="BU433" s="54" t="str">
        <f>IF(ISBLANK(A433),"",VLOOKUP(MID(A433,4,1),Coordinate,9,false))</f>
        <v/>
      </c>
      <c r="BV433" s="54" t="str">
        <f>IF(ISBLANK(A433),"",VLOOKUP(MID(A433,5,1),Coordinate,9,false))</f>
        <v/>
      </c>
      <c r="BW433" s="54" t="str">
        <f>IF(ISBLANK(A433),"",VLOOKUP(MID(A433,6,1),Coordinate,9,false))</f>
        <v/>
      </c>
      <c r="BX433" s="84" t="str">
        <f>IF(ISBLANK(A433),"",VLOOKUP(RIGHT(A433,1),Coordinate,9,false))</f>
        <v/>
      </c>
      <c r="BY433" s="84">
        <f t="array" ref="BY433">SUMPRODUCT(BR433:BX433,TRANSPOSE(Weights))</f>
        <v>0</v>
      </c>
      <c r="BZ433" s="53"/>
    </row>
    <row r="434">
      <c r="A434" s="140"/>
      <c r="B434" s="51" t="str">
        <f>IF(ISBLANK(A434),"",if(C434="","N",if(VLOOKUP(BQ434,NewPlanet,3,false)=C434,"Y","N")))</f>
        <v/>
      </c>
      <c r="C434" s="141"/>
      <c r="D434" s="52"/>
      <c r="E434" s="52"/>
      <c r="F434" s="52"/>
      <c r="G434" s="52"/>
      <c r="H434" s="52"/>
      <c r="I434" s="54" t="str">
        <f t="shared" si="50"/>
        <v/>
      </c>
      <c r="J434" s="52"/>
      <c r="K434" s="52"/>
      <c r="L434" s="52"/>
      <c r="M434" s="52"/>
      <c r="N434" s="52"/>
      <c r="O434" s="54" t="str">
        <f t="shared" si="51"/>
        <v/>
      </c>
      <c r="P434" s="142"/>
      <c r="Q434" s="56"/>
      <c r="R434" s="143"/>
      <c r="S434" s="58"/>
      <c r="T434" s="144"/>
      <c r="U434" s="60"/>
      <c r="V434" s="61"/>
      <c r="W434" s="62"/>
      <c r="X434" s="52"/>
      <c r="Y434" s="63"/>
      <c r="Z434" s="52"/>
      <c r="AA434" s="52"/>
      <c r="AB434" s="52"/>
      <c r="AC434" s="65"/>
      <c r="AD434" s="52"/>
      <c r="AE434" s="52"/>
      <c r="AF434" s="52"/>
      <c r="AG434" s="65"/>
      <c r="AH434" s="52"/>
      <c r="AI434" s="52"/>
      <c r="AJ434" s="52"/>
      <c r="AK434" s="65"/>
      <c r="AL434" s="52"/>
      <c r="AM434" s="52"/>
      <c r="AN434" s="52"/>
      <c r="AO434" s="56"/>
      <c r="AP434" s="56"/>
      <c r="AQ434" s="56"/>
      <c r="AR434" s="58"/>
      <c r="AS434" s="58"/>
      <c r="AT434" s="58"/>
      <c r="AU434" s="60"/>
      <c r="AV434" s="60"/>
      <c r="AW434" s="61"/>
      <c r="AX434" s="62"/>
      <c r="AY434" s="31" t="str">
        <f t="shared" si="52"/>
        <v/>
      </c>
      <c r="AZ434" s="63"/>
      <c r="BA434" s="69"/>
      <c r="BB434" s="69"/>
      <c r="BC434" s="69"/>
      <c r="BD434" s="71"/>
      <c r="BE434" s="71"/>
      <c r="BF434" s="71"/>
      <c r="BG434" s="72"/>
      <c r="BH434" s="73"/>
      <c r="BI434" s="73"/>
      <c r="BJ434" s="74"/>
      <c r="BK434" s="74"/>
      <c r="BL434" s="77" t="str">
        <f t="shared" si="53"/>
        <v/>
      </c>
      <c r="BM434" s="80" t="str">
        <f t="shared" si="54"/>
        <v/>
      </c>
      <c r="BN434" s="139"/>
      <c r="BO434" s="82" t="str">
        <f>IF(ISBLANK(A434),"",VLOOKUP(LEFT(A434,1),Coordinate,2,FALSE))</f>
        <v/>
      </c>
      <c r="BP434" s="83">
        <f t="shared" si="47"/>
        <v>0</v>
      </c>
      <c r="BQ434" s="84">
        <f t="shared" si="48"/>
        <v>0</v>
      </c>
      <c r="BR434" s="54" t="str">
        <f>IF(ISBLANK(A434),"",vlookup(LEFT(A434,1),Coordinate,9,false))</f>
        <v/>
      </c>
      <c r="BS434" s="54" t="str">
        <f>IF(ISBLANK(A434),"",VLOOKUP(MID(A434,2,1),Coordinate,9,false))</f>
        <v/>
      </c>
      <c r="BT434" s="54" t="str">
        <f>IF(ISBLANK(A434),"",VLOOKUP(MID(A434,3,1),Coordinate,9,false))</f>
        <v/>
      </c>
      <c r="BU434" s="54" t="str">
        <f>IF(ISBLANK(A434),"",VLOOKUP(MID(A434,4,1),Coordinate,9,false))</f>
        <v/>
      </c>
      <c r="BV434" s="54" t="str">
        <f>IF(ISBLANK(A434),"",VLOOKUP(MID(A434,5,1),Coordinate,9,false))</f>
        <v/>
      </c>
      <c r="BW434" s="54" t="str">
        <f>IF(ISBLANK(A434),"",VLOOKUP(MID(A434,6,1),Coordinate,9,false))</f>
        <v/>
      </c>
      <c r="BX434" s="84" t="str">
        <f>IF(ISBLANK(A434),"",VLOOKUP(RIGHT(A434,1),Coordinate,9,false))</f>
        <v/>
      </c>
      <c r="BY434" s="84">
        <f t="array" ref="BY434">SUMPRODUCT(BR434:BX434,TRANSPOSE(Weights))</f>
        <v>0</v>
      </c>
      <c r="BZ434" s="53"/>
    </row>
    <row r="435">
      <c r="A435" s="140"/>
      <c r="B435" s="51" t="str">
        <f>IF(ISBLANK(A435),"",if(C435="","N",if(VLOOKUP(BQ435,NewPlanet,3,false)=C435,"Y","N")))</f>
        <v/>
      </c>
      <c r="C435" s="141"/>
      <c r="D435" s="52"/>
      <c r="E435" s="52"/>
      <c r="F435" s="52"/>
      <c r="G435" s="52"/>
      <c r="H435" s="52"/>
      <c r="I435" s="54" t="str">
        <f t="shared" si="50"/>
        <v/>
      </c>
      <c r="J435" s="52"/>
      <c r="K435" s="52"/>
      <c r="L435" s="52"/>
      <c r="M435" s="52"/>
      <c r="N435" s="52"/>
      <c r="O435" s="54" t="str">
        <f t="shared" si="51"/>
        <v/>
      </c>
      <c r="P435" s="142"/>
      <c r="Q435" s="56"/>
      <c r="R435" s="143"/>
      <c r="S435" s="58"/>
      <c r="T435" s="144"/>
      <c r="U435" s="60"/>
      <c r="V435" s="61"/>
      <c r="W435" s="62"/>
      <c r="X435" s="52"/>
      <c r="Y435" s="63"/>
      <c r="Z435" s="52"/>
      <c r="AA435" s="52"/>
      <c r="AB435" s="52"/>
      <c r="AC435" s="65"/>
      <c r="AD435" s="52"/>
      <c r="AE435" s="52"/>
      <c r="AF435" s="52"/>
      <c r="AG435" s="65"/>
      <c r="AH435" s="52"/>
      <c r="AI435" s="52"/>
      <c r="AJ435" s="52"/>
      <c r="AK435" s="65"/>
      <c r="AL435" s="52"/>
      <c r="AM435" s="52"/>
      <c r="AN435" s="52"/>
      <c r="AO435" s="56"/>
      <c r="AP435" s="56"/>
      <c r="AQ435" s="56"/>
      <c r="AR435" s="58"/>
      <c r="AS435" s="58"/>
      <c r="AT435" s="58"/>
      <c r="AU435" s="60"/>
      <c r="AV435" s="60"/>
      <c r="AW435" s="61"/>
      <c r="AX435" s="62"/>
      <c r="AY435" s="31" t="str">
        <f t="shared" si="52"/>
        <v/>
      </c>
      <c r="AZ435" s="63"/>
      <c r="BA435" s="69"/>
      <c r="BB435" s="69"/>
      <c r="BC435" s="69"/>
      <c r="BD435" s="71"/>
      <c r="BE435" s="71"/>
      <c r="BF435" s="71"/>
      <c r="BG435" s="72"/>
      <c r="BH435" s="73"/>
      <c r="BI435" s="73"/>
      <c r="BJ435" s="74"/>
      <c r="BK435" s="74"/>
      <c r="BL435" s="77" t="str">
        <f t="shared" si="53"/>
        <v/>
      </c>
      <c r="BM435" s="80" t="str">
        <f t="shared" si="54"/>
        <v/>
      </c>
      <c r="BN435" s="139"/>
      <c r="BO435" s="82" t="str">
        <f>IF(ISBLANK(A435),"",VLOOKUP(LEFT(A435,1),Coordinate,2,FALSE))</f>
        <v/>
      </c>
      <c r="BP435" s="83">
        <f t="shared" si="47"/>
        <v>0</v>
      </c>
      <c r="BQ435" s="84">
        <f t="shared" si="48"/>
        <v>0</v>
      </c>
      <c r="BR435" s="54" t="str">
        <f>IF(ISBLANK(A435),"",vlookup(LEFT(A435,1),Coordinate,9,false))</f>
        <v/>
      </c>
      <c r="BS435" s="54" t="str">
        <f>IF(ISBLANK(A435),"",VLOOKUP(MID(A435,2,1),Coordinate,9,false))</f>
        <v/>
      </c>
      <c r="BT435" s="54" t="str">
        <f>IF(ISBLANK(A435),"",VLOOKUP(MID(A435,3,1),Coordinate,9,false))</f>
        <v/>
      </c>
      <c r="BU435" s="54" t="str">
        <f>IF(ISBLANK(A435),"",VLOOKUP(MID(A435,4,1),Coordinate,9,false))</f>
        <v/>
      </c>
      <c r="BV435" s="54" t="str">
        <f>IF(ISBLANK(A435),"",VLOOKUP(MID(A435,5,1),Coordinate,9,false))</f>
        <v/>
      </c>
      <c r="BW435" s="54" t="str">
        <f>IF(ISBLANK(A435),"",VLOOKUP(MID(A435,6,1),Coordinate,9,false))</f>
        <v/>
      </c>
      <c r="BX435" s="84" t="str">
        <f>IF(ISBLANK(A435),"",VLOOKUP(RIGHT(A435,1),Coordinate,9,false))</f>
        <v/>
      </c>
      <c r="BY435" s="84">
        <f t="array" ref="BY435">SUMPRODUCT(BR435:BX435,TRANSPOSE(Weights))</f>
        <v>0</v>
      </c>
      <c r="BZ435" s="53"/>
    </row>
    <row r="436">
      <c r="A436" s="140"/>
      <c r="B436" s="51" t="str">
        <f>IF(ISBLANK(A436),"",if(C436="","N",if(VLOOKUP(BQ436,NewPlanet,3,false)=C436,"Y","N")))</f>
        <v/>
      </c>
      <c r="C436" s="141"/>
      <c r="D436" s="52"/>
      <c r="E436" s="52"/>
      <c r="F436" s="52"/>
      <c r="G436" s="52"/>
      <c r="H436" s="52"/>
      <c r="I436" s="54" t="str">
        <f t="shared" si="50"/>
        <v/>
      </c>
      <c r="J436" s="52"/>
      <c r="K436" s="52"/>
      <c r="L436" s="52"/>
      <c r="M436" s="52"/>
      <c r="N436" s="52"/>
      <c r="O436" s="54" t="str">
        <f t="shared" si="51"/>
        <v/>
      </c>
      <c r="P436" s="142"/>
      <c r="Q436" s="56"/>
      <c r="R436" s="143"/>
      <c r="S436" s="58"/>
      <c r="T436" s="144"/>
      <c r="U436" s="60"/>
      <c r="V436" s="61"/>
      <c r="W436" s="62"/>
      <c r="X436" s="52"/>
      <c r="Y436" s="63"/>
      <c r="Z436" s="52"/>
      <c r="AA436" s="52"/>
      <c r="AB436" s="52"/>
      <c r="AC436" s="65"/>
      <c r="AD436" s="52"/>
      <c r="AE436" s="52"/>
      <c r="AF436" s="52"/>
      <c r="AG436" s="65"/>
      <c r="AH436" s="52"/>
      <c r="AI436" s="52"/>
      <c r="AJ436" s="52"/>
      <c r="AK436" s="65"/>
      <c r="AL436" s="52"/>
      <c r="AM436" s="52"/>
      <c r="AN436" s="52"/>
      <c r="AO436" s="56"/>
      <c r="AP436" s="56"/>
      <c r="AQ436" s="56"/>
      <c r="AR436" s="58"/>
      <c r="AS436" s="58"/>
      <c r="AT436" s="58"/>
      <c r="AU436" s="60"/>
      <c r="AV436" s="60"/>
      <c r="AW436" s="61"/>
      <c r="AX436" s="62"/>
      <c r="AY436" s="31" t="str">
        <f t="shared" si="52"/>
        <v/>
      </c>
      <c r="AZ436" s="63"/>
      <c r="BA436" s="69"/>
      <c r="BB436" s="69"/>
      <c r="BC436" s="69"/>
      <c r="BD436" s="71"/>
      <c r="BE436" s="71"/>
      <c r="BF436" s="71"/>
      <c r="BG436" s="72"/>
      <c r="BH436" s="73"/>
      <c r="BI436" s="73"/>
      <c r="BJ436" s="74"/>
      <c r="BK436" s="74"/>
      <c r="BL436" s="77" t="str">
        <f t="shared" si="53"/>
        <v/>
      </c>
      <c r="BM436" s="80" t="str">
        <f t="shared" si="54"/>
        <v/>
      </c>
      <c r="BN436" s="139"/>
      <c r="BO436" s="82" t="str">
        <f>IF(ISBLANK(A436),"",VLOOKUP(LEFT(A436,1),Coordinate,2,FALSE))</f>
        <v/>
      </c>
      <c r="BP436" s="83">
        <f t="shared" si="47"/>
        <v>0</v>
      </c>
      <c r="BQ436" s="84">
        <f t="shared" si="48"/>
        <v>0</v>
      </c>
      <c r="BR436" s="54" t="str">
        <f>IF(ISBLANK(A436),"",vlookup(LEFT(A436,1),Coordinate,9,false))</f>
        <v/>
      </c>
      <c r="BS436" s="54" t="str">
        <f>IF(ISBLANK(A436),"",VLOOKUP(MID(A436,2,1),Coordinate,9,false))</f>
        <v/>
      </c>
      <c r="BT436" s="54" t="str">
        <f>IF(ISBLANK(A436),"",VLOOKUP(MID(A436,3,1),Coordinate,9,false))</f>
        <v/>
      </c>
      <c r="BU436" s="54" t="str">
        <f>IF(ISBLANK(A436),"",VLOOKUP(MID(A436,4,1),Coordinate,9,false))</f>
        <v/>
      </c>
      <c r="BV436" s="54" t="str">
        <f>IF(ISBLANK(A436),"",VLOOKUP(MID(A436,5,1),Coordinate,9,false))</f>
        <v/>
      </c>
      <c r="BW436" s="54" t="str">
        <f>IF(ISBLANK(A436),"",VLOOKUP(MID(A436,6,1),Coordinate,9,false))</f>
        <v/>
      </c>
      <c r="BX436" s="84" t="str">
        <f>IF(ISBLANK(A436),"",VLOOKUP(RIGHT(A436,1),Coordinate,9,false))</f>
        <v/>
      </c>
      <c r="BY436" s="84">
        <f t="array" ref="BY436">SUMPRODUCT(BR436:BX436,TRANSPOSE(Weights))</f>
        <v>0</v>
      </c>
      <c r="BZ436" s="53"/>
    </row>
    <row r="437">
      <c r="A437" s="140"/>
      <c r="B437" s="51" t="str">
        <f>IF(ISBLANK(A437),"",if(C437="","N",if(VLOOKUP(BQ437,NewPlanet,3,false)=C437,"Y","N")))</f>
        <v/>
      </c>
      <c r="C437" s="141"/>
      <c r="D437" s="52"/>
      <c r="E437" s="52"/>
      <c r="F437" s="52"/>
      <c r="G437" s="52"/>
      <c r="H437" s="52"/>
      <c r="I437" s="54" t="str">
        <f t="shared" si="50"/>
        <v/>
      </c>
      <c r="J437" s="52"/>
      <c r="K437" s="52"/>
      <c r="L437" s="52"/>
      <c r="M437" s="52"/>
      <c r="N437" s="52"/>
      <c r="O437" s="54" t="str">
        <f t="shared" si="51"/>
        <v/>
      </c>
      <c r="P437" s="142"/>
      <c r="Q437" s="56"/>
      <c r="R437" s="143"/>
      <c r="S437" s="58"/>
      <c r="T437" s="144"/>
      <c r="U437" s="60"/>
      <c r="V437" s="61"/>
      <c r="W437" s="62"/>
      <c r="X437" s="52"/>
      <c r="Y437" s="63"/>
      <c r="Z437" s="52"/>
      <c r="AA437" s="52"/>
      <c r="AB437" s="52"/>
      <c r="AC437" s="65"/>
      <c r="AD437" s="52"/>
      <c r="AE437" s="52"/>
      <c r="AF437" s="52"/>
      <c r="AG437" s="65"/>
      <c r="AH437" s="52"/>
      <c r="AI437" s="52"/>
      <c r="AJ437" s="52"/>
      <c r="AK437" s="65"/>
      <c r="AL437" s="52"/>
      <c r="AM437" s="52"/>
      <c r="AN437" s="52"/>
      <c r="AO437" s="56"/>
      <c r="AP437" s="56"/>
      <c r="AQ437" s="56"/>
      <c r="AR437" s="58"/>
      <c r="AS437" s="58"/>
      <c r="AT437" s="58"/>
      <c r="AU437" s="60"/>
      <c r="AV437" s="60"/>
      <c r="AW437" s="61"/>
      <c r="AX437" s="62"/>
      <c r="AY437" s="31" t="str">
        <f t="shared" si="52"/>
        <v/>
      </c>
      <c r="AZ437" s="63"/>
      <c r="BA437" s="69"/>
      <c r="BB437" s="69"/>
      <c r="BC437" s="69"/>
      <c r="BD437" s="71"/>
      <c r="BE437" s="71"/>
      <c r="BF437" s="71"/>
      <c r="BG437" s="72"/>
      <c r="BH437" s="73"/>
      <c r="BI437" s="73"/>
      <c r="BJ437" s="74"/>
      <c r="BK437" s="74"/>
      <c r="BL437" s="77" t="str">
        <f t="shared" si="53"/>
        <v/>
      </c>
      <c r="BM437" s="80" t="str">
        <f t="shared" si="54"/>
        <v/>
      </c>
      <c r="BN437" s="139"/>
      <c r="BO437" s="82" t="str">
        <f>IF(ISBLANK(A437),"",VLOOKUP(LEFT(A437,1),Coordinate,2,FALSE))</f>
        <v/>
      </c>
      <c r="BP437" s="83">
        <f t="shared" si="47"/>
        <v>0</v>
      </c>
      <c r="BQ437" s="84">
        <f t="shared" si="48"/>
        <v>0</v>
      </c>
      <c r="BR437" s="54" t="str">
        <f>IF(ISBLANK(A437),"",vlookup(LEFT(A437,1),Coordinate,9,false))</f>
        <v/>
      </c>
      <c r="BS437" s="54" t="str">
        <f>IF(ISBLANK(A437),"",VLOOKUP(MID(A437,2,1),Coordinate,9,false))</f>
        <v/>
      </c>
      <c r="BT437" s="54" t="str">
        <f>IF(ISBLANK(A437),"",VLOOKUP(MID(A437,3,1),Coordinate,9,false))</f>
        <v/>
      </c>
      <c r="BU437" s="54" t="str">
        <f>IF(ISBLANK(A437),"",VLOOKUP(MID(A437,4,1),Coordinate,9,false))</f>
        <v/>
      </c>
      <c r="BV437" s="54" t="str">
        <f>IF(ISBLANK(A437),"",VLOOKUP(MID(A437,5,1),Coordinate,9,false))</f>
        <v/>
      </c>
      <c r="BW437" s="54" t="str">
        <f>IF(ISBLANK(A437),"",VLOOKUP(MID(A437,6,1),Coordinate,9,false))</f>
        <v/>
      </c>
      <c r="BX437" s="84" t="str">
        <f>IF(ISBLANK(A437),"",VLOOKUP(RIGHT(A437,1),Coordinate,9,false))</f>
        <v/>
      </c>
      <c r="BY437" s="84">
        <f t="array" ref="BY437">SUMPRODUCT(BR437:BX437,TRANSPOSE(Weights))</f>
        <v>0</v>
      </c>
      <c r="BZ437" s="53"/>
    </row>
    <row r="438">
      <c r="A438" s="140"/>
      <c r="B438" s="51" t="str">
        <f>IF(ISBLANK(A438),"",if(C438="","N",if(VLOOKUP(BQ438,NewPlanet,3,false)=C438,"Y","N")))</f>
        <v/>
      </c>
      <c r="C438" s="141"/>
      <c r="D438" s="52"/>
      <c r="E438" s="52"/>
      <c r="F438" s="52"/>
      <c r="G438" s="52"/>
      <c r="H438" s="52"/>
      <c r="I438" s="54" t="str">
        <f t="shared" si="50"/>
        <v/>
      </c>
      <c r="J438" s="52"/>
      <c r="K438" s="52"/>
      <c r="L438" s="52"/>
      <c r="M438" s="52"/>
      <c r="N438" s="52"/>
      <c r="O438" s="54" t="str">
        <f t="shared" si="51"/>
        <v/>
      </c>
      <c r="P438" s="142"/>
      <c r="Q438" s="56"/>
      <c r="R438" s="143"/>
      <c r="S438" s="58"/>
      <c r="T438" s="144"/>
      <c r="U438" s="60"/>
      <c r="V438" s="61"/>
      <c r="W438" s="62"/>
      <c r="X438" s="52"/>
      <c r="Y438" s="63"/>
      <c r="Z438" s="52"/>
      <c r="AA438" s="52"/>
      <c r="AB438" s="52"/>
      <c r="AC438" s="65"/>
      <c r="AD438" s="52"/>
      <c r="AE438" s="52"/>
      <c r="AF438" s="52"/>
      <c r="AG438" s="65"/>
      <c r="AH438" s="52"/>
      <c r="AI438" s="52"/>
      <c r="AJ438" s="52"/>
      <c r="AK438" s="65"/>
      <c r="AL438" s="52"/>
      <c r="AM438" s="52"/>
      <c r="AN438" s="52"/>
      <c r="AO438" s="56"/>
      <c r="AP438" s="56"/>
      <c r="AQ438" s="56"/>
      <c r="AR438" s="58"/>
      <c r="AS438" s="58"/>
      <c r="AT438" s="58"/>
      <c r="AU438" s="60"/>
      <c r="AV438" s="60"/>
      <c r="AW438" s="61"/>
      <c r="AX438" s="62"/>
      <c r="AY438" s="31" t="str">
        <f t="shared" si="52"/>
        <v/>
      </c>
      <c r="AZ438" s="63"/>
      <c r="BA438" s="69"/>
      <c r="BB438" s="69"/>
      <c r="BC438" s="69"/>
      <c r="BD438" s="71"/>
      <c r="BE438" s="71"/>
      <c r="BF438" s="71"/>
      <c r="BG438" s="72"/>
      <c r="BH438" s="73"/>
      <c r="BI438" s="73"/>
      <c r="BJ438" s="74"/>
      <c r="BK438" s="74"/>
      <c r="BL438" s="77" t="str">
        <f t="shared" si="53"/>
        <v/>
      </c>
      <c r="BM438" s="80" t="str">
        <f t="shared" si="54"/>
        <v/>
      </c>
      <c r="BN438" s="139"/>
      <c r="BO438" s="82" t="str">
        <f>IF(ISBLANK(A438),"",VLOOKUP(LEFT(A438,1),Coordinate,2,FALSE))</f>
        <v/>
      </c>
      <c r="BP438" s="83">
        <f t="shared" si="47"/>
        <v>0</v>
      </c>
      <c r="BQ438" s="84">
        <f t="shared" si="48"/>
        <v>0</v>
      </c>
      <c r="BR438" s="54" t="str">
        <f>IF(ISBLANK(A438),"",vlookup(LEFT(A438,1),Coordinate,9,false))</f>
        <v/>
      </c>
      <c r="BS438" s="54" t="str">
        <f>IF(ISBLANK(A438),"",VLOOKUP(MID(A438,2,1),Coordinate,9,false))</f>
        <v/>
      </c>
      <c r="BT438" s="54" t="str">
        <f>IF(ISBLANK(A438),"",VLOOKUP(MID(A438,3,1),Coordinate,9,false))</f>
        <v/>
      </c>
      <c r="BU438" s="54" t="str">
        <f>IF(ISBLANK(A438),"",VLOOKUP(MID(A438,4,1),Coordinate,9,false))</f>
        <v/>
      </c>
      <c r="BV438" s="54" t="str">
        <f>IF(ISBLANK(A438),"",VLOOKUP(MID(A438,5,1),Coordinate,9,false))</f>
        <v/>
      </c>
      <c r="BW438" s="54" t="str">
        <f>IF(ISBLANK(A438),"",VLOOKUP(MID(A438,6,1),Coordinate,9,false))</f>
        <v/>
      </c>
      <c r="BX438" s="84" t="str">
        <f>IF(ISBLANK(A438),"",VLOOKUP(RIGHT(A438,1),Coordinate,9,false))</f>
        <v/>
      </c>
      <c r="BY438" s="84">
        <f t="array" ref="BY438">SUMPRODUCT(BR438:BX438,TRANSPOSE(Weights))</f>
        <v>0</v>
      </c>
      <c r="BZ438" s="53"/>
    </row>
    <row r="439">
      <c r="A439" s="140"/>
      <c r="B439" s="51" t="str">
        <f>IF(ISBLANK(A439),"",if(C439="","N",if(VLOOKUP(BQ439,NewPlanet,3,false)=C439,"Y","N")))</f>
        <v/>
      </c>
      <c r="C439" s="141"/>
      <c r="D439" s="52"/>
      <c r="E439" s="52"/>
      <c r="F439" s="52"/>
      <c r="G439" s="52"/>
      <c r="H439" s="52"/>
      <c r="I439" s="54" t="str">
        <f t="shared" si="50"/>
        <v/>
      </c>
      <c r="J439" s="52"/>
      <c r="K439" s="52"/>
      <c r="L439" s="52"/>
      <c r="M439" s="52"/>
      <c r="N439" s="52"/>
      <c r="O439" s="54" t="str">
        <f t="shared" si="51"/>
        <v/>
      </c>
      <c r="P439" s="142"/>
      <c r="Q439" s="56"/>
      <c r="R439" s="143"/>
      <c r="S439" s="58"/>
      <c r="T439" s="144"/>
      <c r="U439" s="60"/>
      <c r="V439" s="61"/>
      <c r="W439" s="62"/>
      <c r="X439" s="52"/>
      <c r="Y439" s="63"/>
      <c r="Z439" s="52"/>
      <c r="AA439" s="52"/>
      <c r="AB439" s="52"/>
      <c r="AC439" s="65"/>
      <c r="AD439" s="52"/>
      <c r="AE439" s="52"/>
      <c r="AF439" s="52"/>
      <c r="AG439" s="65"/>
      <c r="AH439" s="52"/>
      <c r="AI439" s="52"/>
      <c r="AJ439" s="52"/>
      <c r="AK439" s="65"/>
      <c r="AL439" s="52"/>
      <c r="AM439" s="52"/>
      <c r="AN439" s="52"/>
      <c r="AO439" s="56"/>
      <c r="AP439" s="56"/>
      <c r="AQ439" s="56"/>
      <c r="AR439" s="58"/>
      <c r="AS439" s="58"/>
      <c r="AT439" s="58"/>
      <c r="AU439" s="60"/>
      <c r="AV439" s="60"/>
      <c r="AW439" s="61"/>
      <c r="AX439" s="62"/>
      <c r="AY439" s="31" t="str">
        <f t="shared" si="52"/>
        <v/>
      </c>
      <c r="AZ439" s="63"/>
      <c r="BA439" s="69"/>
      <c r="BB439" s="69"/>
      <c r="BC439" s="69"/>
      <c r="BD439" s="71"/>
      <c r="BE439" s="71"/>
      <c r="BF439" s="71"/>
      <c r="BG439" s="72"/>
      <c r="BH439" s="73"/>
      <c r="BI439" s="73"/>
      <c r="BJ439" s="74"/>
      <c r="BK439" s="74"/>
      <c r="BL439" s="77" t="str">
        <f t="shared" si="53"/>
        <v/>
      </c>
      <c r="BM439" s="80" t="str">
        <f t="shared" si="54"/>
        <v/>
      </c>
      <c r="BN439" s="139"/>
      <c r="BO439" s="82" t="str">
        <f>IF(ISBLANK(A439),"",VLOOKUP(LEFT(A439,1),Coordinate,2,FALSE))</f>
        <v/>
      </c>
      <c r="BP439" s="83">
        <f t="shared" si="47"/>
        <v>0</v>
      </c>
      <c r="BQ439" s="84">
        <f t="shared" si="48"/>
        <v>0</v>
      </c>
      <c r="BR439" s="54" t="str">
        <f>IF(ISBLANK(A439),"",vlookup(LEFT(A439,1),Coordinate,9,false))</f>
        <v/>
      </c>
      <c r="BS439" s="54" t="str">
        <f>IF(ISBLANK(A439),"",VLOOKUP(MID(A439,2,1),Coordinate,9,false))</f>
        <v/>
      </c>
      <c r="BT439" s="54" t="str">
        <f>IF(ISBLANK(A439),"",VLOOKUP(MID(A439,3,1),Coordinate,9,false))</f>
        <v/>
      </c>
      <c r="BU439" s="54" t="str">
        <f>IF(ISBLANK(A439),"",VLOOKUP(MID(A439,4,1),Coordinate,9,false))</f>
        <v/>
      </c>
      <c r="BV439" s="54" t="str">
        <f>IF(ISBLANK(A439),"",VLOOKUP(MID(A439,5,1),Coordinate,9,false))</f>
        <v/>
      </c>
      <c r="BW439" s="54" t="str">
        <f>IF(ISBLANK(A439),"",VLOOKUP(MID(A439,6,1),Coordinate,9,false))</f>
        <v/>
      </c>
      <c r="BX439" s="84" t="str">
        <f>IF(ISBLANK(A439),"",VLOOKUP(RIGHT(A439,1),Coordinate,9,false))</f>
        <v/>
      </c>
      <c r="BY439" s="84">
        <f t="array" ref="BY439">SUMPRODUCT(BR439:BX439,TRANSPOSE(Weights))</f>
        <v>0</v>
      </c>
      <c r="BZ439" s="53"/>
    </row>
    <row r="440">
      <c r="A440" s="140"/>
      <c r="B440" s="51" t="str">
        <f>IF(ISBLANK(A440),"",if(C440="","N",if(VLOOKUP(BQ440,NewPlanet,3,false)=C440,"Y","N")))</f>
        <v/>
      </c>
      <c r="C440" s="141"/>
      <c r="D440" s="52"/>
      <c r="E440" s="52"/>
      <c r="F440" s="52"/>
      <c r="G440" s="52"/>
      <c r="H440" s="52"/>
      <c r="I440" s="54" t="str">
        <f t="shared" si="50"/>
        <v/>
      </c>
      <c r="J440" s="52"/>
      <c r="K440" s="52"/>
      <c r="L440" s="52"/>
      <c r="M440" s="52"/>
      <c r="N440" s="52"/>
      <c r="O440" s="54" t="str">
        <f t="shared" si="51"/>
        <v/>
      </c>
      <c r="P440" s="142"/>
      <c r="Q440" s="56"/>
      <c r="R440" s="143"/>
      <c r="S440" s="58"/>
      <c r="T440" s="144"/>
      <c r="U440" s="60"/>
      <c r="V440" s="61"/>
      <c r="W440" s="62"/>
      <c r="X440" s="52"/>
      <c r="Y440" s="63"/>
      <c r="Z440" s="52"/>
      <c r="AA440" s="52"/>
      <c r="AB440" s="52"/>
      <c r="AC440" s="65"/>
      <c r="AD440" s="52"/>
      <c r="AE440" s="52"/>
      <c r="AF440" s="52"/>
      <c r="AG440" s="65"/>
      <c r="AH440" s="52"/>
      <c r="AI440" s="52"/>
      <c r="AJ440" s="52"/>
      <c r="AK440" s="65"/>
      <c r="AL440" s="52"/>
      <c r="AM440" s="52"/>
      <c r="AN440" s="52"/>
      <c r="AO440" s="56"/>
      <c r="AP440" s="56"/>
      <c r="AQ440" s="56"/>
      <c r="AR440" s="58"/>
      <c r="AS440" s="58"/>
      <c r="AT440" s="58"/>
      <c r="AU440" s="60"/>
      <c r="AV440" s="60"/>
      <c r="AW440" s="61"/>
      <c r="AX440" s="62"/>
      <c r="AY440" s="31" t="str">
        <f t="shared" si="52"/>
        <v/>
      </c>
      <c r="AZ440" s="63"/>
      <c r="BA440" s="69"/>
      <c r="BB440" s="69"/>
      <c r="BC440" s="69"/>
      <c r="BD440" s="71"/>
      <c r="BE440" s="71"/>
      <c r="BF440" s="71"/>
      <c r="BG440" s="72"/>
      <c r="BH440" s="73"/>
      <c r="BI440" s="73"/>
      <c r="BJ440" s="74"/>
      <c r="BK440" s="74"/>
      <c r="BL440" s="77" t="str">
        <f t="shared" si="53"/>
        <v/>
      </c>
      <c r="BM440" s="80" t="str">
        <f t="shared" si="54"/>
        <v/>
      </c>
      <c r="BN440" s="139"/>
      <c r="BO440" s="82" t="str">
        <f>IF(ISBLANK(A440),"",VLOOKUP(LEFT(A440,1),Coordinate,2,FALSE))</f>
        <v/>
      </c>
      <c r="BP440" s="83">
        <f t="shared" si="47"/>
        <v>0</v>
      </c>
      <c r="BQ440" s="84">
        <f t="shared" si="48"/>
        <v>0</v>
      </c>
      <c r="BR440" s="54" t="str">
        <f>IF(ISBLANK(A440),"",vlookup(LEFT(A440,1),Coordinate,9,false))</f>
        <v/>
      </c>
      <c r="BS440" s="54" t="str">
        <f>IF(ISBLANK(A440),"",VLOOKUP(MID(A440,2,1),Coordinate,9,false))</f>
        <v/>
      </c>
      <c r="BT440" s="54" t="str">
        <f>IF(ISBLANK(A440),"",VLOOKUP(MID(A440,3,1),Coordinate,9,false))</f>
        <v/>
      </c>
      <c r="BU440" s="54" t="str">
        <f>IF(ISBLANK(A440),"",VLOOKUP(MID(A440,4,1),Coordinate,9,false))</f>
        <v/>
      </c>
      <c r="BV440" s="54" t="str">
        <f>IF(ISBLANK(A440),"",VLOOKUP(MID(A440,5,1),Coordinate,9,false))</f>
        <v/>
      </c>
      <c r="BW440" s="54" t="str">
        <f>IF(ISBLANK(A440),"",VLOOKUP(MID(A440,6,1),Coordinate,9,false))</f>
        <v/>
      </c>
      <c r="BX440" s="84" t="str">
        <f>IF(ISBLANK(A440),"",VLOOKUP(RIGHT(A440,1),Coordinate,9,false))</f>
        <v/>
      </c>
      <c r="BY440" s="84">
        <f t="array" ref="BY440">SUMPRODUCT(BR440:BX440,TRANSPOSE(Weights))</f>
        <v>0</v>
      </c>
      <c r="BZ440" s="53"/>
    </row>
    <row r="441">
      <c r="A441" s="140"/>
      <c r="B441" s="51" t="str">
        <f>IF(ISBLANK(A441),"",if(C441="","N",if(VLOOKUP(BQ441,NewPlanet,3,false)=C441,"Y","N")))</f>
        <v/>
      </c>
      <c r="C441" s="141"/>
      <c r="D441" s="52"/>
      <c r="E441" s="52"/>
      <c r="F441" s="52"/>
      <c r="G441" s="52"/>
      <c r="H441" s="52"/>
      <c r="I441" s="54" t="str">
        <f t="shared" si="50"/>
        <v/>
      </c>
      <c r="J441" s="52"/>
      <c r="K441" s="52"/>
      <c r="L441" s="52"/>
      <c r="M441" s="52"/>
      <c r="N441" s="52"/>
      <c r="O441" s="54" t="str">
        <f t="shared" si="51"/>
        <v/>
      </c>
      <c r="P441" s="142"/>
      <c r="Q441" s="56"/>
      <c r="R441" s="143"/>
      <c r="S441" s="58"/>
      <c r="T441" s="144"/>
      <c r="U441" s="60"/>
      <c r="V441" s="61"/>
      <c r="W441" s="62"/>
      <c r="X441" s="52"/>
      <c r="Y441" s="63"/>
      <c r="Z441" s="52"/>
      <c r="AA441" s="52"/>
      <c r="AB441" s="52"/>
      <c r="AC441" s="65"/>
      <c r="AD441" s="52"/>
      <c r="AE441" s="52"/>
      <c r="AF441" s="52"/>
      <c r="AG441" s="65"/>
      <c r="AH441" s="52"/>
      <c r="AI441" s="52"/>
      <c r="AJ441" s="52"/>
      <c r="AK441" s="65"/>
      <c r="AL441" s="52"/>
      <c r="AM441" s="52"/>
      <c r="AN441" s="52"/>
      <c r="AO441" s="56"/>
      <c r="AP441" s="56"/>
      <c r="AQ441" s="56"/>
      <c r="AR441" s="58"/>
      <c r="AS441" s="58"/>
      <c r="AT441" s="58"/>
      <c r="AU441" s="60"/>
      <c r="AV441" s="60"/>
      <c r="AW441" s="61"/>
      <c r="AX441" s="62"/>
      <c r="AY441" s="31" t="str">
        <f t="shared" si="52"/>
        <v/>
      </c>
      <c r="AZ441" s="63"/>
      <c r="BA441" s="69"/>
      <c r="BB441" s="69"/>
      <c r="BC441" s="69"/>
      <c r="BD441" s="71"/>
      <c r="BE441" s="71"/>
      <c r="BF441" s="71"/>
      <c r="BG441" s="72"/>
      <c r="BH441" s="73"/>
      <c r="BI441" s="73"/>
      <c r="BJ441" s="74"/>
      <c r="BK441" s="74"/>
      <c r="BL441" s="77" t="str">
        <f t="shared" si="53"/>
        <v/>
      </c>
      <c r="BM441" s="80" t="str">
        <f t="shared" si="54"/>
        <v/>
      </c>
      <c r="BN441" s="139"/>
      <c r="BO441" s="82" t="str">
        <f>IF(ISBLANK(A441),"",VLOOKUP(LEFT(A441,1),Coordinate,2,FALSE))</f>
        <v/>
      </c>
      <c r="BP441" s="83">
        <f t="shared" si="47"/>
        <v>0</v>
      </c>
      <c r="BQ441" s="84">
        <f t="shared" si="48"/>
        <v>0</v>
      </c>
      <c r="BR441" s="54" t="str">
        <f>IF(ISBLANK(A441),"",vlookup(LEFT(A441,1),Coordinate,9,false))</f>
        <v/>
      </c>
      <c r="BS441" s="54" t="str">
        <f>IF(ISBLANK(A441),"",VLOOKUP(MID(A441,2,1),Coordinate,9,false))</f>
        <v/>
      </c>
      <c r="BT441" s="54" t="str">
        <f>IF(ISBLANK(A441),"",VLOOKUP(MID(A441,3,1),Coordinate,9,false))</f>
        <v/>
      </c>
      <c r="BU441" s="54" t="str">
        <f>IF(ISBLANK(A441),"",VLOOKUP(MID(A441,4,1),Coordinate,9,false))</f>
        <v/>
      </c>
      <c r="BV441" s="54" t="str">
        <f>IF(ISBLANK(A441),"",VLOOKUP(MID(A441,5,1),Coordinate,9,false))</f>
        <v/>
      </c>
      <c r="BW441" s="54" t="str">
        <f>IF(ISBLANK(A441),"",VLOOKUP(MID(A441,6,1),Coordinate,9,false))</f>
        <v/>
      </c>
      <c r="BX441" s="84" t="str">
        <f>IF(ISBLANK(A441),"",VLOOKUP(RIGHT(A441,1),Coordinate,9,false))</f>
        <v/>
      </c>
      <c r="BY441" s="84">
        <f t="array" ref="BY441">SUMPRODUCT(BR441:BX441,TRANSPOSE(Weights))</f>
        <v>0</v>
      </c>
      <c r="BZ441" s="53"/>
    </row>
    <row r="442">
      <c r="A442" s="140"/>
      <c r="B442" s="51" t="str">
        <f>IF(ISBLANK(A442),"",if(C442="","N",if(VLOOKUP(BQ442,NewPlanet,3,false)=C442,"Y","N")))</f>
        <v/>
      </c>
      <c r="C442" s="141"/>
      <c r="D442" s="52"/>
      <c r="E442" s="52"/>
      <c r="F442" s="52"/>
      <c r="G442" s="52"/>
      <c r="H442" s="52"/>
      <c r="I442" s="54" t="str">
        <f t="shared" si="50"/>
        <v/>
      </c>
      <c r="J442" s="52"/>
      <c r="K442" s="52"/>
      <c r="L442" s="52"/>
      <c r="M442" s="52"/>
      <c r="N442" s="52"/>
      <c r="O442" s="54" t="str">
        <f t="shared" si="51"/>
        <v/>
      </c>
      <c r="P442" s="142"/>
      <c r="Q442" s="56"/>
      <c r="R442" s="143"/>
      <c r="S442" s="58"/>
      <c r="T442" s="144"/>
      <c r="U442" s="60"/>
      <c r="V442" s="61"/>
      <c r="W442" s="62"/>
      <c r="X442" s="52"/>
      <c r="Y442" s="63"/>
      <c r="Z442" s="52"/>
      <c r="AA442" s="52"/>
      <c r="AB442" s="52"/>
      <c r="AC442" s="65"/>
      <c r="AD442" s="52"/>
      <c r="AE442" s="52"/>
      <c r="AF442" s="52"/>
      <c r="AG442" s="65"/>
      <c r="AH442" s="52"/>
      <c r="AI442" s="52"/>
      <c r="AJ442" s="52"/>
      <c r="AK442" s="65"/>
      <c r="AL442" s="52"/>
      <c r="AM442" s="52"/>
      <c r="AN442" s="52"/>
      <c r="AO442" s="56"/>
      <c r="AP442" s="56"/>
      <c r="AQ442" s="56"/>
      <c r="AR442" s="58"/>
      <c r="AS442" s="58"/>
      <c r="AT442" s="58"/>
      <c r="AU442" s="60"/>
      <c r="AV442" s="60"/>
      <c r="AW442" s="61"/>
      <c r="AX442" s="62"/>
      <c r="AY442" s="31" t="str">
        <f t="shared" si="52"/>
        <v/>
      </c>
      <c r="AZ442" s="63"/>
      <c r="BA442" s="69"/>
      <c r="BB442" s="69"/>
      <c r="BC442" s="69"/>
      <c r="BD442" s="71"/>
      <c r="BE442" s="71"/>
      <c r="BF442" s="71"/>
      <c r="BG442" s="72"/>
      <c r="BH442" s="73"/>
      <c r="BI442" s="73"/>
      <c r="BJ442" s="74"/>
      <c r="BK442" s="74"/>
      <c r="BL442" s="77" t="str">
        <f t="shared" si="53"/>
        <v/>
      </c>
      <c r="BM442" s="80" t="str">
        <f t="shared" si="54"/>
        <v/>
      </c>
      <c r="BN442" s="139"/>
      <c r="BO442" s="82" t="str">
        <f>IF(ISBLANK(A442),"",VLOOKUP(LEFT(A442,1),Coordinate,2,FALSE))</f>
        <v/>
      </c>
      <c r="BP442" s="83">
        <f t="shared" si="47"/>
        <v>0</v>
      </c>
      <c r="BQ442" s="84">
        <f t="shared" si="48"/>
        <v>0</v>
      </c>
      <c r="BR442" s="54" t="str">
        <f>IF(ISBLANK(A442),"",vlookup(LEFT(A442,1),Coordinate,9,false))</f>
        <v/>
      </c>
      <c r="BS442" s="54" t="str">
        <f>IF(ISBLANK(A442),"",VLOOKUP(MID(A442,2,1),Coordinate,9,false))</f>
        <v/>
      </c>
      <c r="BT442" s="54" t="str">
        <f>IF(ISBLANK(A442),"",VLOOKUP(MID(A442,3,1),Coordinate,9,false))</f>
        <v/>
      </c>
      <c r="BU442" s="54" t="str">
        <f>IF(ISBLANK(A442),"",VLOOKUP(MID(A442,4,1),Coordinate,9,false))</f>
        <v/>
      </c>
      <c r="BV442" s="54" t="str">
        <f>IF(ISBLANK(A442),"",VLOOKUP(MID(A442,5,1),Coordinate,9,false))</f>
        <v/>
      </c>
      <c r="BW442" s="54" t="str">
        <f>IF(ISBLANK(A442),"",VLOOKUP(MID(A442,6,1),Coordinate,9,false))</f>
        <v/>
      </c>
      <c r="BX442" s="84" t="str">
        <f>IF(ISBLANK(A442),"",VLOOKUP(RIGHT(A442,1),Coordinate,9,false))</f>
        <v/>
      </c>
      <c r="BY442" s="84">
        <f t="array" ref="BY442">SUMPRODUCT(BR442:BX442,TRANSPOSE(Weights))</f>
        <v>0</v>
      </c>
      <c r="BZ442" s="53"/>
    </row>
    <row r="443">
      <c r="A443" s="140"/>
      <c r="B443" s="51" t="str">
        <f>IF(ISBLANK(A443),"",if(C443="","N",if(VLOOKUP(BQ443,NewPlanet,3,false)=C443,"Y","N")))</f>
        <v/>
      </c>
      <c r="C443" s="141"/>
      <c r="D443" s="52"/>
      <c r="E443" s="52"/>
      <c r="F443" s="52"/>
      <c r="G443" s="52"/>
      <c r="H443" s="52"/>
      <c r="I443" s="54" t="str">
        <f t="shared" si="50"/>
        <v/>
      </c>
      <c r="J443" s="52"/>
      <c r="K443" s="52"/>
      <c r="L443" s="52"/>
      <c r="M443" s="52"/>
      <c r="N443" s="52"/>
      <c r="O443" s="54" t="str">
        <f t="shared" si="51"/>
        <v/>
      </c>
      <c r="P443" s="142"/>
      <c r="Q443" s="56"/>
      <c r="R443" s="143"/>
      <c r="S443" s="58"/>
      <c r="T443" s="144"/>
      <c r="U443" s="60"/>
      <c r="V443" s="61"/>
      <c r="W443" s="62"/>
      <c r="X443" s="52"/>
      <c r="Y443" s="63"/>
      <c r="Z443" s="52"/>
      <c r="AA443" s="52"/>
      <c r="AB443" s="52"/>
      <c r="AC443" s="65"/>
      <c r="AD443" s="52"/>
      <c r="AE443" s="52"/>
      <c r="AF443" s="52"/>
      <c r="AG443" s="65"/>
      <c r="AH443" s="52"/>
      <c r="AI443" s="52"/>
      <c r="AJ443" s="52"/>
      <c r="AK443" s="65"/>
      <c r="AL443" s="52"/>
      <c r="AM443" s="52"/>
      <c r="AN443" s="52"/>
      <c r="AO443" s="56"/>
      <c r="AP443" s="56"/>
      <c r="AQ443" s="56"/>
      <c r="AR443" s="58"/>
      <c r="AS443" s="58"/>
      <c r="AT443" s="58"/>
      <c r="AU443" s="60"/>
      <c r="AV443" s="60"/>
      <c r="AW443" s="61"/>
      <c r="AX443" s="62"/>
      <c r="AY443" s="31" t="str">
        <f t="shared" si="52"/>
        <v/>
      </c>
      <c r="AZ443" s="63"/>
      <c r="BA443" s="69"/>
      <c r="BB443" s="69"/>
      <c r="BC443" s="69"/>
      <c r="BD443" s="71"/>
      <c r="BE443" s="71"/>
      <c r="BF443" s="71"/>
      <c r="BG443" s="72"/>
      <c r="BH443" s="73"/>
      <c r="BI443" s="73"/>
      <c r="BJ443" s="74"/>
      <c r="BK443" s="74"/>
      <c r="BL443" s="77" t="str">
        <f t="shared" si="53"/>
        <v/>
      </c>
      <c r="BM443" s="80" t="str">
        <f t="shared" si="54"/>
        <v/>
      </c>
      <c r="BN443" s="139"/>
      <c r="BO443" s="82" t="str">
        <f>IF(ISBLANK(A443),"",VLOOKUP(LEFT(A443,1),Coordinate,2,FALSE))</f>
        <v/>
      </c>
      <c r="BP443" s="83">
        <f t="shared" si="47"/>
        <v>0</v>
      </c>
      <c r="BQ443" s="84">
        <f t="shared" si="48"/>
        <v>0</v>
      </c>
      <c r="BR443" s="54" t="str">
        <f>IF(ISBLANK(A443),"",vlookup(LEFT(A443,1),Coordinate,9,false))</f>
        <v/>
      </c>
      <c r="BS443" s="54" t="str">
        <f>IF(ISBLANK(A443),"",VLOOKUP(MID(A443,2,1),Coordinate,9,false))</f>
        <v/>
      </c>
      <c r="BT443" s="54" t="str">
        <f>IF(ISBLANK(A443),"",VLOOKUP(MID(A443,3,1),Coordinate,9,false))</f>
        <v/>
      </c>
      <c r="BU443" s="54" t="str">
        <f>IF(ISBLANK(A443),"",VLOOKUP(MID(A443,4,1),Coordinate,9,false))</f>
        <v/>
      </c>
      <c r="BV443" s="54" t="str">
        <f>IF(ISBLANK(A443),"",VLOOKUP(MID(A443,5,1),Coordinate,9,false))</f>
        <v/>
      </c>
      <c r="BW443" s="54" t="str">
        <f>IF(ISBLANK(A443),"",VLOOKUP(MID(A443,6,1),Coordinate,9,false))</f>
        <v/>
      </c>
      <c r="BX443" s="84" t="str">
        <f>IF(ISBLANK(A443),"",VLOOKUP(RIGHT(A443,1),Coordinate,9,false))</f>
        <v/>
      </c>
      <c r="BY443" s="84">
        <f t="array" ref="BY443">SUMPRODUCT(BR443:BX443,TRANSPOSE(Weights))</f>
        <v>0</v>
      </c>
      <c r="BZ443" s="53"/>
    </row>
    <row r="444">
      <c r="A444" s="140"/>
      <c r="B444" s="51" t="str">
        <f>IF(ISBLANK(A444),"",if(C444="","N",if(VLOOKUP(BQ444,NewPlanet,3,false)=C444,"Y","N")))</f>
        <v/>
      </c>
      <c r="C444" s="141"/>
      <c r="D444" s="52"/>
      <c r="E444" s="52"/>
      <c r="F444" s="52"/>
      <c r="G444" s="52"/>
      <c r="H444" s="52"/>
      <c r="I444" s="54" t="str">
        <f t="shared" si="50"/>
        <v/>
      </c>
      <c r="J444" s="52"/>
      <c r="K444" s="52"/>
      <c r="L444" s="52"/>
      <c r="M444" s="52"/>
      <c r="N444" s="52"/>
      <c r="O444" s="54" t="str">
        <f t="shared" si="51"/>
        <v/>
      </c>
      <c r="P444" s="142"/>
      <c r="Q444" s="56"/>
      <c r="R444" s="143"/>
      <c r="S444" s="58"/>
      <c r="T444" s="144"/>
      <c r="U444" s="60"/>
      <c r="V444" s="61"/>
      <c r="W444" s="62"/>
      <c r="X444" s="52"/>
      <c r="Y444" s="63"/>
      <c r="Z444" s="52"/>
      <c r="AA444" s="52"/>
      <c r="AB444" s="52"/>
      <c r="AC444" s="65"/>
      <c r="AD444" s="52"/>
      <c r="AE444" s="52"/>
      <c r="AF444" s="52"/>
      <c r="AG444" s="65"/>
      <c r="AH444" s="52"/>
      <c r="AI444" s="52"/>
      <c r="AJ444" s="52"/>
      <c r="AK444" s="65"/>
      <c r="AL444" s="52"/>
      <c r="AM444" s="52"/>
      <c r="AN444" s="52"/>
      <c r="AO444" s="56"/>
      <c r="AP444" s="56"/>
      <c r="AQ444" s="56"/>
      <c r="AR444" s="58"/>
      <c r="AS444" s="58"/>
      <c r="AT444" s="58"/>
      <c r="AU444" s="60"/>
      <c r="AV444" s="60"/>
      <c r="AW444" s="61"/>
      <c r="AX444" s="62"/>
      <c r="AY444" s="31" t="str">
        <f t="shared" si="52"/>
        <v/>
      </c>
      <c r="AZ444" s="63"/>
      <c r="BA444" s="69"/>
      <c r="BB444" s="69"/>
      <c r="BC444" s="69"/>
      <c r="BD444" s="71"/>
      <c r="BE444" s="71"/>
      <c r="BF444" s="71"/>
      <c r="BG444" s="72"/>
      <c r="BH444" s="73"/>
      <c r="BI444" s="73"/>
      <c r="BJ444" s="74"/>
      <c r="BK444" s="74"/>
      <c r="BL444" s="77" t="str">
        <f t="shared" si="53"/>
        <v/>
      </c>
      <c r="BM444" s="80" t="str">
        <f t="shared" si="54"/>
        <v/>
      </c>
      <c r="BN444" s="139"/>
      <c r="BO444" s="82" t="str">
        <f>IF(ISBLANK(A444),"",VLOOKUP(LEFT(A444,1),Coordinate,2,FALSE))</f>
        <v/>
      </c>
      <c r="BP444" s="83">
        <f t="shared" si="47"/>
        <v>0</v>
      </c>
      <c r="BQ444" s="84">
        <f t="shared" si="48"/>
        <v>0</v>
      </c>
      <c r="BR444" s="54" t="str">
        <f>IF(ISBLANK(A444),"",vlookup(LEFT(A444,1),Coordinate,9,false))</f>
        <v/>
      </c>
      <c r="BS444" s="54" t="str">
        <f>IF(ISBLANK(A444),"",VLOOKUP(MID(A444,2,1),Coordinate,9,false))</f>
        <v/>
      </c>
      <c r="BT444" s="54" t="str">
        <f>IF(ISBLANK(A444),"",VLOOKUP(MID(A444,3,1),Coordinate,9,false))</f>
        <v/>
      </c>
      <c r="BU444" s="54" t="str">
        <f>IF(ISBLANK(A444),"",VLOOKUP(MID(A444,4,1),Coordinate,9,false))</f>
        <v/>
      </c>
      <c r="BV444" s="54" t="str">
        <f>IF(ISBLANK(A444),"",VLOOKUP(MID(A444,5,1),Coordinate,9,false))</f>
        <v/>
      </c>
      <c r="BW444" s="54" t="str">
        <f>IF(ISBLANK(A444),"",VLOOKUP(MID(A444,6,1),Coordinate,9,false))</f>
        <v/>
      </c>
      <c r="BX444" s="84" t="str">
        <f>IF(ISBLANK(A444),"",VLOOKUP(RIGHT(A444,1),Coordinate,9,false))</f>
        <v/>
      </c>
      <c r="BY444" s="84">
        <f t="array" ref="BY444">SUMPRODUCT(BR444:BX444,TRANSPOSE(Weights))</f>
        <v>0</v>
      </c>
      <c r="BZ444" s="53"/>
    </row>
    <row r="445">
      <c r="A445" s="140"/>
      <c r="B445" s="51" t="str">
        <f>IF(ISBLANK(A445),"",if(C445="","N",if(VLOOKUP(BQ445,NewPlanet,3,false)=C445,"Y","N")))</f>
        <v/>
      </c>
      <c r="C445" s="141"/>
      <c r="D445" s="52"/>
      <c r="E445" s="52"/>
      <c r="F445" s="52"/>
      <c r="G445" s="52"/>
      <c r="H445" s="52"/>
      <c r="I445" s="54" t="str">
        <f t="shared" si="50"/>
        <v/>
      </c>
      <c r="J445" s="52"/>
      <c r="K445" s="52"/>
      <c r="L445" s="52"/>
      <c r="M445" s="52"/>
      <c r="N445" s="52"/>
      <c r="O445" s="54" t="str">
        <f t="shared" si="51"/>
        <v/>
      </c>
      <c r="P445" s="142"/>
      <c r="Q445" s="56"/>
      <c r="R445" s="143"/>
      <c r="S445" s="58"/>
      <c r="T445" s="144"/>
      <c r="U445" s="60"/>
      <c r="V445" s="61"/>
      <c r="W445" s="62"/>
      <c r="X445" s="52"/>
      <c r="Y445" s="63"/>
      <c r="Z445" s="52"/>
      <c r="AA445" s="52"/>
      <c r="AB445" s="52"/>
      <c r="AC445" s="65"/>
      <c r="AD445" s="52"/>
      <c r="AE445" s="52"/>
      <c r="AF445" s="52"/>
      <c r="AG445" s="65"/>
      <c r="AH445" s="52"/>
      <c r="AI445" s="52"/>
      <c r="AJ445" s="52"/>
      <c r="AK445" s="65"/>
      <c r="AL445" s="52"/>
      <c r="AM445" s="52"/>
      <c r="AN445" s="52"/>
      <c r="AO445" s="56"/>
      <c r="AP445" s="56"/>
      <c r="AQ445" s="56"/>
      <c r="AR445" s="58"/>
      <c r="AS445" s="58"/>
      <c r="AT445" s="58"/>
      <c r="AU445" s="60"/>
      <c r="AV445" s="60"/>
      <c r="AW445" s="61"/>
      <c r="AX445" s="62"/>
      <c r="AY445" s="31" t="str">
        <f t="shared" si="52"/>
        <v/>
      </c>
      <c r="AZ445" s="63"/>
      <c r="BA445" s="69"/>
      <c r="BB445" s="69"/>
      <c r="BC445" s="69"/>
      <c r="BD445" s="71"/>
      <c r="BE445" s="71"/>
      <c r="BF445" s="71"/>
      <c r="BG445" s="72"/>
      <c r="BH445" s="73"/>
      <c r="BI445" s="73"/>
      <c r="BJ445" s="74"/>
      <c r="BK445" s="74"/>
      <c r="BL445" s="77" t="str">
        <f t="shared" si="53"/>
        <v/>
      </c>
      <c r="BM445" s="80" t="str">
        <f t="shared" si="54"/>
        <v/>
      </c>
      <c r="BN445" s="139"/>
      <c r="BO445" s="82" t="str">
        <f>IF(ISBLANK(A445),"",VLOOKUP(LEFT(A445,1),Coordinate,2,FALSE))</f>
        <v/>
      </c>
      <c r="BP445" s="83">
        <f t="shared" si="47"/>
        <v>0</v>
      </c>
      <c r="BQ445" s="84">
        <f t="shared" si="48"/>
        <v>0</v>
      </c>
      <c r="BR445" s="54" t="str">
        <f>IF(ISBLANK(A445),"",vlookup(LEFT(A445,1),Coordinate,9,false))</f>
        <v/>
      </c>
      <c r="BS445" s="54" t="str">
        <f>IF(ISBLANK(A445),"",VLOOKUP(MID(A445,2,1),Coordinate,9,false))</f>
        <v/>
      </c>
      <c r="BT445" s="54" t="str">
        <f>IF(ISBLANK(A445),"",VLOOKUP(MID(A445,3,1),Coordinate,9,false))</f>
        <v/>
      </c>
      <c r="BU445" s="54" t="str">
        <f>IF(ISBLANK(A445),"",VLOOKUP(MID(A445,4,1),Coordinate,9,false))</f>
        <v/>
      </c>
      <c r="BV445" s="54" t="str">
        <f>IF(ISBLANK(A445),"",VLOOKUP(MID(A445,5,1),Coordinate,9,false))</f>
        <v/>
      </c>
      <c r="BW445" s="54" t="str">
        <f>IF(ISBLANK(A445),"",VLOOKUP(MID(A445,6,1),Coordinate,9,false))</f>
        <v/>
      </c>
      <c r="BX445" s="84" t="str">
        <f>IF(ISBLANK(A445),"",VLOOKUP(RIGHT(A445,1),Coordinate,9,false))</f>
        <v/>
      </c>
      <c r="BY445" s="84">
        <f t="array" ref="BY445">SUMPRODUCT(BR445:BX445,TRANSPOSE(Weights))</f>
        <v>0</v>
      </c>
      <c r="BZ445" s="53"/>
    </row>
    <row r="446">
      <c r="A446" s="140"/>
      <c r="B446" s="51" t="str">
        <f>IF(ISBLANK(A446),"",if(C446="","N",if(VLOOKUP(BQ446,NewPlanet,3,false)=C446,"Y","N")))</f>
        <v/>
      </c>
      <c r="C446" s="141"/>
      <c r="D446" s="52"/>
      <c r="E446" s="52"/>
      <c r="F446" s="52"/>
      <c r="G446" s="52"/>
      <c r="H446" s="52"/>
      <c r="I446" s="54" t="str">
        <f t="shared" si="50"/>
        <v/>
      </c>
      <c r="J446" s="52"/>
      <c r="K446" s="52"/>
      <c r="L446" s="52"/>
      <c r="M446" s="52"/>
      <c r="N446" s="52"/>
      <c r="O446" s="54" t="str">
        <f t="shared" si="51"/>
        <v/>
      </c>
      <c r="P446" s="142"/>
      <c r="Q446" s="56"/>
      <c r="R446" s="143"/>
      <c r="S446" s="58"/>
      <c r="T446" s="144"/>
      <c r="U446" s="60"/>
      <c r="V446" s="61"/>
      <c r="W446" s="62"/>
      <c r="X446" s="52"/>
      <c r="Y446" s="63"/>
      <c r="Z446" s="52"/>
      <c r="AA446" s="52"/>
      <c r="AB446" s="52"/>
      <c r="AC446" s="65"/>
      <c r="AD446" s="52"/>
      <c r="AE446" s="52"/>
      <c r="AF446" s="52"/>
      <c r="AG446" s="65"/>
      <c r="AH446" s="52"/>
      <c r="AI446" s="52"/>
      <c r="AJ446" s="52"/>
      <c r="AK446" s="65"/>
      <c r="AL446" s="52"/>
      <c r="AM446" s="52"/>
      <c r="AN446" s="52"/>
      <c r="AO446" s="56"/>
      <c r="AP446" s="56"/>
      <c r="AQ446" s="56"/>
      <c r="AR446" s="58"/>
      <c r="AS446" s="58"/>
      <c r="AT446" s="58"/>
      <c r="AU446" s="60"/>
      <c r="AV446" s="60"/>
      <c r="AW446" s="61"/>
      <c r="AX446" s="62"/>
      <c r="AY446" s="31" t="str">
        <f t="shared" si="52"/>
        <v/>
      </c>
      <c r="AZ446" s="63"/>
      <c r="BA446" s="69"/>
      <c r="BB446" s="69"/>
      <c r="BC446" s="69"/>
      <c r="BD446" s="71"/>
      <c r="BE446" s="71"/>
      <c r="BF446" s="71"/>
      <c r="BG446" s="72"/>
      <c r="BH446" s="73"/>
      <c r="BI446" s="73"/>
      <c r="BJ446" s="74"/>
      <c r="BK446" s="74"/>
      <c r="BL446" s="77" t="str">
        <f t="shared" si="53"/>
        <v/>
      </c>
      <c r="BM446" s="80" t="str">
        <f t="shared" si="54"/>
        <v/>
      </c>
      <c r="BN446" s="139"/>
      <c r="BO446" s="82" t="str">
        <f>IF(ISBLANK(A446),"",VLOOKUP(LEFT(A446,1),Coordinate,2,FALSE))</f>
        <v/>
      </c>
      <c r="BP446" s="83">
        <f t="shared" si="47"/>
        <v>0</v>
      </c>
      <c r="BQ446" s="84">
        <f t="shared" si="48"/>
        <v>0</v>
      </c>
      <c r="BR446" s="54" t="str">
        <f>IF(ISBLANK(A446),"",vlookup(LEFT(A446,1),Coordinate,9,false))</f>
        <v/>
      </c>
      <c r="BS446" s="54" t="str">
        <f>IF(ISBLANK(A446),"",VLOOKUP(MID(A446,2,1),Coordinate,9,false))</f>
        <v/>
      </c>
      <c r="BT446" s="54" t="str">
        <f>IF(ISBLANK(A446),"",VLOOKUP(MID(A446,3,1),Coordinate,9,false))</f>
        <v/>
      </c>
      <c r="BU446" s="54" t="str">
        <f>IF(ISBLANK(A446),"",VLOOKUP(MID(A446,4,1),Coordinate,9,false))</f>
        <v/>
      </c>
      <c r="BV446" s="54" t="str">
        <f>IF(ISBLANK(A446),"",VLOOKUP(MID(A446,5,1),Coordinate,9,false))</f>
        <v/>
      </c>
      <c r="BW446" s="54" t="str">
        <f>IF(ISBLANK(A446),"",VLOOKUP(MID(A446,6,1),Coordinate,9,false))</f>
        <v/>
      </c>
      <c r="BX446" s="84" t="str">
        <f>IF(ISBLANK(A446),"",VLOOKUP(RIGHT(A446,1),Coordinate,9,false))</f>
        <v/>
      </c>
      <c r="BY446" s="84">
        <f t="array" ref="BY446">SUMPRODUCT(BR446:BX446,TRANSPOSE(Weights))</f>
        <v>0</v>
      </c>
      <c r="BZ446" s="53"/>
    </row>
    <row r="447">
      <c r="A447" s="140"/>
      <c r="B447" s="51" t="str">
        <f>IF(ISBLANK(A447),"",if(C447="","N",if(VLOOKUP(BQ447,NewPlanet,3,false)=C447,"Y","N")))</f>
        <v/>
      </c>
      <c r="C447" s="141"/>
      <c r="D447" s="52"/>
      <c r="E447" s="52"/>
      <c r="F447" s="52"/>
      <c r="G447" s="52"/>
      <c r="H447" s="52"/>
      <c r="I447" s="54" t="str">
        <f t="shared" si="50"/>
        <v/>
      </c>
      <c r="J447" s="52"/>
      <c r="K447" s="52"/>
      <c r="L447" s="52"/>
      <c r="M447" s="52"/>
      <c r="N447" s="52"/>
      <c r="O447" s="54" t="str">
        <f t="shared" si="51"/>
        <v/>
      </c>
      <c r="P447" s="142"/>
      <c r="Q447" s="56"/>
      <c r="R447" s="143"/>
      <c r="S447" s="58"/>
      <c r="T447" s="144"/>
      <c r="U447" s="60"/>
      <c r="V447" s="61"/>
      <c r="W447" s="62"/>
      <c r="X447" s="52"/>
      <c r="Y447" s="63"/>
      <c r="Z447" s="52"/>
      <c r="AA447" s="52"/>
      <c r="AB447" s="52"/>
      <c r="AC447" s="65"/>
      <c r="AD447" s="52"/>
      <c r="AE447" s="52"/>
      <c r="AF447" s="52"/>
      <c r="AG447" s="65"/>
      <c r="AH447" s="52"/>
      <c r="AI447" s="52"/>
      <c r="AJ447" s="52"/>
      <c r="AK447" s="65"/>
      <c r="AL447" s="52"/>
      <c r="AM447" s="52"/>
      <c r="AN447" s="52"/>
      <c r="AO447" s="56"/>
      <c r="AP447" s="56"/>
      <c r="AQ447" s="56"/>
      <c r="AR447" s="58"/>
      <c r="AS447" s="58"/>
      <c r="AT447" s="58"/>
      <c r="AU447" s="60"/>
      <c r="AV447" s="60"/>
      <c r="AW447" s="61"/>
      <c r="AX447" s="62"/>
      <c r="AY447" s="31" t="str">
        <f t="shared" si="52"/>
        <v/>
      </c>
      <c r="AZ447" s="63"/>
      <c r="BA447" s="69"/>
      <c r="BB447" s="69"/>
      <c r="BC447" s="69"/>
      <c r="BD447" s="71"/>
      <c r="BE447" s="71"/>
      <c r="BF447" s="71"/>
      <c r="BG447" s="72"/>
      <c r="BH447" s="73"/>
      <c r="BI447" s="73"/>
      <c r="BJ447" s="74"/>
      <c r="BK447" s="74"/>
      <c r="BL447" s="77" t="str">
        <f t="shared" si="53"/>
        <v/>
      </c>
      <c r="BM447" s="80" t="str">
        <f t="shared" si="54"/>
        <v/>
      </c>
      <c r="BN447" s="139"/>
      <c r="BO447" s="82" t="str">
        <f>IF(ISBLANK(A447),"",VLOOKUP(LEFT(A447,1),Coordinate,2,FALSE))</f>
        <v/>
      </c>
      <c r="BP447" s="83">
        <f t="shared" si="47"/>
        <v>0</v>
      </c>
      <c r="BQ447" s="84">
        <f t="shared" si="48"/>
        <v>0</v>
      </c>
      <c r="BR447" s="54" t="str">
        <f>IF(ISBLANK(A447),"",vlookup(LEFT(A447,1),Coordinate,9,false))</f>
        <v/>
      </c>
      <c r="BS447" s="54" t="str">
        <f>IF(ISBLANK(A447),"",VLOOKUP(MID(A447,2,1),Coordinate,9,false))</f>
        <v/>
      </c>
      <c r="BT447" s="54" t="str">
        <f>IF(ISBLANK(A447),"",VLOOKUP(MID(A447,3,1),Coordinate,9,false))</f>
        <v/>
      </c>
      <c r="BU447" s="54" t="str">
        <f>IF(ISBLANK(A447),"",VLOOKUP(MID(A447,4,1),Coordinate,9,false))</f>
        <v/>
      </c>
      <c r="BV447" s="54" t="str">
        <f>IF(ISBLANK(A447),"",VLOOKUP(MID(A447,5,1),Coordinate,9,false))</f>
        <v/>
      </c>
      <c r="BW447" s="54" t="str">
        <f>IF(ISBLANK(A447),"",VLOOKUP(MID(A447,6,1),Coordinate,9,false))</f>
        <v/>
      </c>
      <c r="BX447" s="84" t="str">
        <f>IF(ISBLANK(A447),"",VLOOKUP(RIGHT(A447,1),Coordinate,9,false))</f>
        <v/>
      </c>
      <c r="BY447" s="84">
        <f t="array" ref="BY447">SUMPRODUCT(BR447:BX447,TRANSPOSE(Weights))</f>
        <v>0</v>
      </c>
      <c r="BZ447" s="53"/>
    </row>
    <row r="448">
      <c r="A448" s="140"/>
      <c r="B448" s="51" t="str">
        <f>IF(ISBLANK(A448),"",if(C448="","N",if(VLOOKUP(BQ448,NewPlanet,3,false)=C448,"Y","N")))</f>
        <v/>
      </c>
      <c r="C448" s="141"/>
      <c r="D448" s="52"/>
      <c r="E448" s="52"/>
      <c r="F448" s="52"/>
      <c r="G448" s="52"/>
      <c r="H448" s="52"/>
      <c r="I448" s="54" t="str">
        <f t="shared" si="50"/>
        <v/>
      </c>
      <c r="J448" s="52"/>
      <c r="K448" s="52"/>
      <c r="L448" s="52"/>
      <c r="M448" s="52"/>
      <c r="N448" s="52"/>
      <c r="O448" s="54" t="str">
        <f t="shared" si="51"/>
        <v/>
      </c>
      <c r="P448" s="142"/>
      <c r="Q448" s="56"/>
      <c r="R448" s="143"/>
      <c r="S448" s="58"/>
      <c r="T448" s="144"/>
      <c r="U448" s="60"/>
      <c r="V448" s="61"/>
      <c r="W448" s="62"/>
      <c r="X448" s="52"/>
      <c r="Y448" s="63"/>
      <c r="Z448" s="52"/>
      <c r="AA448" s="52"/>
      <c r="AB448" s="52"/>
      <c r="AC448" s="65"/>
      <c r="AD448" s="52"/>
      <c r="AE448" s="52"/>
      <c r="AF448" s="52"/>
      <c r="AG448" s="65"/>
      <c r="AH448" s="52"/>
      <c r="AI448" s="52"/>
      <c r="AJ448" s="52"/>
      <c r="AK448" s="65"/>
      <c r="AL448" s="52"/>
      <c r="AM448" s="52"/>
      <c r="AN448" s="52"/>
      <c r="AO448" s="56"/>
      <c r="AP448" s="56"/>
      <c r="AQ448" s="56"/>
      <c r="AR448" s="58"/>
      <c r="AS448" s="58"/>
      <c r="AT448" s="58"/>
      <c r="AU448" s="60"/>
      <c r="AV448" s="60"/>
      <c r="AW448" s="61"/>
      <c r="AX448" s="62"/>
      <c r="AY448" s="31" t="str">
        <f t="shared" si="52"/>
        <v/>
      </c>
      <c r="AZ448" s="63"/>
      <c r="BA448" s="69"/>
      <c r="BB448" s="69"/>
      <c r="BC448" s="69"/>
      <c r="BD448" s="71"/>
      <c r="BE448" s="71"/>
      <c r="BF448" s="71"/>
      <c r="BG448" s="72"/>
      <c r="BH448" s="73"/>
      <c r="BI448" s="73"/>
      <c r="BJ448" s="74"/>
      <c r="BK448" s="74"/>
      <c r="BL448" s="77" t="str">
        <f t="shared" si="53"/>
        <v/>
      </c>
      <c r="BM448" s="80" t="str">
        <f t="shared" si="54"/>
        <v/>
      </c>
      <c r="BN448" s="139"/>
      <c r="BO448" s="82" t="str">
        <f>IF(ISBLANK(A448),"",VLOOKUP(LEFT(A448,1),Coordinate,2,FALSE))</f>
        <v/>
      </c>
      <c r="BP448" s="83">
        <f t="shared" si="47"/>
        <v>0</v>
      </c>
      <c r="BQ448" s="84">
        <f t="shared" si="48"/>
        <v>0</v>
      </c>
      <c r="BR448" s="54" t="str">
        <f>IF(ISBLANK(A448),"",vlookup(LEFT(A448,1),Coordinate,9,false))</f>
        <v/>
      </c>
      <c r="BS448" s="54" t="str">
        <f>IF(ISBLANK(A448),"",VLOOKUP(MID(A448,2,1),Coordinate,9,false))</f>
        <v/>
      </c>
      <c r="BT448" s="54" t="str">
        <f>IF(ISBLANK(A448),"",VLOOKUP(MID(A448,3,1),Coordinate,9,false))</f>
        <v/>
      </c>
      <c r="BU448" s="54" t="str">
        <f>IF(ISBLANK(A448),"",VLOOKUP(MID(A448,4,1),Coordinate,9,false))</f>
        <v/>
      </c>
      <c r="BV448" s="54" t="str">
        <f>IF(ISBLANK(A448),"",VLOOKUP(MID(A448,5,1),Coordinate,9,false))</f>
        <v/>
      </c>
      <c r="BW448" s="54" t="str">
        <f>IF(ISBLANK(A448),"",VLOOKUP(MID(A448,6,1),Coordinate,9,false))</f>
        <v/>
      </c>
      <c r="BX448" s="84" t="str">
        <f>IF(ISBLANK(A448),"",VLOOKUP(RIGHT(A448,1),Coordinate,9,false))</f>
        <v/>
      </c>
      <c r="BY448" s="84">
        <f t="array" ref="BY448">SUMPRODUCT(BR448:BX448,TRANSPOSE(Weights))</f>
        <v>0</v>
      </c>
      <c r="BZ448" s="53"/>
    </row>
    <row r="449">
      <c r="A449" s="140"/>
      <c r="B449" s="51" t="str">
        <f>IF(ISBLANK(A449),"",if(C449="","N",if(VLOOKUP(BQ449,NewPlanet,3,false)=C449,"Y","N")))</f>
        <v/>
      </c>
      <c r="C449" s="141"/>
      <c r="D449" s="52"/>
      <c r="E449" s="52"/>
      <c r="F449" s="52"/>
      <c r="G449" s="52"/>
      <c r="H449" s="52"/>
      <c r="I449" s="54" t="str">
        <f t="shared" si="50"/>
        <v/>
      </c>
      <c r="J449" s="52"/>
      <c r="K449" s="52"/>
      <c r="L449" s="52"/>
      <c r="M449" s="52"/>
      <c r="N449" s="52"/>
      <c r="O449" s="54" t="str">
        <f t="shared" si="51"/>
        <v/>
      </c>
      <c r="P449" s="142"/>
      <c r="Q449" s="56"/>
      <c r="R449" s="143"/>
      <c r="S449" s="58"/>
      <c r="T449" s="144"/>
      <c r="U449" s="60"/>
      <c r="V449" s="61"/>
      <c r="W449" s="62"/>
      <c r="X449" s="52"/>
      <c r="Y449" s="63"/>
      <c r="Z449" s="52"/>
      <c r="AA449" s="52"/>
      <c r="AB449" s="52"/>
      <c r="AC449" s="65"/>
      <c r="AD449" s="52"/>
      <c r="AE449" s="52"/>
      <c r="AF449" s="52"/>
      <c r="AG449" s="65"/>
      <c r="AH449" s="52"/>
      <c r="AI449" s="52"/>
      <c r="AJ449" s="52"/>
      <c r="AK449" s="65"/>
      <c r="AL449" s="52"/>
      <c r="AM449" s="52"/>
      <c r="AN449" s="52"/>
      <c r="AO449" s="56"/>
      <c r="AP449" s="56"/>
      <c r="AQ449" s="56"/>
      <c r="AR449" s="58"/>
      <c r="AS449" s="58"/>
      <c r="AT449" s="58"/>
      <c r="AU449" s="60"/>
      <c r="AV449" s="60"/>
      <c r="AW449" s="61"/>
      <c r="AX449" s="62"/>
      <c r="AY449" s="31" t="str">
        <f t="shared" si="52"/>
        <v/>
      </c>
      <c r="AZ449" s="63"/>
      <c r="BA449" s="69"/>
      <c r="BB449" s="69"/>
      <c r="BC449" s="69"/>
      <c r="BD449" s="71"/>
      <c r="BE449" s="71"/>
      <c r="BF449" s="71"/>
      <c r="BG449" s="72"/>
      <c r="BH449" s="73"/>
      <c r="BI449" s="73"/>
      <c r="BJ449" s="74"/>
      <c r="BK449" s="74"/>
      <c r="BL449" s="77" t="str">
        <f t="shared" si="53"/>
        <v/>
      </c>
      <c r="BM449" s="80" t="str">
        <f t="shared" si="54"/>
        <v/>
      </c>
      <c r="BN449" s="139"/>
      <c r="BO449" s="82" t="str">
        <f>IF(ISBLANK(A449),"",VLOOKUP(LEFT(A449,1),Coordinate,2,FALSE))</f>
        <v/>
      </c>
      <c r="BP449" s="83">
        <f t="shared" si="47"/>
        <v>0</v>
      </c>
      <c r="BQ449" s="84">
        <f t="shared" si="48"/>
        <v>0</v>
      </c>
      <c r="BR449" s="54" t="str">
        <f>IF(ISBLANK(A449),"",vlookup(LEFT(A449,1),Coordinate,9,false))</f>
        <v/>
      </c>
      <c r="BS449" s="54" t="str">
        <f>IF(ISBLANK(A449),"",VLOOKUP(MID(A449,2,1),Coordinate,9,false))</f>
        <v/>
      </c>
      <c r="BT449" s="54" t="str">
        <f>IF(ISBLANK(A449),"",VLOOKUP(MID(A449,3,1),Coordinate,9,false))</f>
        <v/>
      </c>
      <c r="BU449" s="54" t="str">
        <f>IF(ISBLANK(A449),"",VLOOKUP(MID(A449,4,1),Coordinate,9,false))</f>
        <v/>
      </c>
      <c r="BV449" s="54" t="str">
        <f>IF(ISBLANK(A449),"",VLOOKUP(MID(A449,5,1),Coordinate,9,false))</f>
        <v/>
      </c>
      <c r="BW449" s="54" t="str">
        <f>IF(ISBLANK(A449),"",VLOOKUP(MID(A449,6,1),Coordinate,9,false))</f>
        <v/>
      </c>
      <c r="BX449" s="84" t="str">
        <f>IF(ISBLANK(A449),"",VLOOKUP(RIGHT(A449,1),Coordinate,9,false))</f>
        <v/>
      </c>
      <c r="BY449" s="84">
        <f t="array" ref="BY449">SUMPRODUCT(BR449:BX449,TRANSPOSE(Weights))</f>
        <v>0</v>
      </c>
      <c r="BZ449" s="53"/>
    </row>
    <row r="450">
      <c r="A450" s="140"/>
      <c r="B450" s="51" t="str">
        <f>IF(ISBLANK(A450),"",if(C450="","N",if(VLOOKUP(BQ450,NewPlanet,3,false)=C450,"Y","N")))</f>
        <v/>
      </c>
      <c r="C450" s="141"/>
      <c r="D450" s="52"/>
      <c r="E450" s="52"/>
      <c r="F450" s="52"/>
      <c r="G450" s="52"/>
      <c r="H450" s="52"/>
      <c r="I450" s="54" t="str">
        <f t="shared" si="50"/>
        <v/>
      </c>
      <c r="J450" s="52"/>
      <c r="K450" s="52"/>
      <c r="L450" s="52"/>
      <c r="M450" s="52"/>
      <c r="N450" s="52"/>
      <c r="O450" s="54" t="str">
        <f t="shared" si="51"/>
        <v/>
      </c>
      <c r="P450" s="142"/>
      <c r="Q450" s="56"/>
      <c r="R450" s="143"/>
      <c r="S450" s="58"/>
      <c r="T450" s="144"/>
      <c r="U450" s="60"/>
      <c r="V450" s="61"/>
      <c r="W450" s="62"/>
      <c r="X450" s="52"/>
      <c r="Y450" s="63"/>
      <c r="Z450" s="52"/>
      <c r="AA450" s="52"/>
      <c r="AB450" s="52"/>
      <c r="AC450" s="65"/>
      <c r="AD450" s="52"/>
      <c r="AE450" s="52"/>
      <c r="AF450" s="52"/>
      <c r="AG450" s="65"/>
      <c r="AH450" s="52"/>
      <c r="AI450" s="52"/>
      <c r="AJ450" s="52"/>
      <c r="AK450" s="65"/>
      <c r="AL450" s="52"/>
      <c r="AM450" s="52"/>
      <c r="AN450" s="52"/>
      <c r="AO450" s="56"/>
      <c r="AP450" s="56"/>
      <c r="AQ450" s="56"/>
      <c r="AR450" s="58"/>
      <c r="AS450" s="58"/>
      <c r="AT450" s="58"/>
      <c r="AU450" s="60"/>
      <c r="AV450" s="60"/>
      <c r="AW450" s="61"/>
      <c r="AX450" s="62"/>
      <c r="AY450" s="31" t="str">
        <f t="shared" si="52"/>
        <v/>
      </c>
      <c r="AZ450" s="63"/>
      <c r="BA450" s="69"/>
      <c r="BB450" s="69"/>
      <c r="BC450" s="69"/>
      <c r="BD450" s="71"/>
      <c r="BE450" s="71"/>
      <c r="BF450" s="71"/>
      <c r="BG450" s="72"/>
      <c r="BH450" s="73"/>
      <c r="BI450" s="73"/>
      <c r="BJ450" s="74"/>
      <c r="BK450" s="74"/>
      <c r="BL450" s="77" t="str">
        <f t="shared" si="53"/>
        <v/>
      </c>
      <c r="BM450" s="80" t="str">
        <f t="shared" si="54"/>
        <v/>
      </c>
      <c r="BN450" s="139"/>
      <c r="BO450" s="82" t="str">
        <f>IF(ISBLANK(A450),"",VLOOKUP(LEFT(A450,1),Coordinate,2,FALSE))</f>
        <v/>
      </c>
      <c r="BP450" s="83">
        <f t="shared" si="47"/>
        <v>0</v>
      </c>
      <c r="BQ450" s="84">
        <f t="shared" si="48"/>
        <v>0</v>
      </c>
      <c r="BR450" s="54" t="str">
        <f>IF(ISBLANK(A450),"",vlookup(LEFT(A450,1),Coordinate,9,false))</f>
        <v/>
      </c>
      <c r="BS450" s="54" t="str">
        <f>IF(ISBLANK(A450),"",VLOOKUP(MID(A450,2,1),Coordinate,9,false))</f>
        <v/>
      </c>
      <c r="BT450" s="54" t="str">
        <f>IF(ISBLANK(A450),"",VLOOKUP(MID(A450,3,1),Coordinate,9,false))</f>
        <v/>
      </c>
      <c r="BU450" s="54" t="str">
        <f>IF(ISBLANK(A450),"",VLOOKUP(MID(A450,4,1),Coordinate,9,false))</f>
        <v/>
      </c>
      <c r="BV450" s="54" t="str">
        <f>IF(ISBLANK(A450),"",VLOOKUP(MID(A450,5,1),Coordinate,9,false))</f>
        <v/>
      </c>
      <c r="BW450" s="54" t="str">
        <f>IF(ISBLANK(A450),"",VLOOKUP(MID(A450,6,1),Coordinate,9,false))</f>
        <v/>
      </c>
      <c r="BX450" s="84" t="str">
        <f>IF(ISBLANK(A450),"",VLOOKUP(RIGHT(A450,1),Coordinate,9,false))</f>
        <v/>
      </c>
      <c r="BY450" s="84">
        <f t="array" ref="BY450">SUMPRODUCT(BR450:BX450,TRANSPOSE(Weights))</f>
        <v>0</v>
      </c>
      <c r="BZ450" s="53"/>
    </row>
    <row r="451">
      <c r="A451" s="140"/>
      <c r="B451" s="51" t="str">
        <f>IF(ISBLANK(A451),"",if(C451="","N",if(VLOOKUP(BQ451,NewPlanet,3,false)=C451,"Y","N")))</f>
        <v/>
      </c>
      <c r="C451" s="141"/>
      <c r="D451" s="52"/>
      <c r="E451" s="52"/>
      <c r="F451" s="52"/>
      <c r="G451" s="52"/>
      <c r="H451" s="52"/>
      <c r="I451" s="54" t="str">
        <f t="shared" si="50"/>
        <v/>
      </c>
      <c r="J451" s="52"/>
      <c r="K451" s="52"/>
      <c r="L451" s="52"/>
      <c r="M451" s="52"/>
      <c r="N451" s="52"/>
      <c r="O451" s="54" t="str">
        <f t="shared" si="51"/>
        <v/>
      </c>
      <c r="P451" s="142"/>
      <c r="Q451" s="56"/>
      <c r="R451" s="143"/>
      <c r="S451" s="58"/>
      <c r="T451" s="144"/>
      <c r="U451" s="60"/>
      <c r="V451" s="61"/>
      <c r="W451" s="62"/>
      <c r="X451" s="52"/>
      <c r="Y451" s="63"/>
      <c r="Z451" s="52"/>
      <c r="AA451" s="52"/>
      <c r="AB451" s="52"/>
      <c r="AC451" s="65"/>
      <c r="AD451" s="52"/>
      <c r="AE451" s="52"/>
      <c r="AF451" s="52"/>
      <c r="AG451" s="65"/>
      <c r="AH451" s="52"/>
      <c r="AI451" s="52"/>
      <c r="AJ451" s="52"/>
      <c r="AK451" s="65"/>
      <c r="AL451" s="52"/>
      <c r="AM451" s="52"/>
      <c r="AN451" s="52"/>
      <c r="AO451" s="56"/>
      <c r="AP451" s="56"/>
      <c r="AQ451" s="56"/>
      <c r="AR451" s="58"/>
      <c r="AS451" s="58"/>
      <c r="AT451" s="58"/>
      <c r="AU451" s="60"/>
      <c r="AV451" s="60"/>
      <c r="AW451" s="61"/>
      <c r="AX451" s="62"/>
      <c r="AY451" s="31" t="str">
        <f t="shared" si="52"/>
        <v/>
      </c>
      <c r="AZ451" s="63"/>
      <c r="BA451" s="69"/>
      <c r="BB451" s="69"/>
      <c r="BC451" s="69"/>
      <c r="BD451" s="71"/>
      <c r="BE451" s="71"/>
      <c r="BF451" s="71"/>
      <c r="BG451" s="72"/>
      <c r="BH451" s="73"/>
      <c r="BI451" s="73"/>
      <c r="BJ451" s="74"/>
      <c r="BK451" s="74"/>
      <c r="BL451" s="77" t="str">
        <f t="shared" si="53"/>
        <v/>
      </c>
      <c r="BM451" s="80" t="str">
        <f t="shared" si="54"/>
        <v/>
      </c>
      <c r="BN451" s="139"/>
      <c r="BO451" s="82" t="str">
        <f>IF(ISBLANK(A451),"",VLOOKUP(LEFT(A451,1),Coordinate,2,FALSE))</f>
        <v/>
      </c>
      <c r="BP451" s="83">
        <f t="shared" si="47"/>
        <v>0</v>
      </c>
      <c r="BQ451" s="84">
        <f t="shared" si="48"/>
        <v>0</v>
      </c>
      <c r="BR451" s="54" t="str">
        <f>IF(ISBLANK(A451),"",vlookup(LEFT(A451,1),Coordinate,9,false))</f>
        <v/>
      </c>
      <c r="BS451" s="54" t="str">
        <f>IF(ISBLANK(A451),"",VLOOKUP(MID(A451,2,1),Coordinate,9,false))</f>
        <v/>
      </c>
      <c r="BT451" s="54" t="str">
        <f>IF(ISBLANK(A451),"",VLOOKUP(MID(A451,3,1),Coordinate,9,false))</f>
        <v/>
      </c>
      <c r="BU451" s="54" t="str">
        <f>IF(ISBLANK(A451),"",VLOOKUP(MID(A451,4,1),Coordinate,9,false))</f>
        <v/>
      </c>
      <c r="BV451" s="54" t="str">
        <f>IF(ISBLANK(A451),"",VLOOKUP(MID(A451,5,1),Coordinate,9,false))</f>
        <v/>
      </c>
      <c r="BW451" s="54" t="str">
        <f>IF(ISBLANK(A451),"",VLOOKUP(MID(A451,6,1),Coordinate,9,false))</f>
        <v/>
      </c>
      <c r="BX451" s="84" t="str">
        <f>IF(ISBLANK(A451),"",VLOOKUP(RIGHT(A451,1),Coordinate,9,false))</f>
        <v/>
      </c>
      <c r="BY451" s="84">
        <f t="array" ref="BY451">SUMPRODUCT(BR451:BX451,TRANSPOSE(Weights))</f>
        <v>0</v>
      </c>
      <c r="BZ451" s="53"/>
    </row>
    <row r="452">
      <c r="A452" s="140"/>
      <c r="B452" s="51" t="str">
        <f>IF(ISBLANK(A452),"",if(C452="","N",if(VLOOKUP(BQ452,NewPlanet,3,false)=C452,"Y","N")))</f>
        <v/>
      </c>
      <c r="C452" s="141"/>
      <c r="D452" s="52"/>
      <c r="E452" s="52"/>
      <c r="F452" s="52"/>
      <c r="G452" s="52"/>
      <c r="H452" s="52"/>
      <c r="I452" s="54" t="str">
        <f t="shared" si="50"/>
        <v/>
      </c>
      <c r="J452" s="52"/>
      <c r="K452" s="52"/>
      <c r="L452" s="52"/>
      <c r="M452" s="52"/>
      <c r="N452" s="52"/>
      <c r="O452" s="54" t="str">
        <f t="shared" si="51"/>
        <v/>
      </c>
      <c r="P452" s="142"/>
      <c r="Q452" s="56"/>
      <c r="R452" s="143"/>
      <c r="S452" s="58"/>
      <c r="T452" s="144"/>
      <c r="U452" s="60"/>
      <c r="V452" s="61"/>
      <c r="W452" s="62"/>
      <c r="X452" s="52"/>
      <c r="Y452" s="63"/>
      <c r="Z452" s="52"/>
      <c r="AA452" s="52"/>
      <c r="AB452" s="52"/>
      <c r="AC452" s="65"/>
      <c r="AD452" s="52"/>
      <c r="AE452" s="52"/>
      <c r="AF452" s="52"/>
      <c r="AG452" s="65"/>
      <c r="AH452" s="52"/>
      <c r="AI452" s="52"/>
      <c r="AJ452" s="52"/>
      <c r="AK452" s="65"/>
      <c r="AL452" s="52"/>
      <c r="AM452" s="52"/>
      <c r="AN452" s="52"/>
      <c r="AO452" s="56"/>
      <c r="AP452" s="56"/>
      <c r="AQ452" s="56"/>
      <c r="AR452" s="58"/>
      <c r="AS452" s="58"/>
      <c r="AT452" s="58"/>
      <c r="AU452" s="60"/>
      <c r="AV452" s="60"/>
      <c r="AW452" s="61"/>
      <c r="AX452" s="62"/>
      <c r="AY452" s="31" t="str">
        <f t="shared" si="52"/>
        <v/>
      </c>
      <c r="AZ452" s="63"/>
      <c r="BA452" s="69"/>
      <c r="BB452" s="69"/>
      <c r="BC452" s="69"/>
      <c r="BD452" s="71"/>
      <c r="BE452" s="71"/>
      <c r="BF452" s="71"/>
      <c r="BG452" s="72"/>
      <c r="BH452" s="73"/>
      <c r="BI452" s="73"/>
      <c r="BJ452" s="74"/>
      <c r="BK452" s="74"/>
      <c r="BL452" s="77" t="str">
        <f t="shared" si="53"/>
        <v/>
      </c>
      <c r="BM452" s="80" t="str">
        <f t="shared" si="54"/>
        <v/>
      </c>
      <c r="BN452" s="139"/>
      <c r="BO452" s="82" t="str">
        <f>IF(ISBLANK(A452),"",VLOOKUP(LEFT(A452,1),Coordinate,2,FALSE))</f>
        <v/>
      </c>
      <c r="BP452" s="83">
        <f t="shared" si="47"/>
        <v>0</v>
      </c>
      <c r="BQ452" s="84">
        <f t="shared" si="48"/>
        <v>0</v>
      </c>
      <c r="BR452" s="54" t="str">
        <f>IF(ISBLANK(A452),"",vlookup(LEFT(A452,1),Coordinate,9,false))</f>
        <v/>
      </c>
      <c r="BS452" s="54" t="str">
        <f>IF(ISBLANK(A452),"",VLOOKUP(MID(A452,2,1),Coordinate,9,false))</f>
        <v/>
      </c>
      <c r="BT452" s="54" t="str">
        <f>IF(ISBLANK(A452),"",VLOOKUP(MID(A452,3,1),Coordinate,9,false))</f>
        <v/>
      </c>
      <c r="BU452" s="54" t="str">
        <f>IF(ISBLANK(A452),"",VLOOKUP(MID(A452,4,1),Coordinate,9,false))</f>
        <v/>
      </c>
      <c r="BV452" s="54" t="str">
        <f>IF(ISBLANK(A452),"",VLOOKUP(MID(A452,5,1),Coordinate,9,false))</f>
        <v/>
      </c>
      <c r="BW452" s="54" t="str">
        <f>IF(ISBLANK(A452),"",VLOOKUP(MID(A452,6,1),Coordinate,9,false))</f>
        <v/>
      </c>
      <c r="BX452" s="84" t="str">
        <f>IF(ISBLANK(A452),"",VLOOKUP(RIGHT(A452,1),Coordinate,9,false))</f>
        <v/>
      </c>
      <c r="BY452" s="84">
        <f t="array" ref="BY452">SUMPRODUCT(BR452:BX452,TRANSPOSE(Weights))</f>
        <v>0</v>
      </c>
      <c r="BZ452" s="53"/>
    </row>
    <row r="453">
      <c r="A453" s="140"/>
      <c r="B453" s="51" t="str">
        <f>IF(ISBLANK(A453),"",if(C453="","N",if(VLOOKUP(BQ453,NewPlanet,3,false)=C453,"Y","N")))</f>
        <v/>
      </c>
      <c r="C453" s="141"/>
      <c r="D453" s="52"/>
      <c r="E453" s="52"/>
      <c r="F453" s="52"/>
      <c r="G453" s="52"/>
      <c r="H453" s="52"/>
      <c r="I453" s="54" t="str">
        <f t="shared" si="50"/>
        <v/>
      </c>
      <c r="J453" s="52"/>
      <c r="K453" s="52"/>
      <c r="L453" s="52"/>
      <c r="M453" s="52"/>
      <c r="N453" s="52"/>
      <c r="O453" s="54" t="str">
        <f t="shared" si="51"/>
        <v/>
      </c>
      <c r="P453" s="142"/>
      <c r="Q453" s="56"/>
      <c r="R453" s="143"/>
      <c r="S453" s="58"/>
      <c r="T453" s="144"/>
      <c r="U453" s="60"/>
      <c r="V453" s="61"/>
      <c r="W453" s="62"/>
      <c r="X453" s="52"/>
      <c r="Y453" s="63"/>
      <c r="Z453" s="52"/>
      <c r="AA453" s="52"/>
      <c r="AB453" s="52"/>
      <c r="AC453" s="65"/>
      <c r="AD453" s="52"/>
      <c r="AE453" s="52"/>
      <c r="AF453" s="52"/>
      <c r="AG453" s="65"/>
      <c r="AH453" s="52"/>
      <c r="AI453" s="52"/>
      <c r="AJ453" s="52"/>
      <c r="AK453" s="65"/>
      <c r="AL453" s="52"/>
      <c r="AM453" s="52"/>
      <c r="AN453" s="52"/>
      <c r="AO453" s="56"/>
      <c r="AP453" s="56"/>
      <c r="AQ453" s="56"/>
      <c r="AR453" s="58"/>
      <c r="AS453" s="58"/>
      <c r="AT453" s="58"/>
      <c r="AU453" s="60"/>
      <c r="AV453" s="60"/>
      <c r="AW453" s="61"/>
      <c r="AX453" s="62"/>
      <c r="AY453" s="31" t="str">
        <f t="shared" si="52"/>
        <v/>
      </c>
      <c r="AZ453" s="63"/>
      <c r="BA453" s="69"/>
      <c r="BB453" s="69"/>
      <c r="BC453" s="69"/>
      <c r="BD453" s="71"/>
      <c r="BE453" s="71"/>
      <c r="BF453" s="71"/>
      <c r="BG453" s="72"/>
      <c r="BH453" s="73"/>
      <c r="BI453" s="73"/>
      <c r="BJ453" s="74"/>
      <c r="BK453" s="74"/>
      <c r="BL453" s="77" t="str">
        <f t="shared" si="53"/>
        <v/>
      </c>
      <c r="BM453" s="80" t="str">
        <f t="shared" si="54"/>
        <v/>
      </c>
      <c r="BN453" s="139"/>
      <c r="BO453" s="82" t="str">
        <f>IF(ISBLANK(A453),"",VLOOKUP(LEFT(A453,1),Coordinate,2,FALSE))</f>
        <v/>
      </c>
      <c r="BP453" s="83">
        <f t="shared" si="47"/>
        <v>0</v>
      </c>
      <c r="BQ453" s="84">
        <f t="shared" si="48"/>
        <v>0</v>
      </c>
      <c r="BR453" s="54" t="str">
        <f>IF(ISBLANK(A453),"",vlookup(LEFT(A453,1),Coordinate,9,false))</f>
        <v/>
      </c>
      <c r="BS453" s="54" t="str">
        <f>IF(ISBLANK(A453),"",VLOOKUP(MID(A453,2,1),Coordinate,9,false))</f>
        <v/>
      </c>
      <c r="BT453" s="54" t="str">
        <f>IF(ISBLANK(A453),"",VLOOKUP(MID(A453,3,1),Coordinate,9,false))</f>
        <v/>
      </c>
      <c r="BU453" s="54" t="str">
        <f>IF(ISBLANK(A453),"",VLOOKUP(MID(A453,4,1),Coordinate,9,false))</f>
        <v/>
      </c>
      <c r="BV453" s="54" t="str">
        <f>IF(ISBLANK(A453),"",VLOOKUP(MID(A453,5,1),Coordinate,9,false))</f>
        <v/>
      </c>
      <c r="BW453" s="54" t="str">
        <f>IF(ISBLANK(A453),"",VLOOKUP(MID(A453,6,1),Coordinate,9,false))</f>
        <v/>
      </c>
      <c r="BX453" s="84" t="str">
        <f>IF(ISBLANK(A453),"",VLOOKUP(RIGHT(A453,1),Coordinate,9,false))</f>
        <v/>
      </c>
      <c r="BY453" s="84">
        <f t="array" ref="BY453">SUMPRODUCT(BR453:BX453,TRANSPOSE(Weights))</f>
        <v>0</v>
      </c>
      <c r="BZ453" s="53"/>
    </row>
    <row r="454">
      <c r="A454" s="140"/>
      <c r="B454" s="51" t="str">
        <f>IF(ISBLANK(A454),"",if(C454="","N",if(VLOOKUP(BQ454,NewPlanet,3,false)=C454,"Y","N")))</f>
        <v/>
      </c>
      <c r="C454" s="141"/>
      <c r="D454" s="52"/>
      <c r="E454" s="52"/>
      <c r="F454" s="52"/>
      <c r="G454" s="52"/>
      <c r="H454" s="52"/>
      <c r="I454" s="54" t="str">
        <f t="shared" si="50"/>
        <v/>
      </c>
      <c r="J454" s="52"/>
      <c r="K454" s="52"/>
      <c r="L454" s="52"/>
      <c r="M454" s="52"/>
      <c r="N454" s="52"/>
      <c r="O454" s="54" t="str">
        <f t="shared" si="51"/>
        <v/>
      </c>
      <c r="P454" s="142"/>
      <c r="Q454" s="56"/>
      <c r="R454" s="143"/>
      <c r="S454" s="58"/>
      <c r="T454" s="144"/>
      <c r="U454" s="60"/>
      <c r="V454" s="61"/>
      <c r="W454" s="62"/>
      <c r="X454" s="52"/>
      <c r="Y454" s="63"/>
      <c r="Z454" s="52"/>
      <c r="AA454" s="52"/>
      <c r="AB454" s="52"/>
      <c r="AC454" s="65"/>
      <c r="AD454" s="52"/>
      <c r="AE454" s="52"/>
      <c r="AF454" s="52"/>
      <c r="AG454" s="65"/>
      <c r="AH454" s="52"/>
      <c r="AI454" s="52"/>
      <c r="AJ454" s="52"/>
      <c r="AK454" s="65"/>
      <c r="AL454" s="52"/>
      <c r="AM454" s="52"/>
      <c r="AN454" s="52"/>
      <c r="AO454" s="56"/>
      <c r="AP454" s="56"/>
      <c r="AQ454" s="56"/>
      <c r="AR454" s="58"/>
      <c r="AS454" s="58"/>
      <c r="AT454" s="58"/>
      <c r="AU454" s="60"/>
      <c r="AV454" s="60"/>
      <c r="AW454" s="61"/>
      <c r="AX454" s="62"/>
      <c r="AY454" s="31" t="str">
        <f t="shared" si="52"/>
        <v/>
      </c>
      <c r="AZ454" s="63"/>
      <c r="BA454" s="69"/>
      <c r="BB454" s="69"/>
      <c r="BC454" s="69"/>
      <c r="BD454" s="71"/>
      <c r="BE454" s="71"/>
      <c r="BF454" s="71"/>
      <c r="BG454" s="72"/>
      <c r="BH454" s="73"/>
      <c r="BI454" s="73"/>
      <c r="BJ454" s="74"/>
      <c r="BK454" s="74"/>
      <c r="BL454" s="77" t="str">
        <f t="shared" si="53"/>
        <v/>
      </c>
      <c r="BM454" s="80" t="str">
        <f t="shared" si="54"/>
        <v/>
      </c>
      <c r="BN454" s="139"/>
      <c r="BO454" s="82" t="str">
        <f>IF(ISBLANK(A454),"",VLOOKUP(LEFT(A454,1),Coordinate,2,FALSE))</f>
        <v/>
      </c>
      <c r="BP454" s="83">
        <f t="shared" si="47"/>
        <v>0</v>
      </c>
      <c r="BQ454" s="84">
        <f t="shared" si="48"/>
        <v>0</v>
      </c>
      <c r="BR454" s="54" t="str">
        <f>IF(ISBLANK(A454),"",vlookup(LEFT(A454,1),Coordinate,9,false))</f>
        <v/>
      </c>
      <c r="BS454" s="54" t="str">
        <f>IF(ISBLANK(A454),"",VLOOKUP(MID(A454,2,1),Coordinate,9,false))</f>
        <v/>
      </c>
      <c r="BT454" s="54" t="str">
        <f>IF(ISBLANK(A454),"",VLOOKUP(MID(A454,3,1),Coordinate,9,false))</f>
        <v/>
      </c>
      <c r="BU454" s="54" t="str">
        <f>IF(ISBLANK(A454),"",VLOOKUP(MID(A454,4,1),Coordinate,9,false))</f>
        <v/>
      </c>
      <c r="BV454" s="54" t="str">
        <f>IF(ISBLANK(A454),"",VLOOKUP(MID(A454,5,1),Coordinate,9,false))</f>
        <v/>
      </c>
      <c r="BW454" s="54" t="str">
        <f>IF(ISBLANK(A454),"",VLOOKUP(MID(A454,6,1),Coordinate,9,false))</f>
        <v/>
      </c>
      <c r="BX454" s="84" t="str">
        <f>IF(ISBLANK(A454),"",VLOOKUP(RIGHT(A454,1),Coordinate,9,false))</f>
        <v/>
      </c>
      <c r="BY454" s="84">
        <f t="array" ref="BY454">SUMPRODUCT(BR454:BX454,TRANSPOSE(Weights))</f>
        <v>0</v>
      </c>
      <c r="BZ454" s="53"/>
    </row>
    <row r="455">
      <c r="A455" s="140"/>
      <c r="B455" s="51" t="str">
        <f>IF(ISBLANK(A455),"",if(C455="","N",if(VLOOKUP(BQ455,NewPlanet,3,false)=C455,"Y","N")))</f>
        <v/>
      </c>
      <c r="C455" s="141"/>
      <c r="D455" s="52"/>
      <c r="E455" s="52"/>
      <c r="F455" s="52"/>
      <c r="G455" s="52"/>
      <c r="H455" s="52"/>
      <c r="I455" s="54" t="str">
        <f t="shared" si="50"/>
        <v/>
      </c>
      <c r="J455" s="52"/>
      <c r="K455" s="52"/>
      <c r="L455" s="52"/>
      <c r="M455" s="52"/>
      <c r="N455" s="52"/>
      <c r="O455" s="54" t="str">
        <f t="shared" si="51"/>
        <v/>
      </c>
      <c r="P455" s="142"/>
      <c r="Q455" s="56"/>
      <c r="R455" s="143"/>
      <c r="S455" s="58"/>
      <c r="T455" s="144"/>
      <c r="U455" s="60"/>
      <c r="V455" s="61"/>
      <c r="W455" s="62"/>
      <c r="X455" s="52"/>
      <c r="Y455" s="63"/>
      <c r="Z455" s="52"/>
      <c r="AA455" s="52"/>
      <c r="AB455" s="52"/>
      <c r="AC455" s="65"/>
      <c r="AD455" s="52"/>
      <c r="AE455" s="52"/>
      <c r="AF455" s="52"/>
      <c r="AG455" s="65"/>
      <c r="AH455" s="52"/>
      <c r="AI455" s="52"/>
      <c r="AJ455" s="52"/>
      <c r="AK455" s="65"/>
      <c r="AL455" s="52"/>
      <c r="AM455" s="52"/>
      <c r="AN455" s="52"/>
      <c r="AO455" s="56"/>
      <c r="AP455" s="56"/>
      <c r="AQ455" s="56"/>
      <c r="AR455" s="58"/>
      <c r="AS455" s="58"/>
      <c r="AT455" s="58"/>
      <c r="AU455" s="60"/>
      <c r="AV455" s="60"/>
      <c r="AW455" s="61"/>
      <c r="AX455" s="62"/>
      <c r="AY455" s="31" t="str">
        <f t="shared" si="52"/>
        <v/>
      </c>
      <c r="AZ455" s="63"/>
      <c r="BA455" s="69"/>
      <c r="BB455" s="69"/>
      <c r="BC455" s="69"/>
      <c r="BD455" s="71"/>
      <c r="BE455" s="71"/>
      <c r="BF455" s="71"/>
      <c r="BG455" s="72"/>
      <c r="BH455" s="73"/>
      <c r="BI455" s="73"/>
      <c r="BJ455" s="74"/>
      <c r="BK455" s="74"/>
      <c r="BL455" s="77" t="str">
        <f t="shared" si="53"/>
        <v/>
      </c>
      <c r="BM455" s="80" t="str">
        <f t="shared" si="54"/>
        <v/>
      </c>
      <c r="BN455" s="139"/>
      <c r="BO455" s="82" t="str">
        <f>IF(ISBLANK(A455),"",VLOOKUP(LEFT(A455,1),Coordinate,2,FALSE))</f>
        <v/>
      </c>
      <c r="BP455" s="83">
        <f t="shared" si="47"/>
        <v>0</v>
      </c>
      <c r="BQ455" s="84">
        <f t="shared" si="48"/>
        <v>0</v>
      </c>
      <c r="BR455" s="54" t="str">
        <f>IF(ISBLANK(A455),"",vlookup(LEFT(A455,1),Coordinate,9,false))</f>
        <v/>
      </c>
      <c r="BS455" s="54" t="str">
        <f>IF(ISBLANK(A455),"",VLOOKUP(MID(A455,2,1),Coordinate,9,false))</f>
        <v/>
      </c>
      <c r="BT455" s="54" t="str">
        <f>IF(ISBLANK(A455),"",VLOOKUP(MID(A455,3,1),Coordinate,9,false))</f>
        <v/>
      </c>
      <c r="BU455" s="54" t="str">
        <f>IF(ISBLANK(A455),"",VLOOKUP(MID(A455,4,1),Coordinate,9,false))</f>
        <v/>
      </c>
      <c r="BV455" s="54" t="str">
        <f>IF(ISBLANK(A455),"",VLOOKUP(MID(A455,5,1),Coordinate,9,false))</f>
        <v/>
      </c>
      <c r="BW455" s="54" t="str">
        <f>IF(ISBLANK(A455),"",VLOOKUP(MID(A455,6,1),Coordinate,9,false))</f>
        <v/>
      </c>
      <c r="BX455" s="84" t="str">
        <f>IF(ISBLANK(A455),"",VLOOKUP(RIGHT(A455,1),Coordinate,9,false))</f>
        <v/>
      </c>
      <c r="BY455" s="84">
        <f t="array" ref="BY455">SUMPRODUCT(BR455:BX455,TRANSPOSE(Weights))</f>
        <v>0</v>
      </c>
      <c r="BZ455" s="53"/>
    </row>
    <row r="456">
      <c r="A456" s="140"/>
      <c r="B456" s="51" t="str">
        <f>IF(ISBLANK(A456),"",if(C456="","N",if(VLOOKUP(BQ456,NewPlanet,3,false)=C456,"Y","N")))</f>
        <v/>
      </c>
      <c r="C456" s="141"/>
      <c r="D456" s="52"/>
      <c r="E456" s="52"/>
      <c r="F456" s="52"/>
      <c r="G456" s="52"/>
      <c r="H456" s="52"/>
      <c r="I456" s="54" t="str">
        <f t="shared" si="50"/>
        <v/>
      </c>
      <c r="J456" s="52"/>
      <c r="K456" s="52"/>
      <c r="L456" s="52"/>
      <c r="M456" s="52"/>
      <c r="N456" s="52"/>
      <c r="O456" s="54" t="str">
        <f t="shared" si="51"/>
        <v/>
      </c>
      <c r="P456" s="142"/>
      <c r="Q456" s="56"/>
      <c r="R456" s="143"/>
      <c r="S456" s="58"/>
      <c r="T456" s="144"/>
      <c r="U456" s="60"/>
      <c r="V456" s="61"/>
      <c r="W456" s="62"/>
      <c r="X456" s="52"/>
      <c r="Y456" s="63"/>
      <c r="Z456" s="52"/>
      <c r="AA456" s="52"/>
      <c r="AB456" s="52"/>
      <c r="AC456" s="65"/>
      <c r="AD456" s="52"/>
      <c r="AE456" s="52"/>
      <c r="AF456" s="52"/>
      <c r="AG456" s="65"/>
      <c r="AH456" s="52"/>
      <c r="AI456" s="52"/>
      <c r="AJ456" s="52"/>
      <c r="AK456" s="65"/>
      <c r="AL456" s="52"/>
      <c r="AM456" s="52"/>
      <c r="AN456" s="52"/>
      <c r="AO456" s="56"/>
      <c r="AP456" s="56"/>
      <c r="AQ456" s="56"/>
      <c r="AR456" s="58"/>
      <c r="AS456" s="58"/>
      <c r="AT456" s="58"/>
      <c r="AU456" s="60"/>
      <c r="AV456" s="60"/>
      <c r="AW456" s="61"/>
      <c r="AX456" s="62"/>
      <c r="AY456" s="31" t="str">
        <f t="shared" si="52"/>
        <v/>
      </c>
      <c r="AZ456" s="63"/>
      <c r="BA456" s="69"/>
      <c r="BB456" s="69"/>
      <c r="BC456" s="69"/>
      <c r="BD456" s="71"/>
      <c r="BE456" s="71"/>
      <c r="BF456" s="71"/>
      <c r="BG456" s="72"/>
      <c r="BH456" s="73"/>
      <c r="BI456" s="73"/>
      <c r="BJ456" s="74"/>
      <c r="BK456" s="74"/>
      <c r="BL456" s="77" t="str">
        <f t="shared" si="53"/>
        <v/>
      </c>
      <c r="BM456" s="80" t="str">
        <f t="shared" si="54"/>
        <v/>
      </c>
      <c r="BN456" s="139"/>
      <c r="BO456" s="82" t="str">
        <f>IF(ISBLANK(A456),"",VLOOKUP(LEFT(A456,1),Coordinate,2,FALSE))</f>
        <v/>
      </c>
      <c r="BP456" s="83">
        <f t="shared" si="47"/>
        <v>0</v>
      </c>
      <c r="BQ456" s="84">
        <f t="shared" si="48"/>
        <v>0</v>
      </c>
      <c r="BR456" s="54" t="str">
        <f>IF(ISBLANK(A456),"",vlookup(LEFT(A456,1),Coordinate,9,false))</f>
        <v/>
      </c>
      <c r="BS456" s="54" t="str">
        <f>IF(ISBLANK(A456),"",VLOOKUP(MID(A456,2,1),Coordinate,9,false))</f>
        <v/>
      </c>
      <c r="BT456" s="54" t="str">
        <f>IF(ISBLANK(A456),"",VLOOKUP(MID(A456,3,1),Coordinate,9,false))</f>
        <v/>
      </c>
      <c r="BU456" s="54" t="str">
        <f>IF(ISBLANK(A456),"",VLOOKUP(MID(A456,4,1),Coordinate,9,false))</f>
        <v/>
      </c>
      <c r="BV456" s="54" t="str">
        <f>IF(ISBLANK(A456),"",VLOOKUP(MID(A456,5,1),Coordinate,9,false))</f>
        <v/>
      </c>
      <c r="BW456" s="54" t="str">
        <f>IF(ISBLANK(A456),"",VLOOKUP(MID(A456,6,1),Coordinate,9,false))</f>
        <v/>
      </c>
      <c r="BX456" s="84" t="str">
        <f>IF(ISBLANK(A456),"",VLOOKUP(RIGHT(A456,1),Coordinate,9,false))</f>
        <v/>
      </c>
      <c r="BY456" s="84">
        <f t="array" ref="BY456">SUMPRODUCT(BR456:BX456,TRANSPOSE(Weights))</f>
        <v>0</v>
      </c>
      <c r="BZ456" s="53"/>
    </row>
    <row r="457">
      <c r="A457" s="140"/>
      <c r="B457" s="51" t="str">
        <f>IF(ISBLANK(A457),"",if(C457="","N",if(VLOOKUP(BQ457,NewPlanet,3,false)=C457,"Y","N")))</f>
        <v/>
      </c>
      <c r="C457" s="141"/>
      <c r="D457" s="52"/>
      <c r="E457" s="52"/>
      <c r="F457" s="52"/>
      <c r="G457" s="52"/>
      <c r="H457" s="52"/>
      <c r="I457" s="54" t="str">
        <f t="shared" si="50"/>
        <v/>
      </c>
      <c r="J457" s="52"/>
      <c r="K457" s="52"/>
      <c r="L457" s="52"/>
      <c r="M457" s="52"/>
      <c r="N457" s="52"/>
      <c r="O457" s="54" t="str">
        <f t="shared" si="51"/>
        <v/>
      </c>
      <c r="P457" s="142"/>
      <c r="Q457" s="56"/>
      <c r="R457" s="143"/>
      <c r="S457" s="58"/>
      <c r="T457" s="144"/>
      <c r="U457" s="60"/>
      <c r="V457" s="61"/>
      <c r="W457" s="62"/>
      <c r="X457" s="52"/>
      <c r="Y457" s="63"/>
      <c r="Z457" s="52"/>
      <c r="AA457" s="52"/>
      <c r="AB457" s="52"/>
      <c r="AC457" s="65"/>
      <c r="AD457" s="52"/>
      <c r="AE457" s="52"/>
      <c r="AF457" s="52"/>
      <c r="AG457" s="65"/>
      <c r="AH457" s="52"/>
      <c r="AI457" s="52"/>
      <c r="AJ457" s="52"/>
      <c r="AK457" s="65"/>
      <c r="AL457" s="52"/>
      <c r="AM457" s="52"/>
      <c r="AN457" s="52"/>
      <c r="AO457" s="56"/>
      <c r="AP457" s="56"/>
      <c r="AQ457" s="56"/>
      <c r="AR457" s="58"/>
      <c r="AS457" s="58"/>
      <c r="AT457" s="58"/>
      <c r="AU457" s="60"/>
      <c r="AV457" s="60"/>
      <c r="AW457" s="61"/>
      <c r="AX457" s="62"/>
      <c r="AY457" s="31" t="str">
        <f t="shared" si="52"/>
        <v/>
      </c>
      <c r="AZ457" s="63"/>
      <c r="BA457" s="69"/>
      <c r="BB457" s="69"/>
      <c r="BC457" s="69"/>
      <c r="BD457" s="71"/>
      <c r="BE457" s="71"/>
      <c r="BF457" s="71"/>
      <c r="BG457" s="72"/>
      <c r="BH457" s="73"/>
      <c r="BI457" s="73"/>
      <c r="BJ457" s="74"/>
      <c r="BK457" s="74"/>
      <c r="BL457" s="77" t="str">
        <f t="shared" si="53"/>
        <v/>
      </c>
      <c r="BM457" s="80" t="str">
        <f t="shared" si="54"/>
        <v/>
      </c>
      <c r="BN457" s="139"/>
      <c r="BO457" s="82" t="str">
        <f>IF(ISBLANK(A457),"",VLOOKUP(LEFT(A457,1),Coordinate,2,FALSE))</f>
        <v/>
      </c>
      <c r="BP457" s="83">
        <f t="shared" si="47"/>
        <v>0</v>
      </c>
      <c r="BQ457" s="84">
        <f t="shared" si="48"/>
        <v>0</v>
      </c>
      <c r="BR457" s="54" t="str">
        <f>IF(ISBLANK(A457),"",vlookup(LEFT(A457,1),Coordinate,9,false))</f>
        <v/>
      </c>
      <c r="BS457" s="54" t="str">
        <f>IF(ISBLANK(A457),"",VLOOKUP(MID(A457,2,1),Coordinate,9,false))</f>
        <v/>
      </c>
      <c r="BT457" s="54" t="str">
        <f>IF(ISBLANK(A457),"",VLOOKUP(MID(A457,3,1),Coordinate,9,false))</f>
        <v/>
      </c>
      <c r="BU457" s="54" t="str">
        <f>IF(ISBLANK(A457),"",VLOOKUP(MID(A457,4,1),Coordinate,9,false))</f>
        <v/>
      </c>
      <c r="BV457" s="54" t="str">
        <f>IF(ISBLANK(A457),"",VLOOKUP(MID(A457,5,1),Coordinate,9,false))</f>
        <v/>
      </c>
      <c r="BW457" s="54" t="str">
        <f>IF(ISBLANK(A457),"",VLOOKUP(MID(A457,6,1),Coordinate,9,false))</f>
        <v/>
      </c>
      <c r="BX457" s="84" t="str">
        <f>IF(ISBLANK(A457),"",VLOOKUP(RIGHT(A457,1),Coordinate,9,false))</f>
        <v/>
      </c>
      <c r="BY457" s="84">
        <f t="array" ref="BY457">SUMPRODUCT(BR457:BX457,TRANSPOSE(Weights))</f>
        <v>0</v>
      </c>
      <c r="BZ457" s="53"/>
    </row>
    <row r="458">
      <c r="A458" s="140"/>
      <c r="B458" s="51" t="str">
        <f>IF(ISBLANK(A458),"",if(C458="","N",if(VLOOKUP(BQ458,NewPlanet,3,false)=C458,"Y","N")))</f>
        <v/>
      </c>
      <c r="C458" s="141"/>
      <c r="D458" s="52"/>
      <c r="E458" s="52"/>
      <c r="F458" s="52"/>
      <c r="G458" s="52"/>
      <c r="H458" s="52"/>
      <c r="I458" s="54" t="str">
        <f t="shared" si="50"/>
        <v/>
      </c>
      <c r="J458" s="52"/>
      <c r="K458" s="52"/>
      <c r="L458" s="52"/>
      <c r="M458" s="52"/>
      <c r="N458" s="52"/>
      <c r="O458" s="54" t="str">
        <f t="shared" si="51"/>
        <v/>
      </c>
      <c r="P458" s="142"/>
      <c r="Q458" s="56"/>
      <c r="R458" s="143"/>
      <c r="S458" s="58"/>
      <c r="T458" s="144"/>
      <c r="U458" s="60"/>
      <c r="V458" s="61"/>
      <c r="W458" s="62"/>
      <c r="X458" s="52"/>
      <c r="Y458" s="63"/>
      <c r="Z458" s="52"/>
      <c r="AA458" s="52"/>
      <c r="AB458" s="52"/>
      <c r="AC458" s="65"/>
      <c r="AD458" s="52"/>
      <c r="AE458" s="52"/>
      <c r="AF458" s="52"/>
      <c r="AG458" s="65"/>
      <c r="AH458" s="52"/>
      <c r="AI458" s="52"/>
      <c r="AJ458" s="52"/>
      <c r="AK458" s="65"/>
      <c r="AL458" s="52"/>
      <c r="AM458" s="52"/>
      <c r="AN458" s="52"/>
      <c r="AO458" s="56"/>
      <c r="AP458" s="56"/>
      <c r="AQ458" s="56"/>
      <c r="AR458" s="58"/>
      <c r="AS458" s="58"/>
      <c r="AT458" s="58"/>
      <c r="AU458" s="60"/>
      <c r="AV458" s="60"/>
      <c r="AW458" s="61"/>
      <c r="AX458" s="62"/>
      <c r="AY458" s="31" t="str">
        <f t="shared" si="52"/>
        <v/>
      </c>
      <c r="AZ458" s="63"/>
      <c r="BA458" s="69"/>
      <c r="BB458" s="69"/>
      <c r="BC458" s="69"/>
      <c r="BD458" s="71"/>
      <c r="BE458" s="71"/>
      <c r="BF458" s="71"/>
      <c r="BG458" s="72"/>
      <c r="BH458" s="73"/>
      <c r="BI458" s="73"/>
      <c r="BJ458" s="74"/>
      <c r="BK458" s="74"/>
      <c r="BL458" s="77" t="str">
        <f t="shared" si="53"/>
        <v/>
      </c>
      <c r="BM458" s="80" t="str">
        <f t="shared" si="54"/>
        <v/>
      </c>
      <c r="BN458" s="139"/>
      <c r="BO458" s="82" t="str">
        <f>IF(ISBLANK(A458),"",VLOOKUP(LEFT(A458,1),Coordinate,2,FALSE))</f>
        <v/>
      </c>
      <c r="BP458" s="83">
        <f t="shared" si="47"/>
        <v>0</v>
      </c>
      <c r="BQ458" s="84">
        <f t="shared" si="48"/>
        <v>0</v>
      </c>
      <c r="BR458" s="54" t="str">
        <f>IF(ISBLANK(A458),"",vlookup(LEFT(A458,1),Coordinate,9,false))</f>
        <v/>
      </c>
      <c r="BS458" s="54" t="str">
        <f>IF(ISBLANK(A458),"",VLOOKUP(MID(A458,2,1),Coordinate,9,false))</f>
        <v/>
      </c>
      <c r="BT458" s="54" t="str">
        <f>IF(ISBLANK(A458),"",VLOOKUP(MID(A458,3,1),Coordinate,9,false))</f>
        <v/>
      </c>
      <c r="BU458" s="54" t="str">
        <f>IF(ISBLANK(A458),"",VLOOKUP(MID(A458,4,1),Coordinate,9,false))</f>
        <v/>
      </c>
      <c r="BV458" s="54" t="str">
        <f>IF(ISBLANK(A458),"",VLOOKUP(MID(A458,5,1),Coordinate,9,false))</f>
        <v/>
      </c>
      <c r="BW458" s="54" t="str">
        <f>IF(ISBLANK(A458),"",VLOOKUP(MID(A458,6,1),Coordinate,9,false))</f>
        <v/>
      </c>
      <c r="BX458" s="84" t="str">
        <f>IF(ISBLANK(A458),"",VLOOKUP(RIGHT(A458,1),Coordinate,9,false))</f>
        <v/>
      </c>
      <c r="BY458" s="84">
        <f t="array" ref="BY458">SUMPRODUCT(BR458:BX458,TRANSPOSE(Weights))</f>
        <v>0</v>
      </c>
      <c r="BZ458" s="53"/>
    </row>
    <row r="459">
      <c r="A459" s="140"/>
      <c r="B459" s="51" t="str">
        <f>IF(ISBLANK(A459),"",if(C459="","N",if(VLOOKUP(BQ459,NewPlanet,3,false)=C459,"Y","N")))</f>
        <v/>
      </c>
      <c r="C459" s="141"/>
      <c r="D459" s="52"/>
      <c r="E459" s="52"/>
      <c r="F459" s="52"/>
      <c r="G459" s="52"/>
      <c r="H459" s="52"/>
      <c r="I459" s="54" t="str">
        <f t="shared" si="50"/>
        <v/>
      </c>
      <c r="J459" s="52"/>
      <c r="K459" s="52"/>
      <c r="L459" s="52"/>
      <c r="M459" s="52"/>
      <c r="N459" s="52"/>
      <c r="O459" s="54" t="str">
        <f t="shared" si="51"/>
        <v/>
      </c>
      <c r="P459" s="142"/>
      <c r="Q459" s="56"/>
      <c r="R459" s="143"/>
      <c r="S459" s="58"/>
      <c r="T459" s="144"/>
      <c r="U459" s="60"/>
      <c r="V459" s="61"/>
      <c r="W459" s="62"/>
      <c r="X459" s="52"/>
      <c r="Y459" s="63"/>
      <c r="Z459" s="52"/>
      <c r="AA459" s="52"/>
      <c r="AB459" s="52"/>
      <c r="AC459" s="65"/>
      <c r="AD459" s="52"/>
      <c r="AE459" s="52"/>
      <c r="AF459" s="52"/>
      <c r="AG459" s="65"/>
      <c r="AH459" s="52"/>
      <c r="AI459" s="52"/>
      <c r="AJ459" s="52"/>
      <c r="AK459" s="65"/>
      <c r="AL459" s="52"/>
      <c r="AM459" s="52"/>
      <c r="AN459" s="52"/>
      <c r="AO459" s="56"/>
      <c r="AP459" s="56"/>
      <c r="AQ459" s="56"/>
      <c r="AR459" s="58"/>
      <c r="AS459" s="58"/>
      <c r="AT459" s="58"/>
      <c r="AU459" s="60"/>
      <c r="AV459" s="60"/>
      <c r="AW459" s="61"/>
      <c r="AX459" s="62"/>
      <c r="AY459" s="31" t="str">
        <f t="shared" si="52"/>
        <v/>
      </c>
      <c r="AZ459" s="63"/>
      <c r="BA459" s="69"/>
      <c r="BB459" s="69"/>
      <c r="BC459" s="69"/>
      <c r="BD459" s="71"/>
      <c r="BE459" s="71"/>
      <c r="BF459" s="71"/>
      <c r="BG459" s="72"/>
      <c r="BH459" s="73"/>
      <c r="BI459" s="73"/>
      <c r="BJ459" s="74"/>
      <c r="BK459" s="74"/>
      <c r="BL459" s="77" t="str">
        <f t="shared" si="53"/>
        <v/>
      </c>
      <c r="BM459" s="80" t="str">
        <f t="shared" si="54"/>
        <v/>
      </c>
      <c r="BN459" s="139"/>
      <c r="BO459" s="82" t="str">
        <f>IF(ISBLANK(A459),"",VLOOKUP(LEFT(A459,1),Coordinate,2,FALSE))</f>
        <v/>
      </c>
      <c r="BP459" s="83">
        <f t="shared" si="47"/>
        <v>0</v>
      </c>
      <c r="BQ459" s="84">
        <f t="shared" si="48"/>
        <v>0</v>
      </c>
      <c r="BR459" s="54" t="str">
        <f>IF(ISBLANK(A459),"",vlookup(LEFT(A459,1),Coordinate,9,false))</f>
        <v/>
      </c>
      <c r="BS459" s="54" t="str">
        <f>IF(ISBLANK(A459),"",VLOOKUP(MID(A459,2,1),Coordinate,9,false))</f>
        <v/>
      </c>
      <c r="BT459" s="54" t="str">
        <f>IF(ISBLANK(A459),"",VLOOKUP(MID(A459,3,1),Coordinate,9,false))</f>
        <v/>
      </c>
      <c r="BU459" s="54" t="str">
        <f>IF(ISBLANK(A459),"",VLOOKUP(MID(A459,4,1),Coordinate,9,false))</f>
        <v/>
      </c>
      <c r="BV459" s="54" t="str">
        <f>IF(ISBLANK(A459),"",VLOOKUP(MID(A459,5,1),Coordinate,9,false))</f>
        <v/>
      </c>
      <c r="BW459" s="54" t="str">
        <f>IF(ISBLANK(A459),"",VLOOKUP(MID(A459,6,1),Coordinate,9,false))</f>
        <v/>
      </c>
      <c r="BX459" s="84" t="str">
        <f>IF(ISBLANK(A459),"",VLOOKUP(RIGHT(A459,1),Coordinate,9,false))</f>
        <v/>
      </c>
      <c r="BY459" s="84">
        <f t="array" ref="BY459">SUMPRODUCT(BR459:BX459,TRANSPOSE(Weights))</f>
        <v>0</v>
      </c>
      <c r="BZ459" s="53"/>
    </row>
    <row r="460">
      <c r="A460" s="140"/>
      <c r="B460" s="51" t="str">
        <f>IF(ISBLANK(A460),"",if(C460="","N",if(VLOOKUP(BQ460,NewPlanet,3,false)=C460,"Y","N")))</f>
        <v/>
      </c>
      <c r="C460" s="141"/>
      <c r="D460" s="52"/>
      <c r="E460" s="52"/>
      <c r="F460" s="52"/>
      <c r="G460" s="52"/>
      <c r="H460" s="52"/>
      <c r="I460" s="54" t="str">
        <f t="shared" si="50"/>
        <v/>
      </c>
      <c r="J460" s="52"/>
      <c r="K460" s="52"/>
      <c r="L460" s="52"/>
      <c r="M460" s="52"/>
      <c r="N460" s="52"/>
      <c r="O460" s="54" t="str">
        <f t="shared" si="51"/>
        <v/>
      </c>
      <c r="P460" s="142"/>
      <c r="Q460" s="56"/>
      <c r="R460" s="143"/>
      <c r="S460" s="58"/>
      <c r="T460" s="144"/>
      <c r="U460" s="60"/>
      <c r="V460" s="61"/>
      <c r="W460" s="62"/>
      <c r="X460" s="52"/>
      <c r="Y460" s="63"/>
      <c r="Z460" s="52"/>
      <c r="AA460" s="52"/>
      <c r="AB460" s="52"/>
      <c r="AC460" s="65"/>
      <c r="AD460" s="52"/>
      <c r="AE460" s="52"/>
      <c r="AF460" s="52"/>
      <c r="AG460" s="65"/>
      <c r="AH460" s="52"/>
      <c r="AI460" s="52"/>
      <c r="AJ460" s="52"/>
      <c r="AK460" s="65"/>
      <c r="AL460" s="52"/>
      <c r="AM460" s="52"/>
      <c r="AN460" s="52"/>
      <c r="AO460" s="56"/>
      <c r="AP460" s="56"/>
      <c r="AQ460" s="56"/>
      <c r="AR460" s="58"/>
      <c r="AS460" s="58"/>
      <c r="AT460" s="58"/>
      <c r="AU460" s="60"/>
      <c r="AV460" s="60"/>
      <c r="AW460" s="61"/>
      <c r="AX460" s="62"/>
      <c r="AY460" s="31" t="str">
        <f t="shared" si="52"/>
        <v/>
      </c>
      <c r="AZ460" s="63"/>
      <c r="BA460" s="69"/>
      <c r="BB460" s="69"/>
      <c r="BC460" s="69"/>
      <c r="BD460" s="71"/>
      <c r="BE460" s="71"/>
      <c r="BF460" s="71"/>
      <c r="BG460" s="72"/>
      <c r="BH460" s="73"/>
      <c r="BI460" s="73"/>
      <c r="BJ460" s="74"/>
      <c r="BK460" s="74"/>
      <c r="BL460" s="77" t="str">
        <f t="shared" si="53"/>
        <v/>
      </c>
      <c r="BM460" s="80" t="str">
        <f t="shared" si="54"/>
        <v/>
      </c>
      <c r="BN460" s="139"/>
      <c r="BO460" s="82" t="str">
        <f>IF(ISBLANK(A460),"",VLOOKUP(LEFT(A460,1),Coordinate,2,FALSE))</f>
        <v/>
      </c>
      <c r="BP460" s="83">
        <f t="shared" si="47"/>
        <v>0</v>
      </c>
      <c r="BQ460" s="84">
        <f t="shared" si="48"/>
        <v>0</v>
      </c>
      <c r="BR460" s="54" t="str">
        <f>IF(ISBLANK(A460),"",vlookup(LEFT(A460,1),Coordinate,9,false))</f>
        <v/>
      </c>
      <c r="BS460" s="54" t="str">
        <f>IF(ISBLANK(A460),"",VLOOKUP(MID(A460,2,1),Coordinate,9,false))</f>
        <v/>
      </c>
      <c r="BT460" s="54" t="str">
        <f>IF(ISBLANK(A460),"",VLOOKUP(MID(A460,3,1),Coordinate,9,false))</f>
        <v/>
      </c>
      <c r="BU460" s="54" t="str">
        <f>IF(ISBLANK(A460),"",VLOOKUP(MID(A460,4,1),Coordinate,9,false))</f>
        <v/>
      </c>
      <c r="BV460" s="54" t="str">
        <f>IF(ISBLANK(A460),"",VLOOKUP(MID(A460,5,1),Coordinate,9,false))</f>
        <v/>
      </c>
      <c r="BW460" s="54" t="str">
        <f>IF(ISBLANK(A460),"",VLOOKUP(MID(A460,6,1),Coordinate,9,false))</f>
        <v/>
      </c>
      <c r="BX460" s="84" t="str">
        <f>IF(ISBLANK(A460),"",VLOOKUP(RIGHT(A460,1),Coordinate,9,false))</f>
        <v/>
      </c>
      <c r="BY460" s="84">
        <f t="array" ref="BY460">SUMPRODUCT(BR460:BX460,TRANSPOSE(Weights))</f>
        <v>0</v>
      </c>
      <c r="BZ460" s="53"/>
    </row>
    <row r="461">
      <c r="A461" s="140"/>
      <c r="B461" s="51" t="str">
        <f>IF(ISBLANK(A461),"",if(C461="","N",if(VLOOKUP(BQ461,NewPlanet,3,false)=C461,"Y","N")))</f>
        <v/>
      </c>
      <c r="C461" s="141"/>
      <c r="D461" s="52"/>
      <c r="E461" s="52"/>
      <c r="F461" s="52"/>
      <c r="G461" s="52"/>
      <c r="H461" s="52"/>
      <c r="I461" s="54" t="str">
        <f t="shared" si="50"/>
        <v/>
      </c>
      <c r="J461" s="52"/>
      <c r="K461" s="52"/>
      <c r="L461" s="52"/>
      <c r="M461" s="52"/>
      <c r="N461" s="52"/>
      <c r="O461" s="54" t="str">
        <f t="shared" si="51"/>
        <v/>
      </c>
      <c r="P461" s="142"/>
      <c r="Q461" s="56"/>
      <c r="R461" s="143"/>
      <c r="S461" s="58"/>
      <c r="T461" s="144"/>
      <c r="U461" s="60"/>
      <c r="V461" s="61"/>
      <c r="W461" s="62"/>
      <c r="X461" s="52"/>
      <c r="Y461" s="63"/>
      <c r="Z461" s="52"/>
      <c r="AA461" s="52"/>
      <c r="AB461" s="52"/>
      <c r="AC461" s="65"/>
      <c r="AD461" s="52"/>
      <c r="AE461" s="52"/>
      <c r="AF461" s="52"/>
      <c r="AG461" s="65"/>
      <c r="AH461" s="52"/>
      <c r="AI461" s="52"/>
      <c r="AJ461" s="52"/>
      <c r="AK461" s="65"/>
      <c r="AL461" s="52"/>
      <c r="AM461" s="52"/>
      <c r="AN461" s="52"/>
      <c r="AO461" s="56"/>
      <c r="AP461" s="56"/>
      <c r="AQ461" s="56"/>
      <c r="AR461" s="58"/>
      <c r="AS461" s="58"/>
      <c r="AT461" s="58"/>
      <c r="AU461" s="60"/>
      <c r="AV461" s="60"/>
      <c r="AW461" s="61"/>
      <c r="AX461" s="62"/>
      <c r="AY461" s="31" t="str">
        <f t="shared" si="52"/>
        <v/>
      </c>
      <c r="AZ461" s="63"/>
      <c r="BA461" s="69"/>
      <c r="BB461" s="69"/>
      <c r="BC461" s="69"/>
      <c r="BD461" s="71"/>
      <c r="BE461" s="71"/>
      <c r="BF461" s="71"/>
      <c r="BG461" s="72"/>
      <c r="BH461" s="73"/>
      <c r="BI461" s="73"/>
      <c r="BJ461" s="74"/>
      <c r="BK461" s="74"/>
      <c r="BL461" s="77" t="str">
        <f t="shared" si="53"/>
        <v/>
      </c>
      <c r="BM461" s="80" t="str">
        <f t="shared" si="54"/>
        <v/>
      </c>
      <c r="BN461" s="139"/>
      <c r="BO461" s="82" t="str">
        <f>IF(ISBLANK(A461),"",VLOOKUP(LEFT(A461,1),Coordinate,2,FALSE))</f>
        <v/>
      </c>
      <c r="BP461" s="83">
        <f t="shared" si="47"/>
        <v>0</v>
      </c>
      <c r="BQ461" s="84">
        <f t="shared" si="48"/>
        <v>0</v>
      </c>
      <c r="BR461" s="54" t="str">
        <f>IF(ISBLANK(A461),"",vlookup(LEFT(A461,1),Coordinate,9,false))</f>
        <v/>
      </c>
      <c r="BS461" s="54" t="str">
        <f>IF(ISBLANK(A461),"",VLOOKUP(MID(A461,2,1),Coordinate,9,false))</f>
        <v/>
      </c>
      <c r="BT461" s="54" t="str">
        <f>IF(ISBLANK(A461),"",VLOOKUP(MID(A461,3,1),Coordinate,9,false))</f>
        <v/>
      </c>
      <c r="BU461" s="54" t="str">
        <f>IF(ISBLANK(A461),"",VLOOKUP(MID(A461,4,1),Coordinate,9,false))</f>
        <v/>
      </c>
      <c r="BV461" s="54" t="str">
        <f>IF(ISBLANK(A461),"",VLOOKUP(MID(A461,5,1),Coordinate,9,false))</f>
        <v/>
      </c>
      <c r="BW461" s="54" t="str">
        <f>IF(ISBLANK(A461),"",VLOOKUP(MID(A461,6,1),Coordinate,9,false))</f>
        <v/>
      </c>
      <c r="BX461" s="84" t="str">
        <f>IF(ISBLANK(A461),"",VLOOKUP(RIGHT(A461,1),Coordinate,9,false))</f>
        <v/>
      </c>
      <c r="BY461" s="84">
        <f t="array" ref="BY461">SUMPRODUCT(BR461:BX461,TRANSPOSE(Weights))</f>
        <v>0</v>
      </c>
      <c r="BZ461" s="53"/>
    </row>
    <row r="462">
      <c r="A462" s="140"/>
      <c r="B462" s="51" t="str">
        <f>IF(ISBLANK(A462),"",if(C462="","N",if(VLOOKUP(BQ462,NewPlanet,3,false)=C462,"Y","N")))</f>
        <v/>
      </c>
      <c r="C462" s="141"/>
      <c r="D462" s="52"/>
      <c r="E462" s="52"/>
      <c r="F462" s="52"/>
      <c r="G462" s="52"/>
      <c r="H462" s="52"/>
      <c r="I462" s="54" t="str">
        <f t="shared" si="50"/>
        <v/>
      </c>
      <c r="J462" s="52"/>
      <c r="K462" s="52"/>
      <c r="L462" s="52"/>
      <c r="M462" s="52"/>
      <c r="N462" s="52"/>
      <c r="O462" s="54" t="str">
        <f t="shared" si="51"/>
        <v/>
      </c>
      <c r="P462" s="142"/>
      <c r="Q462" s="56"/>
      <c r="R462" s="143"/>
      <c r="S462" s="58"/>
      <c r="T462" s="144"/>
      <c r="U462" s="60"/>
      <c r="V462" s="61"/>
      <c r="W462" s="62"/>
      <c r="X462" s="52"/>
      <c r="Y462" s="63"/>
      <c r="Z462" s="52"/>
      <c r="AA462" s="52"/>
      <c r="AB462" s="52"/>
      <c r="AC462" s="65"/>
      <c r="AD462" s="52"/>
      <c r="AE462" s="52"/>
      <c r="AF462" s="52"/>
      <c r="AG462" s="65"/>
      <c r="AH462" s="52"/>
      <c r="AI462" s="52"/>
      <c r="AJ462" s="52"/>
      <c r="AK462" s="65"/>
      <c r="AL462" s="52"/>
      <c r="AM462" s="52"/>
      <c r="AN462" s="52"/>
      <c r="AO462" s="56"/>
      <c r="AP462" s="56"/>
      <c r="AQ462" s="56"/>
      <c r="AR462" s="58"/>
      <c r="AS462" s="58"/>
      <c r="AT462" s="58"/>
      <c r="AU462" s="60"/>
      <c r="AV462" s="60"/>
      <c r="AW462" s="61"/>
      <c r="AX462" s="62"/>
      <c r="AY462" s="31" t="str">
        <f t="shared" si="52"/>
        <v/>
      </c>
      <c r="AZ462" s="63"/>
      <c r="BA462" s="69"/>
      <c r="BB462" s="69"/>
      <c r="BC462" s="69"/>
      <c r="BD462" s="71"/>
      <c r="BE462" s="71"/>
      <c r="BF462" s="71"/>
      <c r="BG462" s="72"/>
      <c r="BH462" s="73"/>
      <c r="BI462" s="73"/>
      <c r="BJ462" s="74"/>
      <c r="BK462" s="74"/>
      <c r="BL462" s="77" t="str">
        <f t="shared" si="53"/>
        <v/>
      </c>
      <c r="BM462" s="80" t="str">
        <f t="shared" si="54"/>
        <v/>
      </c>
      <c r="BN462" s="139"/>
      <c r="BO462" s="82" t="str">
        <f>IF(ISBLANK(A462),"",VLOOKUP(LEFT(A462,1),Coordinate,2,FALSE))</f>
        <v/>
      </c>
      <c r="BP462" s="83">
        <f t="shared" si="47"/>
        <v>0</v>
      </c>
      <c r="BQ462" s="84">
        <f t="shared" si="48"/>
        <v>0</v>
      </c>
      <c r="BR462" s="54" t="str">
        <f>IF(ISBLANK(A462),"",vlookup(LEFT(A462,1),Coordinate,9,false))</f>
        <v/>
      </c>
      <c r="BS462" s="54" t="str">
        <f>IF(ISBLANK(A462),"",VLOOKUP(MID(A462,2,1),Coordinate,9,false))</f>
        <v/>
      </c>
      <c r="BT462" s="54" t="str">
        <f>IF(ISBLANK(A462),"",VLOOKUP(MID(A462,3,1),Coordinate,9,false))</f>
        <v/>
      </c>
      <c r="BU462" s="54" t="str">
        <f>IF(ISBLANK(A462),"",VLOOKUP(MID(A462,4,1),Coordinate,9,false))</f>
        <v/>
      </c>
      <c r="BV462" s="54" t="str">
        <f>IF(ISBLANK(A462),"",VLOOKUP(MID(A462,5,1),Coordinate,9,false))</f>
        <v/>
      </c>
      <c r="BW462" s="54" t="str">
        <f>IF(ISBLANK(A462),"",VLOOKUP(MID(A462,6,1),Coordinate,9,false))</f>
        <v/>
      </c>
      <c r="BX462" s="84" t="str">
        <f>IF(ISBLANK(A462),"",VLOOKUP(RIGHT(A462,1),Coordinate,9,false))</f>
        <v/>
      </c>
      <c r="BY462" s="84">
        <f t="array" ref="BY462">SUMPRODUCT(BR462:BX462,TRANSPOSE(Weights))</f>
        <v>0</v>
      </c>
      <c r="BZ462" s="53"/>
    </row>
    <row r="463">
      <c r="A463" s="140"/>
      <c r="B463" s="51" t="str">
        <f>IF(ISBLANK(A463),"",if(C463="","N",if(VLOOKUP(BQ463,NewPlanet,3,false)=C463,"Y","N")))</f>
        <v/>
      </c>
      <c r="C463" s="141"/>
      <c r="D463" s="52"/>
      <c r="E463" s="52"/>
      <c r="F463" s="52"/>
      <c r="G463" s="52"/>
      <c r="H463" s="52"/>
      <c r="I463" s="54" t="str">
        <f t="shared" si="50"/>
        <v/>
      </c>
      <c r="J463" s="52"/>
      <c r="K463" s="52"/>
      <c r="L463" s="52"/>
      <c r="M463" s="52"/>
      <c r="N463" s="52"/>
      <c r="O463" s="54" t="str">
        <f t="shared" si="51"/>
        <v/>
      </c>
      <c r="P463" s="142"/>
      <c r="Q463" s="56"/>
      <c r="R463" s="143"/>
      <c r="S463" s="58"/>
      <c r="T463" s="144"/>
      <c r="U463" s="60"/>
      <c r="V463" s="61"/>
      <c r="W463" s="62"/>
      <c r="X463" s="52"/>
      <c r="Y463" s="63"/>
      <c r="Z463" s="52"/>
      <c r="AA463" s="52"/>
      <c r="AB463" s="52"/>
      <c r="AC463" s="65"/>
      <c r="AD463" s="52"/>
      <c r="AE463" s="52"/>
      <c r="AF463" s="52"/>
      <c r="AG463" s="65"/>
      <c r="AH463" s="52"/>
      <c r="AI463" s="52"/>
      <c r="AJ463" s="52"/>
      <c r="AK463" s="65"/>
      <c r="AL463" s="52"/>
      <c r="AM463" s="52"/>
      <c r="AN463" s="52"/>
      <c r="AO463" s="56"/>
      <c r="AP463" s="56"/>
      <c r="AQ463" s="56"/>
      <c r="AR463" s="58"/>
      <c r="AS463" s="58"/>
      <c r="AT463" s="58"/>
      <c r="AU463" s="60"/>
      <c r="AV463" s="60"/>
      <c r="AW463" s="61"/>
      <c r="AX463" s="62"/>
      <c r="AY463" s="31" t="str">
        <f t="shared" si="52"/>
        <v/>
      </c>
      <c r="AZ463" s="63"/>
      <c r="BA463" s="69"/>
      <c r="BB463" s="69"/>
      <c r="BC463" s="69"/>
      <c r="BD463" s="71"/>
      <c r="BE463" s="71"/>
      <c r="BF463" s="71"/>
      <c r="BG463" s="72"/>
      <c r="BH463" s="73"/>
      <c r="BI463" s="73"/>
      <c r="BJ463" s="74"/>
      <c r="BK463" s="74"/>
      <c r="BL463" s="77" t="str">
        <f t="shared" si="53"/>
        <v/>
      </c>
      <c r="BM463" s="80" t="str">
        <f t="shared" si="54"/>
        <v/>
      </c>
      <c r="BN463" s="139"/>
      <c r="BO463" s="82" t="str">
        <f>IF(ISBLANK(A463),"",VLOOKUP(LEFT(A463,1),Coordinate,2,FALSE))</f>
        <v/>
      </c>
      <c r="BP463" s="83">
        <f t="shared" si="47"/>
        <v>0</v>
      </c>
      <c r="BQ463" s="84">
        <f t="shared" si="48"/>
        <v>0</v>
      </c>
      <c r="BR463" s="54" t="str">
        <f>IF(ISBLANK(A463),"",vlookup(LEFT(A463,1),Coordinate,9,false))</f>
        <v/>
      </c>
      <c r="BS463" s="54" t="str">
        <f>IF(ISBLANK(A463),"",VLOOKUP(MID(A463,2,1),Coordinate,9,false))</f>
        <v/>
      </c>
      <c r="BT463" s="54" t="str">
        <f>IF(ISBLANK(A463),"",VLOOKUP(MID(A463,3,1),Coordinate,9,false))</f>
        <v/>
      </c>
      <c r="BU463" s="54" t="str">
        <f>IF(ISBLANK(A463),"",VLOOKUP(MID(A463,4,1),Coordinate,9,false))</f>
        <v/>
      </c>
      <c r="BV463" s="54" t="str">
        <f>IF(ISBLANK(A463),"",VLOOKUP(MID(A463,5,1),Coordinate,9,false))</f>
        <v/>
      </c>
      <c r="BW463" s="54" t="str">
        <f>IF(ISBLANK(A463),"",VLOOKUP(MID(A463,6,1),Coordinate,9,false))</f>
        <v/>
      </c>
      <c r="BX463" s="84" t="str">
        <f>IF(ISBLANK(A463),"",VLOOKUP(RIGHT(A463,1),Coordinate,9,false))</f>
        <v/>
      </c>
      <c r="BY463" s="84">
        <f t="array" ref="BY463">SUMPRODUCT(BR463:BX463,TRANSPOSE(Weights))</f>
        <v>0</v>
      </c>
      <c r="BZ463" s="53"/>
    </row>
    <row r="464">
      <c r="A464" s="140"/>
      <c r="B464" s="51" t="str">
        <f>IF(ISBLANK(A464),"",if(C464="","N",if(VLOOKUP(BQ464,NewPlanet,3,false)=C464,"Y","N")))</f>
        <v/>
      </c>
      <c r="C464" s="141"/>
      <c r="D464" s="52"/>
      <c r="E464" s="52"/>
      <c r="F464" s="52"/>
      <c r="G464" s="52"/>
      <c r="H464" s="52"/>
      <c r="I464" s="54" t="str">
        <f t="shared" si="50"/>
        <v/>
      </c>
      <c r="J464" s="52"/>
      <c r="K464" s="52"/>
      <c r="L464" s="52"/>
      <c r="M464" s="52"/>
      <c r="N464" s="52"/>
      <c r="O464" s="54" t="str">
        <f t="shared" si="51"/>
        <v/>
      </c>
      <c r="P464" s="142"/>
      <c r="Q464" s="56"/>
      <c r="R464" s="143"/>
      <c r="S464" s="58"/>
      <c r="T464" s="144"/>
      <c r="U464" s="60"/>
      <c r="V464" s="61"/>
      <c r="W464" s="62"/>
      <c r="X464" s="52"/>
      <c r="Y464" s="63"/>
      <c r="Z464" s="52"/>
      <c r="AA464" s="52"/>
      <c r="AB464" s="52"/>
      <c r="AC464" s="65"/>
      <c r="AD464" s="52"/>
      <c r="AE464" s="52"/>
      <c r="AF464" s="52"/>
      <c r="AG464" s="65"/>
      <c r="AH464" s="52"/>
      <c r="AI464" s="52"/>
      <c r="AJ464" s="52"/>
      <c r="AK464" s="65"/>
      <c r="AL464" s="52"/>
      <c r="AM464" s="52"/>
      <c r="AN464" s="52"/>
      <c r="AO464" s="56"/>
      <c r="AP464" s="56"/>
      <c r="AQ464" s="56"/>
      <c r="AR464" s="58"/>
      <c r="AS464" s="58"/>
      <c r="AT464" s="58"/>
      <c r="AU464" s="60"/>
      <c r="AV464" s="60"/>
      <c r="AW464" s="61"/>
      <c r="AX464" s="62"/>
      <c r="AY464" s="31" t="str">
        <f t="shared" si="52"/>
        <v/>
      </c>
      <c r="AZ464" s="63"/>
      <c r="BA464" s="69"/>
      <c r="BB464" s="69"/>
      <c r="BC464" s="69"/>
      <c r="BD464" s="71"/>
      <c r="BE464" s="71"/>
      <c r="BF464" s="71"/>
      <c r="BG464" s="72"/>
      <c r="BH464" s="73"/>
      <c r="BI464" s="73"/>
      <c r="BJ464" s="74"/>
      <c r="BK464" s="74"/>
      <c r="BL464" s="77" t="str">
        <f t="shared" si="53"/>
        <v/>
      </c>
      <c r="BM464" s="80" t="str">
        <f t="shared" si="54"/>
        <v/>
      </c>
      <c r="BN464" s="139"/>
      <c r="BO464" s="82" t="str">
        <f>IF(ISBLANK(A464),"",VLOOKUP(LEFT(A464,1),Coordinate,2,FALSE))</f>
        <v/>
      </c>
      <c r="BP464" s="83">
        <f t="shared" si="47"/>
        <v>0</v>
      </c>
      <c r="BQ464" s="84">
        <f t="shared" si="48"/>
        <v>0</v>
      </c>
      <c r="BR464" s="54" t="str">
        <f>IF(ISBLANK(A464),"",vlookup(LEFT(A464,1),Coordinate,9,false))</f>
        <v/>
      </c>
      <c r="BS464" s="54" t="str">
        <f>IF(ISBLANK(A464),"",VLOOKUP(MID(A464,2,1),Coordinate,9,false))</f>
        <v/>
      </c>
      <c r="BT464" s="54" t="str">
        <f>IF(ISBLANK(A464),"",VLOOKUP(MID(A464,3,1),Coordinate,9,false))</f>
        <v/>
      </c>
      <c r="BU464" s="54" t="str">
        <f>IF(ISBLANK(A464),"",VLOOKUP(MID(A464,4,1),Coordinate,9,false))</f>
        <v/>
      </c>
      <c r="BV464" s="54" t="str">
        <f>IF(ISBLANK(A464),"",VLOOKUP(MID(A464,5,1),Coordinate,9,false))</f>
        <v/>
      </c>
      <c r="BW464" s="54" t="str">
        <f>IF(ISBLANK(A464),"",VLOOKUP(MID(A464,6,1),Coordinate,9,false))</f>
        <v/>
      </c>
      <c r="BX464" s="84" t="str">
        <f>IF(ISBLANK(A464),"",VLOOKUP(RIGHT(A464,1),Coordinate,9,false))</f>
        <v/>
      </c>
      <c r="BY464" s="84">
        <f t="array" ref="BY464">SUMPRODUCT(BR464:BX464,TRANSPOSE(Weights))</f>
        <v>0</v>
      </c>
      <c r="BZ464" s="53"/>
    </row>
    <row r="465">
      <c r="A465" s="140"/>
      <c r="B465" s="51" t="str">
        <f>IF(ISBLANK(A465),"",if(C465="","N",if(VLOOKUP(BQ465,NewPlanet,3,false)=C465,"Y","N")))</f>
        <v/>
      </c>
      <c r="C465" s="141"/>
      <c r="D465" s="52"/>
      <c r="E465" s="52"/>
      <c r="F465" s="52"/>
      <c r="G465" s="52"/>
      <c r="H465" s="52"/>
      <c r="I465" s="54" t="str">
        <f t="shared" si="50"/>
        <v/>
      </c>
      <c r="J465" s="52"/>
      <c r="K465" s="52"/>
      <c r="L465" s="52"/>
      <c r="M465" s="52"/>
      <c r="N465" s="52"/>
      <c r="O465" s="54" t="str">
        <f t="shared" si="51"/>
        <v/>
      </c>
      <c r="P465" s="142"/>
      <c r="Q465" s="56"/>
      <c r="R465" s="143"/>
      <c r="S465" s="58"/>
      <c r="T465" s="144"/>
      <c r="U465" s="60"/>
      <c r="V465" s="61"/>
      <c r="W465" s="62"/>
      <c r="X465" s="52"/>
      <c r="Y465" s="63"/>
      <c r="Z465" s="52"/>
      <c r="AA465" s="52"/>
      <c r="AB465" s="52"/>
      <c r="AC465" s="65"/>
      <c r="AD465" s="52"/>
      <c r="AE465" s="52"/>
      <c r="AF465" s="52"/>
      <c r="AG465" s="65"/>
      <c r="AH465" s="52"/>
      <c r="AI465" s="52"/>
      <c r="AJ465" s="52"/>
      <c r="AK465" s="65"/>
      <c r="AL465" s="52"/>
      <c r="AM465" s="52"/>
      <c r="AN465" s="52"/>
      <c r="AO465" s="56"/>
      <c r="AP465" s="56"/>
      <c r="AQ465" s="56"/>
      <c r="AR465" s="58"/>
      <c r="AS465" s="58"/>
      <c r="AT465" s="58"/>
      <c r="AU465" s="60"/>
      <c r="AV465" s="60"/>
      <c r="AW465" s="61"/>
      <c r="AX465" s="62"/>
      <c r="AY465" s="31" t="str">
        <f t="shared" si="52"/>
        <v/>
      </c>
      <c r="AZ465" s="63"/>
      <c r="BA465" s="69"/>
      <c r="BB465" s="69"/>
      <c r="BC465" s="69"/>
      <c r="BD465" s="71"/>
      <c r="BE465" s="71"/>
      <c r="BF465" s="71"/>
      <c r="BG465" s="72"/>
      <c r="BH465" s="73"/>
      <c r="BI465" s="73"/>
      <c r="BJ465" s="74"/>
      <c r="BK465" s="74"/>
      <c r="BL465" s="77" t="str">
        <f t="shared" si="53"/>
        <v/>
      </c>
      <c r="BM465" s="80" t="str">
        <f t="shared" si="54"/>
        <v/>
      </c>
      <c r="BN465" s="139"/>
      <c r="BO465" s="82" t="str">
        <f>IF(ISBLANK(A465),"",VLOOKUP(LEFT(A465,1),Coordinate,2,FALSE))</f>
        <v/>
      </c>
      <c r="BP465" s="83">
        <f t="shared" si="47"/>
        <v>0</v>
      </c>
      <c r="BQ465" s="84">
        <f t="shared" si="48"/>
        <v>0</v>
      </c>
      <c r="BR465" s="54" t="str">
        <f>IF(ISBLANK(A465),"",vlookup(LEFT(A465,1),Coordinate,9,false))</f>
        <v/>
      </c>
      <c r="BS465" s="54" t="str">
        <f>IF(ISBLANK(A465),"",VLOOKUP(MID(A465,2,1),Coordinate,9,false))</f>
        <v/>
      </c>
      <c r="BT465" s="54" t="str">
        <f>IF(ISBLANK(A465),"",VLOOKUP(MID(A465,3,1),Coordinate,9,false))</f>
        <v/>
      </c>
      <c r="BU465" s="54" t="str">
        <f>IF(ISBLANK(A465),"",VLOOKUP(MID(A465,4,1),Coordinate,9,false))</f>
        <v/>
      </c>
      <c r="BV465" s="54" t="str">
        <f>IF(ISBLANK(A465),"",VLOOKUP(MID(A465,5,1),Coordinate,9,false))</f>
        <v/>
      </c>
      <c r="BW465" s="54" t="str">
        <f>IF(ISBLANK(A465),"",VLOOKUP(MID(A465,6,1),Coordinate,9,false))</f>
        <v/>
      </c>
      <c r="BX465" s="84" t="str">
        <f>IF(ISBLANK(A465),"",VLOOKUP(RIGHT(A465,1),Coordinate,9,false))</f>
        <v/>
      </c>
      <c r="BY465" s="84">
        <f t="array" ref="BY465">SUMPRODUCT(BR465:BX465,TRANSPOSE(Weights))</f>
        <v>0</v>
      </c>
      <c r="BZ465" s="53"/>
    </row>
    <row r="466">
      <c r="A466" s="140"/>
      <c r="B466" s="51" t="str">
        <f>IF(ISBLANK(A466),"",if(C466="","N",if(VLOOKUP(BQ466,NewPlanet,3,false)=C466,"Y","N")))</f>
        <v/>
      </c>
      <c r="C466" s="141"/>
      <c r="D466" s="52"/>
      <c r="E466" s="52"/>
      <c r="F466" s="52"/>
      <c r="G466" s="52"/>
      <c r="H466" s="52"/>
      <c r="I466" s="54" t="str">
        <f t="shared" si="50"/>
        <v/>
      </c>
      <c r="J466" s="52"/>
      <c r="K466" s="52"/>
      <c r="L466" s="52"/>
      <c r="M466" s="52"/>
      <c r="N466" s="52"/>
      <c r="O466" s="54" t="str">
        <f t="shared" si="51"/>
        <v/>
      </c>
      <c r="P466" s="142"/>
      <c r="Q466" s="56"/>
      <c r="R466" s="143"/>
      <c r="S466" s="58"/>
      <c r="T466" s="144"/>
      <c r="U466" s="60"/>
      <c r="V466" s="61"/>
      <c r="W466" s="62"/>
      <c r="X466" s="52"/>
      <c r="Y466" s="63"/>
      <c r="Z466" s="52"/>
      <c r="AA466" s="52"/>
      <c r="AB466" s="52"/>
      <c r="AC466" s="65"/>
      <c r="AD466" s="52"/>
      <c r="AE466" s="52"/>
      <c r="AF466" s="52"/>
      <c r="AG466" s="65"/>
      <c r="AH466" s="52"/>
      <c r="AI466" s="52"/>
      <c r="AJ466" s="52"/>
      <c r="AK466" s="65"/>
      <c r="AL466" s="52"/>
      <c r="AM466" s="52"/>
      <c r="AN466" s="52"/>
      <c r="AO466" s="56"/>
      <c r="AP466" s="56"/>
      <c r="AQ466" s="56"/>
      <c r="AR466" s="58"/>
      <c r="AS466" s="58"/>
      <c r="AT466" s="58"/>
      <c r="AU466" s="60"/>
      <c r="AV466" s="60"/>
      <c r="AW466" s="61"/>
      <c r="AX466" s="62"/>
      <c r="AY466" s="31" t="str">
        <f t="shared" si="52"/>
        <v/>
      </c>
      <c r="AZ466" s="63"/>
      <c r="BA466" s="69"/>
      <c r="BB466" s="69"/>
      <c r="BC466" s="69"/>
      <c r="BD466" s="71"/>
      <c r="BE466" s="71"/>
      <c r="BF466" s="71"/>
      <c r="BG466" s="72"/>
      <c r="BH466" s="73"/>
      <c r="BI466" s="73"/>
      <c r="BJ466" s="74"/>
      <c r="BK466" s="74"/>
      <c r="BL466" s="77" t="str">
        <f t="shared" si="53"/>
        <v/>
      </c>
      <c r="BM466" s="80" t="str">
        <f t="shared" si="54"/>
        <v/>
      </c>
      <c r="BN466" s="139"/>
      <c r="BO466" s="82" t="str">
        <f>IF(ISBLANK(A466),"",VLOOKUP(LEFT(A466,1),Coordinate,2,FALSE))</f>
        <v/>
      </c>
      <c r="BP466" s="83">
        <f t="shared" si="47"/>
        <v>0</v>
      </c>
      <c r="BQ466" s="84">
        <f t="shared" si="48"/>
        <v>0</v>
      </c>
      <c r="BR466" s="54" t="str">
        <f>IF(ISBLANK(A466),"",vlookup(LEFT(A466,1),Coordinate,9,false))</f>
        <v/>
      </c>
      <c r="BS466" s="54" t="str">
        <f>IF(ISBLANK(A466),"",VLOOKUP(MID(A466,2,1),Coordinate,9,false))</f>
        <v/>
      </c>
      <c r="BT466" s="54" t="str">
        <f>IF(ISBLANK(A466),"",VLOOKUP(MID(A466,3,1),Coordinate,9,false))</f>
        <v/>
      </c>
      <c r="BU466" s="54" t="str">
        <f>IF(ISBLANK(A466),"",VLOOKUP(MID(A466,4,1),Coordinate,9,false))</f>
        <v/>
      </c>
      <c r="BV466" s="54" t="str">
        <f>IF(ISBLANK(A466),"",VLOOKUP(MID(A466,5,1),Coordinate,9,false))</f>
        <v/>
      </c>
      <c r="BW466" s="54" t="str">
        <f>IF(ISBLANK(A466),"",VLOOKUP(MID(A466,6,1),Coordinate,9,false))</f>
        <v/>
      </c>
      <c r="BX466" s="84" t="str">
        <f>IF(ISBLANK(A466),"",VLOOKUP(RIGHT(A466,1),Coordinate,9,false))</f>
        <v/>
      </c>
      <c r="BY466" s="84">
        <f t="array" ref="BY466">SUMPRODUCT(BR466:BX466,TRANSPOSE(Weights))</f>
        <v>0</v>
      </c>
      <c r="BZ466" s="53"/>
    </row>
    <row r="467">
      <c r="A467" s="140"/>
      <c r="B467" s="51" t="str">
        <f>IF(ISBLANK(A467),"",if(C467="","N",if(VLOOKUP(BQ467,NewPlanet,3,false)=C467,"Y","N")))</f>
        <v/>
      </c>
      <c r="C467" s="141"/>
      <c r="D467" s="52"/>
      <c r="E467" s="52"/>
      <c r="F467" s="52"/>
      <c r="G467" s="52"/>
      <c r="H467" s="52"/>
      <c r="I467" s="54" t="str">
        <f t="shared" si="50"/>
        <v/>
      </c>
      <c r="J467" s="52"/>
      <c r="K467" s="52"/>
      <c r="L467" s="52"/>
      <c r="M467" s="52"/>
      <c r="N467" s="52"/>
      <c r="O467" s="54" t="str">
        <f t="shared" si="51"/>
        <v/>
      </c>
      <c r="P467" s="142"/>
      <c r="Q467" s="56"/>
      <c r="R467" s="143"/>
      <c r="S467" s="58"/>
      <c r="T467" s="144"/>
      <c r="U467" s="60"/>
      <c r="V467" s="61"/>
      <c r="W467" s="62"/>
      <c r="X467" s="52"/>
      <c r="Y467" s="63"/>
      <c r="Z467" s="52"/>
      <c r="AA467" s="52"/>
      <c r="AB467" s="52"/>
      <c r="AC467" s="65"/>
      <c r="AD467" s="52"/>
      <c r="AE467" s="52"/>
      <c r="AF467" s="52"/>
      <c r="AG467" s="65"/>
      <c r="AH467" s="52"/>
      <c r="AI467" s="52"/>
      <c r="AJ467" s="52"/>
      <c r="AK467" s="65"/>
      <c r="AL467" s="52"/>
      <c r="AM467" s="52"/>
      <c r="AN467" s="52"/>
      <c r="AO467" s="56"/>
      <c r="AP467" s="56"/>
      <c r="AQ467" s="56"/>
      <c r="AR467" s="58"/>
      <c r="AS467" s="58"/>
      <c r="AT467" s="58"/>
      <c r="AU467" s="60"/>
      <c r="AV467" s="60"/>
      <c r="AW467" s="61"/>
      <c r="AX467" s="62"/>
      <c r="AY467" s="31" t="str">
        <f t="shared" si="52"/>
        <v/>
      </c>
      <c r="AZ467" s="63"/>
      <c r="BA467" s="69"/>
      <c r="BB467" s="69"/>
      <c r="BC467" s="69"/>
      <c r="BD467" s="71"/>
      <c r="BE467" s="71"/>
      <c r="BF467" s="71"/>
      <c r="BG467" s="72"/>
      <c r="BH467" s="73"/>
      <c r="BI467" s="73"/>
      <c r="BJ467" s="74"/>
      <c r="BK467" s="74"/>
      <c r="BL467" s="77" t="str">
        <f t="shared" si="53"/>
        <v/>
      </c>
      <c r="BM467" s="80" t="str">
        <f t="shared" si="54"/>
        <v/>
      </c>
      <c r="BN467" s="139"/>
      <c r="BO467" s="82" t="str">
        <f>IF(ISBLANK(A467),"",VLOOKUP(LEFT(A467,1),Coordinate,2,FALSE))</f>
        <v/>
      </c>
      <c r="BP467" s="83">
        <f t="shared" si="47"/>
        <v>0</v>
      </c>
      <c r="BQ467" s="84">
        <f t="shared" si="48"/>
        <v>0</v>
      </c>
      <c r="BR467" s="54" t="str">
        <f>IF(ISBLANK(A467),"",vlookup(LEFT(A467,1),Coordinate,9,false))</f>
        <v/>
      </c>
      <c r="BS467" s="54" t="str">
        <f>IF(ISBLANK(A467),"",VLOOKUP(MID(A467,2,1),Coordinate,9,false))</f>
        <v/>
      </c>
      <c r="BT467" s="54" t="str">
        <f>IF(ISBLANK(A467),"",VLOOKUP(MID(A467,3,1),Coordinate,9,false))</f>
        <v/>
      </c>
      <c r="BU467" s="54" t="str">
        <f>IF(ISBLANK(A467),"",VLOOKUP(MID(A467,4,1),Coordinate,9,false))</f>
        <v/>
      </c>
      <c r="BV467" s="54" t="str">
        <f>IF(ISBLANK(A467),"",VLOOKUP(MID(A467,5,1),Coordinate,9,false))</f>
        <v/>
      </c>
      <c r="BW467" s="54" t="str">
        <f>IF(ISBLANK(A467),"",VLOOKUP(MID(A467,6,1),Coordinate,9,false))</f>
        <v/>
      </c>
      <c r="BX467" s="84" t="str">
        <f>IF(ISBLANK(A467),"",VLOOKUP(RIGHT(A467,1),Coordinate,9,false))</f>
        <v/>
      </c>
      <c r="BY467" s="84">
        <f t="array" ref="BY467">SUMPRODUCT(BR467:BX467,TRANSPOSE(Weights))</f>
        <v>0</v>
      </c>
      <c r="BZ467" s="53"/>
    </row>
    <row r="468">
      <c r="A468" s="147"/>
      <c r="B468" s="51" t="str">
        <f>IF(ISBLANK(A468),"",if(C468="","N",if(VLOOKUP(BQ468,NewPlanet,3,false)=C468,"Y","N")))</f>
        <v/>
      </c>
      <c r="C468" s="141"/>
      <c r="D468" s="52"/>
      <c r="E468" s="52"/>
      <c r="F468" s="52"/>
      <c r="G468" s="52"/>
      <c r="H468" s="52"/>
      <c r="I468" s="54" t="str">
        <f t="shared" si="50"/>
        <v/>
      </c>
      <c r="J468" s="52"/>
      <c r="K468" s="52"/>
      <c r="L468" s="52"/>
      <c r="M468" s="52"/>
      <c r="N468" s="52"/>
      <c r="O468" s="54" t="str">
        <f t="shared" si="51"/>
        <v/>
      </c>
      <c r="P468" s="142"/>
      <c r="Q468" s="56"/>
      <c r="R468" s="143"/>
      <c r="S468" s="58"/>
      <c r="T468" s="144"/>
      <c r="U468" s="60"/>
      <c r="V468" s="61"/>
      <c r="W468" s="62"/>
      <c r="X468" s="52"/>
      <c r="Y468" s="63"/>
      <c r="Z468" s="52"/>
      <c r="AA468" s="52"/>
      <c r="AB468" s="52"/>
      <c r="AC468" s="65"/>
      <c r="AD468" s="52"/>
      <c r="AE468" s="52"/>
      <c r="AF468" s="52"/>
      <c r="AG468" s="65"/>
      <c r="AH468" s="52"/>
      <c r="AI468" s="52"/>
      <c r="AJ468" s="52"/>
      <c r="AK468" s="65"/>
      <c r="AL468" s="52"/>
      <c r="AM468" s="52"/>
      <c r="AN468" s="52"/>
      <c r="AO468" s="56"/>
      <c r="AP468" s="56"/>
      <c r="AQ468" s="56"/>
      <c r="AR468" s="58"/>
      <c r="AS468" s="58"/>
      <c r="AT468" s="58"/>
      <c r="AU468" s="60"/>
      <c r="AV468" s="60"/>
      <c r="AW468" s="61"/>
      <c r="AX468" s="62"/>
      <c r="AY468" s="31" t="str">
        <f t="shared" si="52"/>
        <v/>
      </c>
      <c r="AZ468" s="63"/>
      <c r="BA468" s="69"/>
      <c r="BB468" s="69"/>
      <c r="BC468" s="69"/>
      <c r="BD468" s="71"/>
      <c r="BE468" s="71"/>
      <c r="BF468" s="71"/>
      <c r="BG468" s="72"/>
      <c r="BH468" s="73"/>
      <c r="BI468" s="73"/>
      <c r="BJ468" s="74"/>
      <c r="BK468" s="74"/>
      <c r="BL468" s="77" t="str">
        <f t="shared" si="53"/>
        <v/>
      </c>
      <c r="BM468" s="80" t="str">
        <f t="shared" si="54"/>
        <v/>
      </c>
      <c r="BN468" s="139"/>
      <c r="BO468" s="82" t="str">
        <f>IF(ISBLANK(A468),"",VLOOKUP(LEFT(A468,1),Coordinate,2,FALSE))</f>
        <v/>
      </c>
      <c r="BP468" s="83">
        <f t="shared" si="47"/>
        <v>0</v>
      </c>
      <c r="BQ468" s="84">
        <f t="shared" si="48"/>
        <v>0</v>
      </c>
      <c r="BR468" s="54" t="str">
        <f>IF(ISBLANK(A468),"",vlookup(LEFT(A468,1),Coordinate,9,false))</f>
        <v/>
      </c>
      <c r="BS468" s="54" t="str">
        <f>IF(ISBLANK(A468),"",VLOOKUP(MID(A468,2,1),Coordinate,9,false))</f>
        <v/>
      </c>
      <c r="BT468" s="54" t="str">
        <f>IF(ISBLANK(A468),"",VLOOKUP(MID(A468,3,1),Coordinate,9,false))</f>
        <v/>
      </c>
      <c r="BU468" s="54" t="str">
        <f>IF(ISBLANK(A468),"",VLOOKUP(MID(A468,4,1),Coordinate,9,false))</f>
        <v/>
      </c>
      <c r="BV468" s="54" t="str">
        <f>IF(ISBLANK(A468),"",VLOOKUP(MID(A468,5,1),Coordinate,9,false))</f>
        <v/>
      </c>
      <c r="BW468" s="54" t="str">
        <f>IF(ISBLANK(A468),"",VLOOKUP(MID(A468,6,1),Coordinate,9,false))</f>
        <v/>
      </c>
      <c r="BX468" s="84" t="str">
        <f>IF(ISBLANK(A468),"",VLOOKUP(RIGHT(A468,1),Coordinate,9,false))</f>
        <v/>
      </c>
      <c r="BY468" s="84">
        <f t="array" ref="BY468">SUMPRODUCT(BR468:BX468,TRANSPOSE(Weights))</f>
        <v>0</v>
      </c>
      <c r="BZ468" s="53"/>
    </row>
    <row r="469">
      <c r="A469" s="147"/>
      <c r="B469" s="51" t="str">
        <f>IF(ISBLANK(A469),"",if(C469="","N",if(VLOOKUP(BQ469,NewPlanet,3,false)=C469,"Y","N")))</f>
        <v/>
      </c>
      <c r="C469" s="141"/>
      <c r="D469" s="52"/>
      <c r="E469" s="52"/>
      <c r="F469" s="52"/>
      <c r="G469" s="52"/>
      <c r="H469" s="52"/>
      <c r="I469" s="54" t="str">
        <f t="shared" si="50"/>
        <v/>
      </c>
      <c r="J469" s="52"/>
      <c r="K469" s="52"/>
      <c r="L469" s="52"/>
      <c r="M469" s="52"/>
      <c r="N469" s="52"/>
      <c r="O469" s="54" t="str">
        <f t="shared" si="51"/>
        <v/>
      </c>
      <c r="P469" s="142"/>
      <c r="Q469" s="56"/>
      <c r="R469" s="143"/>
      <c r="S469" s="58"/>
      <c r="T469" s="144"/>
      <c r="U469" s="60"/>
      <c r="V469" s="61"/>
      <c r="W469" s="62"/>
      <c r="X469" s="52"/>
      <c r="Y469" s="63"/>
      <c r="Z469" s="52"/>
      <c r="AA469" s="52"/>
      <c r="AB469" s="52"/>
      <c r="AC469" s="65"/>
      <c r="AD469" s="52"/>
      <c r="AE469" s="52"/>
      <c r="AF469" s="52"/>
      <c r="AG469" s="65"/>
      <c r="AH469" s="52"/>
      <c r="AI469" s="52"/>
      <c r="AJ469" s="52"/>
      <c r="AK469" s="65"/>
      <c r="AL469" s="52"/>
      <c r="AM469" s="52"/>
      <c r="AN469" s="52"/>
      <c r="AO469" s="56"/>
      <c r="AP469" s="56"/>
      <c r="AQ469" s="56"/>
      <c r="AR469" s="58"/>
      <c r="AS469" s="58"/>
      <c r="AT469" s="58"/>
      <c r="AU469" s="60"/>
      <c r="AV469" s="60"/>
      <c r="AW469" s="61"/>
      <c r="AX469" s="62"/>
      <c r="AY469" s="31" t="str">
        <f t="shared" si="52"/>
        <v/>
      </c>
      <c r="AZ469" s="63"/>
      <c r="BA469" s="69"/>
      <c r="BB469" s="69"/>
      <c r="BC469" s="69"/>
      <c r="BD469" s="71"/>
      <c r="BE469" s="71"/>
      <c r="BF469" s="71"/>
      <c r="BG469" s="72"/>
      <c r="BH469" s="73"/>
      <c r="BI469" s="73"/>
      <c r="BJ469" s="74"/>
      <c r="BK469" s="74"/>
      <c r="BL469" s="77" t="str">
        <f t="shared" si="53"/>
        <v/>
      </c>
      <c r="BM469" s="80" t="str">
        <f t="shared" si="54"/>
        <v/>
      </c>
      <c r="BN469" s="139"/>
      <c r="BO469" s="82" t="str">
        <f>IF(ISBLANK(A469),"",VLOOKUP(LEFT(A469,1),Coordinate,2,FALSE))</f>
        <v/>
      </c>
      <c r="BP469" s="83">
        <f t="shared" si="47"/>
        <v>0</v>
      </c>
      <c r="BQ469" s="84">
        <f t="shared" si="48"/>
        <v>0</v>
      </c>
      <c r="BR469" s="54" t="str">
        <f>IF(ISBLANK(A469),"",vlookup(LEFT(A469,1),Coordinate,9,false))</f>
        <v/>
      </c>
      <c r="BS469" s="54" t="str">
        <f>IF(ISBLANK(A469),"",VLOOKUP(MID(A469,2,1),Coordinate,9,false))</f>
        <v/>
      </c>
      <c r="BT469" s="54" t="str">
        <f>IF(ISBLANK(A469),"",VLOOKUP(MID(A469,3,1),Coordinate,9,false))</f>
        <v/>
      </c>
      <c r="BU469" s="54" t="str">
        <f>IF(ISBLANK(A469),"",VLOOKUP(MID(A469,4,1),Coordinate,9,false))</f>
        <v/>
      </c>
      <c r="BV469" s="54" t="str">
        <f>IF(ISBLANK(A469),"",VLOOKUP(MID(A469,5,1),Coordinate,9,false))</f>
        <v/>
      </c>
      <c r="BW469" s="54" t="str">
        <f>IF(ISBLANK(A469),"",VLOOKUP(MID(A469,6,1),Coordinate,9,false))</f>
        <v/>
      </c>
      <c r="BX469" s="84" t="str">
        <f>IF(ISBLANK(A469),"",VLOOKUP(RIGHT(A469,1),Coordinate,9,false))</f>
        <v/>
      </c>
      <c r="BY469" s="84">
        <f t="array" ref="BY469">SUMPRODUCT(BR469:BX469,TRANSPOSE(Weights))</f>
        <v>0</v>
      </c>
      <c r="BZ469" s="53"/>
    </row>
    <row r="470">
      <c r="A470" s="147"/>
      <c r="B470" s="51" t="str">
        <f>IF(ISBLANK(A470),"",if(C470="","N",if(VLOOKUP(BQ470,NewPlanet,3,false)=C470,"Y","N")))</f>
        <v/>
      </c>
      <c r="C470" s="141"/>
      <c r="D470" s="52"/>
      <c r="E470" s="52"/>
      <c r="F470" s="52"/>
      <c r="G470" s="52"/>
      <c r="H470" s="52"/>
      <c r="I470" s="54" t="str">
        <f t="shared" si="50"/>
        <v/>
      </c>
      <c r="J470" s="52"/>
      <c r="K470" s="52"/>
      <c r="L470" s="52"/>
      <c r="M470" s="52"/>
      <c r="N470" s="52"/>
      <c r="O470" s="54" t="str">
        <f t="shared" si="51"/>
        <v/>
      </c>
      <c r="P470" s="142"/>
      <c r="Q470" s="56"/>
      <c r="R470" s="143"/>
      <c r="S470" s="58"/>
      <c r="T470" s="144"/>
      <c r="U470" s="60"/>
      <c r="V470" s="61"/>
      <c r="W470" s="62"/>
      <c r="X470" s="52"/>
      <c r="Y470" s="63"/>
      <c r="Z470" s="52"/>
      <c r="AA470" s="52"/>
      <c r="AB470" s="52"/>
      <c r="AC470" s="65"/>
      <c r="AD470" s="52"/>
      <c r="AE470" s="52"/>
      <c r="AF470" s="52"/>
      <c r="AG470" s="65"/>
      <c r="AH470" s="52"/>
      <c r="AI470" s="52"/>
      <c r="AJ470" s="52"/>
      <c r="AK470" s="65"/>
      <c r="AL470" s="52"/>
      <c r="AM470" s="52"/>
      <c r="AN470" s="52"/>
      <c r="AO470" s="56"/>
      <c r="AP470" s="56"/>
      <c r="AQ470" s="56"/>
      <c r="AR470" s="58"/>
      <c r="AS470" s="58"/>
      <c r="AT470" s="58"/>
      <c r="AU470" s="60"/>
      <c r="AV470" s="60"/>
      <c r="AW470" s="61"/>
      <c r="AX470" s="62"/>
      <c r="AY470" s="31" t="str">
        <f t="shared" si="52"/>
        <v/>
      </c>
      <c r="AZ470" s="63"/>
      <c r="BA470" s="69"/>
      <c r="BB470" s="69"/>
      <c r="BC470" s="69"/>
      <c r="BD470" s="71"/>
      <c r="BE470" s="71"/>
      <c r="BF470" s="71"/>
      <c r="BG470" s="72"/>
      <c r="BH470" s="73"/>
      <c r="BI470" s="73"/>
      <c r="BJ470" s="74"/>
      <c r="BK470" s="74"/>
      <c r="BL470" s="77" t="str">
        <f t="shared" si="53"/>
        <v/>
      </c>
      <c r="BM470" s="80" t="str">
        <f t="shared" si="54"/>
        <v/>
      </c>
      <c r="BN470" s="139"/>
      <c r="BO470" s="82" t="str">
        <f>IF(ISBLANK(A470),"",VLOOKUP(LEFT(A470,1),Coordinate,2,FALSE))</f>
        <v/>
      </c>
      <c r="BP470" s="83">
        <f t="shared" si="47"/>
        <v>0</v>
      </c>
      <c r="BQ470" s="84">
        <f t="shared" si="48"/>
        <v>0</v>
      </c>
      <c r="BR470" s="54" t="str">
        <f>IF(ISBLANK(A470),"",vlookup(LEFT(A470,1),Coordinate,9,false))</f>
        <v/>
      </c>
      <c r="BS470" s="54" t="str">
        <f>IF(ISBLANK(A470),"",VLOOKUP(MID(A470,2,1),Coordinate,9,false))</f>
        <v/>
      </c>
      <c r="BT470" s="54" t="str">
        <f>IF(ISBLANK(A470),"",VLOOKUP(MID(A470,3,1),Coordinate,9,false))</f>
        <v/>
      </c>
      <c r="BU470" s="54" t="str">
        <f>IF(ISBLANK(A470),"",VLOOKUP(MID(A470,4,1),Coordinate,9,false))</f>
        <v/>
      </c>
      <c r="BV470" s="54" t="str">
        <f>IF(ISBLANK(A470),"",VLOOKUP(MID(A470,5,1),Coordinate,9,false))</f>
        <v/>
      </c>
      <c r="BW470" s="54" t="str">
        <f>IF(ISBLANK(A470),"",VLOOKUP(MID(A470,6,1),Coordinate,9,false))</f>
        <v/>
      </c>
      <c r="BX470" s="84" t="str">
        <f>IF(ISBLANK(A470),"",VLOOKUP(RIGHT(A470,1),Coordinate,9,false))</f>
        <v/>
      </c>
      <c r="BY470" s="84">
        <f t="array" ref="BY470">SUMPRODUCT(BR470:BX470,TRANSPOSE(Weights))</f>
        <v>0</v>
      </c>
      <c r="BZ470" s="53"/>
    </row>
    <row r="471">
      <c r="A471" s="147"/>
      <c r="B471" s="51" t="str">
        <f>IF(ISBLANK(A471),"",if(C471="","N",if(VLOOKUP(BQ471,NewPlanet,3,false)=C471,"Y","N")))</f>
        <v/>
      </c>
      <c r="C471" s="141"/>
      <c r="D471" s="52"/>
      <c r="E471" s="52"/>
      <c r="F471" s="52"/>
      <c r="G471" s="52"/>
      <c r="H471" s="52"/>
      <c r="I471" s="54" t="str">
        <f t="shared" si="50"/>
        <v/>
      </c>
      <c r="J471" s="52"/>
      <c r="K471" s="52"/>
      <c r="L471" s="52"/>
      <c r="M471" s="52"/>
      <c r="N471" s="52"/>
      <c r="O471" s="54" t="str">
        <f t="shared" si="51"/>
        <v/>
      </c>
      <c r="P471" s="142"/>
      <c r="Q471" s="56"/>
      <c r="R471" s="143"/>
      <c r="S471" s="58"/>
      <c r="T471" s="144"/>
      <c r="U471" s="60"/>
      <c r="V471" s="61"/>
      <c r="W471" s="62"/>
      <c r="X471" s="52"/>
      <c r="Y471" s="63"/>
      <c r="Z471" s="52"/>
      <c r="AA471" s="52"/>
      <c r="AB471" s="52"/>
      <c r="AC471" s="65"/>
      <c r="AD471" s="52"/>
      <c r="AE471" s="52"/>
      <c r="AF471" s="52"/>
      <c r="AG471" s="65"/>
      <c r="AH471" s="52"/>
      <c r="AI471" s="52"/>
      <c r="AJ471" s="52"/>
      <c r="AK471" s="65"/>
      <c r="AL471" s="52"/>
      <c r="AM471" s="52"/>
      <c r="AN471" s="52"/>
      <c r="AO471" s="56"/>
      <c r="AP471" s="56"/>
      <c r="AQ471" s="56"/>
      <c r="AR471" s="58"/>
      <c r="AS471" s="58"/>
      <c r="AT471" s="58"/>
      <c r="AU471" s="60"/>
      <c r="AV471" s="60"/>
      <c r="AW471" s="61"/>
      <c r="AX471" s="62"/>
      <c r="AY471" s="31" t="str">
        <f t="shared" si="52"/>
        <v/>
      </c>
      <c r="AZ471" s="63"/>
      <c r="BA471" s="69"/>
      <c r="BB471" s="69"/>
      <c r="BC471" s="69"/>
      <c r="BD471" s="71"/>
      <c r="BE471" s="71"/>
      <c r="BF471" s="71"/>
      <c r="BG471" s="72"/>
      <c r="BH471" s="73"/>
      <c r="BI471" s="73"/>
      <c r="BJ471" s="74"/>
      <c r="BK471" s="74"/>
      <c r="BL471" s="77" t="str">
        <f t="shared" si="53"/>
        <v/>
      </c>
      <c r="BM471" s="80" t="str">
        <f t="shared" si="54"/>
        <v/>
      </c>
      <c r="BN471" s="139"/>
      <c r="BO471" s="82" t="str">
        <f>IF(ISBLANK(A471),"",VLOOKUP(LEFT(A471,1),Coordinate,2,FALSE))</f>
        <v/>
      </c>
      <c r="BP471" s="83">
        <f t="shared" si="47"/>
        <v>0</v>
      </c>
      <c r="BQ471" s="84">
        <f t="shared" si="48"/>
        <v>0</v>
      </c>
      <c r="BR471" s="54" t="str">
        <f>IF(ISBLANK(A471),"",vlookup(LEFT(A471,1),Coordinate,9,false))</f>
        <v/>
      </c>
      <c r="BS471" s="54" t="str">
        <f>IF(ISBLANK(A471),"",VLOOKUP(MID(A471,2,1),Coordinate,9,false))</f>
        <v/>
      </c>
      <c r="BT471" s="54" t="str">
        <f>IF(ISBLANK(A471),"",VLOOKUP(MID(A471,3,1),Coordinate,9,false))</f>
        <v/>
      </c>
      <c r="BU471" s="54" t="str">
        <f>IF(ISBLANK(A471),"",VLOOKUP(MID(A471,4,1),Coordinate,9,false))</f>
        <v/>
      </c>
      <c r="BV471" s="54" t="str">
        <f>IF(ISBLANK(A471),"",VLOOKUP(MID(A471,5,1),Coordinate,9,false))</f>
        <v/>
      </c>
      <c r="BW471" s="54" t="str">
        <f>IF(ISBLANK(A471),"",VLOOKUP(MID(A471,6,1),Coordinate,9,false))</f>
        <v/>
      </c>
      <c r="BX471" s="84" t="str">
        <f>IF(ISBLANK(A471),"",VLOOKUP(RIGHT(A471,1),Coordinate,9,false))</f>
        <v/>
      </c>
      <c r="BY471" s="84">
        <f t="array" ref="BY471">SUMPRODUCT(BR471:BX471,TRANSPOSE(Weights))</f>
        <v>0</v>
      </c>
      <c r="BZ471" s="53"/>
    </row>
    <row r="472">
      <c r="A472" s="147"/>
      <c r="B472" s="51" t="str">
        <f>IF(ISBLANK(A472),"",if(C472="","N",if(VLOOKUP(BQ472,NewPlanet,3,false)=C472,"Y","N")))</f>
        <v/>
      </c>
      <c r="C472" s="141"/>
      <c r="D472" s="52"/>
      <c r="E472" s="52"/>
      <c r="F472" s="52"/>
      <c r="G472" s="52"/>
      <c r="H472" s="52"/>
      <c r="I472" s="54" t="str">
        <f t="shared" si="50"/>
        <v/>
      </c>
      <c r="J472" s="52"/>
      <c r="K472" s="52"/>
      <c r="L472" s="52"/>
      <c r="M472" s="52"/>
      <c r="N472" s="52"/>
      <c r="O472" s="54" t="str">
        <f t="shared" si="51"/>
        <v/>
      </c>
      <c r="P472" s="142"/>
      <c r="Q472" s="56"/>
      <c r="R472" s="143"/>
      <c r="S472" s="58"/>
      <c r="T472" s="144"/>
      <c r="U472" s="60"/>
      <c r="V472" s="61"/>
      <c r="W472" s="62"/>
      <c r="X472" s="52"/>
      <c r="Y472" s="63"/>
      <c r="Z472" s="52"/>
      <c r="AA472" s="52"/>
      <c r="AB472" s="52"/>
      <c r="AC472" s="65"/>
      <c r="AD472" s="52"/>
      <c r="AE472" s="52"/>
      <c r="AF472" s="52"/>
      <c r="AG472" s="65"/>
      <c r="AH472" s="52"/>
      <c r="AI472" s="52"/>
      <c r="AJ472" s="52"/>
      <c r="AK472" s="65"/>
      <c r="AL472" s="52"/>
      <c r="AM472" s="52"/>
      <c r="AN472" s="52"/>
      <c r="AO472" s="56"/>
      <c r="AP472" s="56"/>
      <c r="AQ472" s="56"/>
      <c r="AR472" s="58"/>
      <c r="AS472" s="58"/>
      <c r="AT472" s="58"/>
      <c r="AU472" s="60"/>
      <c r="AV472" s="60"/>
      <c r="AW472" s="61"/>
      <c r="AX472" s="62"/>
      <c r="AY472" s="31" t="str">
        <f t="shared" si="52"/>
        <v/>
      </c>
      <c r="AZ472" s="63"/>
      <c r="BA472" s="69"/>
      <c r="BB472" s="69"/>
      <c r="BC472" s="69"/>
      <c r="BD472" s="71"/>
      <c r="BE472" s="71"/>
      <c r="BF472" s="71"/>
      <c r="BG472" s="72"/>
      <c r="BH472" s="73"/>
      <c r="BI472" s="73"/>
      <c r="BJ472" s="74"/>
      <c r="BK472" s="74"/>
      <c r="BL472" s="77" t="str">
        <f t="shared" si="53"/>
        <v/>
      </c>
      <c r="BM472" s="80" t="str">
        <f t="shared" si="54"/>
        <v/>
      </c>
      <c r="BN472" s="139"/>
      <c r="BO472" s="82" t="str">
        <f>IF(ISBLANK(A472),"",VLOOKUP(LEFT(A472,1),Coordinate,2,FALSE))</f>
        <v/>
      </c>
      <c r="BP472" s="83">
        <f t="shared" si="47"/>
        <v>0</v>
      </c>
      <c r="BQ472" s="84">
        <f t="shared" si="48"/>
        <v>0</v>
      </c>
      <c r="BR472" s="54" t="str">
        <f>IF(ISBLANK(A472),"",vlookup(LEFT(A472,1),Coordinate,9,false))</f>
        <v/>
      </c>
      <c r="BS472" s="54" t="str">
        <f>IF(ISBLANK(A472),"",VLOOKUP(MID(A472,2,1),Coordinate,9,false))</f>
        <v/>
      </c>
      <c r="BT472" s="54" t="str">
        <f>IF(ISBLANK(A472),"",VLOOKUP(MID(A472,3,1),Coordinate,9,false))</f>
        <v/>
      </c>
      <c r="BU472" s="54" t="str">
        <f>IF(ISBLANK(A472),"",VLOOKUP(MID(A472,4,1),Coordinate,9,false))</f>
        <v/>
      </c>
      <c r="BV472" s="54" t="str">
        <f>IF(ISBLANK(A472),"",VLOOKUP(MID(A472,5,1),Coordinate,9,false))</f>
        <v/>
      </c>
      <c r="BW472" s="54" t="str">
        <f>IF(ISBLANK(A472),"",VLOOKUP(MID(A472,6,1),Coordinate,9,false))</f>
        <v/>
      </c>
      <c r="BX472" s="84" t="str">
        <f>IF(ISBLANK(A472),"",VLOOKUP(RIGHT(A472,1),Coordinate,9,false))</f>
        <v/>
      </c>
      <c r="BY472" s="84">
        <f t="array" ref="BY472">SUMPRODUCT(BR472:BX472,TRANSPOSE(Weights))</f>
        <v>0</v>
      </c>
      <c r="BZ472" s="53"/>
    </row>
    <row r="473">
      <c r="A473" s="147"/>
      <c r="B473" s="51" t="str">
        <f>IF(ISBLANK(A473),"",if(C473="","N",if(VLOOKUP(BQ473,NewPlanet,3,false)=C473,"Y","N")))</f>
        <v/>
      </c>
      <c r="C473" s="141"/>
      <c r="D473" s="52"/>
      <c r="E473" s="52"/>
      <c r="F473" s="52"/>
      <c r="G473" s="52"/>
      <c r="H473" s="52"/>
      <c r="I473" s="54" t="str">
        <f t="shared" si="50"/>
        <v/>
      </c>
      <c r="J473" s="52"/>
      <c r="K473" s="52"/>
      <c r="L473" s="52"/>
      <c r="M473" s="52"/>
      <c r="N473" s="52"/>
      <c r="O473" s="54" t="str">
        <f t="shared" si="51"/>
        <v/>
      </c>
      <c r="P473" s="142"/>
      <c r="Q473" s="56"/>
      <c r="R473" s="143"/>
      <c r="S473" s="58"/>
      <c r="T473" s="144"/>
      <c r="U473" s="60"/>
      <c r="V473" s="61"/>
      <c r="W473" s="62"/>
      <c r="X473" s="52"/>
      <c r="Y473" s="63"/>
      <c r="Z473" s="52"/>
      <c r="AA473" s="52"/>
      <c r="AB473" s="52"/>
      <c r="AC473" s="65"/>
      <c r="AD473" s="52"/>
      <c r="AE473" s="52"/>
      <c r="AF473" s="52"/>
      <c r="AG473" s="65"/>
      <c r="AH473" s="52"/>
      <c r="AI473" s="52"/>
      <c r="AJ473" s="52"/>
      <c r="AK473" s="65"/>
      <c r="AL473" s="52"/>
      <c r="AM473" s="52"/>
      <c r="AN473" s="52"/>
      <c r="AO473" s="56"/>
      <c r="AP473" s="56"/>
      <c r="AQ473" s="56"/>
      <c r="AR473" s="58"/>
      <c r="AS473" s="58"/>
      <c r="AT473" s="58"/>
      <c r="AU473" s="60"/>
      <c r="AV473" s="60"/>
      <c r="AW473" s="61"/>
      <c r="AX473" s="62"/>
      <c r="AY473" s="31" t="str">
        <f t="shared" si="52"/>
        <v/>
      </c>
      <c r="AZ473" s="63"/>
      <c r="BA473" s="69"/>
      <c r="BB473" s="69"/>
      <c r="BC473" s="69"/>
      <c r="BD473" s="71"/>
      <c r="BE473" s="71"/>
      <c r="BF473" s="71"/>
      <c r="BG473" s="72"/>
      <c r="BH473" s="73"/>
      <c r="BI473" s="73"/>
      <c r="BJ473" s="74"/>
      <c r="BK473" s="74"/>
      <c r="BL473" s="77" t="str">
        <f t="shared" si="53"/>
        <v/>
      </c>
      <c r="BM473" s="80" t="str">
        <f t="shared" si="54"/>
        <v/>
      </c>
      <c r="BN473" s="139"/>
      <c r="BO473" s="82" t="str">
        <f>IF(ISBLANK(A473),"",VLOOKUP(LEFT(A473,1),Coordinate,2,FALSE))</f>
        <v/>
      </c>
      <c r="BP473" s="83">
        <f t="shared" si="47"/>
        <v>0</v>
      </c>
      <c r="BQ473" s="84">
        <f t="shared" si="48"/>
        <v>0</v>
      </c>
      <c r="BR473" s="54" t="str">
        <f>IF(ISBLANK(A473),"",vlookup(LEFT(A473,1),Coordinate,9,false))</f>
        <v/>
      </c>
      <c r="BS473" s="54" t="str">
        <f>IF(ISBLANK(A473),"",VLOOKUP(MID(A473,2,1),Coordinate,9,false))</f>
        <v/>
      </c>
      <c r="BT473" s="54" t="str">
        <f>IF(ISBLANK(A473),"",VLOOKUP(MID(A473,3,1),Coordinate,9,false))</f>
        <v/>
      </c>
      <c r="BU473" s="54" t="str">
        <f>IF(ISBLANK(A473),"",VLOOKUP(MID(A473,4,1),Coordinate,9,false))</f>
        <v/>
      </c>
      <c r="BV473" s="54" t="str">
        <f>IF(ISBLANK(A473),"",VLOOKUP(MID(A473,5,1),Coordinate,9,false))</f>
        <v/>
      </c>
      <c r="BW473" s="54" t="str">
        <f>IF(ISBLANK(A473),"",VLOOKUP(MID(A473,6,1),Coordinate,9,false))</f>
        <v/>
      </c>
      <c r="BX473" s="84" t="str">
        <f>IF(ISBLANK(A473),"",VLOOKUP(RIGHT(A473,1),Coordinate,9,false))</f>
        <v/>
      </c>
      <c r="BY473" s="84">
        <f t="array" ref="BY473">SUMPRODUCT(BR473:BX473,TRANSPOSE(Weights))</f>
        <v>0</v>
      </c>
      <c r="BZ473" s="53"/>
    </row>
    <row r="474">
      <c r="A474" s="147"/>
      <c r="B474" s="51" t="str">
        <f>IF(ISBLANK(A474),"",if(C474="","N",if(VLOOKUP(BQ474,NewPlanet,3,false)=C474,"Y","N")))</f>
        <v/>
      </c>
      <c r="C474" s="141"/>
      <c r="D474" s="52"/>
      <c r="E474" s="52"/>
      <c r="F474" s="52"/>
      <c r="G474" s="52"/>
      <c r="H474" s="52"/>
      <c r="I474" s="54" t="str">
        <f t="shared" si="50"/>
        <v/>
      </c>
      <c r="J474" s="52"/>
      <c r="K474" s="52"/>
      <c r="L474" s="52"/>
      <c r="M474" s="52"/>
      <c r="N474" s="52"/>
      <c r="O474" s="54" t="str">
        <f t="shared" si="51"/>
        <v/>
      </c>
      <c r="P474" s="142"/>
      <c r="Q474" s="56"/>
      <c r="R474" s="143"/>
      <c r="S474" s="58"/>
      <c r="T474" s="144"/>
      <c r="U474" s="60"/>
      <c r="V474" s="61"/>
      <c r="W474" s="62"/>
      <c r="X474" s="52"/>
      <c r="Y474" s="63"/>
      <c r="Z474" s="52"/>
      <c r="AA474" s="52"/>
      <c r="AB474" s="52"/>
      <c r="AC474" s="65"/>
      <c r="AD474" s="52"/>
      <c r="AE474" s="52"/>
      <c r="AF474" s="52"/>
      <c r="AG474" s="65"/>
      <c r="AH474" s="52"/>
      <c r="AI474" s="52"/>
      <c r="AJ474" s="52"/>
      <c r="AK474" s="65"/>
      <c r="AL474" s="52"/>
      <c r="AM474" s="52"/>
      <c r="AN474" s="52"/>
      <c r="AO474" s="56"/>
      <c r="AP474" s="56"/>
      <c r="AQ474" s="56"/>
      <c r="AR474" s="58"/>
      <c r="AS474" s="58"/>
      <c r="AT474" s="58"/>
      <c r="AU474" s="60"/>
      <c r="AV474" s="60"/>
      <c r="AW474" s="61"/>
      <c r="AX474" s="62"/>
      <c r="AY474" s="31" t="str">
        <f t="shared" si="52"/>
        <v/>
      </c>
      <c r="AZ474" s="63"/>
      <c r="BA474" s="69"/>
      <c r="BB474" s="69"/>
      <c r="BC474" s="69"/>
      <c r="BD474" s="71"/>
      <c r="BE474" s="71"/>
      <c r="BF474" s="71"/>
      <c r="BG474" s="72"/>
      <c r="BH474" s="73"/>
      <c r="BI474" s="73"/>
      <c r="BJ474" s="74"/>
      <c r="BK474" s="74"/>
      <c r="BL474" s="77" t="str">
        <f t="shared" si="53"/>
        <v/>
      </c>
      <c r="BM474" s="80" t="str">
        <f t="shared" si="54"/>
        <v/>
      </c>
      <c r="BN474" s="139"/>
      <c r="BO474" s="82" t="str">
        <f>IF(ISBLANK(A474),"",VLOOKUP(LEFT(A474,1),Coordinate,2,FALSE))</f>
        <v/>
      </c>
      <c r="BP474" s="83">
        <f t="shared" si="47"/>
        <v>0</v>
      </c>
      <c r="BQ474" s="84">
        <f t="shared" si="48"/>
        <v>0</v>
      </c>
      <c r="BR474" s="54" t="str">
        <f>IF(ISBLANK(A474),"",vlookup(LEFT(A474,1),Coordinate,9,false))</f>
        <v/>
      </c>
      <c r="BS474" s="54" t="str">
        <f>IF(ISBLANK(A474),"",VLOOKUP(MID(A474,2,1),Coordinate,9,false))</f>
        <v/>
      </c>
      <c r="BT474" s="54" t="str">
        <f>IF(ISBLANK(A474),"",VLOOKUP(MID(A474,3,1),Coordinate,9,false))</f>
        <v/>
      </c>
      <c r="BU474" s="54" t="str">
        <f>IF(ISBLANK(A474),"",VLOOKUP(MID(A474,4,1),Coordinate,9,false))</f>
        <v/>
      </c>
      <c r="BV474" s="54" t="str">
        <f>IF(ISBLANK(A474),"",VLOOKUP(MID(A474,5,1),Coordinate,9,false))</f>
        <v/>
      </c>
      <c r="BW474" s="54" t="str">
        <f>IF(ISBLANK(A474),"",VLOOKUP(MID(A474,6,1),Coordinate,9,false))</f>
        <v/>
      </c>
      <c r="BX474" s="84" t="str">
        <f>IF(ISBLANK(A474),"",VLOOKUP(RIGHT(A474,1),Coordinate,9,false))</f>
        <v/>
      </c>
      <c r="BY474" s="84">
        <f t="array" ref="BY474">SUMPRODUCT(BR474:BX474,TRANSPOSE(Weights))</f>
        <v>0</v>
      </c>
      <c r="BZ474" s="53"/>
    </row>
    <row r="475">
      <c r="A475" s="147"/>
      <c r="B475" s="51" t="str">
        <f>IF(ISBLANK(A475),"",if(C475="","N",if(VLOOKUP(BQ475,NewPlanet,3,false)=C475,"Y","N")))</f>
        <v/>
      </c>
      <c r="C475" s="141"/>
      <c r="D475" s="52"/>
      <c r="E475" s="52"/>
      <c r="F475" s="52"/>
      <c r="G475" s="52"/>
      <c r="H475" s="52"/>
      <c r="I475" s="54" t="str">
        <f t="shared" si="50"/>
        <v/>
      </c>
      <c r="J475" s="52"/>
      <c r="K475" s="52"/>
      <c r="L475" s="52"/>
      <c r="M475" s="52"/>
      <c r="N475" s="52"/>
      <c r="O475" s="54" t="str">
        <f t="shared" si="51"/>
        <v/>
      </c>
      <c r="P475" s="142"/>
      <c r="Q475" s="56"/>
      <c r="R475" s="143"/>
      <c r="S475" s="58"/>
      <c r="T475" s="144"/>
      <c r="U475" s="60"/>
      <c r="V475" s="61"/>
      <c r="W475" s="62"/>
      <c r="X475" s="52"/>
      <c r="Y475" s="63"/>
      <c r="Z475" s="52"/>
      <c r="AA475" s="52"/>
      <c r="AB475" s="52"/>
      <c r="AC475" s="65"/>
      <c r="AD475" s="52"/>
      <c r="AE475" s="52"/>
      <c r="AF475" s="52"/>
      <c r="AG475" s="65"/>
      <c r="AH475" s="52"/>
      <c r="AI475" s="52"/>
      <c r="AJ475" s="52"/>
      <c r="AK475" s="65"/>
      <c r="AL475" s="52"/>
      <c r="AM475" s="52"/>
      <c r="AN475" s="52"/>
      <c r="AO475" s="56"/>
      <c r="AP475" s="56"/>
      <c r="AQ475" s="56"/>
      <c r="AR475" s="58"/>
      <c r="AS475" s="58"/>
      <c r="AT475" s="58"/>
      <c r="AU475" s="60"/>
      <c r="AV475" s="60"/>
      <c r="AW475" s="61"/>
      <c r="AX475" s="62"/>
      <c r="AY475" s="31" t="str">
        <f t="shared" si="52"/>
        <v/>
      </c>
      <c r="AZ475" s="63"/>
      <c r="BA475" s="69"/>
      <c r="BB475" s="69"/>
      <c r="BC475" s="69"/>
      <c r="BD475" s="71"/>
      <c r="BE475" s="71"/>
      <c r="BF475" s="71"/>
      <c r="BG475" s="72"/>
      <c r="BH475" s="73"/>
      <c r="BI475" s="73"/>
      <c r="BJ475" s="74"/>
      <c r="BK475" s="74"/>
      <c r="BL475" s="77" t="str">
        <f t="shared" si="53"/>
        <v/>
      </c>
      <c r="BM475" s="80" t="str">
        <f t="shared" si="54"/>
        <v/>
      </c>
      <c r="BN475" s="139"/>
      <c r="BO475" s="82" t="str">
        <f>IF(ISBLANK(A475),"",VLOOKUP(LEFT(A475,1),Coordinate,2,FALSE))</f>
        <v/>
      </c>
      <c r="BP475" s="83">
        <f t="shared" si="47"/>
        <v>0</v>
      </c>
      <c r="BQ475" s="84">
        <f t="shared" si="48"/>
        <v>0</v>
      </c>
      <c r="BR475" s="54" t="str">
        <f>IF(ISBLANK(A475),"",vlookup(LEFT(A475,1),Coordinate,9,false))</f>
        <v/>
      </c>
      <c r="BS475" s="54" t="str">
        <f>IF(ISBLANK(A475),"",VLOOKUP(MID(A475,2,1),Coordinate,9,false))</f>
        <v/>
      </c>
      <c r="BT475" s="54" t="str">
        <f>IF(ISBLANK(A475),"",VLOOKUP(MID(A475,3,1),Coordinate,9,false))</f>
        <v/>
      </c>
      <c r="BU475" s="54" t="str">
        <f>IF(ISBLANK(A475),"",VLOOKUP(MID(A475,4,1),Coordinate,9,false))</f>
        <v/>
      </c>
      <c r="BV475" s="54" t="str">
        <f>IF(ISBLANK(A475),"",VLOOKUP(MID(A475,5,1),Coordinate,9,false))</f>
        <v/>
      </c>
      <c r="BW475" s="54" t="str">
        <f>IF(ISBLANK(A475),"",VLOOKUP(MID(A475,6,1),Coordinate,9,false))</f>
        <v/>
      </c>
      <c r="BX475" s="84" t="str">
        <f>IF(ISBLANK(A475),"",VLOOKUP(RIGHT(A475,1),Coordinate,9,false))</f>
        <v/>
      </c>
      <c r="BY475" s="84">
        <f t="array" ref="BY475">SUMPRODUCT(BR475:BX475,TRANSPOSE(Weights))</f>
        <v>0</v>
      </c>
      <c r="BZ475" s="53"/>
    </row>
    <row r="476">
      <c r="A476" s="147"/>
      <c r="B476" s="51" t="str">
        <f>IF(ISBLANK(A476),"",if(C476="","N",if(VLOOKUP(BQ476,NewPlanet,3,false)=C476,"Y","N")))</f>
        <v/>
      </c>
      <c r="C476" s="141"/>
      <c r="D476" s="52"/>
      <c r="E476" s="52"/>
      <c r="F476" s="52"/>
      <c r="G476" s="52"/>
      <c r="H476" s="52"/>
      <c r="I476" s="54" t="str">
        <f t="shared" si="50"/>
        <v/>
      </c>
      <c r="J476" s="52"/>
      <c r="K476" s="52"/>
      <c r="L476" s="52"/>
      <c r="M476" s="52"/>
      <c r="N476" s="52"/>
      <c r="O476" s="54" t="str">
        <f t="shared" si="51"/>
        <v/>
      </c>
      <c r="P476" s="142"/>
      <c r="Q476" s="56"/>
      <c r="R476" s="143"/>
      <c r="S476" s="58"/>
      <c r="T476" s="144"/>
      <c r="U476" s="60"/>
      <c r="V476" s="61"/>
      <c r="W476" s="62"/>
      <c r="X476" s="52"/>
      <c r="Y476" s="63"/>
      <c r="Z476" s="52"/>
      <c r="AA476" s="52"/>
      <c r="AB476" s="52"/>
      <c r="AC476" s="65"/>
      <c r="AD476" s="52"/>
      <c r="AE476" s="52"/>
      <c r="AF476" s="52"/>
      <c r="AG476" s="65"/>
      <c r="AH476" s="52"/>
      <c r="AI476" s="52"/>
      <c r="AJ476" s="52"/>
      <c r="AK476" s="65"/>
      <c r="AL476" s="52"/>
      <c r="AM476" s="52"/>
      <c r="AN476" s="52"/>
      <c r="AO476" s="56"/>
      <c r="AP476" s="56"/>
      <c r="AQ476" s="56"/>
      <c r="AR476" s="58"/>
      <c r="AS476" s="58"/>
      <c r="AT476" s="58"/>
      <c r="AU476" s="60"/>
      <c r="AV476" s="60"/>
      <c r="AW476" s="61"/>
      <c r="AX476" s="62"/>
      <c r="AY476" s="31" t="str">
        <f t="shared" si="52"/>
        <v/>
      </c>
      <c r="AZ476" s="63"/>
      <c r="BA476" s="69"/>
      <c r="BB476" s="69"/>
      <c r="BC476" s="69"/>
      <c r="BD476" s="71"/>
      <c r="BE476" s="71"/>
      <c r="BF476" s="71"/>
      <c r="BG476" s="72"/>
      <c r="BH476" s="73"/>
      <c r="BI476" s="73"/>
      <c r="BJ476" s="74"/>
      <c r="BK476" s="74"/>
      <c r="BL476" s="77" t="str">
        <f t="shared" si="53"/>
        <v/>
      </c>
      <c r="BM476" s="80" t="str">
        <f t="shared" si="54"/>
        <v/>
      </c>
      <c r="BN476" s="139"/>
      <c r="BO476" s="82" t="str">
        <f>IF(ISBLANK(A476),"",VLOOKUP(LEFT(A476,1),Coordinate,2,FALSE))</f>
        <v/>
      </c>
      <c r="BP476" s="83">
        <f t="shared" si="47"/>
        <v>0</v>
      </c>
      <c r="BQ476" s="84">
        <f t="shared" si="48"/>
        <v>0</v>
      </c>
      <c r="BR476" s="54" t="str">
        <f>IF(ISBLANK(A476),"",vlookup(LEFT(A476,1),Coordinate,9,false))</f>
        <v/>
      </c>
      <c r="BS476" s="54" t="str">
        <f>IF(ISBLANK(A476),"",VLOOKUP(MID(A476,2,1),Coordinate,9,false))</f>
        <v/>
      </c>
      <c r="BT476" s="54" t="str">
        <f>IF(ISBLANK(A476),"",VLOOKUP(MID(A476,3,1),Coordinate,9,false))</f>
        <v/>
      </c>
      <c r="BU476" s="54" t="str">
        <f>IF(ISBLANK(A476),"",VLOOKUP(MID(A476,4,1),Coordinate,9,false))</f>
        <v/>
      </c>
      <c r="BV476" s="54" t="str">
        <f>IF(ISBLANK(A476),"",VLOOKUP(MID(A476,5,1),Coordinate,9,false))</f>
        <v/>
      </c>
      <c r="BW476" s="54" t="str">
        <f>IF(ISBLANK(A476),"",VLOOKUP(MID(A476,6,1),Coordinate,9,false))</f>
        <v/>
      </c>
      <c r="BX476" s="84" t="str">
        <f>IF(ISBLANK(A476),"",VLOOKUP(RIGHT(A476,1),Coordinate,9,false))</f>
        <v/>
      </c>
      <c r="BY476" s="84">
        <f t="array" ref="BY476">SUMPRODUCT(BR476:BX476,TRANSPOSE(Weights))</f>
        <v>0</v>
      </c>
      <c r="BZ476" s="53"/>
    </row>
    <row r="477">
      <c r="A477" s="147"/>
      <c r="B477" s="51" t="str">
        <f>IF(ISBLANK(A477),"",if(C477="","N",if(VLOOKUP(BQ477,NewPlanet,3,false)=C477,"Y","N")))</f>
        <v/>
      </c>
      <c r="C477" s="141"/>
      <c r="D477" s="52"/>
      <c r="E477" s="52"/>
      <c r="F477" s="52"/>
      <c r="G477" s="52"/>
      <c r="H477" s="52"/>
      <c r="I477" s="54" t="str">
        <f t="shared" si="50"/>
        <v/>
      </c>
      <c r="J477" s="52"/>
      <c r="K477" s="52"/>
      <c r="L477" s="52"/>
      <c r="M477" s="52"/>
      <c r="N477" s="52"/>
      <c r="O477" s="54" t="str">
        <f t="shared" si="51"/>
        <v/>
      </c>
      <c r="P477" s="142"/>
      <c r="Q477" s="56"/>
      <c r="R477" s="143"/>
      <c r="S477" s="58"/>
      <c r="T477" s="144"/>
      <c r="U477" s="60"/>
      <c r="V477" s="61"/>
      <c r="W477" s="62"/>
      <c r="X477" s="52"/>
      <c r="Y477" s="63"/>
      <c r="Z477" s="52"/>
      <c r="AA477" s="52"/>
      <c r="AB477" s="52"/>
      <c r="AC477" s="65"/>
      <c r="AD477" s="52"/>
      <c r="AE477" s="52"/>
      <c r="AF477" s="52"/>
      <c r="AG477" s="65"/>
      <c r="AH477" s="52"/>
      <c r="AI477" s="52"/>
      <c r="AJ477" s="52"/>
      <c r="AK477" s="65"/>
      <c r="AL477" s="52"/>
      <c r="AM477" s="52"/>
      <c r="AN477" s="52"/>
      <c r="AO477" s="56"/>
      <c r="AP477" s="56"/>
      <c r="AQ477" s="56"/>
      <c r="AR477" s="58"/>
      <c r="AS477" s="58"/>
      <c r="AT477" s="58"/>
      <c r="AU477" s="60"/>
      <c r="AV477" s="60"/>
      <c r="AW477" s="61"/>
      <c r="AX477" s="62"/>
      <c r="AY477" s="31" t="str">
        <f t="shared" si="52"/>
        <v/>
      </c>
      <c r="AZ477" s="63"/>
      <c r="BA477" s="69"/>
      <c r="BB477" s="69"/>
      <c r="BC477" s="69"/>
      <c r="BD477" s="71"/>
      <c r="BE477" s="71"/>
      <c r="BF477" s="71"/>
      <c r="BG477" s="72"/>
      <c r="BH477" s="73"/>
      <c r="BI477" s="73"/>
      <c r="BJ477" s="74"/>
      <c r="BK477" s="74"/>
      <c r="BL477" s="77" t="str">
        <f t="shared" si="53"/>
        <v/>
      </c>
      <c r="BM477" s="80" t="str">
        <f t="shared" si="54"/>
        <v/>
      </c>
      <c r="BN477" s="139"/>
      <c r="BO477" s="82" t="str">
        <f>IF(ISBLANK(A477),"",VLOOKUP(LEFT(A477,1),Coordinate,2,FALSE))</f>
        <v/>
      </c>
      <c r="BP477" s="83">
        <f t="shared" si="47"/>
        <v>0</v>
      </c>
      <c r="BQ477" s="84">
        <f t="shared" si="48"/>
        <v>0</v>
      </c>
      <c r="BR477" s="54" t="str">
        <f>IF(ISBLANK(A477),"",vlookup(LEFT(A477,1),Coordinate,9,false))</f>
        <v/>
      </c>
      <c r="BS477" s="54" t="str">
        <f>IF(ISBLANK(A477),"",VLOOKUP(MID(A477,2,1),Coordinate,9,false))</f>
        <v/>
      </c>
      <c r="BT477" s="54" t="str">
        <f>IF(ISBLANK(A477),"",VLOOKUP(MID(A477,3,1),Coordinate,9,false))</f>
        <v/>
      </c>
      <c r="BU477" s="54" t="str">
        <f>IF(ISBLANK(A477),"",VLOOKUP(MID(A477,4,1),Coordinate,9,false))</f>
        <v/>
      </c>
      <c r="BV477" s="54" t="str">
        <f>IF(ISBLANK(A477),"",VLOOKUP(MID(A477,5,1),Coordinate,9,false))</f>
        <v/>
      </c>
      <c r="BW477" s="54" t="str">
        <f>IF(ISBLANK(A477),"",VLOOKUP(MID(A477,6,1),Coordinate,9,false))</f>
        <v/>
      </c>
      <c r="BX477" s="84" t="str">
        <f>IF(ISBLANK(A477),"",VLOOKUP(RIGHT(A477,1),Coordinate,9,false))</f>
        <v/>
      </c>
      <c r="BY477" s="84">
        <f t="array" ref="BY477">SUMPRODUCT(BR477:BX477,TRANSPOSE(Weights))</f>
        <v>0</v>
      </c>
      <c r="BZ477" s="53"/>
    </row>
    <row r="478">
      <c r="A478" s="147"/>
      <c r="B478" s="51" t="str">
        <f>IF(ISBLANK(A478),"",if(C478="","N",if(VLOOKUP(BQ478,NewPlanet,3,false)=C478,"Y","N")))</f>
        <v/>
      </c>
      <c r="C478" s="141"/>
      <c r="D478" s="52"/>
      <c r="E478" s="52"/>
      <c r="F478" s="52"/>
      <c r="G478" s="52"/>
      <c r="H478" s="52"/>
      <c r="I478" s="54" t="str">
        <f t="shared" si="50"/>
        <v/>
      </c>
      <c r="J478" s="52"/>
      <c r="K478" s="52"/>
      <c r="L478" s="52"/>
      <c r="M478" s="52"/>
      <c r="N478" s="52"/>
      <c r="O478" s="54" t="str">
        <f t="shared" si="51"/>
        <v/>
      </c>
      <c r="P478" s="142"/>
      <c r="Q478" s="56"/>
      <c r="R478" s="143"/>
      <c r="S478" s="58"/>
      <c r="T478" s="144"/>
      <c r="U478" s="60"/>
      <c r="V478" s="61"/>
      <c r="W478" s="62"/>
      <c r="X478" s="52"/>
      <c r="Y478" s="63"/>
      <c r="Z478" s="52"/>
      <c r="AA478" s="52"/>
      <c r="AB478" s="52"/>
      <c r="AC478" s="65"/>
      <c r="AD478" s="52"/>
      <c r="AE478" s="52"/>
      <c r="AF478" s="52"/>
      <c r="AG478" s="65"/>
      <c r="AH478" s="52"/>
      <c r="AI478" s="52"/>
      <c r="AJ478" s="52"/>
      <c r="AK478" s="65"/>
      <c r="AL478" s="52"/>
      <c r="AM478" s="52"/>
      <c r="AN478" s="52"/>
      <c r="AO478" s="56"/>
      <c r="AP478" s="56"/>
      <c r="AQ478" s="56"/>
      <c r="AR478" s="58"/>
      <c r="AS478" s="58"/>
      <c r="AT478" s="58"/>
      <c r="AU478" s="60"/>
      <c r="AV478" s="60"/>
      <c r="AW478" s="61"/>
      <c r="AX478" s="62"/>
      <c r="AY478" s="31" t="str">
        <f t="shared" si="52"/>
        <v/>
      </c>
      <c r="AZ478" s="63"/>
      <c r="BA478" s="69"/>
      <c r="BB478" s="69"/>
      <c r="BC478" s="69"/>
      <c r="BD478" s="71"/>
      <c r="BE478" s="71"/>
      <c r="BF478" s="71"/>
      <c r="BG478" s="72"/>
      <c r="BH478" s="73"/>
      <c r="BI478" s="73"/>
      <c r="BJ478" s="74"/>
      <c r="BK478" s="74"/>
      <c r="BL478" s="77" t="str">
        <f t="shared" si="53"/>
        <v/>
      </c>
      <c r="BM478" s="80" t="str">
        <f t="shared" si="54"/>
        <v/>
      </c>
      <c r="BN478" s="139"/>
      <c r="BO478" s="82" t="str">
        <f>IF(ISBLANK(A478),"",VLOOKUP(LEFT(A478,1),Coordinate,2,FALSE))</f>
        <v/>
      </c>
      <c r="BP478" s="83">
        <f t="shared" si="47"/>
        <v>0</v>
      </c>
      <c r="BQ478" s="84">
        <f t="shared" si="48"/>
        <v>0</v>
      </c>
      <c r="BR478" s="54" t="str">
        <f>IF(ISBLANK(A478),"",vlookup(LEFT(A478,1),Coordinate,9,false))</f>
        <v/>
      </c>
      <c r="BS478" s="54" t="str">
        <f>IF(ISBLANK(A478),"",VLOOKUP(MID(A478,2,1),Coordinate,9,false))</f>
        <v/>
      </c>
      <c r="BT478" s="54" t="str">
        <f>IF(ISBLANK(A478),"",VLOOKUP(MID(A478,3,1),Coordinate,9,false))</f>
        <v/>
      </c>
      <c r="BU478" s="54" t="str">
        <f>IF(ISBLANK(A478),"",VLOOKUP(MID(A478,4,1),Coordinate,9,false))</f>
        <v/>
      </c>
      <c r="BV478" s="54" t="str">
        <f>IF(ISBLANK(A478),"",VLOOKUP(MID(A478,5,1),Coordinate,9,false))</f>
        <v/>
      </c>
      <c r="BW478" s="54" t="str">
        <f>IF(ISBLANK(A478),"",VLOOKUP(MID(A478,6,1),Coordinate,9,false))</f>
        <v/>
      </c>
      <c r="BX478" s="84" t="str">
        <f>IF(ISBLANK(A478),"",VLOOKUP(RIGHT(A478,1),Coordinate,9,false))</f>
        <v/>
      </c>
      <c r="BY478" s="84">
        <f t="array" ref="BY478">SUMPRODUCT(BR478:BX478,TRANSPOSE(Weights))</f>
        <v>0</v>
      </c>
      <c r="BZ478" s="53"/>
    </row>
    <row r="479">
      <c r="A479" s="147"/>
      <c r="B479" s="51" t="str">
        <f>IF(ISBLANK(A479),"",if(C479="","N",if(VLOOKUP(BQ479,NewPlanet,3,false)=C479,"Y","N")))</f>
        <v/>
      </c>
      <c r="C479" s="141"/>
      <c r="D479" s="52"/>
      <c r="E479" s="52"/>
      <c r="F479" s="52"/>
      <c r="G479" s="52"/>
      <c r="H479" s="52"/>
      <c r="I479" s="54" t="str">
        <f t="shared" si="50"/>
        <v/>
      </c>
      <c r="J479" s="52"/>
      <c r="K479" s="52"/>
      <c r="L479" s="52"/>
      <c r="M479" s="52"/>
      <c r="N479" s="52"/>
      <c r="O479" s="54" t="str">
        <f t="shared" si="51"/>
        <v/>
      </c>
      <c r="P479" s="142"/>
      <c r="Q479" s="56"/>
      <c r="R479" s="143"/>
      <c r="S479" s="58"/>
      <c r="T479" s="144"/>
      <c r="U479" s="60"/>
      <c r="V479" s="61"/>
      <c r="W479" s="62"/>
      <c r="X479" s="52"/>
      <c r="Y479" s="63"/>
      <c r="Z479" s="52"/>
      <c r="AA479" s="52"/>
      <c r="AB479" s="52"/>
      <c r="AC479" s="65"/>
      <c r="AD479" s="52"/>
      <c r="AE479" s="52"/>
      <c r="AF479" s="52"/>
      <c r="AG479" s="65"/>
      <c r="AH479" s="52"/>
      <c r="AI479" s="52"/>
      <c r="AJ479" s="52"/>
      <c r="AK479" s="65"/>
      <c r="AL479" s="52"/>
      <c r="AM479" s="52"/>
      <c r="AN479" s="52"/>
      <c r="AO479" s="56"/>
      <c r="AP479" s="56"/>
      <c r="AQ479" s="56"/>
      <c r="AR479" s="58"/>
      <c r="AS479" s="58"/>
      <c r="AT479" s="58"/>
      <c r="AU479" s="60"/>
      <c r="AV479" s="60"/>
      <c r="AW479" s="61"/>
      <c r="AX479" s="62"/>
      <c r="AY479" s="31" t="str">
        <f t="shared" si="52"/>
        <v/>
      </c>
      <c r="AZ479" s="63"/>
      <c r="BA479" s="69"/>
      <c r="BB479" s="69"/>
      <c r="BC479" s="69"/>
      <c r="BD479" s="71"/>
      <c r="BE479" s="71"/>
      <c r="BF479" s="71"/>
      <c r="BG479" s="72"/>
      <c r="BH479" s="73"/>
      <c r="BI479" s="73"/>
      <c r="BJ479" s="74"/>
      <c r="BK479" s="74"/>
      <c r="BL479" s="77" t="str">
        <f t="shared" si="53"/>
        <v/>
      </c>
      <c r="BM479" s="80" t="str">
        <f t="shared" si="54"/>
        <v/>
      </c>
      <c r="BN479" s="139"/>
      <c r="BO479" s="82" t="str">
        <f>IF(ISBLANK(A479),"",VLOOKUP(LEFT(A479,1),Coordinate,2,FALSE))</f>
        <v/>
      </c>
      <c r="BP479" s="83">
        <f t="shared" si="47"/>
        <v>0</v>
      </c>
      <c r="BQ479" s="84">
        <f t="shared" si="48"/>
        <v>0</v>
      </c>
      <c r="BR479" s="54" t="str">
        <f>IF(ISBLANK(A479),"",vlookup(LEFT(A479,1),Coordinate,9,false))</f>
        <v/>
      </c>
      <c r="BS479" s="54" t="str">
        <f>IF(ISBLANK(A479),"",VLOOKUP(MID(A479,2,1),Coordinate,9,false))</f>
        <v/>
      </c>
      <c r="BT479" s="54" t="str">
        <f>IF(ISBLANK(A479),"",VLOOKUP(MID(A479,3,1),Coordinate,9,false))</f>
        <v/>
      </c>
      <c r="BU479" s="54" t="str">
        <f>IF(ISBLANK(A479),"",VLOOKUP(MID(A479,4,1),Coordinate,9,false))</f>
        <v/>
      </c>
      <c r="BV479" s="54" t="str">
        <f>IF(ISBLANK(A479),"",VLOOKUP(MID(A479,5,1),Coordinate,9,false))</f>
        <v/>
      </c>
      <c r="BW479" s="54" t="str">
        <f>IF(ISBLANK(A479),"",VLOOKUP(MID(A479,6,1),Coordinate,9,false))</f>
        <v/>
      </c>
      <c r="BX479" s="84" t="str">
        <f>IF(ISBLANK(A479),"",VLOOKUP(RIGHT(A479,1),Coordinate,9,false))</f>
        <v/>
      </c>
      <c r="BY479" s="84">
        <f t="array" ref="BY479">SUMPRODUCT(BR479:BX479,TRANSPOSE(Weights))</f>
        <v>0</v>
      </c>
      <c r="BZ479" s="53"/>
    </row>
    <row r="480">
      <c r="A480" s="147"/>
      <c r="B480" s="51" t="str">
        <f>IF(ISBLANK(A480),"",if(C480="","N",if(VLOOKUP(BQ480,NewPlanet,3,false)=C480,"Y","N")))</f>
        <v/>
      </c>
      <c r="C480" s="141"/>
      <c r="D480" s="52"/>
      <c r="E480" s="52"/>
      <c r="F480" s="52"/>
      <c r="G480" s="52"/>
      <c r="H480" s="52"/>
      <c r="I480" s="54" t="str">
        <f t="shared" si="50"/>
        <v/>
      </c>
      <c r="J480" s="52"/>
      <c r="K480" s="52"/>
      <c r="L480" s="52"/>
      <c r="M480" s="52"/>
      <c r="N480" s="52"/>
      <c r="O480" s="54" t="str">
        <f t="shared" si="51"/>
        <v/>
      </c>
      <c r="P480" s="142"/>
      <c r="Q480" s="56"/>
      <c r="R480" s="143"/>
      <c r="S480" s="58"/>
      <c r="T480" s="144"/>
      <c r="U480" s="60"/>
      <c r="V480" s="61"/>
      <c r="W480" s="62"/>
      <c r="X480" s="52"/>
      <c r="Y480" s="63"/>
      <c r="Z480" s="52"/>
      <c r="AA480" s="52"/>
      <c r="AB480" s="52"/>
      <c r="AC480" s="65"/>
      <c r="AD480" s="52"/>
      <c r="AE480" s="52"/>
      <c r="AF480" s="52"/>
      <c r="AG480" s="65"/>
      <c r="AH480" s="52"/>
      <c r="AI480" s="52"/>
      <c r="AJ480" s="52"/>
      <c r="AK480" s="65"/>
      <c r="AL480" s="52"/>
      <c r="AM480" s="52"/>
      <c r="AN480" s="52"/>
      <c r="AO480" s="56"/>
      <c r="AP480" s="56"/>
      <c r="AQ480" s="56"/>
      <c r="AR480" s="58"/>
      <c r="AS480" s="58"/>
      <c r="AT480" s="58"/>
      <c r="AU480" s="60"/>
      <c r="AV480" s="60"/>
      <c r="AW480" s="61"/>
      <c r="AX480" s="62"/>
      <c r="AY480" s="31" t="str">
        <f t="shared" si="52"/>
        <v/>
      </c>
      <c r="AZ480" s="63"/>
      <c r="BA480" s="69"/>
      <c r="BB480" s="69"/>
      <c r="BC480" s="69"/>
      <c r="BD480" s="71"/>
      <c r="BE480" s="71"/>
      <c r="BF480" s="71"/>
      <c r="BG480" s="72"/>
      <c r="BH480" s="73"/>
      <c r="BI480" s="73"/>
      <c r="BJ480" s="74"/>
      <c r="BK480" s="74"/>
      <c r="BL480" s="77" t="str">
        <f t="shared" si="53"/>
        <v/>
      </c>
      <c r="BM480" s="80" t="str">
        <f t="shared" si="54"/>
        <v/>
      </c>
      <c r="BN480" s="139"/>
      <c r="BO480" s="82" t="str">
        <f>IF(ISBLANK(A480),"",VLOOKUP(LEFT(A480,1),Coordinate,2,FALSE))</f>
        <v/>
      </c>
      <c r="BP480" s="83">
        <f t="shared" si="47"/>
        <v>0</v>
      </c>
      <c r="BQ480" s="84">
        <f t="shared" si="48"/>
        <v>0</v>
      </c>
      <c r="BR480" s="54" t="str">
        <f>IF(ISBLANK(A480),"",vlookup(LEFT(A480,1),Coordinate,9,false))</f>
        <v/>
      </c>
      <c r="BS480" s="54" t="str">
        <f>IF(ISBLANK(A480),"",VLOOKUP(MID(A480,2,1),Coordinate,9,false))</f>
        <v/>
      </c>
      <c r="BT480" s="54" t="str">
        <f>IF(ISBLANK(A480),"",VLOOKUP(MID(A480,3,1),Coordinate,9,false))</f>
        <v/>
      </c>
      <c r="BU480" s="54" t="str">
        <f>IF(ISBLANK(A480),"",VLOOKUP(MID(A480,4,1),Coordinate,9,false))</f>
        <v/>
      </c>
      <c r="BV480" s="54" t="str">
        <f>IF(ISBLANK(A480),"",VLOOKUP(MID(A480,5,1),Coordinate,9,false))</f>
        <v/>
      </c>
      <c r="BW480" s="54" t="str">
        <f>IF(ISBLANK(A480),"",VLOOKUP(MID(A480,6,1),Coordinate,9,false))</f>
        <v/>
      </c>
      <c r="BX480" s="84" t="str">
        <f>IF(ISBLANK(A480),"",VLOOKUP(RIGHT(A480,1),Coordinate,9,false))</f>
        <v/>
      </c>
      <c r="BY480" s="84">
        <f t="array" ref="BY480">SUMPRODUCT(BR480:BX480,TRANSPOSE(Weights))</f>
        <v>0</v>
      </c>
      <c r="BZ480" s="53"/>
    </row>
    <row r="481">
      <c r="A481" s="147"/>
      <c r="B481" s="51" t="str">
        <f>IF(ISBLANK(A481),"",if(C481="","N",if(VLOOKUP(BQ481,NewPlanet,3,false)=C481,"Y","N")))</f>
        <v/>
      </c>
      <c r="C481" s="141"/>
      <c r="D481" s="52"/>
      <c r="E481" s="52"/>
      <c r="F481" s="52"/>
      <c r="G481" s="52"/>
      <c r="H481" s="52"/>
      <c r="I481" s="54" t="str">
        <f t="shared" si="50"/>
        <v/>
      </c>
      <c r="J481" s="52"/>
      <c r="K481" s="52"/>
      <c r="L481" s="52"/>
      <c r="M481" s="52"/>
      <c r="N481" s="52"/>
      <c r="O481" s="54" t="str">
        <f t="shared" si="51"/>
        <v/>
      </c>
      <c r="P481" s="142"/>
      <c r="Q481" s="56"/>
      <c r="R481" s="143"/>
      <c r="S481" s="58"/>
      <c r="T481" s="144"/>
      <c r="U481" s="60"/>
      <c r="V481" s="61"/>
      <c r="W481" s="62"/>
      <c r="X481" s="52"/>
      <c r="Y481" s="63"/>
      <c r="Z481" s="52"/>
      <c r="AA481" s="52"/>
      <c r="AB481" s="52"/>
      <c r="AC481" s="65"/>
      <c r="AD481" s="52"/>
      <c r="AE481" s="52"/>
      <c r="AF481" s="52"/>
      <c r="AG481" s="65"/>
      <c r="AH481" s="52"/>
      <c r="AI481" s="52"/>
      <c r="AJ481" s="52"/>
      <c r="AK481" s="65"/>
      <c r="AL481" s="52"/>
      <c r="AM481" s="52"/>
      <c r="AN481" s="52"/>
      <c r="AO481" s="56"/>
      <c r="AP481" s="56"/>
      <c r="AQ481" s="56"/>
      <c r="AR481" s="58"/>
      <c r="AS481" s="58"/>
      <c r="AT481" s="58"/>
      <c r="AU481" s="60"/>
      <c r="AV481" s="60"/>
      <c r="AW481" s="61"/>
      <c r="AX481" s="62"/>
      <c r="AY481" s="31" t="str">
        <f t="shared" si="52"/>
        <v/>
      </c>
      <c r="AZ481" s="63"/>
      <c r="BA481" s="69"/>
      <c r="BB481" s="69"/>
      <c r="BC481" s="69"/>
      <c r="BD481" s="71"/>
      <c r="BE481" s="71"/>
      <c r="BF481" s="71"/>
      <c r="BG481" s="72"/>
      <c r="BH481" s="73"/>
      <c r="BI481" s="73"/>
      <c r="BJ481" s="74"/>
      <c r="BK481" s="74"/>
      <c r="BL481" s="77" t="str">
        <f t="shared" si="53"/>
        <v/>
      </c>
      <c r="BM481" s="80" t="str">
        <f t="shared" si="54"/>
        <v/>
      </c>
      <c r="BN481" s="139"/>
      <c r="BO481" s="82" t="str">
        <f>IF(ISBLANK(A481),"",VLOOKUP(LEFT(A481,1),Coordinate,2,FALSE))</f>
        <v/>
      </c>
      <c r="BP481" s="83">
        <f t="shared" si="47"/>
        <v>0</v>
      </c>
      <c r="BQ481" s="84">
        <f t="shared" si="48"/>
        <v>0</v>
      </c>
      <c r="BR481" s="54" t="str">
        <f>IF(ISBLANK(A481),"",vlookup(LEFT(A481,1),Coordinate,9,false))</f>
        <v/>
      </c>
      <c r="BS481" s="54" t="str">
        <f>IF(ISBLANK(A481),"",VLOOKUP(MID(A481,2,1),Coordinate,9,false))</f>
        <v/>
      </c>
      <c r="BT481" s="54" t="str">
        <f>IF(ISBLANK(A481),"",VLOOKUP(MID(A481,3,1),Coordinate,9,false))</f>
        <v/>
      </c>
      <c r="BU481" s="54" t="str">
        <f>IF(ISBLANK(A481),"",VLOOKUP(MID(A481,4,1),Coordinate,9,false))</f>
        <v/>
      </c>
      <c r="BV481" s="54" t="str">
        <f>IF(ISBLANK(A481),"",VLOOKUP(MID(A481,5,1),Coordinate,9,false))</f>
        <v/>
      </c>
      <c r="BW481" s="54" t="str">
        <f>IF(ISBLANK(A481),"",VLOOKUP(MID(A481,6,1),Coordinate,9,false))</f>
        <v/>
      </c>
      <c r="BX481" s="84" t="str">
        <f>IF(ISBLANK(A481),"",VLOOKUP(RIGHT(A481,1),Coordinate,9,false))</f>
        <v/>
      </c>
      <c r="BY481" s="84">
        <f t="array" ref="BY481">SUMPRODUCT(BR481:BX481,TRANSPOSE(Weights))</f>
        <v>0</v>
      </c>
      <c r="BZ481" s="53"/>
    </row>
    <row r="482">
      <c r="A482" s="147"/>
      <c r="B482" s="51" t="str">
        <f>IF(ISBLANK(A482),"",if(C482="","N",if(VLOOKUP(BQ482,NewPlanet,3,false)=C482,"Y","N")))</f>
        <v/>
      </c>
      <c r="C482" s="141"/>
      <c r="D482" s="52"/>
      <c r="E482" s="52"/>
      <c r="F482" s="52"/>
      <c r="G482" s="52"/>
      <c r="H482" s="52"/>
      <c r="I482" s="54" t="str">
        <f t="shared" si="50"/>
        <v/>
      </c>
      <c r="J482" s="52"/>
      <c r="K482" s="52"/>
      <c r="L482" s="52"/>
      <c r="M482" s="52"/>
      <c r="N482" s="52"/>
      <c r="O482" s="54" t="str">
        <f t="shared" si="51"/>
        <v/>
      </c>
      <c r="P482" s="142"/>
      <c r="Q482" s="56"/>
      <c r="R482" s="143"/>
      <c r="S482" s="58"/>
      <c r="T482" s="144"/>
      <c r="U482" s="60"/>
      <c r="V482" s="61"/>
      <c r="W482" s="62"/>
      <c r="X482" s="52"/>
      <c r="Y482" s="63"/>
      <c r="Z482" s="52"/>
      <c r="AA482" s="52"/>
      <c r="AB482" s="52"/>
      <c r="AC482" s="65"/>
      <c r="AD482" s="52"/>
      <c r="AE482" s="52"/>
      <c r="AF482" s="52"/>
      <c r="AG482" s="65"/>
      <c r="AH482" s="52"/>
      <c r="AI482" s="52"/>
      <c r="AJ482" s="52"/>
      <c r="AK482" s="65"/>
      <c r="AL482" s="52"/>
      <c r="AM482" s="52"/>
      <c r="AN482" s="52"/>
      <c r="AO482" s="56"/>
      <c r="AP482" s="56"/>
      <c r="AQ482" s="56"/>
      <c r="AR482" s="58"/>
      <c r="AS482" s="58"/>
      <c r="AT482" s="58"/>
      <c r="AU482" s="60"/>
      <c r="AV482" s="60"/>
      <c r="AW482" s="61"/>
      <c r="AX482" s="62"/>
      <c r="AY482" s="31" t="str">
        <f t="shared" si="52"/>
        <v/>
      </c>
      <c r="AZ482" s="63"/>
      <c r="BA482" s="69"/>
      <c r="BB482" s="69"/>
      <c r="BC482" s="69"/>
      <c r="BD482" s="71"/>
      <c r="BE482" s="71"/>
      <c r="BF482" s="71"/>
      <c r="BG482" s="72"/>
      <c r="BH482" s="73"/>
      <c r="BI482" s="73"/>
      <c r="BJ482" s="74"/>
      <c r="BK482" s="74"/>
      <c r="BL482" s="77" t="str">
        <f t="shared" si="53"/>
        <v/>
      </c>
      <c r="BM482" s="80" t="str">
        <f t="shared" si="54"/>
        <v/>
      </c>
      <c r="BN482" s="139"/>
      <c r="BO482" s="82" t="str">
        <f>IF(ISBLANK(A482),"",VLOOKUP(LEFT(A482,1),Coordinate,2,FALSE))</f>
        <v/>
      </c>
      <c r="BP482" s="83">
        <f t="shared" si="47"/>
        <v>0</v>
      </c>
      <c r="BQ482" s="84">
        <f t="shared" si="48"/>
        <v>0</v>
      </c>
      <c r="BR482" s="54" t="str">
        <f>IF(ISBLANK(A482),"",vlookup(LEFT(A482,1),Coordinate,9,false))</f>
        <v/>
      </c>
      <c r="BS482" s="54" t="str">
        <f>IF(ISBLANK(A482),"",VLOOKUP(MID(A482,2,1),Coordinate,9,false))</f>
        <v/>
      </c>
      <c r="BT482" s="54" t="str">
        <f>IF(ISBLANK(A482),"",VLOOKUP(MID(A482,3,1),Coordinate,9,false))</f>
        <v/>
      </c>
      <c r="BU482" s="54" t="str">
        <f>IF(ISBLANK(A482),"",VLOOKUP(MID(A482,4,1),Coordinate,9,false))</f>
        <v/>
      </c>
      <c r="BV482" s="54" t="str">
        <f>IF(ISBLANK(A482),"",VLOOKUP(MID(A482,5,1),Coordinate,9,false))</f>
        <v/>
      </c>
      <c r="BW482" s="54" t="str">
        <f>IF(ISBLANK(A482),"",VLOOKUP(MID(A482,6,1),Coordinate,9,false))</f>
        <v/>
      </c>
      <c r="BX482" s="84" t="str">
        <f>IF(ISBLANK(A482),"",VLOOKUP(RIGHT(A482,1),Coordinate,9,false))</f>
        <v/>
      </c>
      <c r="BY482" s="84">
        <f t="array" ref="BY482">SUMPRODUCT(BR482:BX482,TRANSPOSE(Weights))</f>
        <v>0</v>
      </c>
      <c r="BZ482" s="53"/>
    </row>
    <row r="483">
      <c r="A483" s="147"/>
      <c r="B483" s="51" t="str">
        <f>IF(ISBLANK(A483),"",if(C483="","N",if(VLOOKUP(BQ483,NewPlanet,3,false)=C483,"Y","N")))</f>
        <v/>
      </c>
      <c r="C483" s="141"/>
      <c r="D483" s="52"/>
      <c r="E483" s="52"/>
      <c r="F483" s="52"/>
      <c r="G483" s="52"/>
      <c r="H483" s="52"/>
      <c r="I483" s="54" t="str">
        <f t="shared" si="50"/>
        <v/>
      </c>
      <c r="J483" s="52"/>
      <c r="K483" s="52"/>
      <c r="L483" s="52"/>
      <c r="M483" s="52"/>
      <c r="N483" s="52"/>
      <c r="O483" s="54" t="str">
        <f t="shared" si="51"/>
        <v/>
      </c>
      <c r="P483" s="142"/>
      <c r="Q483" s="56"/>
      <c r="R483" s="143"/>
      <c r="S483" s="58"/>
      <c r="T483" s="144"/>
      <c r="U483" s="60"/>
      <c r="V483" s="61"/>
      <c r="W483" s="62"/>
      <c r="X483" s="52"/>
      <c r="Y483" s="63"/>
      <c r="Z483" s="52"/>
      <c r="AA483" s="52"/>
      <c r="AB483" s="52"/>
      <c r="AC483" s="65"/>
      <c r="AD483" s="52"/>
      <c r="AE483" s="52"/>
      <c r="AF483" s="52"/>
      <c r="AG483" s="65"/>
      <c r="AH483" s="52"/>
      <c r="AI483" s="52"/>
      <c r="AJ483" s="52"/>
      <c r="AK483" s="65"/>
      <c r="AL483" s="52"/>
      <c r="AM483" s="52"/>
      <c r="AN483" s="52"/>
      <c r="AO483" s="56"/>
      <c r="AP483" s="56"/>
      <c r="AQ483" s="56"/>
      <c r="AR483" s="58"/>
      <c r="AS483" s="58"/>
      <c r="AT483" s="58"/>
      <c r="AU483" s="60"/>
      <c r="AV483" s="60"/>
      <c r="AW483" s="61"/>
      <c r="AX483" s="62"/>
      <c r="AY483" s="31" t="str">
        <f t="shared" si="52"/>
        <v/>
      </c>
      <c r="AZ483" s="63"/>
      <c r="BA483" s="69"/>
      <c r="BB483" s="69"/>
      <c r="BC483" s="69"/>
      <c r="BD483" s="71"/>
      <c r="BE483" s="71"/>
      <c r="BF483" s="71"/>
      <c r="BG483" s="72"/>
      <c r="BH483" s="73"/>
      <c r="BI483" s="73"/>
      <c r="BJ483" s="74"/>
      <c r="BK483" s="74"/>
      <c r="BL483" s="77" t="str">
        <f t="shared" si="53"/>
        <v/>
      </c>
      <c r="BM483" s="80" t="str">
        <f t="shared" si="54"/>
        <v/>
      </c>
      <c r="BN483" s="139"/>
      <c r="BO483" s="82" t="str">
        <f>IF(ISBLANK(A483),"",VLOOKUP(LEFT(A483,1),Coordinate,2,FALSE))</f>
        <v/>
      </c>
      <c r="BP483" s="83">
        <f t="shared" si="47"/>
        <v>0</v>
      </c>
      <c r="BQ483" s="84">
        <f t="shared" si="48"/>
        <v>0</v>
      </c>
      <c r="BR483" s="54" t="str">
        <f>IF(ISBLANK(A483),"",vlookup(LEFT(A483,1),Coordinate,9,false))</f>
        <v/>
      </c>
      <c r="BS483" s="54" t="str">
        <f>IF(ISBLANK(A483),"",VLOOKUP(MID(A483,2,1),Coordinate,9,false))</f>
        <v/>
      </c>
      <c r="BT483" s="54" t="str">
        <f>IF(ISBLANK(A483),"",VLOOKUP(MID(A483,3,1),Coordinate,9,false))</f>
        <v/>
      </c>
      <c r="BU483" s="54" t="str">
        <f>IF(ISBLANK(A483),"",VLOOKUP(MID(A483,4,1),Coordinate,9,false))</f>
        <v/>
      </c>
      <c r="BV483" s="54" t="str">
        <f>IF(ISBLANK(A483),"",VLOOKUP(MID(A483,5,1),Coordinate,9,false))</f>
        <v/>
      </c>
      <c r="BW483" s="54" t="str">
        <f>IF(ISBLANK(A483),"",VLOOKUP(MID(A483,6,1),Coordinate,9,false))</f>
        <v/>
      </c>
      <c r="BX483" s="84" t="str">
        <f>IF(ISBLANK(A483),"",VLOOKUP(RIGHT(A483,1),Coordinate,9,false))</f>
        <v/>
      </c>
      <c r="BY483" s="84">
        <f t="array" ref="BY483">SUMPRODUCT(BR483:BX483,TRANSPOSE(Weights))</f>
        <v>0</v>
      </c>
      <c r="BZ483" s="53"/>
    </row>
    <row r="484">
      <c r="A484" s="147"/>
      <c r="B484" s="51" t="str">
        <f>IF(ISBLANK(A484),"",if(C484="","N",if(VLOOKUP(BQ484,NewPlanet,3,false)=C484,"Y","N")))</f>
        <v/>
      </c>
      <c r="C484" s="141"/>
      <c r="D484" s="52"/>
      <c r="E484" s="52"/>
      <c r="F484" s="52"/>
      <c r="G484" s="52"/>
      <c r="H484" s="52"/>
      <c r="I484" s="54" t="str">
        <f t="shared" si="50"/>
        <v/>
      </c>
      <c r="J484" s="52"/>
      <c r="K484" s="52"/>
      <c r="L484" s="52"/>
      <c r="M484" s="52"/>
      <c r="N484" s="52"/>
      <c r="O484" s="54" t="str">
        <f t="shared" si="51"/>
        <v/>
      </c>
      <c r="P484" s="142"/>
      <c r="Q484" s="56"/>
      <c r="R484" s="143"/>
      <c r="S484" s="58"/>
      <c r="T484" s="144"/>
      <c r="U484" s="60"/>
      <c r="V484" s="61"/>
      <c r="W484" s="62"/>
      <c r="X484" s="52"/>
      <c r="Y484" s="63"/>
      <c r="Z484" s="52"/>
      <c r="AA484" s="52"/>
      <c r="AB484" s="52"/>
      <c r="AC484" s="65"/>
      <c r="AD484" s="52"/>
      <c r="AE484" s="52"/>
      <c r="AF484" s="52"/>
      <c r="AG484" s="65"/>
      <c r="AH484" s="52"/>
      <c r="AI484" s="52"/>
      <c r="AJ484" s="52"/>
      <c r="AK484" s="65"/>
      <c r="AL484" s="52"/>
      <c r="AM484" s="52"/>
      <c r="AN484" s="52"/>
      <c r="AO484" s="56"/>
      <c r="AP484" s="56"/>
      <c r="AQ484" s="56"/>
      <c r="AR484" s="58"/>
      <c r="AS484" s="58"/>
      <c r="AT484" s="58"/>
      <c r="AU484" s="60"/>
      <c r="AV484" s="60"/>
      <c r="AW484" s="61"/>
      <c r="AX484" s="62"/>
      <c r="AY484" s="31" t="str">
        <f t="shared" si="52"/>
        <v/>
      </c>
      <c r="AZ484" s="63"/>
      <c r="BA484" s="69"/>
      <c r="BB484" s="69"/>
      <c r="BC484" s="69"/>
      <c r="BD484" s="71"/>
      <c r="BE484" s="71"/>
      <c r="BF484" s="71"/>
      <c r="BG484" s="72"/>
      <c r="BH484" s="73"/>
      <c r="BI484" s="73"/>
      <c r="BJ484" s="74"/>
      <c r="BK484" s="74"/>
      <c r="BL484" s="77" t="str">
        <f t="shared" si="53"/>
        <v/>
      </c>
      <c r="BM484" s="80" t="str">
        <f t="shared" si="54"/>
        <v/>
      </c>
      <c r="BN484" s="139"/>
      <c r="BO484" s="82" t="str">
        <f>IF(ISBLANK(A484),"",VLOOKUP(LEFT(A484,1),Coordinate,2,FALSE))</f>
        <v/>
      </c>
      <c r="BP484" s="83">
        <f t="shared" si="47"/>
        <v>0</v>
      </c>
      <c r="BQ484" s="84">
        <f t="shared" si="48"/>
        <v>0</v>
      </c>
      <c r="BR484" s="54" t="str">
        <f>IF(ISBLANK(A484),"",vlookup(LEFT(A484,1),Coordinate,9,false))</f>
        <v/>
      </c>
      <c r="BS484" s="54" t="str">
        <f>IF(ISBLANK(A484),"",VLOOKUP(MID(A484,2,1),Coordinate,9,false))</f>
        <v/>
      </c>
      <c r="BT484" s="54" t="str">
        <f>IF(ISBLANK(A484),"",VLOOKUP(MID(A484,3,1),Coordinate,9,false))</f>
        <v/>
      </c>
      <c r="BU484" s="54" t="str">
        <f>IF(ISBLANK(A484),"",VLOOKUP(MID(A484,4,1),Coordinate,9,false))</f>
        <v/>
      </c>
      <c r="BV484" s="54" t="str">
        <f>IF(ISBLANK(A484),"",VLOOKUP(MID(A484,5,1),Coordinate,9,false))</f>
        <v/>
      </c>
      <c r="BW484" s="54" t="str">
        <f>IF(ISBLANK(A484),"",VLOOKUP(MID(A484,6,1),Coordinate,9,false))</f>
        <v/>
      </c>
      <c r="BX484" s="84" t="str">
        <f>IF(ISBLANK(A484),"",VLOOKUP(RIGHT(A484,1),Coordinate,9,false))</f>
        <v/>
      </c>
      <c r="BY484" s="84">
        <f t="array" ref="BY484">SUMPRODUCT(BR484:BX484,TRANSPOSE(Weights))</f>
        <v>0</v>
      </c>
      <c r="BZ484" s="53"/>
    </row>
    <row r="485">
      <c r="A485" s="147"/>
      <c r="B485" s="51" t="str">
        <f>IF(ISBLANK(A485),"",if(C485="","N",if(VLOOKUP(BQ485,NewPlanet,3,false)=C485,"Y","N")))</f>
        <v/>
      </c>
      <c r="C485" s="141"/>
      <c r="D485" s="52"/>
      <c r="E485" s="52"/>
      <c r="F485" s="52"/>
      <c r="G485" s="52"/>
      <c r="H485" s="52"/>
      <c r="I485" s="54" t="str">
        <f t="shared" si="50"/>
        <v/>
      </c>
      <c r="J485" s="52"/>
      <c r="K485" s="52"/>
      <c r="L485" s="52"/>
      <c r="M485" s="52"/>
      <c r="N485" s="52"/>
      <c r="O485" s="54" t="str">
        <f t="shared" si="51"/>
        <v/>
      </c>
      <c r="P485" s="142"/>
      <c r="Q485" s="56"/>
      <c r="R485" s="143"/>
      <c r="S485" s="58"/>
      <c r="T485" s="144"/>
      <c r="U485" s="60"/>
      <c r="V485" s="61"/>
      <c r="W485" s="62"/>
      <c r="X485" s="52"/>
      <c r="Y485" s="63"/>
      <c r="Z485" s="52"/>
      <c r="AA485" s="52"/>
      <c r="AB485" s="52"/>
      <c r="AC485" s="65"/>
      <c r="AD485" s="52"/>
      <c r="AE485" s="52"/>
      <c r="AF485" s="52"/>
      <c r="AG485" s="65"/>
      <c r="AH485" s="52"/>
      <c r="AI485" s="52"/>
      <c r="AJ485" s="52"/>
      <c r="AK485" s="65"/>
      <c r="AL485" s="52"/>
      <c r="AM485" s="52"/>
      <c r="AN485" s="52"/>
      <c r="AO485" s="56"/>
      <c r="AP485" s="56"/>
      <c r="AQ485" s="56"/>
      <c r="AR485" s="58"/>
      <c r="AS485" s="58"/>
      <c r="AT485" s="58"/>
      <c r="AU485" s="60"/>
      <c r="AV485" s="60"/>
      <c r="AW485" s="61"/>
      <c r="AX485" s="62"/>
      <c r="AY485" s="31" t="str">
        <f t="shared" si="52"/>
        <v/>
      </c>
      <c r="AZ485" s="63"/>
      <c r="BA485" s="69"/>
      <c r="BB485" s="69"/>
      <c r="BC485" s="69"/>
      <c r="BD485" s="71"/>
      <c r="BE485" s="71"/>
      <c r="BF485" s="71"/>
      <c r="BG485" s="72"/>
      <c r="BH485" s="73"/>
      <c r="BI485" s="73"/>
      <c r="BJ485" s="74"/>
      <c r="BK485" s="74"/>
      <c r="BL485" s="77" t="str">
        <f t="shared" si="53"/>
        <v/>
      </c>
      <c r="BM485" s="80" t="str">
        <f t="shared" si="54"/>
        <v/>
      </c>
      <c r="BN485" s="139"/>
      <c r="BO485" s="82" t="str">
        <f>IF(ISBLANK(A485),"",VLOOKUP(LEFT(A485,1),Coordinate,2,FALSE))</f>
        <v/>
      </c>
      <c r="BP485" s="83">
        <f t="shared" si="47"/>
        <v>0</v>
      </c>
      <c r="BQ485" s="84">
        <f t="shared" si="48"/>
        <v>0</v>
      </c>
      <c r="BR485" s="54" t="str">
        <f>IF(ISBLANK(A485),"",vlookup(LEFT(A485,1),Coordinate,9,false))</f>
        <v/>
      </c>
      <c r="BS485" s="54" t="str">
        <f>IF(ISBLANK(A485),"",VLOOKUP(MID(A485,2,1),Coordinate,9,false))</f>
        <v/>
      </c>
      <c r="BT485" s="54" t="str">
        <f>IF(ISBLANK(A485),"",VLOOKUP(MID(A485,3,1),Coordinate,9,false))</f>
        <v/>
      </c>
      <c r="BU485" s="54" t="str">
        <f>IF(ISBLANK(A485),"",VLOOKUP(MID(A485,4,1),Coordinate,9,false))</f>
        <v/>
      </c>
      <c r="BV485" s="54" t="str">
        <f>IF(ISBLANK(A485),"",VLOOKUP(MID(A485,5,1),Coordinate,9,false))</f>
        <v/>
      </c>
      <c r="BW485" s="54" t="str">
        <f>IF(ISBLANK(A485),"",VLOOKUP(MID(A485,6,1),Coordinate,9,false))</f>
        <v/>
      </c>
      <c r="BX485" s="84" t="str">
        <f>IF(ISBLANK(A485),"",VLOOKUP(RIGHT(A485,1),Coordinate,9,false))</f>
        <v/>
      </c>
      <c r="BY485" s="84">
        <f t="array" ref="BY485">SUMPRODUCT(BR485:BX485,TRANSPOSE(Weights))</f>
        <v>0</v>
      </c>
      <c r="BZ485" s="53"/>
    </row>
    <row r="486">
      <c r="A486" s="147"/>
      <c r="B486" s="51" t="str">
        <f>IF(ISBLANK(A486),"",if(C486="","N",if(VLOOKUP(BQ486,NewPlanet,3,false)=C486,"Y","N")))</f>
        <v/>
      </c>
      <c r="C486" s="141"/>
      <c r="D486" s="52"/>
      <c r="E486" s="52"/>
      <c r="F486" s="52"/>
      <c r="G486" s="52"/>
      <c r="H486" s="52"/>
      <c r="I486" s="54" t="str">
        <f t="shared" si="50"/>
        <v/>
      </c>
      <c r="J486" s="52"/>
      <c r="K486" s="52"/>
      <c r="L486" s="52"/>
      <c r="M486" s="52"/>
      <c r="N486" s="52"/>
      <c r="O486" s="54" t="str">
        <f t="shared" si="51"/>
        <v/>
      </c>
      <c r="P486" s="142"/>
      <c r="Q486" s="56"/>
      <c r="R486" s="143"/>
      <c r="S486" s="58"/>
      <c r="T486" s="144"/>
      <c r="U486" s="60"/>
      <c r="V486" s="61"/>
      <c r="W486" s="62"/>
      <c r="X486" s="52"/>
      <c r="Y486" s="63"/>
      <c r="Z486" s="52"/>
      <c r="AA486" s="52"/>
      <c r="AB486" s="52"/>
      <c r="AC486" s="65"/>
      <c r="AD486" s="52"/>
      <c r="AE486" s="52"/>
      <c r="AF486" s="52"/>
      <c r="AG486" s="65"/>
      <c r="AH486" s="52"/>
      <c r="AI486" s="52"/>
      <c r="AJ486" s="52"/>
      <c r="AK486" s="65"/>
      <c r="AL486" s="52"/>
      <c r="AM486" s="52"/>
      <c r="AN486" s="52"/>
      <c r="AO486" s="56"/>
      <c r="AP486" s="56"/>
      <c r="AQ486" s="56"/>
      <c r="AR486" s="58"/>
      <c r="AS486" s="58"/>
      <c r="AT486" s="58"/>
      <c r="AU486" s="60"/>
      <c r="AV486" s="60"/>
      <c r="AW486" s="61"/>
      <c r="AX486" s="62"/>
      <c r="AY486" s="31" t="str">
        <f t="shared" si="52"/>
        <v/>
      </c>
      <c r="AZ486" s="63"/>
      <c r="BA486" s="69"/>
      <c r="BB486" s="69"/>
      <c r="BC486" s="69"/>
      <c r="BD486" s="71"/>
      <c r="BE486" s="71"/>
      <c r="BF486" s="71"/>
      <c r="BG486" s="72"/>
      <c r="BH486" s="73"/>
      <c r="BI486" s="73"/>
      <c r="BJ486" s="74"/>
      <c r="BK486" s="74"/>
      <c r="BL486" s="77" t="str">
        <f t="shared" si="53"/>
        <v/>
      </c>
      <c r="BM486" s="80" t="str">
        <f t="shared" si="54"/>
        <v/>
      </c>
      <c r="BN486" s="139"/>
      <c r="BO486" s="82" t="str">
        <f>IF(ISBLANK(A486),"",VLOOKUP(LEFT(A486,1),Coordinate,2,FALSE))</f>
        <v/>
      </c>
      <c r="BP486" s="83">
        <f t="shared" si="47"/>
        <v>0</v>
      </c>
      <c r="BQ486" s="84">
        <f t="shared" si="48"/>
        <v>0</v>
      </c>
      <c r="BR486" s="54" t="str">
        <f>IF(ISBLANK(A486),"",vlookup(LEFT(A486,1),Coordinate,9,false))</f>
        <v/>
      </c>
      <c r="BS486" s="54" t="str">
        <f>IF(ISBLANK(A486),"",VLOOKUP(MID(A486,2,1),Coordinate,9,false))</f>
        <v/>
      </c>
      <c r="BT486" s="54" t="str">
        <f>IF(ISBLANK(A486),"",VLOOKUP(MID(A486,3,1),Coordinate,9,false))</f>
        <v/>
      </c>
      <c r="BU486" s="54" t="str">
        <f>IF(ISBLANK(A486),"",VLOOKUP(MID(A486,4,1),Coordinate,9,false))</f>
        <v/>
      </c>
      <c r="BV486" s="54" t="str">
        <f>IF(ISBLANK(A486),"",VLOOKUP(MID(A486,5,1),Coordinate,9,false))</f>
        <v/>
      </c>
      <c r="BW486" s="54" t="str">
        <f>IF(ISBLANK(A486),"",VLOOKUP(MID(A486,6,1),Coordinate,9,false))</f>
        <v/>
      </c>
      <c r="BX486" s="84" t="str">
        <f>IF(ISBLANK(A486),"",VLOOKUP(RIGHT(A486,1),Coordinate,9,false))</f>
        <v/>
      </c>
      <c r="BY486" s="84">
        <f t="array" ref="BY486">SUMPRODUCT(BR486:BX486,TRANSPOSE(Weights))</f>
        <v>0</v>
      </c>
      <c r="BZ486" s="53"/>
    </row>
    <row r="487">
      <c r="A487" s="147"/>
      <c r="B487" s="51" t="str">
        <f>IF(ISBLANK(A487),"",if(C487="","N",if(VLOOKUP(BQ487,NewPlanet,3,false)=C487,"Y","N")))</f>
        <v/>
      </c>
      <c r="C487" s="141"/>
      <c r="D487" s="52"/>
      <c r="E487" s="52"/>
      <c r="F487" s="52"/>
      <c r="G487" s="52"/>
      <c r="H487" s="52"/>
      <c r="I487" s="54" t="str">
        <f t="shared" si="50"/>
        <v/>
      </c>
      <c r="J487" s="52"/>
      <c r="K487" s="52"/>
      <c r="L487" s="52"/>
      <c r="M487" s="52"/>
      <c r="N487" s="52"/>
      <c r="O487" s="54" t="str">
        <f t="shared" si="51"/>
        <v/>
      </c>
      <c r="P487" s="142"/>
      <c r="Q487" s="56"/>
      <c r="R487" s="143"/>
      <c r="S487" s="58"/>
      <c r="T487" s="144"/>
      <c r="U487" s="60"/>
      <c r="V487" s="61"/>
      <c r="W487" s="62"/>
      <c r="X487" s="52"/>
      <c r="Y487" s="63"/>
      <c r="Z487" s="52"/>
      <c r="AA487" s="52"/>
      <c r="AB487" s="52"/>
      <c r="AC487" s="65"/>
      <c r="AD487" s="52"/>
      <c r="AE487" s="52"/>
      <c r="AF487" s="52"/>
      <c r="AG487" s="65"/>
      <c r="AH487" s="52"/>
      <c r="AI487" s="52"/>
      <c r="AJ487" s="52"/>
      <c r="AK487" s="65"/>
      <c r="AL487" s="52"/>
      <c r="AM487" s="52"/>
      <c r="AN487" s="52"/>
      <c r="AO487" s="56"/>
      <c r="AP487" s="56"/>
      <c r="AQ487" s="56"/>
      <c r="AR487" s="58"/>
      <c r="AS487" s="58"/>
      <c r="AT487" s="58"/>
      <c r="AU487" s="60"/>
      <c r="AV487" s="60"/>
      <c r="AW487" s="61"/>
      <c r="AX487" s="62"/>
      <c r="AY487" s="31" t="str">
        <f t="shared" si="52"/>
        <v/>
      </c>
      <c r="AZ487" s="63"/>
      <c r="BA487" s="69"/>
      <c r="BB487" s="69"/>
      <c r="BC487" s="69"/>
      <c r="BD487" s="71"/>
      <c r="BE487" s="71"/>
      <c r="BF487" s="71"/>
      <c r="BG487" s="72"/>
      <c r="BH487" s="73"/>
      <c r="BI487" s="73"/>
      <c r="BJ487" s="74"/>
      <c r="BK487" s="74"/>
      <c r="BL487" s="77" t="str">
        <f t="shared" si="53"/>
        <v/>
      </c>
      <c r="BM487" s="80" t="str">
        <f t="shared" si="54"/>
        <v/>
      </c>
      <c r="BN487" s="139"/>
      <c r="BO487" s="82" t="str">
        <f>IF(ISBLANK(A487),"",VLOOKUP(LEFT(A487,1),Coordinate,2,FALSE))</f>
        <v/>
      </c>
      <c r="BP487" s="83">
        <f t="shared" si="47"/>
        <v>0</v>
      </c>
      <c r="BQ487" s="84">
        <f t="shared" si="48"/>
        <v>0</v>
      </c>
      <c r="BR487" s="54" t="str">
        <f>IF(ISBLANK(A487),"",vlookup(LEFT(A487,1),Coordinate,9,false))</f>
        <v/>
      </c>
      <c r="BS487" s="54" t="str">
        <f>IF(ISBLANK(A487),"",VLOOKUP(MID(A487,2,1),Coordinate,9,false))</f>
        <v/>
      </c>
      <c r="BT487" s="54" t="str">
        <f>IF(ISBLANK(A487),"",VLOOKUP(MID(A487,3,1),Coordinate,9,false))</f>
        <v/>
      </c>
      <c r="BU487" s="54" t="str">
        <f>IF(ISBLANK(A487),"",VLOOKUP(MID(A487,4,1),Coordinate,9,false))</f>
        <v/>
      </c>
      <c r="BV487" s="54" t="str">
        <f>IF(ISBLANK(A487),"",VLOOKUP(MID(A487,5,1),Coordinate,9,false))</f>
        <v/>
      </c>
      <c r="BW487" s="54" t="str">
        <f>IF(ISBLANK(A487),"",VLOOKUP(MID(A487,6,1),Coordinate,9,false))</f>
        <v/>
      </c>
      <c r="BX487" s="84" t="str">
        <f>IF(ISBLANK(A487),"",VLOOKUP(RIGHT(A487,1),Coordinate,9,false))</f>
        <v/>
      </c>
      <c r="BY487" s="84">
        <f t="array" ref="BY487">SUMPRODUCT(BR487:BX487,TRANSPOSE(Weights))</f>
        <v>0</v>
      </c>
      <c r="BZ487" s="53"/>
    </row>
    <row r="488">
      <c r="A488" s="147"/>
      <c r="B488" s="51" t="str">
        <f>IF(ISBLANK(A488),"",if(C488="","N",if(VLOOKUP(BQ488,NewPlanet,3,false)=C488,"Y","N")))</f>
        <v/>
      </c>
      <c r="C488" s="141"/>
      <c r="D488" s="52"/>
      <c r="E488" s="52"/>
      <c r="F488" s="52"/>
      <c r="G488" s="52"/>
      <c r="H488" s="52"/>
      <c r="I488" s="54" t="str">
        <f t="shared" si="50"/>
        <v/>
      </c>
      <c r="J488" s="52"/>
      <c r="K488" s="52"/>
      <c r="L488" s="52"/>
      <c r="M488" s="52"/>
      <c r="N488" s="52"/>
      <c r="O488" s="54" t="str">
        <f t="shared" si="51"/>
        <v/>
      </c>
      <c r="P488" s="55"/>
      <c r="Q488" s="56"/>
      <c r="R488" s="143"/>
      <c r="S488" s="58"/>
      <c r="T488" s="144"/>
      <c r="U488" s="60"/>
      <c r="V488" s="61"/>
      <c r="W488" s="62"/>
      <c r="X488" s="52"/>
      <c r="Y488" s="63"/>
      <c r="Z488" s="52"/>
      <c r="AA488" s="52"/>
      <c r="AB488" s="52"/>
      <c r="AC488" s="65"/>
      <c r="AD488" s="52"/>
      <c r="AE488" s="52"/>
      <c r="AF488" s="52"/>
      <c r="AG488" s="65"/>
      <c r="AH488" s="52"/>
      <c r="AI488" s="52"/>
      <c r="AJ488" s="52"/>
      <c r="AK488" s="65"/>
      <c r="AL488" s="52"/>
      <c r="AM488" s="52"/>
      <c r="AN488" s="52"/>
      <c r="AO488" s="56"/>
      <c r="AP488" s="56"/>
      <c r="AQ488" s="56"/>
      <c r="AR488" s="58"/>
      <c r="AS488" s="58"/>
      <c r="AT488" s="58"/>
      <c r="AU488" s="60"/>
      <c r="AV488" s="60"/>
      <c r="AW488" s="61"/>
      <c r="AX488" s="62"/>
      <c r="AY488" s="31" t="str">
        <f t="shared" si="52"/>
        <v/>
      </c>
      <c r="AZ488" s="63"/>
      <c r="BA488" s="69"/>
      <c r="BB488" s="69"/>
      <c r="BC488" s="69"/>
      <c r="BD488" s="71"/>
      <c r="BE488" s="71"/>
      <c r="BF488" s="71"/>
      <c r="BG488" s="72"/>
      <c r="BH488" s="73"/>
      <c r="BI488" s="73"/>
      <c r="BJ488" s="74"/>
      <c r="BK488" s="74"/>
      <c r="BL488" s="77" t="str">
        <f t="shared" si="53"/>
        <v/>
      </c>
      <c r="BM488" s="80" t="str">
        <f t="shared" si="54"/>
        <v/>
      </c>
      <c r="BN488" s="139"/>
      <c r="BO488" s="82" t="str">
        <f>IF(ISBLANK(A488),"",VLOOKUP(LEFT(A488,1),Coordinate,2,FALSE))</f>
        <v/>
      </c>
      <c r="BP488" s="83">
        <f t="shared" si="47"/>
        <v>0</v>
      </c>
      <c r="BQ488" s="84">
        <f t="shared" si="48"/>
        <v>0</v>
      </c>
      <c r="BR488" s="54" t="str">
        <f>IF(ISBLANK(A488),"",vlookup(LEFT(A488,1),Coordinate,9,false))</f>
        <v/>
      </c>
      <c r="BS488" s="54" t="str">
        <f>IF(ISBLANK(A488),"",VLOOKUP(MID(A488,2,1),Coordinate,9,false))</f>
        <v/>
      </c>
      <c r="BT488" s="54" t="str">
        <f>IF(ISBLANK(A488),"",VLOOKUP(MID(A488,3,1),Coordinate,9,false))</f>
        <v/>
      </c>
      <c r="BU488" s="54" t="str">
        <f>IF(ISBLANK(A488),"",VLOOKUP(MID(A488,4,1),Coordinate,9,false))</f>
        <v/>
      </c>
      <c r="BV488" s="54" t="str">
        <f>IF(ISBLANK(A488),"",VLOOKUP(MID(A488,5,1),Coordinate,9,false))</f>
        <v/>
      </c>
      <c r="BW488" s="54" t="str">
        <f>IF(ISBLANK(A488),"",VLOOKUP(MID(A488,6,1),Coordinate,9,false))</f>
        <v/>
      </c>
      <c r="BX488" s="84" t="str">
        <f>IF(ISBLANK(A488),"",VLOOKUP(RIGHT(A488,1),Coordinate,9,false))</f>
        <v/>
      </c>
      <c r="BY488" s="84">
        <f t="array" ref="BY488">SUMPRODUCT(BR488:BX488,TRANSPOSE(Weights))</f>
        <v>0</v>
      </c>
      <c r="BZ488" s="53"/>
    </row>
  </sheetData>
  <conditionalFormatting sqref="A22:A27 C22:H27 I22:I28 J22:N27 O22:O28 P22:X27">
    <cfRule type="cellIs" dxfId="4" priority="1" operator="equal">
      <formula>"Y"</formula>
    </cfRule>
  </conditionalFormatting>
  <conditionalFormatting sqref="P22:P27 Q22:R27 T22:T27">
    <cfRule type="cellIs" dxfId="0" priority="2" operator="equal">
      <formula>"Primitive"</formula>
    </cfRule>
  </conditionalFormatting>
  <conditionalFormatting sqref="O22:O28 P22:U27">
    <cfRule type="cellIs" dxfId="1" priority="3" operator="equal">
      <formula>"Advanced"</formula>
    </cfRule>
  </conditionalFormatting>
  <conditionalFormatting sqref="O22:O28 P22:U27">
    <cfRule type="cellIs" dxfId="2" priority="4" operator="equal">
      <formula>"Advanced (Hostile)"</formula>
    </cfRule>
  </conditionalFormatting>
  <conditionalFormatting sqref="O22:O28 P22:U27">
    <cfRule type="containsText" dxfId="3" priority="5" operator="containsText" text="Anomalous">
      <formula>NOT(ISERROR(SEARCH(("Anomalous"),(O22))))</formula>
    </cfRule>
  </conditionalFormatting>
  <conditionalFormatting sqref="U22:U27 S22:T27">
    <cfRule type="cellIs" dxfId="0" priority="6" operator="equal">
      <formula>"Detected"</formula>
    </cfRule>
  </conditionalFormatting>
  <conditionalFormatting sqref="U22:U27">
    <cfRule type="colorScale" priority="7">
      <colorScale>
        <cfvo type="min"/>
        <cfvo type="max"/>
        <color rgb="FFFFFFFF"/>
        <color rgb="FFE67C73"/>
      </colorScale>
    </cfRule>
  </conditionalFormatting>
  <conditionalFormatting sqref="B22:B28">
    <cfRule type="cellIs" dxfId="4" priority="8" operator="equal">
      <formula>"N"</formula>
    </cfRule>
  </conditionalFormatting>
  <conditionalFormatting sqref="S75:U75">
    <cfRule type="cellIs" dxfId="0" priority="9" operator="equal">
      <formula>"Detected"</formula>
    </cfRule>
  </conditionalFormatting>
  <conditionalFormatting sqref="O75:U75">
    <cfRule type="cellIs" dxfId="1" priority="10" operator="equal">
      <formula>"Advanced"</formula>
    </cfRule>
  </conditionalFormatting>
  <conditionalFormatting sqref="O75:U75">
    <cfRule type="containsText" dxfId="3" priority="11" operator="containsText" text="Anomalous">
      <formula>NOT(ISERROR(SEARCH(("Anomalous"),(O75))))</formula>
    </cfRule>
  </conditionalFormatting>
  <conditionalFormatting sqref="D75:W75 X75 BP75">
    <cfRule type="cellIs" dxfId="4" priority="12" operator="equal">
      <formula>"Y"</formula>
    </cfRule>
  </conditionalFormatting>
  <conditionalFormatting sqref="U75">
    <cfRule type="colorScale" priority="13">
      <colorScale>
        <cfvo type="min"/>
        <cfvo type="max"/>
        <color rgb="FFFFFFFF"/>
        <color rgb="FFE67C73"/>
      </colorScale>
    </cfRule>
  </conditionalFormatting>
  <conditionalFormatting sqref="P75:U75">
    <cfRule type="cellIs" dxfId="0" priority="14" operator="equal">
      <formula>"Primitive"</formula>
    </cfRule>
  </conditionalFormatting>
  <conditionalFormatting sqref="P2:P488 Q2:R272 T7 T70:T71 S107:S108 T107:T111 U107:U108 S140 T140:T164 U140 Q274:R488 S363:U363 S365:U365">
    <cfRule type="cellIs" dxfId="0" priority="15" operator="equal">
      <formula>"Primitive"</formula>
    </cfRule>
  </conditionalFormatting>
  <conditionalFormatting sqref="O2:P488 Q2:U272 BO3:BO488 Q274:S488 U274:U488 T275:T488 V378">
    <cfRule type="cellIs" dxfId="1" priority="16" operator="equal">
      <formula>"Advanced"</formula>
    </cfRule>
  </conditionalFormatting>
  <conditionalFormatting sqref="O2:P488 Q2:U272 BO3:BO488 Q274:S488 U274:U488 T275:T488 V378">
    <cfRule type="cellIs" dxfId="2" priority="17" operator="equal">
      <formula>"Advanced (Hostile)"</formula>
    </cfRule>
  </conditionalFormatting>
  <conditionalFormatting sqref="O2:P488 Q2:U272 BO3:BO488 Q274:S488 U274:U488 T275:T488 V378">
    <cfRule type="containsText" dxfId="3" priority="18" operator="containsText" text="Anomalous">
      <formula>NOT(ISERROR(SEARCH(("Anomalous"),(O2))))</formula>
    </cfRule>
  </conditionalFormatting>
  <conditionalFormatting sqref="S2:U272 Q122 Q146 S274:S488 U274:U488 T275:T488 R286:R287 P373 V378">
    <cfRule type="cellIs" dxfId="0" priority="19" operator="equal">
      <formula>"Detected"</formula>
    </cfRule>
  </conditionalFormatting>
  <conditionalFormatting sqref="C2:H272 I2:I488 J2:N272 O2:P488 Q2:X272 BO2:BP488 A3:A272 A274:A488 C274:H488 J274:N488 Q274:S488 U274:X488 T275:T488">
    <cfRule type="cellIs" dxfId="4" priority="20" operator="equal">
      <formula>"Y"</formula>
    </cfRule>
  </conditionalFormatting>
  <conditionalFormatting sqref="U2:U272 BO2:BO488 U274:U488 V378">
    <cfRule type="colorScale" priority="21">
      <colorScale>
        <cfvo type="min"/>
        <cfvo type="max"/>
        <color rgb="FFFFFFFF"/>
        <color rgb="FFE67C73"/>
      </colorScale>
    </cfRule>
  </conditionalFormatting>
  <conditionalFormatting sqref="BP3:BP488">
    <cfRule type="notContainsBlanks" dxfId="5" priority="22">
      <formula>LEN(TRIM(BP3))&gt;0</formula>
    </cfRule>
  </conditionalFormatting>
  <conditionalFormatting sqref="AY2:AY488 BL2:BM488 BA146">
    <cfRule type="cellIs" dxfId="6" priority="23" operator="greaterThan">
      <formula>10</formula>
    </cfRule>
  </conditionalFormatting>
  <conditionalFormatting sqref="B3:B488">
    <cfRule type="cellIs" dxfId="4" priority="24" operator="equal">
      <formula>"N"</formula>
    </cfRule>
  </conditionalFormatting>
  <conditionalFormatting sqref="A1:T1">
    <cfRule type="colorScale" priority="25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A2">
    <cfRule type="notContainsBlanks" dxfId="5" priority="26">
      <formula>LEN(TRIM(A2))&gt;0</formula>
    </cfRule>
  </conditionalFormatting>
  <conditionalFormatting sqref="A2">
    <cfRule type="notContainsBlanks" dxfId="5" priority="27">
      <formula>LEN(TRIM(A2))&gt;0</formula>
    </cfRule>
  </conditionalFormatting>
  <conditionalFormatting sqref="AE2">
    <cfRule type="notContainsBlanks" dxfId="7" priority="28">
      <formula>LEN(TRIM(AE2))&gt;0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3.29"/>
  </cols>
  <sheetData>
    <row r="1">
      <c r="A1" s="150" t="s">
        <v>1431</v>
      </c>
    </row>
    <row r="2">
      <c r="A2" s="3"/>
      <c r="B2" s="86"/>
    </row>
    <row r="3">
      <c r="A3" s="3" t="s">
        <v>1432</v>
      </c>
      <c r="B3" s="86" t="s">
        <v>1433</v>
      </c>
    </row>
    <row r="4">
      <c r="A4" s="3" t="s">
        <v>1434</v>
      </c>
      <c r="B4" s="86" t="s">
        <v>1435</v>
      </c>
    </row>
    <row r="5">
      <c r="A5" s="3" t="s">
        <v>115</v>
      </c>
      <c r="B5" s="170" t="s">
        <v>1436</v>
      </c>
    </row>
    <row r="6">
      <c r="A6" s="3" t="s">
        <v>899</v>
      </c>
      <c r="B6" s="170" t="s">
        <v>1437</v>
      </c>
    </row>
    <row r="7">
      <c r="A7" s="3"/>
      <c r="B7" s="170"/>
    </row>
    <row r="8">
      <c r="A8" s="3"/>
      <c r="B8" s="170"/>
    </row>
    <row r="9">
      <c r="A9" s="3"/>
      <c r="B9" s="170"/>
    </row>
    <row r="10">
      <c r="A10" s="3"/>
    </row>
    <row r="11">
      <c r="A11" s="3"/>
      <c r="B11" s="170"/>
    </row>
    <row r="12">
      <c r="A12" s="141"/>
      <c r="D12" s="86"/>
      <c r="J12" s="86"/>
    </row>
    <row r="13">
      <c r="A13" s="3"/>
      <c r="B13" s="86"/>
      <c r="D13" s="86"/>
    </row>
    <row r="14">
      <c r="A14" s="3"/>
      <c r="B14" s="86"/>
    </row>
    <row r="15">
      <c r="A15" s="3"/>
    </row>
    <row r="16">
      <c r="A16" s="3"/>
    </row>
    <row r="17">
      <c r="A17" s="3"/>
    </row>
    <row r="18">
      <c r="A18" s="3"/>
      <c r="C18" s="86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141"/>
    </row>
    <row r="27">
      <c r="A27" s="3"/>
    </row>
    <row r="28">
      <c r="A28" s="141"/>
    </row>
    <row r="29">
      <c r="B29" s="86"/>
    </row>
    <row r="38">
      <c r="A38" s="141"/>
    </row>
    <row r="39">
      <c r="A39" s="141"/>
    </row>
    <row r="40">
      <c r="A40" s="141"/>
    </row>
    <row r="41">
      <c r="A41" s="141"/>
    </row>
    <row r="42">
      <c r="A42" s="141"/>
    </row>
    <row r="43">
      <c r="A43" s="141"/>
    </row>
    <row r="44">
      <c r="A44" s="141"/>
    </row>
    <row r="45">
      <c r="A45" s="141"/>
    </row>
    <row r="46">
      <c r="A46" s="141"/>
    </row>
    <row r="47">
      <c r="A47" s="141"/>
    </row>
    <row r="48">
      <c r="A48" s="141"/>
    </row>
    <row r="49">
      <c r="A49" s="141"/>
    </row>
    <row r="50">
      <c r="A50" s="141"/>
    </row>
    <row r="51">
      <c r="A51" s="141"/>
    </row>
    <row r="52">
      <c r="A52" s="141"/>
    </row>
    <row r="53">
      <c r="A53" s="141"/>
    </row>
    <row r="54">
      <c r="A54" s="141"/>
    </row>
    <row r="55">
      <c r="A55" s="141"/>
    </row>
    <row r="56">
      <c r="A56" s="141"/>
    </row>
    <row r="57">
      <c r="A57" s="141"/>
    </row>
    <row r="58">
      <c r="A58" s="141"/>
    </row>
    <row r="59">
      <c r="A59" s="141"/>
    </row>
    <row r="60">
      <c r="A60" s="141"/>
    </row>
    <row r="61">
      <c r="A61" s="141"/>
    </row>
    <row r="62">
      <c r="A62" s="141"/>
    </row>
    <row r="63">
      <c r="A63" s="141"/>
    </row>
    <row r="64">
      <c r="A64" s="141"/>
    </row>
    <row r="65">
      <c r="A65" s="141"/>
    </row>
    <row r="66">
      <c r="A66" s="141"/>
    </row>
    <row r="67">
      <c r="A67" s="141"/>
    </row>
    <row r="68">
      <c r="A68" s="141"/>
    </row>
    <row r="69">
      <c r="A69" s="141"/>
    </row>
    <row r="70">
      <c r="A70" s="141"/>
    </row>
    <row r="71">
      <c r="A71" s="141"/>
    </row>
    <row r="72">
      <c r="A72" s="141"/>
    </row>
    <row r="73">
      <c r="A73" s="141"/>
    </row>
    <row r="74">
      <c r="A74" s="141"/>
    </row>
    <row r="75">
      <c r="A75" s="141"/>
    </row>
    <row r="76">
      <c r="A76" s="141"/>
    </row>
    <row r="77">
      <c r="A77" s="141"/>
    </row>
    <row r="78">
      <c r="A78" s="141"/>
    </row>
    <row r="79">
      <c r="A79" s="141"/>
    </row>
    <row r="80">
      <c r="A80" s="141"/>
    </row>
    <row r="81">
      <c r="A81" s="141"/>
    </row>
    <row r="82">
      <c r="A82" s="141"/>
    </row>
    <row r="83">
      <c r="A83" s="141"/>
    </row>
    <row r="84">
      <c r="A84" s="141"/>
    </row>
    <row r="85">
      <c r="A85" s="141"/>
    </row>
    <row r="86">
      <c r="A86" s="141"/>
    </row>
    <row r="87">
      <c r="A87" s="141"/>
    </row>
    <row r="88">
      <c r="A88" s="141"/>
    </row>
    <row r="89">
      <c r="A89" s="141"/>
    </row>
    <row r="90">
      <c r="A90" s="141"/>
    </row>
    <row r="91">
      <c r="A91" s="141"/>
    </row>
    <row r="92">
      <c r="A92" s="141"/>
    </row>
    <row r="93">
      <c r="A93" s="141"/>
    </row>
    <row r="94">
      <c r="A94" s="141"/>
    </row>
    <row r="95">
      <c r="A95" s="141"/>
    </row>
    <row r="96">
      <c r="A96" s="141"/>
    </row>
    <row r="97">
      <c r="A97" s="141"/>
    </row>
    <row r="98">
      <c r="A98" s="141"/>
    </row>
    <row r="99">
      <c r="A99" s="141"/>
    </row>
    <row r="100">
      <c r="A100" s="141"/>
    </row>
    <row r="101">
      <c r="A101" s="141"/>
    </row>
    <row r="102">
      <c r="A102" s="141"/>
    </row>
    <row r="103">
      <c r="A103" s="141"/>
    </row>
    <row r="104">
      <c r="A104" s="141"/>
    </row>
    <row r="105">
      <c r="A105" s="141"/>
    </row>
    <row r="106">
      <c r="A106" s="141"/>
    </row>
    <row r="107">
      <c r="A107" s="141"/>
    </row>
    <row r="108">
      <c r="A108" s="141"/>
    </row>
    <row r="109">
      <c r="A109" s="141"/>
    </row>
    <row r="110">
      <c r="A110" s="141"/>
    </row>
    <row r="111">
      <c r="A111" s="141"/>
    </row>
    <row r="112">
      <c r="A112" s="141"/>
    </row>
    <row r="113">
      <c r="A113" s="141"/>
    </row>
    <row r="114">
      <c r="A114" s="141"/>
    </row>
    <row r="115">
      <c r="A115" s="141"/>
    </row>
    <row r="116">
      <c r="A116" s="141"/>
    </row>
    <row r="117">
      <c r="A117" s="141"/>
    </row>
    <row r="118">
      <c r="A118" s="141"/>
    </row>
    <row r="119">
      <c r="A119" s="141"/>
    </row>
    <row r="120">
      <c r="A120" s="141"/>
    </row>
    <row r="121">
      <c r="A121" s="141"/>
    </row>
    <row r="122">
      <c r="A122" s="141"/>
    </row>
    <row r="123">
      <c r="A123" s="141"/>
    </row>
    <row r="124">
      <c r="A124" s="141"/>
    </row>
    <row r="125">
      <c r="A125" s="141"/>
    </row>
    <row r="126">
      <c r="A126" s="141"/>
    </row>
    <row r="127">
      <c r="A127" s="141"/>
    </row>
    <row r="128">
      <c r="A128" s="141"/>
    </row>
    <row r="129">
      <c r="A129" s="141"/>
    </row>
    <row r="130">
      <c r="A130" s="141"/>
    </row>
    <row r="131">
      <c r="A131" s="141"/>
    </row>
    <row r="132">
      <c r="A132" s="141"/>
    </row>
    <row r="133">
      <c r="A133" s="141"/>
    </row>
    <row r="134">
      <c r="A134" s="141"/>
    </row>
    <row r="135">
      <c r="A135" s="141"/>
    </row>
    <row r="136">
      <c r="A136" s="141"/>
    </row>
    <row r="137">
      <c r="A137" s="141"/>
    </row>
    <row r="138">
      <c r="A138" s="141"/>
    </row>
    <row r="139">
      <c r="A139" s="141"/>
    </row>
    <row r="140">
      <c r="A140" s="141"/>
    </row>
    <row r="141">
      <c r="A141" s="141"/>
    </row>
    <row r="142">
      <c r="A142" s="141"/>
    </row>
    <row r="143">
      <c r="A143" s="141"/>
    </row>
    <row r="144">
      <c r="A144" s="141"/>
    </row>
    <row r="145">
      <c r="A145" s="141"/>
    </row>
    <row r="146">
      <c r="A146" s="141"/>
    </row>
    <row r="147">
      <c r="A147" s="141"/>
    </row>
    <row r="148">
      <c r="A148" s="141"/>
    </row>
    <row r="149">
      <c r="A149" s="141"/>
    </row>
    <row r="150">
      <c r="A150" s="141"/>
    </row>
    <row r="151">
      <c r="A151" s="141"/>
    </row>
    <row r="152">
      <c r="A152" s="141"/>
    </row>
    <row r="153">
      <c r="A153" s="141"/>
    </row>
    <row r="154">
      <c r="A154" s="141"/>
    </row>
    <row r="155">
      <c r="A155" s="141"/>
    </row>
    <row r="156">
      <c r="A156" s="141"/>
    </row>
    <row r="157">
      <c r="A157" s="141"/>
    </row>
    <row r="158">
      <c r="A158" s="141"/>
    </row>
    <row r="159">
      <c r="A159" s="141"/>
    </row>
    <row r="160">
      <c r="A160" s="141"/>
    </row>
    <row r="161">
      <c r="A161" s="141"/>
    </row>
    <row r="162">
      <c r="A162" s="141"/>
    </row>
    <row r="163">
      <c r="A163" s="141"/>
    </row>
    <row r="164">
      <c r="A164" s="141"/>
    </row>
    <row r="165">
      <c r="A165" s="141"/>
    </row>
    <row r="166">
      <c r="A166" s="141"/>
    </row>
    <row r="167">
      <c r="A167" s="141"/>
    </row>
    <row r="168">
      <c r="A168" s="141"/>
    </row>
    <row r="169">
      <c r="A169" s="141"/>
    </row>
    <row r="170">
      <c r="A170" s="141"/>
    </row>
    <row r="171">
      <c r="A171" s="141"/>
    </row>
    <row r="172">
      <c r="A172" s="141"/>
    </row>
    <row r="173">
      <c r="A173" s="141"/>
    </row>
    <row r="174">
      <c r="A174" s="141"/>
    </row>
    <row r="175">
      <c r="A175" s="141"/>
    </row>
    <row r="176">
      <c r="A176" s="141"/>
    </row>
    <row r="177">
      <c r="A177" s="141"/>
    </row>
    <row r="178">
      <c r="A178" s="141"/>
    </row>
    <row r="179">
      <c r="A179" s="141"/>
    </row>
    <row r="180">
      <c r="A180" s="141"/>
    </row>
    <row r="181">
      <c r="A181" s="141"/>
    </row>
    <row r="182">
      <c r="A182" s="141"/>
    </row>
    <row r="183">
      <c r="A183" s="141"/>
    </row>
    <row r="184">
      <c r="A184" s="141"/>
    </row>
    <row r="185">
      <c r="A185" s="141"/>
    </row>
    <row r="186">
      <c r="A186" s="141"/>
    </row>
    <row r="187">
      <c r="A187" s="141"/>
    </row>
    <row r="188">
      <c r="A188" s="141"/>
    </row>
    <row r="189">
      <c r="A189" s="141"/>
    </row>
    <row r="190">
      <c r="A190" s="141"/>
    </row>
    <row r="191">
      <c r="A191" s="141"/>
    </row>
    <row r="192">
      <c r="A192" s="141"/>
    </row>
    <row r="193">
      <c r="A193" s="141"/>
    </row>
    <row r="194">
      <c r="A194" s="141"/>
    </row>
    <row r="195">
      <c r="A195" s="141"/>
    </row>
    <row r="196">
      <c r="A196" s="141"/>
    </row>
    <row r="197">
      <c r="A197" s="141"/>
    </row>
    <row r="198">
      <c r="A198" s="141"/>
    </row>
    <row r="199">
      <c r="A199" s="141"/>
    </row>
    <row r="200">
      <c r="A200" s="141"/>
    </row>
    <row r="201">
      <c r="A201" s="141"/>
    </row>
    <row r="202">
      <c r="A202" s="141"/>
    </row>
    <row r="203">
      <c r="A203" s="141"/>
    </row>
    <row r="204">
      <c r="A204" s="141"/>
    </row>
    <row r="205">
      <c r="A205" s="141"/>
    </row>
    <row r="206">
      <c r="A206" s="141"/>
    </row>
    <row r="207">
      <c r="A207" s="141"/>
    </row>
    <row r="208">
      <c r="A208" s="141"/>
    </row>
    <row r="209">
      <c r="A209" s="141"/>
    </row>
    <row r="210">
      <c r="A210" s="141"/>
    </row>
    <row r="211">
      <c r="A211" s="141"/>
    </row>
    <row r="212">
      <c r="A212" s="141"/>
    </row>
    <row r="213">
      <c r="A213" s="141"/>
    </row>
    <row r="214">
      <c r="A214" s="141"/>
    </row>
    <row r="215">
      <c r="A215" s="141"/>
    </row>
    <row r="216">
      <c r="A216" s="141"/>
    </row>
    <row r="217">
      <c r="A217" s="141"/>
    </row>
    <row r="218">
      <c r="A218" s="141"/>
    </row>
    <row r="219">
      <c r="A219" s="141"/>
    </row>
    <row r="220">
      <c r="A220" s="141"/>
    </row>
    <row r="221">
      <c r="A221" s="141"/>
    </row>
    <row r="222">
      <c r="A222" s="141"/>
    </row>
    <row r="223">
      <c r="A223" s="141"/>
    </row>
    <row r="224">
      <c r="A224" s="141"/>
    </row>
    <row r="225">
      <c r="A225" s="141"/>
    </row>
    <row r="226">
      <c r="A226" s="141"/>
    </row>
    <row r="227">
      <c r="A227" s="141"/>
    </row>
    <row r="228">
      <c r="A228" s="141"/>
    </row>
    <row r="229">
      <c r="A229" s="141"/>
    </row>
    <row r="230">
      <c r="A230" s="141"/>
    </row>
    <row r="231">
      <c r="A231" s="141"/>
    </row>
    <row r="232">
      <c r="A232" s="141"/>
    </row>
    <row r="233">
      <c r="A233" s="141"/>
    </row>
    <row r="234">
      <c r="A234" s="141"/>
    </row>
    <row r="235">
      <c r="A235" s="141"/>
    </row>
    <row r="236">
      <c r="A236" s="141"/>
    </row>
    <row r="237">
      <c r="A237" s="141"/>
    </row>
    <row r="238">
      <c r="A238" s="141"/>
    </row>
    <row r="239">
      <c r="A239" s="141"/>
    </row>
    <row r="240">
      <c r="A240" s="141"/>
    </row>
    <row r="241">
      <c r="A241" s="141"/>
    </row>
    <row r="242">
      <c r="A242" s="141"/>
    </row>
    <row r="243">
      <c r="A243" s="141"/>
    </row>
    <row r="244">
      <c r="A244" s="141"/>
    </row>
    <row r="245">
      <c r="A245" s="141"/>
    </row>
    <row r="246">
      <c r="A246" s="141"/>
    </row>
    <row r="247">
      <c r="A247" s="141"/>
    </row>
    <row r="248">
      <c r="A248" s="141"/>
    </row>
    <row r="249">
      <c r="A249" s="141"/>
    </row>
    <row r="250">
      <c r="A250" s="141"/>
    </row>
    <row r="251">
      <c r="A251" s="141"/>
    </row>
    <row r="252">
      <c r="A252" s="141"/>
    </row>
    <row r="253">
      <c r="A253" s="141"/>
    </row>
    <row r="254">
      <c r="A254" s="141"/>
    </row>
    <row r="255">
      <c r="A255" s="141"/>
    </row>
    <row r="256">
      <c r="A256" s="141"/>
    </row>
    <row r="257">
      <c r="A257" s="141"/>
    </row>
    <row r="258">
      <c r="A258" s="141"/>
    </row>
    <row r="259">
      <c r="A259" s="141"/>
    </row>
    <row r="260">
      <c r="A260" s="141"/>
    </row>
    <row r="261">
      <c r="A261" s="141"/>
    </row>
    <row r="262">
      <c r="A262" s="141"/>
    </row>
    <row r="263">
      <c r="A263" s="141"/>
    </row>
    <row r="264">
      <c r="A264" s="141"/>
    </row>
    <row r="265">
      <c r="A265" s="141"/>
    </row>
    <row r="266">
      <c r="A266" s="141"/>
    </row>
    <row r="267">
      <c r="A267" s="141"/>
    </row>
    <row r="268">
      <c r="A268" s="141"/>
    </row>
    <row r="269">
      <c r="A269" s="141"/>
    </row>
    <row r="270">
      <c r="A270" s="141"/>
    </row>
    <row r="271">
      <c r="A271" s="141"/>
    </row>
    <row r="272">
      <c r="A272" s="141"/>
    </row>
    <row r="273">
      <c r="A273" s="141"/>
    </row>
    <row r="274">
      <c r="A274" s="141"/>
    </row>
    <row r="275">
      <c r="A275" s="141"/>
    </row>
    <row r="276">
      <c r="A276" s="141"/>
    </row>
    <row r="277">
      <c r="A277" s="141"/>
    </row>
    <row r="278">
      <c r="A278" s="141"/>
    </row>
    <row r="279">
      <c r="A279" s="141"/>
    </row>
    <row r="280">
      <c r="A280" s="141"/>
    </row>
    <row r="281">
      <c r="A281" s="141"/>
    </row>
    <row r="282">
      <c r="A282" s="141"/>
    </row>
    <row r="283">
      <c r="A283" s="141"/>
    </row>
    <row r="284">
      <c r="A284" s="141"/>
    </row>
    <row r="285">
      <c r="A285" s="141"/>
    </row>
    <row r="286">
      <c r="A286" s="141"/>
    </row>
    <row r="287">
      <c r="A287" s="141"/>
    </row>
    <row r="288">
      <c r="A288" s="141"/>
    </row>
    <row r="289">
      <c r="A289" s="141"/>
    </row>
    <row r="290">
      <c r="A290" s="141"/>
    </row>
    <row r="291">
      <c r="A291" s="141"/>
    </row>
    <row r="292">
      <c r="A292" s="141"/>
    </row>
    <row r="293">
      <c r="A293" s="141"/>
    </row>
    <row r="294">
      <c r="A294" s="141"/>
    </row>
    <row r="295">
      <c r="A295" s="141"/>
    </row>
    <row r="296">
      <c r="A296" s="141"/>
    </row>
    <row r="297">
      <c r="A297" s="141"/>
    </row>
    <row r="298">
      <c r="A298" s="141"/>
    </row>
    <row r="299">
      <c r="A299" s="141"/>
    </row>
    <row r="300">
      <c r="A300" s="141"/>
    </row>
    <row r="301">
      <c r="A301" s="141"/>
    </row>
    <row r="302">
      <c r="A302" s="141"/>
    </row>
    <row r="303">
      <c r="A303" s="141"/>
    </row>
    <row r="304">
      <c r="A304" s="141"/>
    </row>
    <row r="305">
      <c r="A305" s="141"/>
    </row>
    <row r="306">
      <c r="A306" s="141"/>
    </row>
    <row r="307">
      <c r="A307" s="141"/>
    </row>
    <row r="308">
      <c r="A308" s="141"/>
    </row>
    <row r="309">
      <c r="A309" s="141"/>
    </row>
    <row r="310">
      <c r="A310" s="141"/>
    </row>
    <row r="311">
      <c r="A311" s="141"/>
    </row>
    <row r="312">
      <c r="A312" s="141"/>
    </row>
    <row r="313">
      <c r="A313" s="141"/>
    </row>
    <row r="314">
      <c r="A314" s="141"/>
    </row>
    <row r="315">
      <c r="A315" s="141"/>
    </row>
    <row r="316">
      <c r="A316" s="141"/>
    </row>
    <row r="317">
      <c r="A317" s="141"/>
    </row>
    <row r="318">
      <c r="A318" s="141"/>
    </row>
    <row r="319">
      <c r="A319" s="141"/>
    </row>
    <row r="320">
      <c r="A320" s="141"/>
    </row>
    <row r="321">
      <c r="A321" s="141"/>
    </row>
    <row r="322">
      <c r="A322" s="141"/>
    </row>
    <row r="323">
      <c r="A323" s="141"/>
    </row>
    <row r="324">
      <c r="A324" s="141"/>
    </row>
    <row r="325">
      <c r="A325" s="141"/>
    </row>
    <row r="326">
      <c r="A326" s="141"/>
    </row>
    <row r="327">
      <c r="A327" s="141"/>
    </row>
    <row r="328">
      <c r="A328" s="141"/>
    </row>
    <row r="329">
      <c r="A329" s="141"/>
    </row>
    <row r="330">
      <c r="A330" s="141"/>
    </row>
    <row r="331">
      <c r="A331" s="141"/>
    </row>
    <row r="332">
      <c r="A332" s="141"/>
    </row>
    <row r="333">
      <c r="A333" s="141"/>
    </row>
    <row r="334">
      <c r="A334" s="141"/>
    </row>
    <row r="335">
      <c r="A335" s="141"/>
    </row>
    <row r="336">
      <c r="A336" s="141"/>
    </row>
    <row r="337">
      <c r="A337" s="141"/>
    </row>
    <row r="338">
      <c r="A338" s="141"/>
    </row>
    <row r="339">
      <c r="A339" s="141"/>
    </row>
    <row r="340">
      <c r="A340" s="141"/>
    </row>
    <row r="341">
      <c r="A341" s="141"/>
    </row>
    <row r="342">
      <c r="A342" s="141"/>
    </row>
    <row r="343">
      <c r="A343" s="141"/>
    </row>
    <row r="344">
      <c r="A344" s="141"/>
    </row>
    <row r="345">
      <c r="A345" s="141"/>
    </row>
    <row r="346">
      <c r="A346" s="141"/>
    </row>
    <row r="347">
      <c r="A347" s="141"/>
    </row>
    <row r="348">
      <c r="A348" s="141"/>
    </row>
    <row r="349">
      <c r="A349" s="141"/>
    </row>
    <row r="350">
      <c r="A350" s="141"/>
    </row>
    <row r="351">
      <c r="A351" s="141"/>
    </row>
    <row r="352">
      <c r="A352" s="141"/>
    </row>
    <row r="353">
      <c r="A353" s="141"/>
    </row>
    <row r="354">
      <c r="A354" s="141"/>
    </row>
    <row r="355">
      <c r="A355" s="141"/>
    </row>
    <row r="356">
      <c r="A356" s="141"/>
    </row>
    <row r="357">
      <c r="A357" s="141"/>
    </row>
    <row r="358">
      <c r="A358" s="141"/>
    </row>
    <row r="359">
      <c r="A359" s="141"/>
    </row>
    <row r="360">
      <c r="A360" s="141"/>
    </row>
    <row r="361">
      <c r="A361" s="141"/>
    </row>
    <row r="362">
      <c r="A362" s="141"/>
    </row>
    <row r="363">
      <c r="A363" s="141"/>
    </row>
    <row r="364">
      <c r="A364" s="141"/>
    </row>
    <row r="365">
      <c r="A365" s="141"/>
    </row>
    <row r="366">
      <c r="A366" s="141"/>
    </row>
    <row r="367">
      <c r="A367" s="141"/>
    </row>
    <row r="368">
      <c r="A368" s="141"/>
    </row>
    <row r="369">
      <c r="A369" s="141"/>
    </row>
    <row r="370">
      <c r="A370" s="141"/>
    </row>
    <row r="371">
      <c r="A371" s="141"/>
    </row>
    <row r="372">
      <c r="A372" s="141"/>
    </row>
    <row r="373">
      <c r="A373" s="141"/>
    </row>
    <row r="374">
      <c r="A374" s="141"/>
    </row>
    <row r="375">
      <c r="A375" s="141"/>
    </row>
    <row r="376">
      <c r="A376" s="141"/>
    </row>
    <row r="377">
      <c r="A377" s="141"/>
    </row>
    <row r="378">
      <c r="A378" s="141"/>
    </row>
    <row r="379">
      <c r="A379" s="141"/>
    </row>
    <row r="380">
      <c r="A380" s="141"/>
    </row>
    <row r="381">
      <c r="A381" s="141"/>
    </row>
    <row r="382">
      <c r="A382" s="141"/>
    </row>
    <row r="383">
      <c r="A383" s="141"/>
    </row>
    <row r="384">
      <c r="A384" s="141"/>
    </row>
    <row r="385">
      <c r="A385" s="141"/>
    </row>
    <row r="386">
      <c r="A386" s="141"/>
    </row>
    <row r="387">
      <c r="A387" s="141"/>
    </row>
    <row r="388">
      <c r="A388" s="141"/>
    </row>
    <row r="389">
      <c r="A389" s="141"/>
    </row>
    <row r="390">
      <c r="A390" s="141"/>
    </row>
    <row r="391">
      <c r="A391" s="141"/>
    </row>
    <row r="392">
      <c r="A392" s="141"/>
    </row>
    <row r="393">
      <c r="A393" s="141"/>
    </row>
    <row r="394">
      <c r="A394" s="141"/>
    </row>
    <row r="395">
      <c r="A395" s="141"/>
    </row>
    <row r="396">
      <c r="A396" s="141"/>
    </row>
    <row r="397">
      <c r="A397" s="141"/>
    </row>
    <row r="398">
      <c r="A398" s="141"/>
    </row>
    <row r="399">
      <c r="A399" s="141"/>
    </row>
    <row r="400">
      <c r="A400" s="141"/>
    </row>
    <row r="401">
      <c r="A401" s="141"/>
    </row>
    <row r="402">
      <c r="A402" s="141"/>
    </row>
    <row r="403">
      <c r="A403" s="141"/>
    </row>
    <row r="404">
      <c r="A404" s="141"/>
    </row>
    <row r="405">
      <c r="A405" s="141"/>
    </row>
    <row r="406">
      <c r="A406" s="141"/>
    </row>
    <row r="407">
      <c r="A407" s="141"/>
    </row>
    <row r="408">
      <c r="A408" s="141"/>
    </row>
    <row r="409">
      <c r="A409" s="141"/>
    </row>
    <row r="410">
      <c r="A410" s="141"/>
    </row>
    <row r="411">
      <c r="A411" s="141"/>
    </row>
    <row r="412">
      <c r="A412" s="141"/>
    </row>
    <row r="413">
      <c r="A413" s="141"/>
    </row>
    <row r="414">
      <c r="A414" s="141"/>
    </row>
    <row r="415">
      <c r="A415" s="141"/>
    </row>
    <row r="416">
      <c r="A416" s="141"/>
    </row>
    <row r="417">
      <c r="A417" s="141"/>
    </row>
    <row r="418">
      <c r="A418" s="141"/>
    </row>
    <row r="419">
      <c r="A419" s="141"/>
    </row>
    <row r="420">
      <c r="A420" s="141"/>
    </row>
    <row r="421">
      <c r="A421" s="141"/>
    </row>
    <row r="422">
      <c r="A422" s="141"/>
    </row>
    <row r="423">
      <c r="A423" s="141"/>
    </row>
    <row r="424">
      <c r="A424" s="141"/>
    </row>
    <row r="425">
      <c r="A425" s="141"/>
    </row>
    <row r="426">
      <c r="A426" s="141"/>
    </row>
    <row r="427">
      <c r="A427" s="141"/>
    </row>
    <row r="428">
      <c r="A428" s="141"/>
    </row>
    <row r="429">
      <c r="A429" s="141"/>
    </row>
    <row r="430">
      <c r="A430" s="141"/>
    </row>
    <row r="431">
      <c r="A431" s="141"/>
    </row>
    <row r="432">
      <c r="A432" s="141"/>
    </row>
    <row r="433">
      <c r="A433" s="141"/>
    </row>
    <row r="434">
      <c r="A434" s="141"/>
    </row>
    <row r="435">
      <c r="A435" s="141"/>
    </row>
    <row r="436">
      <c r="A436" s="141"/>
    </row>
    <row r="437">
      <c r="A437" s="141"/>
    </row>
    <row r="438">
      <c r="A438" s="141"/>
    </row>
    <row r="439">
      <c r="A439" s="141"/>
    </row>
    <row r="440">
      <c r="A440" s="141"/>
    </row>
    <row r="441">
      <c r="A441" s="141"/>
    </row>
    <row r="442">
      <c r="A442" s="141"/>
    </row>
    <row r="443">
      <c r="A443" s="141"/>
    </row>
    <row r="444">
      <c r="A444" s="141"/>
    </row>
    <row r="445">
      <c r="A445" s="141"/>
    </row>
    <row r="446">
      <c r="A446" s="141"/>
    </row>
    <row r="447">
      <c r="A447" s="141"/>
    </row>
    <row r="448">
      <c r="A448" s="141"/>
    </row>
    <row r="449">
      <c r="A449" s="141"/>
    </row>
    <row r="450">
      <c r="A450" s="141"/>
    </row>
    <row r="451">
      <c r="A451" s="141"/>
    </row>
    <row r="452">
      <c r="A452" s="141"/>
    </row>
    <row r="453">
      <c r="A453" s="141"/>
    </row>
    <row r="454">
      <c r="A454" s="141"/>
    </row>
    <row r="455">
      <c r="A455" s="141"/>
    </row>
    <row r="456">
      <c r="A456" s="141"/>
    </row>
    <row r="457">
      <c r="A457" s="141"/>
    </row>
    <row r="458">
      <c r="A458" s="141"/>
    </row>
    <row r="459">
      <c r="A459" s="141"/>
    </row>
    <row r="460">
      <c r="A460" s="141"/>
    </row>
    <row r="461">
      <c r="A461" s="141"/>
    </row>
    <row r="462">
      <c r="A462" s="141"/>
    </row>
    <row r="463">
      <c r="A463" s="141"/>
    </row>
    <row r="464">
      <c r="A464" s="141"/>
    </row>
    <row r="465">
      <c r="A465" s="141"/>
    </row>
    <row r="466">
      <c r="A466" s="141"/>
    </row>
    <row r="467">
      <c r="A467" s="141"/>
    </row>
    <row r="468">
      <c r="A468" s="141"/>
    </row>
    <row r="469">
      <c r="A469" s="141"/>
    </row>
    <row r="470">
      <c r="A470" s="141"/>
    </row>
    <row r="471">
      <c r="A471" s="141"/>
    </row>
    <row r="472">
      <c r="A472" s="141"/>
    </row>
    <row r="473">
      <c r="A473" s="141"/>
    </row>
    <row r="474">
      <c r="A474" s="141"/>
    </row>
    <row r="475">
      <c r="A475" s="141"/>
    </row>
    <row r="476">
      <c r="A476" s="141"/>
    </row>
    <row r="477">
      <c r="A477" s="141"/>
    </row>
    <row r="478">
      <c r="A478" s="141"/>
    </row>
    <row r="479">
      <c r="A479" s="141"/>
    </row>
    <row r="480">
      <c r="A480" s="141"/>
    </row>
    <row r="481">
      <c r="A481" s="141"/>
    </row>
    <row r="482">
      <c r="A482" s="141"/>
    </row>
    <row r="483">
      <c r="A483" s="141"/>
    </row>
    <row r="484">
      <c r="A484" s="141"/>
    </row>
    <row r="485">
      <c r="A485" s="141"/>
    </row>
    <row r="486">
      <c r="A486" s="141"/>
    </row>
    <row r="487">
      <c r="A487" s="141"/>
    </row>
    <row r="488">
      <c r="A488" s="141"/>
    </row>
    <row r="489">
      <c r="A489" s="141"/>
    </row>
    <row r="490">
      <c r="A490" s="141"/>
    </row>
    <row r="491">
      <c r="A491" s="141"/>
    </row>
    <row r="492">
      <c r="A492" s="141"/>
    </row>
    <row r="493">
      <c r="A493" s="141"/>
    </row>
    <row r="494">
      <c r="A494" s="141"/>
    </row>
    <row r="495">
      <c r="A495" s="141"/>
    </row>
    <row r="496">
      <c r="A496" s="141"/>
    </row>
    <row r="497">
      <c r="A497" s="141"/>
    </row>
    <row r="498">
      <c r="A498" s="141"/>
    </row>
    <row r="499">
      <c r="A499" s="141"/>
    </row>
    <row r="500">
      <c r="A500" s="141"/>
    </row>
    <row r="501">
      <c r="A501" s="141"/>
    </row>
    <row r="502">
      <c r="A502" s="141"/>
    </row>
    <row r="503">
      <c r="A503" s="141"/>
    </row>
    <row r="504">
      <c r="A504" s="141"/>
    </row>
    <row r="505">
      <c r="A505" s="141"/>
    </row>
    <row r="506">
      <c r="A506" s="141"/>
    </row>
    <row r="507">
      <c r="A507" s="141"/>
    </row>
    <row r="508">
      <c r="A508" s="141"/>
    </row>
    <row r="509">
      <c r="A509" s="141"/>
    </row>
    <row r="510">
      <c r="A510" s="141"/>
    </row>
    <row r="511">
      <c r="A511" s="141"/>
    </row>
    <row r="512">
      <c r="A512" s="141"/>
    </row>
    <row r="513">
      <c r="A513" s="141"/>
    </row>
    <row r="514">
      <c r="A514" s="141"/>
    </row>
    <row r="515">
      <c r="A515" s="141"/>
    </row>
    <row r="516">
      <c r="A516" s="141"/>
    </row>
    <row r="517">
      <c r="A517" s="141"/>
    </row>
    <row r="518">
      <c r="A518" s="141"/>
    </row>
    <row r="519">
      <c r="A519" s="141"/>
    </row>
    <row r="520">
      <c r="A520" s="141"/>
    </row>
    <row r="521">
      <c r="A521" s="141"/>
    </row>
    <row r="522">
      <c r="A522" s="141"/>
    </row>
    <row r="523">
      <c r="A523" s="141"/>
    </row>
    <row r="524">
      <c r="A524" s="141"/>
    </row>
    <row r="525">
      <c r="A525" s="141"/>
    </row>
    <row r="526">
      <c r="A526" s="141"/>
    </row>
    <row r="527">
      <c r="A527" s="141"/>
    </row>
    <row r="528">
      <c r="A528" s="141"/>
    </row>
    <row r="529">
      <c r="A529" s="141"/>
    </row>
    <row r="530">
      <c r="A530" s="141"/>
    </row>
    <row r="531">
      <c r="A531" s="141"/>
    </row>
    <row r="532">
      <c r="A532" s="141"/>
    </row>
    <row r="533">
      <c r="A533" s="141"/>
    </row>
    <row r="534">
      <c r="A534" s="141"/>
    </row>
    <row r="535">
      <c r="A535" s="141"/>
    </row>
    <row r="536">
      <c r="A536" s="141"/>
    </row>
    <row r="537">
      <c r="A537" s="141"/>
    </row>
    <row r="538">
      <c r="A538" s="141"/>
    </row>
    <row r="539">
      <c r="A539" s="141"/>
    </row>
    <row r="540">
      <c r="A540" s="141"/>
    </row>
    <row r="541">
      <c r="A541" s="141"/>
    </row>
    <row r="542">
      <c r="A542" s="141"/>
    </row>
    <row r="543">
      <c r="A543" s="141"/>
    </row>
    <row r="544">
      <c r="A544" s="141"/>
    </row>
    <row r="545">
      <c r="A545" s="141"/>
    </row>
    <row r="546">
      <c r="A546" s="141"/>
    </row>
    <row r="547">
      <c r="A547" s="141"/>
    </row>
    <row r="548">
      <c r="A548" s="141"/>
    </row>
    <row r="549">
      <c r="A549" s="141"/>
    </row>
    <row r="550">
      <c r="A550" s="141"/>
    </row>
    <row r="551">
      <c r="A551" s="141"/>
    </row>
    <row r="552">
      <c r="A552" s="141"/>
    </row>
    <row r="553">
      <c r="A553" s="141"/>
    </row>
    <row r="554">
      <c r="A554" s="141"/>
    </row>
    <row r="555">
      <c r="A555" s="141"/>
    </row>
    <row r="556">
      <c r="A556" s="141"/>
    </row>
    <row r="557">
      <c r="A557" s="141"/>
    </row>
    <row r="558">
      <c r="A558" s="141"/>
    </row>
    <row r="559">
      <c r="A559" s="141"/>
    </row>
    <row r="560">
      <c r="A560" s="141"/>
    </row>
    <row r="561">
      <c r="A561" s="141"/>
    </row>
    <row r="562">
      <c r="A562" s="141"/>
    </row>
    <row r="563">
      <c r="A563" s="141"/>
    </row>
    <row r="564">
      <c r="A564" s="141"/>
    </row>
    <row r="565">
      <c r="A565" s="141"/>
    </row>
    <row r="566">
      <c r="A566" s="141"/>
    </row>
    <row r="567">
      <c r="A567" s="141"/>
    </row>
    <row r="568">
      <c r="A568" s="141"/>
    </row>
    <row r="569">
      <c r="A569" s="141"/>
    </row>
    <row r="570">
      <c r="A570" s="141"/>
    </row>
    <row r="571">
      <c r="A571" s="141"/>
    </row>
    <row r="572">
      <c r="A572" s="141"/>
    </row>
    <row r="573">
      <c r="A573" s="141"/>
    </row>
    <row r="574">
      <c r="A574" s="141"/>
    </row>
    <row r="575">
      <c r="A575" s="141"/>
    </row>
    <row r="576">
      <c r="A576" s="141"/>
    </row>
    <row r="577">
      <c r="A577" s="141"/>
    </row>
    <row r="578">
      <c r="A578" s="141"/>
    </row>
    <row r="579">
      <c r="A579" s="141"/>
    </row>
    <row r="580">
      <c r="A580" s="141"/>
    </row>
    <row r="581">
      <c r="A581" s="141"/>
    </row>
    <row r="582">
      <c r="A582" s="141"/>
    </row>
    <row r="583">
      <c r="A583" s="141"/>
    </row>
    <row r="584">
      <c r="A584" s="141"/>
    </row>
    <row r="585">
      <c r="A585" s="141"/>
    </row>
    <row r="586">
      <c r="A586" s="141"/>
    </row>
    <row r="587">
      <c r="A587" s="141"/>
    </row>
    <row r="588">
      <c r="A588" s="141"/>
    </row>
    <row r="589">
      <c r="A589" s="141"/>
    </row>
    <row r="590">
      <c r="A590" s="141"/>
    </row>
    <row r="591">
      <c r="A591" s="141"/>
    </row>
    <row r="592">
      <c r="A592" s="141"/>
    </row>
    <row r="593">
      <c r="A593" s="141"/>
    </row>
    <row r="594">
      <c r="A594" s="141"/>
    </row>
    <row r="595">
      <c r="A595" s="141"/>
    </row>
    <row r="596">
      <c r="A596" s="141"/>
    </row>
    <row r="597">
      <c r="A597" s="141"/>
    </row>
    <row r="598">
      <c r="A598" s="141"/>
    </row>
    <row r="599">
      <c r="A599" s="141"/>
    </row>
    <row r="600">
      <c r="A600" s="141"/>
    </row>
    <row r="601">
      <c r="A601" s="141"/>
    </row>
    <row r="602">
      <c r="A602" s="141"/>
    </row>
    <row r="603">
      <c r="A603" s="141"/>
    </row>
    <row r="604">
      <c r="A604" s="141"/>
    </row>
    <row r="605">
      <c r="A605" s="141"/>
    </row>
    <row r="606">
      <c r="A606" s="141"/>
    </row>
    <row r="607">
      <c r="A607" s="141"/>
    </row>
    <row r="608">
      <c r="A608" s="141"/>
    </row>
    <row r="609">
      <c r="A609" s="141"/>
    </row>
    <row r="610">
      <c r="A610" s="141"/>
    </row>
    <row r="611">
      <c r="A611" s="141"/>
    </row>
    <row r="612">
      <c r="A612" s="141"/>
    </row>
    <row r="613">
      <c r="A613" s="141"/>
    </row>
    <row r="614">
      <c r="A614" s="141"/>
    </row>
    <row r="615">
      <c r="A615" s="141"/>
    </row>
    <row r="616">
      <c r="A616" s="141"/>
    </row>
    <row r="617">
      <c r="A617" s="141"/>
    </row>
    <row r="618">
      <c r="A618" s="141"/>
    </row>
    <row r="619">
      <c r="A619" s="141"/>
    </row>
    <row r="620">
      <c r="A620" s="141"/>
    </row>
    <row r="621">
      <c r="A621" s="141"/>
    </row>
    <row r="622">
      <c r="A622" s="141"/>
    </row>
    <row r="623">
      <c r="A623" s="141"/>
    </row>
    <row r="624">
      <c r="A624" s="141"/>
    </row>
    <row r="625">
      <c r="A625" s="141"/>
    </row>
    <row r="626">
      <c r="A626" s="141"/>
    </row>
    <row r="627">
      <c r="A627" s="141"/>
    </row>
    <row r="628">
      <c r="A628" s="141"/>
    </row>
    <row r="629">
      <c r="A629" s="141"/>
    </row>
    <row r="630">
      <c r="A630" s="141"/>
    </row>
    <row r="631">
      <c r="A631" s="141"/>
    </row>
    <row r="632">
      <c r="A632" s="141"/>
    </row>
    <row r="633">
      <c r="A633" s="141"/>
    </row>
    <row r="634">
      <c r="A634" s="141"/>
    </row>
    <row r="635">
      <c r="A635" s="141"/>
    </row>
    <row r="636">
      <c r="A636" s="141"/>
    </row>
    <row r="637">
      <c r="A637" s="141"/>
    </row>
    <row r="638">
      <c r="A638" s="141"/>
    </row>
    <row r="639">
      <c r="A639" s="141"/>
    </row>
    <row r="640">
      <c r="A640" s="141"/>
    </row>
    <row r="641">
      <c r="A641" s="141"/>
    </row>
    <row r="642">
      <c r="A642" s="141"/>
    </row>
    <row r="643">
      <c r="A643" s="141"/>
    </row>
    <row r="644">
      <c r="A644" s="141"/>
    </row>
    <row r="645">
      <c r="A645" s="141"/>
    </row>
    <row r="646">
      <c r="A646" s="141"/>
    </row>
    <row r="647">
      <c r="A647" s="141"/>
    </row>
    <row r="648">
      <c r="A648" s="141"/>
    </row>
    <row r="649">
      <c r="A649" s="141"/>
    </row>
    <row r="650">
      <c r="A650" s="141"/>
    </row>
    <row r="651">
      <c r="A651" s="141"/>
    </row>
    <row r="652">
      <c r="A652" s="141"/>
    </row>
    <row r="653">
      <c r="A653" s="141"/>
    </row>
    <row r="654">
      <c r="A654" s="141"/>
    </row>
    <row r="655">
      <c r="A655" s="141"/>
    </row>
    <row r="656">
      <c r="A656" s="141"/>
    </row>
    <row r="657">
      <c r="A657" s="141"/>
    </row>
    <row r="658">
      <c r="A658" s="141"/>
    </row>
    <row r="659">
      <c r="A659" s="141"/>
    </row>
    <row r="660">
      <c r="A660" s="141"/>
    </row>
    <row r="661">
      <c r="A661" s="141"/>
    </row>
    <row r="662">
      <c r="A662" s="141"/>
    </row>
    <row r="663">
      <c r="A663" s="141"/>
    </row>
    <row r="664">
      <c r="A664" s="141"/>
    </row>
    <row r="665">
      <c r="A665" s="141"/>
    </row>
    <row r="666">
      <c r="A666" s="141"/>
    </row>
    <row r="667">
      <c r="A667" s="141"/>
    </row>
    <row r="668">
      <c r="A668" s="141"/>
    </row>
    <row r="669">
      <c r="A669" s="141"/>
    </row>
    <row r="670">
      <c r="A670" s="141"/>
    </row>
    <row r="671">
      <c r="A671" s="141"/>
    </row>
    <row r="672">
      <c r="A672" s="141"/>
    </row>
    <row r="673">
      <c r="A673" s="141"/>
    </row>
    <row r="674">
      <c r="A674" s="141"/>
    </row>
    <row r="675">
      <c r="A675" s="141"/>
    </row>
    <row r="676">
      <c r="A676" s="141"/>
    </row>
    <row r="677">
      <c r="A677" s="141"/>
    </row>
    <row r="678">
      <c r="A678" s="141"/>
    </row>
    <row r="679">
      <c r="A679" s="141"/>
    </row>
    <row r="680">
      <c r="A680" s="141"/>
    </row>
    <row r="681">
      <c r="A681" s="141"/>
    </row>
    <row r="682">
      <c r="A682" s="141"/>
    </row>
    <row r="683">
      <c r="A683" s="141"/>
    </row>
    <row r="684">
      <c r="A684" s="141"/>
    </row>
    <row r="685">
      <c r="A685" s="141"/>
    </row>
    <row r="686">
      <c r="A686" s="141"/>
    </row>
    <row r="687">
      <c r="A687" s="141"/>
    </row>
    <row r="688">
      <c r="A688" s="141"/>
    </row>
    <row r="689">
      <c r="A689" s="141"/>
    </row>
    <row r="690">
      <c r="A690" s="141"/>
    </row>
    <row r="691">
      <c r="A691" s="141"/>
    </row>
    <row r="692">
      <c r="A692" s="141"/>
    </row>
    <row r="693">
      <c r="A693" s="141"/>
    </row>
    <row r="694">
      <c r="A694" s="141"/>
    </row>
    <row r="695">
      <c r="A695" s="141"/>
    </row>
    <row r="696">
      <c r="A696" s="141"/>
    </row>
    <row r="697">
      <c r="A697" s="141"/>
    </row>
    <row r="698">
      <c r="A698" s="141"/>
    </row>
    <row r="699">
      <c r="A699" s="141"/>
    </row>
    <row r="700">
      <c r="A700" s="141"/>
    </row>
    <row r="701">
      <c r="A701" s="141"/>
    </row>
    <row r="702">
      <c r="A702" s="141"/>
    </row>
    <row r="703">
      <c r="A703" s="141"/>
    </row>
    <row r="704">
      <c r="A704" s="141"/>
    </row>
    <row r="705">
      <c r="A705" s="141"/>
    </row>
    <row r="706">
      <c r="A706" s="141"/>
    </row>
    <row r="707">
      <c r="A707" s="141"/>
    </row>
    <row r="708">
      <c r="A708" s="141"/>
    </row>
    <row r="709">
      <c r="A709" s="141"/>
    </row>
    <row r="710">
      <c r="A710" s="141"/>
    </row>
    <row r="711">
      <c r="A711" s="141"/>
    </row>
    <row r="712">
      <c r="A712" s="141"/>
    </row>
    <row r="713">
      <c r="A713" s="141"/>
    </row>
    <row r="714">
      <c r="A714" s="141"/>
    </row>
    <row r="715">
      <c r="A715" s="141"/>
    </row>
    <row r="716">
      <c r="A716" s="141"/>
    </row>
    <row r="717">
      <c r="A717" s="141"/>
    </row>
    <row r="718">
      <c r="A718" s="141"/>
    </row>
    <row r="719">
      <c r="A719" s="141"/>
    </row>
    <row r="720">
      <c r="A720" s="141"/>
    </row>
    <row r="721">
      <c r="A721" s="141"/>
    </row>
    <row r="722">
      <c r="A722" s="141"/>
    </row>
    <row r="723">
      <c r="A723" s="141"/>
    </row>
    <row r="724">
      <c r="A724" s="141"/>
    </row>
    <row r="725">
      <c r="A725" s="141"/>
    </row>
    <row r="726">
      <c r="A726" s="141"/>
    </row>
    <row r="727">
      <c r="A727" s="141"/>
    </row>
    <row r="728">
      <c r="A728" s="141"/>
    </row>
    <row r="729">
      <c r="A729" s="141"/>
    </row>
    <row r="730">
      <c r="A730" s="141"/>
    </row>
    <row r="731">
      <c r="A731" s="141"/>
    </row>
    <row r="732">
      <c r="A732" s="141"/>
    </row>
    <row r="733">
      <c r="A733" s="141"/>
    </row>
    <row r="734">
      <c r="A734" s="141"/>
    </row>
    <row r="735">
      <c r="A735" s="141"/>
    </row>
    <row r="736">
      <c r="A736" s="141"/>
    </row>
    <row r="737">
      <c r="A737" s="141"/>
    </row>
    <row r="738">
      <c r="A738" s="141"/>
    </row>
    <row r="739">
      <c r="A739" s="141"/>
    </row>
    <row r="740">
      <c r="A740" s="141"/>
    </row>
    <row r="741">
      <c r="A741" s="141"/>
    </row>
    <row r="742">
      <c r="A742" s="141"/>
    </row>
    <row r="743">
      <c r="A743" s="141"/>
    </row>
    <row r="744">
      <c r="A744" s="141"/>
    </row>
    <row r="745">
      <c r="A745" s="141"/>
    </row>
    <row r="746">
      <c r="A746" s="141"/>
    </row>
    <row r="747">
      <c r="A747" s="141"/>
    </row>
    <row r="748">
      <c r="A748" s="141"/>
    </row>
    <row r="749">
      <c r="A749" s="141"/>
    </row>
    <row r="750">
      <c r="A750" s="141"/>
    </row>
    <row r="751">
      <c r="A751" s="141"/>
    </row>
    <row r="752">
      <c r="A752" s="141"/>
    </row>
    <row r="753">
      <c r="A753" s="141"/>
    </row>
    <row r="754">
      <c r="A754" s="141"/>
    </row>
    <row r="755">
      <c r="A755" s="141"/>
    </row>
    <row r="756">
      <c r="A756" s="141"/>
    </row>
    <row r="757">
      <c r="A757" s="141"/>
    </row>
    <row r="758">
      <c r="A758" s="141"/>
    </row>
    <row r="759">
      <c r="A759" s="141"/>
    </row>
    <row r="760">
      <c r="A760" s="141"/>
    </row>
    <row r="761">
      <c r="A761" s="141"/>
    </row>
    <row r="762">
      <c r="A762" s="141"/>
    </row>
    <row r="763">
      <c r="A763" s="141"/>
    </row>
    <row r="764">
      <c r="A764" s="141"/>
    </row>
    <row r="765">
      <c r="A765" s="141"/>
    </row>
    <row r="766">
      <c r="A766" s="141"/>
    </row>
    <row r="767">
      <c r="A767" s="141"/>
    </row>
    <row r="768">
      <c r="A768" s="141"/>
    </row>
    <row r="769">
      <c r="A769" s="141"/>
    </row>
    <row r="770">
      <c r="A770" s="141"/>
    </row>
    <row r="771">
      <c r="A771" s="141"/>
    </row>
    <row r="772">
      <c r="A772" s="141"/>
    </row>
    <row r="773">
      <c r="A773" s="141"/>
    </row>
    <row r="774">
      <c r="A774" s="141"/>
    </row>
    <row r="775">
      <c r="A775" s="141"/>
    </row>
    <row r="776">
      <c r="A776" s="141"/>
    </row>
    <row r="777">
      <c r="A777" s="141"/>
    </row>
    <row r="778">
      <c r="A778" s="141"/>
    </row>
    <row r="779">
      <c r="A779" s="141"/>
    </row>
    <row r="780">
      <c r="A780" s="141"/>
    </row>
    <row r="781">
      <c r="A781" s="141"/>
    </row>
    <row r="782">
      <c r="A782" s="141"/>
    </row>
    <row r="783">
      <c r="A783" s="141"/>
    </row>
    <row r="784">
      <c r="A784" s="141"/>
    </row>
    <row r="785">
      <c r="A785" s="141"/>
    </row>
    <row r="786">
      <c r="A786" s="141"/>
    </row>
    <row r="787">
      <c r="A787" s="141"/>
    </row>
    <row r="788">
      <c r="A788" s="141"/>
    </row>
    <row r="789">
      <c r="A789" s="141"/>
    </row>
    <row r="790">
      <c r="A790" s="141"/>
    </row>
    <row r="791">
      <c r="A791" s="141"/>
    </row>
    <row r="792">
      <c r="A792" s="141"/>
    </row>
    <row r="793">
      <c r="A793" s="141"/>
    </row>
    <row r="794">
      <c r="A794" s="141"/>
    </row>
    <row r="795">
      <c r="A795" s="141"/>
    </row>
    <row r="796">
      <c r="A796" s="141"/>
    </row>
    <row r="797">
      <c r="A797" s="141"/>
    </row>
    <row r="798">
      <c r="A798" s="141"/>
    </row>
    <row r="799">
      <c r="A799" s="141"/>
    </row>
    <row r="800">
      <c r="A800" s="141"/>
    </row>
    <row r="801">
      <c r="A801" s="141"/>
    </row>
    <row r="802">
      <c r="A802" s="141"/>
    </row>
    <row r="803">
      <c r="A803" s="141"/>
    </row>
    <row r="804">
      <c r="A804" s="141"/>
    </row>
    <row r="805">
      <c r="A805" s="141"/>
    </row>
    <row r="806">
      <c r="A806" s="141"/>
    </row>
    <row r="807">
      <c r="A807" s="141"/>
    </row>
    <row r="808">
      <c r="A808" s="141"/>
    </row>
    <row r="809">
      <c r="A809" s="141"/>
    </row>
    <row r="810">
      <c r="A810" s="141"/>
    </row>
    <row r="811">
      <c r="A811" s="141"/>
    </row>
    <row r="812">
      <c r="A812" s="141"/>
    </row>
    <row r="813">
      <c r="A813" s="141"/>
    </row>
    <row r="814">
      <c r="A814" s="141"/>
    </row>
    <row r="815">
      <c r="A815" s="141"/>
    </row>
    <row r="816">
      <c r="A816" s="141"/>
    </row>
    <row r="817">
      <c r="A817" s="141"/>
    </row>
    <row r="818">
      <c r="A818" s="141"/>
    </row>
    <row r="819">
      <c r="A819" s="141"/>
    </row>
    <row r="820">
      <c r="A820" s="141"/>
    </row>
    <row r="821">
      <c r="A821" s="141"/>
    </row>
    <row r="822">
      <c r="A822" s="141"/>
    </row>
    <row r="823">
      <c r="A823" s="141"/>
    </row>
    <row r="824">
      <c r="A824" s="141"/>
    </row>
    <row r="825">
      <c r="A825" s="141"/>
    </row>
    <row r="826">
      <c r="A826" s="141"/>
    </row>
    <row r="827">
      <c r="A827" s="141"/>
    </row>
    <row r="828">
      <c r="A828" s="141"/>
    </row>
    <row r="829">
      <c r="A829" s="141"/>
    </row>
    <row r="830">
      <c r="A830" s="141"/>
    </row>
    <row r="831">
      <c r="A831" s="141"/>
    </row>
    <row r="832">
      <c r="A832" s="141"/>
    </row>
    <row r="833">
      <c r="A833" s="141"/>
    </row>
    <row r="834">
      <c r="A834" s="141"/>
    </row>
    <row r="835">
      <c r="A835" s="141"/>
    </row>
    <row r="836">
      <c r="A836" s="141"/>
    </row>
    <row r="837">
      <c r="A837" s="141"/>
    </row>
    <row r="838">
      <c r="A838" s="141"/>
    </row>
    <row r="839">
      <c r="A839" s="141"/>
    </row>
    <row r="840">
      <c r="A840" s="141"/>
    </row>
    <row r="841">
      <c r="A841" s="141"/>
    </row>
    <row r="842">
      <c r="A842" s="141"/>
    </row>
    <row r="843">
      <c r="A843" s="141"/>
    </row>
    <row r="844">
      <c r="A844" s="141"/>
    </row>
    <row r="845">
      <c r="A845" s="141"/>
    </row>
    <row r="846">
      <c r="A846" s="141"/>
    </row>
    <row r="847">
      <c r="A847" s="141"/>
    </row>
    <row r="848">
      <c r="A848" s="141"/>
    </row>
    <row r="849">
      <c r="A849" s="141"/>
    </row>
    <row r="850">
      <c r="A850" s="141"/>
    </row>
    <row r="851">
      <c r="A851" s="141"/>
    </row>
    <row r="852">
      <c r="A852" s="141"/>
    </row>
    <row r="853">
      <c r="A853" s="141"/>
    </row>
    <row r="854">
      <c r="A854" s="141"/>
    </row>
    <row r="855">
      <c r="A855" s="141"/>
    </row>
    <row r="856">
      <c r="A856" s="141"/>
    </row>
    <row r="857">
      <c r="A857" s="141"/>
    </row>
    <row r="858">
      <c r="A858" s="141"/>
    </row>
    <row r="859">
      <c r="A859" s="141"/>
    </row>
    <row r="860">
      <c r="A860" s="141"/>
    </row>
    <row r="861">
      <c r="A861" s="141"/>
    </row>
    <row r="862">
      <c r="A862" s="141"/>
    </row>
    <row r="863">
      <c r="A863" s="141"/>
    </row>
    <row r="864">
      <c r="A864" s="141"/>
    </row>
    <row r="865">
      <c r="A865" s="141"/>
    </row>
    <row r="866">
      <c r="A866" s="141"/>
    </row>
    <row r="867">
      <c r="A867" s="141"/>
    </row>
    <row r="868">
      <c r="A868" s="141"/>
    </row>
    <row r="869">
      <c r="A869" s="141"/>
    </row>
    <row r="870">
      <c r="A870" s="141"/>
    </row>
    <row r="871">
      <c r="A871" s="141"/>
    </row>
    <row r="872">
      <c r="A872" s="141"/>
    </row>
    <row r="873">
      <c r="A873" s="141"/>
    </row>
    <row r="874">
      <c r="A874" s="141"/>
    </row>
    <row r="875">
      <c r="A875" s="141"/>
    </row>
    <row r="876">
      <c r="A876" s="141"/>
    </row>
    <row r="877">
      <c r="A877" s="141"/>
    </row>
    <row r="878">
      <c r="A878" s="141"/>
    </row>
    <row r="879">
      <c r="A879" s="141"/>
    </row>
    <row r="880">
      <c r="A880" s="141"/>
    </row>
    <row r="881">
      <c r="A881" s="141"/>
    </row>
    <row r="882">
      <c r="A882" s="141"/>
    </row>
    <row r="883">
      <c r="A883" s="141"/>
    </row>
    <row r="884">
      <c r="A884" s="141"/>
    </row>
    <row r="885">
      <c r="A885" s="141"/>
    </row>
    <row r="886">
      <c r="A886" s="141"/>
    </row>
    <row r="887">
      <c r="A887" s="141"/>
    </row>
    <row r="888">
      <c r="A888" s="141"/>
    </row>
    <row r="889">
      <c r="A889" s="141"/>
    </row>
    <row r="890">
      <c r="A890" s="141"/>
    </row>
    <row r="891">
      <c r="A891" s="141"/>
    </row>
    <row r="892">
      <c r="A892" s="141"/>
    </row>
    <row r="893">
      <c r="A893" s="141"/>
    </row>
    <row r="894">
      <c r="A894" s="141"/>
    </row>
    <row r="895">
      <c r="A895" s="141"/>
    </row>
    <row r="896">
      <c r="A896" s="141"/>
    </row>
    <row r="897">
      <c r="A897" s="141"/>
    </row>
    <row r="898">
      <c r="A898" s="141"/>
    </row>
    <row r="899">
      <c r="A899" s="141"/>
    </row>
    <row r="900">
      <c r="A900" s="141"/>
    </row>
    <row r="901">
      <c r="A901" s="141"/>
    </row>
    <row r="902">
      <c r="A902" s="141"/>
    </row>
    <row r="903">
      <c r="A903" s="141"/>
    </row>
    <row r="904">
      <c r="A904" s="141"/>
    </row>
    <row r="905">
      <c r="A905" s="141"/>
    </row>
    <row r="906">
      <c r="A906" s="141"/>
    </row>
    <row r="907">
      <c r="A907" s="141"/>
    </row>
    <row r="908">
      <c r="A908" s="141"/>
    </row>
    <row r="909">
      <c r="A909" s="141"/>
    </row>
    <row r="910">
      <c r="A910" s="141"/>
    </row>
    <row r="911">
      <c r="A911" s="141"/>
    </row>
    <row r="912">
      <c r="A912" s="141"/>
    </row>
    <row r="913">
      <c r="A913" s="141"/>
    </row>
    <row r="914">
      <c r="A914" s="141"/>
    </row>
    <row r="915">
      <c r="A915" s="141"/>
    </row>
    <row r="916">
      <c r="A916" s="141"/>
    </row>
    <row r="917">
      <c r="A917" s="141"/>
    </row>
    <row r="918">
      <c r="A918" s="141"/>
    </row>
    <row r="919">
      <c r="A919" s="141"/>
    </row>
    <row r="920">
      <c r="A920" s="141"/>
    </row>
    <row r="921">
      <c r="A921" s="141"/>
    </row>
    <row r="922">
      <c r="A922" s="141"/>
    </row>
    <row r="923">
      <c r="A923" s="141"/>
    </row>
    <row r="924">
      <c r="A924" s="141"/>
    </row>
    <row r="925">
      <c r="A925" s="141"/>
    </row>
    <row r="926">
      <c r="A926" s="141"/>
    </row>
    <row r="927">
      <c r="A927" s="141"/>
    </row>
    <row r="928">
      <c r="A928" s="141"/>
    </row>
    <row r="929">
      <c r="A929" s="141"/>
    </row>
    <row r="930">
      <c r="A930" s="141"/>
    </row>
    <row r="931">
      <c r="A931" s="141"/>
    </row>
    <row r="932">
      <c r="A932" s="141"/>
    </row>
    <row r="933">
      <c r="A933" s="141"/>
    </row>
    <row r="934">
      <c r="A934" s="141"/>
    </row>
    <row r="935">
      <c r="A935" s="141"/>
    </row>
    <row r="936">
      <c r="A936" s="141"/>
    </row>
    <row r="937">
      <c r="A937" s="141"/>
    </row>
    <row r="938">
      <c r="A938" s="141"/>
    </row>
    <row r="939">
      <c r="A939" s="141"/>
    </row>
    <row r="940">
      <c r="A940" s="141"/>
    </row>
    <row r="941">
      <c r="A941" s="141"/>
    </row>
    <row r="942">
      <c r="A942" s="141"/>
    </row>
    <row r="943">
      <c r="A943" s="141"/>
    </row>
    <row r="944">
      <c r="A944" s="141"/>
    </row>
    <row r="945">
      <c r="A945" s="141"/>
    </row>
    <row r="946">
      <c r="A946" s="141"/>
    </row>
    <row r="947">
      <c r="A947" s="141"/>
    </row>
    <row r="948">
      <c r="A948" s="141"/>
    </row>
    <row r="949">
      <c r="A949" s="141"/>
    </row>
    <row r="950">
      <c r="A950" s="141"/>
    </row>
    <row r="951">
      <c r="A951" s="141"/>
    </row>
    <row r="952">
      <c r="A952" s="141"/>
    </row>
    <row r="953">
      <c r="A953" s="141"/>
    </row>
    <row r="954">
      <c r="A954" s="141"/>
    </row>
    <row r="955">
      <c r="A955" s="141"/>
    </row>
    <row r="956">
      <c r="A956" s="141"/>
    </row>
    <row r="957">
      <c r="A957" s="141"/>
    </row>
    <row r="958">
      <c r="A958" s="141"/>
    </row>
    <row r="959">
      <c r="A959" s="141"/>
    </row>
    <row r="960">
      <c r="A960" s="141"/>
    </row>
    <row r="961">
      <c r="A961" s="141"/>
    </row>
    <row r="962">
      <c r="A962" s="141"/>
    </row>
    <row r="963">
      <c r="A963" s="141"/>
    </row>
    <row r="964">
      <c r="A964" s="141"/>
    </row>
    <row r="965">
      <c r="A965" s="141"/>
    </row>
    <row r="966">
      <c r="A966" s="141"/>
    </row>
    <row r="967">
      <c r="A967" s="141"/>
    </row>
    <row r="968">
      <c r="A968" s="141"/>
    </row>
    <row r="969">
      <c r="A969" s="141"/>
    </row>
    <row r="970">
      <c r="A970" s="141"/>
    </row>
    <row r="971">
      <c r="A971" s="141"/>
    </row>
    <row r="972">
      <c r="A972" s="141"/>
    </row>
    <row r="973">
      <c r="A973" s="141"/>
    </row>
    <row r="974">
      <c r="A974" s="14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11.71"/>
    <col customWidth="1" min="2" max="3" width="28.71"/>
    <col customWidth="1" min="4" max="6" width="3.71"/>
    <col customWidth="1" min="7" max="7" width="6.43"/>
    <col customWidth="1" min="8" max="13" width="3.71"/>
    <col customWidth="1" min="14" max="14" width="6.43"/>
    <col customWidth="1" min="15" max="15" width="3.71"/>
    <col customWidth="1" min="16" max="16" width="21.14"/>
    <col customWidth="1" min="17" max="17" width="3.71"/>
    <col customWidth="1" min="18" max="18" width="21.14"/>
    <col customWidth="1" min="19" max="19" width="3.71"/>
    <col customWidth="1" min="20" max="20" width="18.86"/>
    <col customWidth="1" min="21" max="24" width="3.71"/>
    <col customWidth="1" hidden="1" min="25" max="25" width="3.71"/>
    <col customWidth="1" min="26" max="28" width="3.71"/>
    <col customWidth="1" min="29" max="36" width="6.0"/>
    <col customWidth="1" min="37" max="37" width="15.29"/>
    <col customWidth="1" min="38" max="38" width="14.71"/>
  </cols>
  <sheetData>
    <row r="1" ht="99.0" customHeight="1">
      <c r="A1" s="239" t="s">
        <v>114</v>
      </c>
      <c r="B1" s="240" t="str">
        <f>VLOOKUP(AC1,Planet,2,false)</f>
        <v>Chi Nite IX</v>
      </c>
      <c r="C1" s="240" t="s">
        <v>1136</v>
      </c>
      <c r="D1" s="241"/>
      <c r="E1" s="242"/>
      <c r="F1" s="241" t="s">
        <v>119</v>
      </c>
      <c r="G1" s="242"/>
      <c r="H1" s="242"/>
      <c r="I1" s="242">
        <f t="shared" ref="I1:I72" si="1">IF(ISBLANK(A1),"",COUNTA(D1:H1))</f>
        <v>1</v>
      </c>
      <c r="J1" s="242"/>
      <c r="K1" s="242"/>
      <c r="L1" s="242"/>
      <c r="M1" s="242"/>
      <c r="N1" s="242"/>
      <c r="O1" s="242">
        <f t="shared" ref="O1:O72" si="2">IF(ISBLANK(A1),"",COUNTA(J1:N1))</f>
        <v>0</v>
      </c>
      <c r="P1" s="243" t="s">
        <v>394</v>
      </c>
      <c r="Q1" s="244" t="str">
        <f>IF(ISBLANK(P1),"",VLOOKUP(P1,Level,2,false))</f>
        <v/>
      </c>
      <c r="R1" s="245" t="s">
        <v>1146</v>
      </c>
      <c r="S1" s="244">
        <f>IF(ISBLANK(R1),"",VLOOKUP(R1,Level,2,false))</f>
        <v>3</v>
      </c>
      <c r="T1" s="245" t="s">
        <v>394</v>
      </c>
      <c r="U1" s="244" t="str">
        <f>IF(ISBLANK(T1),"",VLOOKUP(T1,Intelligents,2,false))</f>
        <v/>
      </c>
      <c r="V1" s="242" t="s">
        <v>119</v>
      </c>
      <c r="W1" s="242" t="s">
        <v>119</v>
      </c>
      <c r="X1" s="242" t="s">
        <v>119</v>
      </c>
      <c r="Y1" s="246" t="s">
        <v>1439</v>
      </c>
      <c r="Z1" s="244">
        <f>IF(ISBLANK(A1),"",VLOOKUP(LEFT(A1,1),Coordinate,2,FALSE))</f>
        <v>1</v>
      </c>
      <c r="AA1" s="247">
        <f t="shared" ref="AA1:AA72" si="3">I1+O1</f>
        <v>1</v>
      </c>
      <c r="AB1" s="248">
        <f t="shared" ref="AB1:AB72" si="4">IF(Q1,1,0)+IF(S1,1,0)+IF(U1,1,0)</f>
        <v>1</v>
      </c>
      <c r="AC1" s="248">
        <f t="shared" ref="AC1:AC72" si="5">SUM(AD1:AJ1)</f>
        <v>0</v>
      </c>
      <c r="AD1" s="249">
        <f>vlookup(LEFT(A1,1),Coordinate,9,false)</f>
        <v>0</v>
      </c>
      <c r="AE1" s="249">
        <f>VLOOKUP(MID(A1,2,1),Coordinate,9,false)</f>
        <v>0</v>
      </c>
      <c r="AF1" s="250">
        <f>VLOOKUP(MID(A1,3,1),Coordinate,9,false)</f>
        <v>0</v>
      </c>
      <c r="AG1" s="250">
        <f>VLOOKUP(MID(A1,4,1),Coordinate,9,false)</f>
        <v>0</v>
      </c>
      <c r="AH1" s="250">
        <f>VLOOKUP(MID(A1,5,1),Coordinate,9,false)</f>
        <v>0</v>
      </c>
      <c r="AI1" s="250">
        <f>VLOOKUP(MID(A1,6,1),Coordinate,9,false)</f>
        <v>0</v>
      </c>
      <c r="AJ1" s="248">
        <f>VLOOKUP(RIGHT(A1,1),Coordinate,9,false)</f>
        <v>0</v>
      </c>
      <c r="AK1" s="251"/>
      <c r="AL1" s="251"/>
    </row>
    <row r="2">
      <c r="A2" s="239" t="s">
        <v>127</v>
      </c>
      <c r="B2" s="240" t="str">
        <f>VLOOKUP(AC2,Planet,2,false)</f>
        <v>Omicron Mott XI</v>
      </c>
      <c r="C2" s="240" t="s">
        <v>1140</v>
      </c>
      <c r="D2" s="242"/>
      <c r="E2" s="242"/>
      <c r="F2" s="242"/>
      <c r="G2" s="242"/>
      <c r="H2" s="241" t="s">
        <v>119</v>
      </c>
      <c r="I2" s="242">
        <f t="shared" si="1"/>
        <v>1</v>
      </c>
      <c r="J2" s="242"/>
      <c r="K2" s="242"/>
      <c r="L2" s="242"/>
      <c r="M2" s="242"/>
      <c r="N2" s="242"/>
      <c r="O2" s="242">
        <f t="shared" si="2"/>
        <v>0</v>
      </c>
      <c r="P2" s="243" t="s">
        <v>1440</v>
      </c>
      <c r="Q2" s="244" t="str">
        <f>IF(ISBLANK(P2),"",VLOOKUP(P2,Level,2,false))</f>
        <v>#N/A</v>
      </c>
      <c r="R2" s="245" t="s">
        <v>394</v>
      </c>
      <c r="S2" s="244" t="str">
        <f>IF(ISBLANK(R2),"",VLOOKUP(R2,Level,2,false))</f>
        <v/>
      </c>
      <c r="T2" s="245" t="s">
        <v>394</v>
      </c>
      <c r="U2" s="244" t="str">
        <f>IF(ISBLANK(T2),"",VLOOKUP(T2,Intelligents,2,false))</f>
        <v/>
      </c>
      <c r="V2" s="242" t="s">
        <v>182</v>
      </c>
      <c r="W2" s="242" t="s">
        <v>182</v>
      </c>
      <c r="X2" s="242" t="s">
        <v>119</v>
      </c>
      <c r="Y2" s="252"/>
      <c r="Z2" s="244">
        <f>IF(ISBLANK(A2),"",VLOOKUP(LEFT(A2,1),Coordinate,2,FALSE))</f>
        <v>1</v>
      </c>
      <c r="AA2" s="247">
        <f t="shared" si="3"/>
        <v>1</v>
      </c>
      <c r="AB2" s="248" t="str">
        <f t="shared" si="4"/>
        <v>#N/A</v>
      </c>
      <c r="AC2" s="248">
        <f t="shared" si="5"/>
        <v>1</v>
      </c>
      <c r="AD2" s="249">
        <f>vlookup(LEFT(A2,1),Coordinate,9,false)</f>
        <v>0</v>
      </c>
      <c r="AE2" s="249">
        <f>VLOOKUP(MID(A2,2,1),Coordinate,9,false)</f>
        <v>0</v>
      </c>
      <c r="AF2" s="250">
        <f>VLOOKUP(MID(A2,3,1),Coordinate,9,false)</f>
        <v>0</v>
      </c>
      <c r="AG2" s="250">
        <f>VLOOKUP(MID(A2,4,1),Coordinate,9,false)</f>
        <v>0</v>
      </c>
      <c r="AH2" s="250">
        <f>VLOOKUP(MID(A2,5,1),Coordinate,9,false)</f>
        <v>0</v>
      </c>
      <c r="AI2" s="250">
        <f>VLOOKUP(MID(A2,6,1),Coordinate,9,false)</f>
        <v>0</v>
      </c>
      <c r="AJ2" s="248">
        <f>VLOOKUP(RIGHT(A2,1),Coordinate,9,false)</f>
        <v>1</v>
      </c>
      <c r="AK2" s="251"/>
      <c r="AL2" s="251"/>
    </row>
    <row r="3">
      <c r="A3" s="239" t="s">
        <v>138</v>
      </c>
      <c r="B3" s="240" t="str">
        <f>VLOOKUP(AC3,Planet,2,false)</f>
        <v>Sigma Romero IX</v>
      </c>
      <c r="C3" s="240" t="s">
        <v>1144</v>
      </c>
      <c r="D3" s="242"/>
      <c r="E3" s="242"/>
      <c r="F3" s="242"/>
      <c r="G3" s="241" t="s">
        <v>119</v>
      </c>
      <c r="H3" s="242"/>
      <c r="I3" s="242">
        <f t="shared" si="1"/>
        <v>1</v>
      </c>
      <c r="J3" s="242"/>
      <c r="K3" s="242"/>
      <c r="L3" s="242"/>
      <c r="M3" s="242"/>
      <c r="N3" s="242"/>
      <c r="O3" s="242">
        <f t="shared" si="2"/>
        <v>0</v>
      </c>
      <c r="P3" s="243" t="s">
        <v>394</v>
      </c>
      <c r="Q3" s="244" t="str">
        <f>IF(ISBLANK(P3),"",VLOOKUP(P3,Level,2,false))</f>
        <v/>
      </c>
      <c r="R3" s="245" t="s">
        <v>394</v>
      </c>
      <c r="S3" s="244" t="str">
        <f>IF(ISBLANK(R3),"",VLOOKUP(R3,Level,2,false))</f>
        <v/>
      </c>
      <c r="T3" s="245" t="s">
        <v>1175</v>
      </c>
      <c r="U3" s="244">
        <f>IF(ISBLANK(T3),"",VLOOKUP(T3,Intelligents,2,false))</f>
        <v>2</v>
      </c>
      <c r="V3" s="242" t="s">
        <v>182</v>
      </c>
      <c r="W3" s="241" t="s">
        <v>182</v>
      </c>
      <c r="X3" s="242" t="s">
        <v>119</v>
      </c>
      <c r="Y3" s="246" t="s">
        <v>1441</v>
      </c>
      <c r="Z3" s="244">
        <f>IF(ISBLANK(A3),"",VLOOKUP(LEFT(A3,1),Coordinate,2,FALSE))</f>
        <v>1</v>
      </c>
      <c r="AA3" s="247">
        <f t="shared" si="3"/>
        <v>1</v>
      </c>
      <c r="AB3" s="248">
        <f t="shared" si="4"/>
        <v>1</v>
      </c>
      <c r="AC3" s="248">
        <f t="shared" si="5"/>
        <v>2</v>
      </c>
      <c r="AD3" s="249">
        <f>vlookup(LEFT(A3,1),Coordinate,9,false)</f>
        <v>0</v>
      </c>
      <c r="AE3" s="249">
        <f>VLOOKUP(MID(A3,2,1),Coordinate,9,false)</f>
        <v>0</v>
      </c>
      <c r="AF3" s="250">
        <f>VLOOKUP(MID(A3,3,1),Coordinate,9,false)</f>
        <v>0</v>
      </c>
      <c r="AG3" s="250">
        <f>VLOOKUP(MID(A3,4,1),Coordinate,9,false)</f>
        <v>0</v>
      </c>
      <c r="AH3" s="250">
        <f>VLOOKUP(MID(A3,5,1),Coordinate,9,false)</f>
        <v>0</v>
      </c>
      <c r="AI3" s="250">
        <f>VLOOKUP(MID(A3,6,1),Coordinate,9,false)</f>
        <v>0</v>
      </c>
      <c r="AJ3" s="248">
        <f>VLOOKUP(RIGHT(A3,1),Coordinate,9,false)</f>
        <v>2</v>
      </c>
      <c r="AK3" s="251"/>
      <c r="AL3" s="251"/>
    </row>
    <row r="4">
      <c r="A4" s="253" t="s">
        <v>143</v>
      </c>
      <c r="B4" s="240" t="str">
        <f>VLOOKUP(AC4,Planet,2,false)</f>
        <v>Delta Lepidopterus I</v>
      </c>
      <c r="C4" s="246" t="s">
        <v>1148</v>
      </c>
      <c r="D4" s="242"/>
      <c r="E4" s="241" t="s">
        <v>119</v>
      </c>
      <c r="F4" s="242"/>
      <c r="G4" s="242"/>
      <c r="H4" s="242"/>
      <c r="I4" s="242">
        <f t="shared" si="1"/>
        <v>1</v>
      </c>
      <c r="J4" s="242"/>
      <c r="K4" s="242"/>
      <c r="L4" s="242"/>
      <c r="M4" s="242"/>
      <c r="N4" s="242"/>
      <c r="O4" s="242">
        <f t="shared" si="2"/>
        <v>0</v>
      </c>
      <c r="P4" s="243" t="s">
        <v>1440</v>
      </c>
      <c r="Q4" s="244" t="str">
        <f>IF(ISBLANK(P4),"",VLOOKUP(P4,Level,2,false))</f>
        <v>#N/A</v>
      </c>
      <c r="R4" s="243" t="s">
        <v>1142</v>
      </c>
      <c r="S4" s="244">
        <f>IF(ISBLANK(R4),"",VLOOKUP(R4,Level,2,false))</f>
        <v>2</v>
      </c>
      <c r="T4" s="245" t="s">
        <v>1175</v>
      </c>
      <c r="U4" s="244">
        <f>IF(ISBLANK(T4),"",VLOOKUP(T4,Intelligents,2,false))</f>
        <v>2</v>
      </c>
      <c r="V4" s="241" t="s">
        <v>182</v>
      </c>
      <c r="W4" s="241" t="s">
        <v>119</v>
      </c>
      <c r="X4" s="241" t="s">
        <v>182</v>
      </c>
      <c r="Y4" s="252"/>
      <c r="Z4" s="244">
        <f>IF(ISBLANK(A4),"",VLOOKUP(LEFT(A4,1),Coordinate,2,FALSE))</f>
        <v>1</v>
      </c>
      <c r="AA4" s="247">
        <f t="shared" si="3"/>
        <v>1</v>
      </c>
      <c r="AB4" s="248" t="str">
        <f t="shared" si="4"/>
        <v>#N/A</v>
      </c>
      <c r="AC4" s="248">
        <f t="shared" si="5"/>
        <v>3</v>
      </c>
      <c r="AD4" s="249">
        <f>vlookup(LEFT(A4,1),Coordinate,9,false)</f>
        <v>0</v>
      </c>
      <c r="AE4" s="249">
        <f>VLOOKUP(MID(A4,2,1),Coordinate,9,false)</f>
        <v>0</v>
      </c>
      <c r="AF4" s="250">
        <f>VLOOKUP(MID(A4,3,1),Coordinate,9,false)</f>
        <v>0</v>
      </c>
      <c r="AG4" s="250">
        <f>VLOOKUP(MID(A4,4,1),Coordinate,9,false)</f>
        <v>0</v>
      </c>
      <c r="AH4" s="250">
        <f>VLOOKUP(MID(A4,5,1),Coordinate,9,false)</f>
        <v>0</v>
      </c>
      <c r="AI4" s="250">
        <f>VLOOKUP(MID(A4,6,1),Coordinate,9,false)</f>
        <v>0</v>
      </c>
      <c r="AJ4" s="248">
        <f>VLOOKUP(RIGHT(A4,1),Coordinate,9,false)</f>
        <v>3</v>
      </c>
      <c r="AK4" s="251"/>
      <c r="AL4" s="251"/>
    </row>
    <row r="5">
      <c r="A5" s="253" t="s">
        <v>150</v>
      </c>
      <c r="B5" s="240" t="str">
        <f>VLOOKUP(AC5,Planet,2,false)</f>
        <v>Phi Fritus V</v>
      </c>
      <c r="C5" s="170" t="s">
        <v>1151</v>
      </c>
      <c r="D5" s="241" t="s">
        <v>119</v>
      </c>
      <c r="E5" s="241"/>
      <c r="F5" s="242"/>
      <c r="G5" s="242"/>
      <c r="H5" s="242"/>
      <c r="I5" s="242">
        <f t="shared" si="1"/>
        <v>1</v>
      </c>
      <c r="J5" s="242"/>
      <c r="K5" s="242"/>
      <c r="L5" s="242"/>
      <c r="M5" s="242"/>
      <c r="N5" s="242"/>
      <c r="O5" s="242">
        <f t="shared" si="2"/>
        <v>0</v>
      </c>
      <c r="P5" s="243" t="s">
        <v>123</v>
      </c>
      <c r="Q5" s="244">
        <f>IF(ISBLANK(P5),"",VLOOKUP(P5,Level,2,false))</f>
        <v>1</v>
      </c>
      <c r="R5" s="243" t="s">
        <v>124</v>
      </c>
      <c r="S5" s="244" t="str">
        <f>IF(ISBLANK(R5),"",VLOOKUP(R5,Level,2,false))</f>
        <v/>
      </c>
      <c r="T5" s="243" t="s">
        <v>124</v>
      </c>
      <c r="U5" s="244" t="str">
        <f>IF(ISBLANK(T5),"",VLOOKUP(T5,Intelligents,2,false))</f>
        <v/>
      </c>
      <c r="V5" s="241" t="s">
        <v>182</v>
      </c>
      <c r="W5" s="241" t="s">
        <v>182</v>
      </c>
      <c r="X5" s="241" t="s">
        <v>182</v>
      </c>
      <c r="Y5" s="246" t="s">
        <v>1442</v>
      </c>
      <c r="Z5" s="244">
        <f>IF(ISBLANK(A5),"",VLOOKUP(LEFT(A5,1),Coordinate,2,FALSE))</f>
        <v>1</v>
      </c>
      <c r="AA5" s="247">
        <f t="shared" si="3"/>
        <v>1</v>
      </c>
      <c r="AB5" s="248">
        <f t="shared" si="4"/>
        <v>1</v>
      </c>
      <c r="AC5" s="248">
        <f t="shared" si="5"/>
        <v>4</v>
      </c>
      <c r="AD5" s="249">
        <f>vlookup(LEFT(A5,1),Coordinate,9,false)</f>
        <v>0</v>
      </c>
      <c r="AE5" s="249">
        <f>VLOOKUP(MID(A5,2,1),Coordinate,9,false)</f>
        <v>0</v>
      </c>
      <c r="AF5" s="250">
        <f>VLOOKUP(MID(A5,3,1),Coordinate,9,false)</f>
        <v>0</v>
      </c>
      <c r="AG5" s="250">
        <f>VLOOKUP(MID(A5,4,1),Coordinate,9,false)</f>
        <v>0</v>
      </c>
      <c r="AH5" s="250">
        <f>VLOOKUP(MID(A5,5,1),Coordinate,9,false)</f>
        <v>0</v>
      </c>
      <c r="AI5" s="250">
        <f>VLOOKUP(MID(A5,6,1),Coordinate,9,false)</f>
        <v>0</v>
      </c>
      <c r="AJ5" s="248">
        <f>VLOOKUP(RIGHT(A5,1),Coordinate,9,false)</f>
        <v>4</v>
      </c>
      <c r="AK5" s="251"/>
      <c r="AL5" s="251"/>
    </row>
    <row r="6">
      <c r="A6" s="254" t="s">
        <v>157</v>
      </c>
      <c r="B6" s="240" t="str">
        <f>VLOOKUP(AC6,Planet,2,false)</f>
        <v>Beta Fredfordus IV</v>
      </c>
      <c r="C6" s="246" t="s">
        <v>1154</v>
      </c>
      <c r="D6" s="249"/>
      <c r="E6" s="255" t="s">
        <v>119</v>
      </c>
      <c r="F6" s="249"/>
      <c r="G6" s="249"/>
      <c r="H6" s="249"/>
      <c r="I6" s="242">
        <f t="shared" si="1"/>
        <v>1</v>
      </c>
      <c r="J6" s="249"/>
      <c r="K6" s="249"/>
      <c r="L6" s="249"/>
      <c r="M6" s="249"/>
      <c r="N6" s="249"/>
      <c r="O6" s="242">
        <f t="shared" si="2"/>
        <v>0</v>
      </c>
      <c r="P6" s="246" t="s">
        <v>394</v>
      </c>
      <c r="Q6" s="244" t="str">
        <f>IF(ISBLANK(P6),"",VLOOKUP(P6,Level,2,false))</f>
        <v/>
      </c>
      <c r="R6" s="246" t="s">
        <v>394</v>
      </c>
      <c r="S6" s="244" t="str">
        <f>IF(ISBLANK(R6),"",VLOOKUP(R6,Level,2,false))</f>
        <v/>
      </c>
      <c r="T6" s="246" t="s">
        <v>1169</v>
      </c>
      <c r="U6" s="244">
        <f>IF(ISBLANK(T6),"",VLOOKUP(T6,Intelligents,2,false))</f>
        <v>1</v>
      </c>
      <c r="V6" s="255" t="s">
        <v>182</v>
      </c>
      <c r="W6" s="255" t="s">
        <v>182</v>
      </c>
      <c r="X6" s="255" t="s">
        <v>119</v>
      </c>
      <c r="Y6" s="246" t="s">
        <v>1443</v>
      </c>
      <c r="Z6" s="244">
        <f>IF(ISBLANK(A6),"",VLOOKUP(LEFT(A6,1),Coordinate,2,FALSE))</f>
        <v>1</v>
      </c>
      <c r="AA6" s="247">
        <f t="shared" si="3"/>
        <v>1</v>
      </c>
      <c r="AB6" s="248">
        <f t="shared" si="4"/>
        <v>1</v>
      </c>
      <c r="AC6" s="248">
        <f t="shared" si="5"/>
        <v>5</v>
      </c>
      <c r="AD6" s="249">
        <f>vlookup(LEFT(A6,1),Coordinate,9,false)</f>
        <v>0</v>
      </c>
      <c r="AE6" s="249">
        <f>VLOOKUP(MID(A6,2,1),Coordinate,9,false)</f>
        <v>0</v>
      </c>
      <c r="AF6" s="250">
        <f>VLOOKUP(MID(A6,3,1),Coordinate,9,false)</f>
        <v>0</v>
      </c>
      <c r="AG6" s="250">
        <f>VLOOKUP(MID(A6,4,1),Coordinate,9,false)</f>
        <v>0</v>
      </c>
      <c r="AH6" s="250">
        <f>VLOOKUP(MID(A6,5,1),Coordinate,9,false)</f>
        <v>0</v>
      </c>
      <c r="AI6" s="250">
        <f>VLOOKUP(MID(A6,6,1),Coordinate,9,false)</f>
        <v>0</v>
      </c>
      <c r="AJ6" s="248">
        <f>VLOOKUP(RIGHT(A6,1),Coordinate,9,false)</f>
        <v>5</v>
      </c>
      <c r="AK6" s="256"/>
      <c r="AL6" s="256"/>
    </row>
    <row r="7">
      <c r="A7" s="253" t="s">
        <v>268</v>
      </c>
      <c r="B7" s="240" t="str">
        <f>VLOOKUP(AC7,Planet,2,false)</f>
        <v>Omicron Mott XI</v>
      </c>
      <c r="C7" s="257" t="s">
        <v>1140</v>
      </c>
      <c r="D7" s="242"/>
      <c r="E7" s="241"/>
      <c r="F7" s="242"/>
      <c r="G7" s="242"/>
      <c r="H7" s="241" t="s">
        <v>119</v>
      </c>
      <c r="I7" s="242">
        <f t="shared" si="1"/>
        <v>1</v>
      </c>
      <c r="J7" s="242"/>
      <c r="K7" s="242"/>
      <c r="L7" s="242"/>
      <c r="M7" s="242"/>
      <c r="N7" s="242"/>
      <c r="O7" s="242">
        <f t="shared" si="2"/>
        <v>0</v>
      </c>
      <c r="P7" s="243" t="s">
        <v>1440</v>
      </c>
      <c r="Q7" s="244" t="str">
        <f>IF(ISBLANK(P7),"",VLOOKUP(P7,Level,2,false))</f>
        <v>#N/A</v>
      </c>
      <c r="R7" s="243" t="s">
        <v>124</v>
      </c>
      <c r="S7" s="244" t="str">
        <f>IF(ISBLANK(R7),"",VLOOKUP(R7,Level,2,false))</f>
        <v/>
      </c>
      <c r="T7" s="243" t="s">
        <v>124</v>
      </c>
      <c r="U7" s="244" t="str">
        <f>IF(ISBLANK(T7),"",VLOOKUP(T7,Intelligents,2,false))</f>
        <v/>
      </c>
      <c r="V7" s="241" t="s">
        <v>182</v>
      </c>
      <c r="W7" s="241" t="s">
        <v>119</v>
      </c>
      <c r="X7" s="241" t="s">
        <v>182</v>
      </c>
      <c r="Z7" s="244">
        <f>IF(ISBLANK(A7),"",VLOOKUP(LEFT(A7,1),Coordinate,2,FALSE))</f>
        <v>1</v>
      </c>
      <c r="AA7" s="247">
        <f t="shared" si="3"/>
        <v>1</v>
      </c>
      <c r="AB7" s="248" t="str">
        <f t="shared" si="4"/>
        <v>#N/A</v>
      </c>
      <c r="AC7" s="248">
        <f t="shared" si="5"/>
        <v>1</v>
      </c>
      <c r="AD7" s="249">
        <f>vlookup(LEFT(A7,1),Coordinate,9,false)</f>
        <v>0</v>
      </c>
      <c r="AE7" s="249">
        <f>VLOOKUP(MID(A7,2,1),Coordinate,9,false)</f>
        <v>0</v>
      </c>
      <c r="AF7" s="250">
        <f>VLOOKUP(MID(A7,3,1),Coordinate,9,false)</f>
        <v>0</v>
      </c>
      <c r="AG7" s="250">
        <f>VLOOKUP(MID(A7,4,1),Coordinate,9,false)</f>
        <v>0</v>
      </c>
      <c r="AH7" s="250">
        <f>VLOOKUP(MID(A7,5,1),Coordinate,9,false)</f>
        <v>0</v>
      </c>
      <c r="AI7" s="250">
        <f>VLOOKUP(MID(A7,6,1),Coordinate,9,false)</f>
        <v>1</v>
      </c>
      <c r="AJ7" s="248">
        <f>VLOOKUP(RIGHT(A7,1),Coordinate,9,false)</f>
        <v>0</v>
      </c>
      <c r="AK7" s="251"/>
      <c r="AL7" s="251"/>
    </row>
    <row r="8">
      <c r="A8" s="258" t="s">
        <v>352</v>
      </c>
      <c r="B8" s="170" t="s">
        <v>1140</v>
      </c>
      <c r="C8" s="170" t="s">
        <v>1140</v>
      </c>
      <c r="D8" s="242"/>
      <c r="E8" s="241"/>
      <c r="F8" s="242"/>
      <c r="G8" s="242"/>
      <c r="H8" s="241" t="s">
        <v>119</v>
      </c>
      <c r="I8" s="242">
        <f t="shared" si="1"/>
        <v>1</v>
      </c>
      <c r="J8" s="242"/>
      <c r="K8" s="242"/>
      <c r="L8" s="242"/>
      <c r="M8" s="242"/>
      <c r="N8" s="242"/>
      <c r="O8" s="242">
        <f t="shared" si="2"/>
        <v>0</v>
      </c>
      <c r="P8" s="243" t="s">
        <v>1440</v>
      </c>
      <c r="Q8" s="241">
        <v>4.0</v>
      </c>
      <c r="R8" s="243" t="s">
        <v>124</v>
      </c>
      <c r="S8" s="241">
        <v>0.0</v>
      </c>
      <c r="T8" s="243" t="s">
        <v>124</v>
      </c>
      <c r="U8" s="241">
        <v>0.0</v>
      </c>
      <c r="V8" s="241" t="s">
        <v>182</v>
      </c>
      <c r="W8" s="241" t="s">
        <v>182</v>
      </c>
      <c r="X8" s="241" t="s">
        <v>182</v>
      </c>
      <c r="Y8" s="246" t="s">
        <v>1446</v>
      </c>
      <c r="Z8" s="244">
        <f>IF(ISBLANK(A8),"",VLOOKUP(LEFT(A8,1),Coordinate,2,FALSE))</f>
        <v>1</v>
      </c>
      <c r="AA8" s="247">
        <f t="shared" si="3"/>
        <v>1</v>
      </c>
      <c r="AB8" s="248">
        <f t="shared" si="4"/>
        <v>1</v>
      </c>
      <c r="AC8" s="248">
        <f t="shared" si="5"/>
        <v>1</v>
      </c>
      <c r="AD8" s="249">
        <f>vlookup(LEFT(A8,1),Coordinate,9,false)</f>
        <v>0</v>
      </c>
      <c r="AE8" s="249">
        <f>VLOOKUP(MID(A8,2,1),Coordinate,9,false)</f>
        <v>0</v>
      </c>
      <c r="AF8" s="250">
        <f>VLOOKUP(MID(A8,3,1),Coordinate,9,false)</f>
        <v>0</v>
      </c>
      <c r="AG8" s="250">
        <f>VLOOKUP(MID(A8,4,1),Coordinate,9,false)</f>
        <v>0</v>
      </c>
      <c r="AH8" s="250">
        <f>VLOOKUP(MID(A8,5,1),Coordinate,9,false)</f>
        <v>1</v>
      </c>
      <c r="AI8" s="250">
        <f>VLOOKUP(MID(A8,6,1),Coordinate,9,false)</f>
        <v>0</v>
      </c>
      <c r="AJ8" s="248">
        <f>VLOOKUP(RIGHT(A8,1),Coordinate,9,false)</f>
        <v>0</v>
      </c>
      <c r="AK8" s="251"/>
      <c r="AL8" s="251"/>
    </row>
    <row r="9">
      <c r="A9" s="254" t="s">
        <v>446</v>
      </c>
      <c r="B9" s="240" t="str">
        <f>VLOOKUP(AC9,Planet,2,false)</f>
        <v>Omicron Mott XI</v>
      </c>
      <c r="C9" s="246" t="s">
        <v>1140</v>
      </c>
      <c r="D9" s="249"/>
      <c r="E9" s="249"/>
      <c r="F9" s="249"/>
      <c r="G9" s="249"/>
      <c r="H9" s="255" t="s">
        <v>119</v>
      </c>
      <c r="I9" s="242">
        <f t="shared" si="1"/>
        <v>1</v>
      </c>
      <c r="J9" s="249"/>
      <c r="K9" s="249"/>
      <c r="L9" s="249"/>
      <c r="M9" s="249"/>
      <c r="N9" s="249"/>
      <c r="O9" s="242">
        <f t="shared" si="2"/>
        <v>0</v>
      </c>
      <c r="P9" s="246" t="s">
        <v>1440</v>
      </c>
      <c r="Q9" s="244" t="str">
        <f>IF(ISBLANK(P9),"",VLOOKUP(P9,Level,2,false))</f>
        <v>#N/A</v>
      </c>
      <c r="R9" s="246" t="s">
        <v>394</v>
      </c>
      <c r="S9" s="244" t="str">
        <f>IF(ISBLANK(R9),"",VLOOKUP(R9,Level,2,false))</f>
        <v/>
      </c>
      <c r="T9" s="246" t="s">
        <v>1175</v>
      </c>
      <c r="U9" s="244">
        <f>IF(ISBLANK(T9),"",VLOOKUP(T9,Intelligents,2,false))</f>
        <v>2</v>
      </c>
      <c r="V9" s="255" t="s">
        <v>182</v>
      </c>
      <c r="W9" s="255" t="s">
        <v>182</v>
      </c>
      <c r="X9" s="255" t="s">
        <v>182</v>
      </c>
      <c r="Y9" s="252"/>
      <c r="Z9" s="244">
        <f>IF(ISBLANK(A9),"",VLOOKUP(LEFT(A9,1),Coordinate,2,FALSE))</f>
        <v>1</v>
      </c>
      <c r="AA9" s="247">
        <f t="shared" si="3"/>
        <v>1</v>
      </c>
      <c r="AB9" s="248" t="str">
        <f t="shared" si="4"/>
        <v>#N/A</v>
      </c>
      <c r="AC9" s="248">
        <f t="shared" si="5"/>
        <v>1</v>
      </c>
      <c r="AD9" s="249">
        <f>vlookup(LEFT(A9,1),Coordinate,9,false)</f>
        <v>0</v>
      </c>
      <c r="AE9" s="249">
        <f>VLOOKUP(MID(A9,2,1),Coordinate,9,false)</f>
        <v>0</v>
      </c>
      <c r="AF9" s="250">
        <f>VLOOKUP(MID(A9,3,1),Coordinate,9,false)</f>
        <v>0</v>
      </c>
      <c r="AG9" s="250">
        <f>VLOOKUP(MID(A9,4,1),Coordinate,9,false)</f>
        <v>1</v>
      </c>
      <c r="AH9" s="250">
        <f>VLOOKUP(MID(A9,5,1),Coordinate,9,false)</f>
        <v>0</v>
      </c>
      <c r="AI9" s="250">
        <f>VLOOKUP(MID(A9,6,1),Coordinate,9,false)</f>
        <v>0</v>
      </c>
      <c r="AJ9" s="248">
        <f>VLOOKUP(RIGHT(A9,1),Coordinate,9,false)</f>
        <v>0</v>
      </c>
      <c r="AK9" s="256"/>
      <c r="AL9" s="256"/>
    </row>
    <row r="10">
      <c r="A10" s="239" t="s">
        <v>1449</v>
      </c>
      <c r="B10" s="240" t="str">
        <f>VLOOKUP(AC10,Planet,2,false)</f>
        <v>Humptydumptus Young I</v>
      </c>
      <c r="C10" s="240" t="s">
        <v>1205</v>
      </c>
      <c r="D10" s="242"/>
      <c r="E10" s="241" t="s">
        <v>119</v>
      </c>
      <c r="F10" s="242"/>
      <c r="G10" s="242"/>
      <c r="H10" s="242"/>
      <c r="I10" s="242">
        <f t="shared" si="1"/>
        <v>1</v>
      </c>
      <c r="J10" s="242"/>
      <c r="K10" s="242"/>
      <c r="L10" s="242"/>
      <c r="M10" s="242"/>
      <c r="N10" s="242"/>
      <c r="O10" s="242">
        <f t="shared" si="2"/>
        <v>0</v>
      </c>
      <c r="P10" s="243" t="s">
        <v>194</v>
      </c>
      <c r="Q10" s="244">
        <f>IF(ISBLANK(P10),"",VLOOKUP(P10,Level,2,false))</f>
        <v>1</v>
      </c>
      <c r="R10" s="245" t="s">
        <v>394</v>
      </c>
      <c r="S10" s="244" t="str">
        <f>IF(ISBLANK(R10),"",VLOOKUP(R10,Level,2,false))</f>
        <v/>
      </c>
      <c r="T10" s="245" t="s">
        <v>1175</v>
      </c>
      <c r="U10" s="244">
        <f>IF(ISBLANK(T10),"",VLOOKUP(T10,Intelligents,2,false))</f>
        <v>2</v>
      </c>
      <c r="V10" s="242" t="s">
        <v>182</v>
      </c>
      <c r="W10" s="242" t="s">
        <v>119</v>
      </c>
      <c r="X10" s="242" t="s">
        <v>119</v>
      </c>
      <c r="Y10" s="246" t="s">
        <v>1439</v>
      </c>
      <c r="Z10" s="244">
        <f>IF(ISBLANK(A10),"",VLOOKUP(LEFT(A10,1),Coordinate,2,FALSE))</f>
        <v>1</v>
      </c>
      <c r="AA10" s="247">
        <f t="shared" si="3"/>
        <v>1</v>
      </c>
      <c r="AB10" s="248">
        <f t="shared" si="4"/>
        <v>2</v>
      </c>
      <c r="AC10" s="248">
        <f t="shared" si="5"/>
        <v>24</v>
      </c>
      <c r="AD10" s="249">
        <f>vlookup(LEFT(A10,1),Coordinate,9,false)</f>
        <v>0</v>
      </c>
      <c r="AE10" s="249">
        <f>VLOOKUP(MID(A10,2,1),Coordinate,9,false)</f>
        <v>0</v>
      </c>
      <c r="AF10" s="250">
        <f>VLOOKUP(MID(A10,3,1),Coordinate,9,false)</f>
        <v>0</v>
      </c>
      <c r="AG10" s="250">
        <f>VLOOKUP(MID(A10,4,1),Coordinate,9,false)</f>
        <v>5</v>
      </c>
      <c r="AH10" s="250">
        <f>VLOOKUP(MID(A10,5,1),Coordinate,9,false)</f>
        <v>0</v>
      </c>
      <c r="AI10" s="250">
        <f>VLOOKUP(MID(A10,6,1),Coordinate,9,false)</f>
        <v>0</v>
      </c>
      <c r="AJ10" s="248">
        <f>VLOOKUP(RIGHT(A10,1),Coordinate,9,false)</f>
        <v>19</v>
      </c>
      <c r="AK10" s="251"/>
      <c r="AL10" s="251"/>
    </row>
    <row r="11">
      <c r="A11" s="259" t="s">
        <v>1450</v>
      </c>
      <c r="B11" s="240" t="str">
        <f>VLOOKUP(AC11,Planet,2,false)</f>
        <v>Sigma Romero IX</v>
      </c>
      <c r="C11" s="260" t="s">
        <v>1144</v>
      </c>
      <c r="D11" s="249"/>
      <c r="E11" s="249"/>
      <c r="F11" s="249"/>
      <c r="G11" s="255" t="s">
        <v>119</v>
      </c>
      <c r="H11" s="249"/>
      <c r="I11" s="242">
        <f t="shared" si="1"/>
        <v>1</v>
      </c>
      <c r="J11" s="249"/>
      <c r="K11" s="249"/>
      <c r="L11" s="249"/>
      <c r="M11" s="249"/>
      <c r="N11" s="249"/>
      <c r="O11" s="242">
        <f t="shared" si="2"/>
        <v>0</v>
      </c>
      <c r="P11" s="246" t="s">
        <v>394</v>
      </c>
      <c r="Q11" s="244" t="str">
        <f>IF(ISBLANK(P11),"",VLOOKUP(P11,Level,2,false))</f>
        <v/>
      </c>
      <c r="R11" s="246" t="s">
        <v>394</v>
      </c>
      <c r="S11" s="244" t="str">
        <f>IF(ISBLANK(R11),"",VLOOKUP(R11,Level,2,false))</f>
        <v/>
      </c>
      <c r="T11" s="246" t="s">
        <v>1175</v>
      </c>
      <c r="U11" s="244">
        <f>IF(ISBLANK(T11),"",VLOOKUP(T11,Intelligents,2,false))</f>
        <v>2</v>
      </c>
      <c r="V11" s="255" t="s">
        <v>119</v>
      </c>
      <c r="W11" s="255" t="s">
        <v>119</v>
      </c>
      <c r="X11" s="255" t="s">
        <v>182</v>
      </c>
      <c r="Y11" s="246" t="s">
        <v>1451</v>
      </c>
      <c r="Z11" s="244">
        <f>IF(ISBLANK(A11),"",VLOOKUP(LEFT(A11,1),Coordinate,2,FALSE))</f>
        <v>1</v>
      </c>
      <c r="AA11" s="247">
        <f t="shared" si="3"/>
        <v>1</v>
      </c>
      <c r="AB11" s="248">
        <f t="shared" si="4"/>
        <v>1</v>
      </c>
      <c r="AC11" s="248">
        <f t="shared" si="5"/>
        <v>2</v>
      </c>
      <c r="AD11" s="249">
        <f>vlookup(LEFT(A11,1),Coordinate,9,false)</f>
        <v>0</v>
      </c>
      <c r="AE11" s="249">
        <f>VLOOKUP(MID(A11,2,1),Coordinate,9,false)</f>
        <v>0</v>
      </c>
      <c r="AF11" s="250">
        <f>VLOOKUP(MID(A11,3,1),Coordinate,9,false)</f>
        <v>1</v>
      </c>
      <c r="AG11" s="250">
        <f>VLOOKUP(MID(A11,4,1),Coordinate,9,false)</f>
        <v>0</v>
      </c>
      <c r="AH11" s="250">
        <f>VLOOKUP(MID(A11,5,1),Coordinate,9,false)</f>
        <v>1</v>
      </c>
      <c r="AI11" s="250">
        <f>VLOOKUP(MID(A11,6,1),Coordinate,9,false)</f>
        <v>0</v>
      </c>
      <c r="AJ11" s="248">
        <f>VLOOKUP(RIGHT(A11,1),Coordinate,9,false)</f>
        <v>0</v>
      </c>
      <c r="AK11" s="251"/>
      <c r="AL11" s="251"/>
    </row>
    <row r="12">
      <c r="A12" s="259" t="s">
        <v>458</v>
      </c>
      <c r="B12" s="240" t="str">
        <f>VLOOKUP(AC12,Planet,2,false)</f>
        <v>Omicron Mott XI</v>
      </c>
      <c r="C12" s="260" t="s">
        <v>1140</v>
      </c>
      <c r="D12" s="255"/>
      <c r="E12" s="255"/>
      <c r="F12" s="255"/>
      <c r="G12" s="255"/>
      <c r="H12" s="255" t="s">
        <v>119</v>
      </c>
      <c r="I12" s="242">
        <f t="shared" si="1"/>
        <v>1</v>
      </c>
      <c r="J12" s="255"/>
      <c r="K12" s="255"/>
      <c r="L12" s="255"/>
      <c r="M12" s="255"/>
      <c r="N12" s="255"/>
      <c r="O12" s="242">
        <f t="shared" si="2"/>
        <v>0</v>
      </c>
      <c r="P12" s="246" t="s">
        <v>1452</v>
      </c>
      <c r="Q12" s="244" t="str">
        <f>IF(ISBLANK(P12),"",VLOOKUP(P12,Level,2,false))</f>
        <v>#N/A</v>
      </c>
      <c r="R12" s="246" t="s">
        <v>394</v>
      </c>
      <c r="S12" s="244" t="str">
        <f>IF(ISBLANK(R12),"",VLOOKUP(R12,Level,2,false))</f>
        <v/>
      </c>
      <c r="T12" s="246" t="s">
        <v>394</v>
      </c>
      <c r="U12" s="244" t="str">
        <f>IF(ISBLANK(T12),"",VLOOKUP(T12,Intelligents,2,false))</f>
        <v/>
      </c>
      <c r="V12" s="255" t="s">
        <v>182</v>
      </c>
      <c r="W12" s="255" t="s">
        <v>182</v>
      </c>
      <c r="X12" s="255" t="s">
        <v>182</v>
      </c>
      <c r="Y12" s="252"/>
      <c r="Z12" s="244">
        <f>IF(ISBLANK(A12),"",VLOOKUP(LEFT(A12,1),Coordinate,2,FALSE))</f>
        <v>1</v>
      </c>
      <c r="AA12" s="247">
        <f t="shared" si="3"/>
        <v>1</v>
      </c>
      <c r="AB12" s="248" t="str">
        <f t="shared" si="4"/>
        <v>#N/A</v>
      </c>
      <c r="AC12" s="248">
        <f t="shared" si="5"/>
        <v>1</v>
      </c>
      <c r="AD12" s="249">
        <f>vlookup(LEFT(A12,1),Coordinate,9,false)</f>
        <v>0</v>
      </c>
      <c r="AE12" s="249">
        <f>VLOOKUP(MID(A12,2,1),Coordinate,9,false)</f>
        <v>1</v>
      </c>
      <c r="AF12" s="250">
        <f>VLOOKUP(MID(A12,3,1),Coordinate,9,false)</f>
        <v>0</v>
      </c>
      <c r="AG12" s="250">
        <f>VLOOKUP(MID(A12,4,1),Coordinate,9,false)</f>
        <v>0</v>
      </c>
      <c r="AH12" s="250">
        <f>VLOOKUP(MID(A12,5,1),Coordinate,9,false)</f>
        <v>0</v>
      </c>
      <c r="AI12" s="250">
        <f>VLOOKUP(MID(A12,6,1),Coordinate,9,false)</f>
        <v>0</v>
      </c>
      <c r="AJ12" s="248">
        <f>VLOOKUP(RIGHT(A12,1),Coordinate,9,false)</f>
        <v>0</v>
      </c>
      <c r="AK12" s="251"/>
      <c r="AL12" s="251"/>
    </row>
    <row r="13">
      <c r="A13" s="259" t="s">
        <v>1453</v>
      </c>
      <c r="B13" s="240" t="str">
        <f>VLOOKUP(AC13,Planet,2,false)</f>
        <v>Delta Lepidopterus I</v>
      </c>
      <c r="C13" s="260" t="s">
        <v>1148</v>
      </c>
      <c r="D13" s="255"/>
      <c r="E13" s="255" t="s">
        <v>119</v>
      </c>
      <c r="F13" s="255"/>
      <c r="G13" s="255"/>
      <c r="H13" s="255"/>
      <c r="I13" s="242">
        <f t="shared" si="1"/>
        <v>1</v>
      </c>
      <c r="J13" s="255"/>
      <c r="K13" s="255"/>
      <c r="L13" s="255"/>
      <c r="M13" s="255"/>
      <c r="N13" s="255"/>
      <c r="O13" s="242">
        <f t="shared" si="2"/>
        <v>0</v>
      </c>
      <c r="P13" s="246" t="s">
        <v>394</v>
      </c>
      <c r="Q13" s="244" t="str">
        <f>IF(ISBLANK(P13),"",VLOOKUP(P13,Level,2,false))</f>
        <v/>
      </c>
      <c r="R13" s="246" t="s">
        <v>1142</v>
      </c>
      <c r="S13" s="244">
        <f>IF(ISBLANK(R13),"",VLOOKUP(R13,Level,2,false))</f>
        <v>2</v>
      </c>
      <c r="T13" s="246" t="s">
        <v>394</v>
      </c>
      <c r="U13" s="244" t="str">
        <f>IF(ISBLANK(T13),"",VLOOKUP(T13,Intelligents,2,false))</f>
        <v/>
      </c>
      <c r="V13" s="255" t="s">
        <v>182</v>
      </c>
      <c r="W13" s="255" t="s">
        <v>182</v>
      </c>
      <c r="X13" s="255" t="s">
        <v>182</v>
      </c>
      <c r="Y13" s="252"/>
      <c r="Z13" s="244">
        <f>IF(ISBLANK(A13),"",VLOOKUP(LEFT(A13,1),Coordinate,2,FALSE))</f>
        <v>1</v>
      </c>
      <c r="AA13" s="247">
        <f t="shared" si="3"/>
        <v>1</v>
      </c>
      <c r="AB13" s="248">
        <f t="shared" si="4"/>
        <v>1</v>
      </c>
      <c r="AC13" s="248">
        <f t="shared" si="5"/>
        <v>3</v>
      </c>
      <c r="AD13" s="249">
        <f>vlookup(LEFT(A13,1),Coordinate,9,false)</f>
        <v>0</v>
      </c>
      <c r="AE13" s="249">
        <f>VLOOKUP(MID(A13,2,1),Coordinate,9,false)</f>
        <v>1</v>
      </c>
      <c r="AF13" s="250">
        <f>VLOOKUP(MID(A13,3,1),Coordinate,9,false)</f>
        <v>0</v>
      </c>
      <c r="AG13" s="250">
        <f>VLOOKUP(MID(A13,4,1),Coordinate,9,false)</f>
        <v>1</v>
      </c>
      <c r="AH13" s="250">
        <f>VLOOKUP(MID(A13,5,1),Coordinate,9,false)</f>
        <v>0</v>
      </c>
      <c r="AI13" s="250">
        <f>VLOOKUP(MID(A13,6,1),Coordinate,9,false)</f>
        <v>1</v>
      </c>
      <c r="AJ13" s="248">
        <f>VLOOKUP(RIGHT(A13,1),Coordinate,9,false)</f>
        <v>0</v>
      </c>
      <c r="AK13" s="251"/>
      <c r="AL13" s="251"/>
    </row>
    <row r="14">
      <c r="A14" s="254" t="s">
        <v>1454</v>
      </c>
      <c r="B14" s="261" t="s">
        <v>1151</v>
      </c>
      <c r="C14" s="261" t="s">
        <v>1151</v>
      </c>
      <c r="D14" s="255" t="s">
        <v>119</v>
      </c>
      <c r="E14" s="255"/>
      <c r="F14" s="255"/>
      <c r="G14" s="255"/>
      <c r="H14" s="255"/>
      <c r="I14" s="242">
        <f t="shared" si="1"/>
        <v>1</v>
      </c>
      <c r="J14" s="255"/>
      <c r="K14" s="255"/>
      <c r="L14" s="255"/>
      <c r="M14" s="255"/>
      <c r="N14" s="255"/>
      <c r="O14" s="242">
        <f t="shared" si="2"/>
        <v>0</v>
      </c>
      <c r="P14" s="246" t="s">
        <v>1452</v>
      </c>
      <c r="Q14" s="241">
        <v>0.0</v>
      </c>
      <c r="R14" s="246" t="s">
        <v>394</v>
      </c>
      <c r="S14" s="241">
        <v>0.0</v>
      </c>
      <c r="T14" s="246" t="s">
        <v>1175</v>
      </c>
      <c r="U14" s="241">
        <v>0.0</v>
      </c>
      <c r="V14" s="255" t="s">
        <v>182</v>
      </c>
      <c r="W14" s="255" t="s">
        <v>182</v>
      </c>
      <c r="X14" s="255" t="s">
        <v>182</v>
      </c>
      <c r="Y14" s="246"/>
      <c r="Z14" s="244">
        <f>IF(ISBLANK(A14),"",VLOOKUP(LEFT(A14,1),Coordinate,2,FALSE))</f>
        <v>1</v>
      </c>
      <c r="AA14" s="247">
        <f t="shared" si="3"/>
        <v>1</v>
      </c>
      <c r="AB14" s="248">
        <f t="shared" si="4"/>
        <v>0</v>
      </c>
      <c r="AC14" s="248">
        <f t="shared" si="5"/>
        <v>4</v>
      </c>
      <c r="AD14" s="249">
        <f>vlookup(LEFT(A14,1),Coordinate,9,false)</f>
        <v>0</v>
      </c>
      <c r="AE14" s="249">
        <f>VLOOKUP(MID(A14,2,1),Coordinate,9,false)</f>
        <v>1</v>
      </c>
      <c r="AF14" s="250">
        <f>VLOOKUP(MID(A14,3,1),Coordinate,9,false)</f>
        <v>0</v>
      </c>
      <c r="AG14" s="250">
        <f>VLOOKUP(MID(A14,4,1),Coordinate,9,false)</f>
        <v>2</v>
      </c>
      <c r="AH14" s="250">
        <f>VLOOKUP(MID(A14,5,1),Coordinate,9,false)</f>
        <v>0</v>
      </c>
      <c r="AI14" s="250">
        <f>VLOOKUP(MID(A14,6,1),Coordinate,9,false)</f>
        <v>1</v>
      </c>
      <c r="AJ14" s="248">
        <f>VLOOKUP(RIGHT(A14,1),Coordinate,9,false)</f>
        <v>0</v>
      </c>
      <c r="AK14" s="251"/>
      <c r="AL14" s="251"/>
    </row>
    <row r="15">
      <c r="A15" s="254" t="s">
        <v>460</v>
      </c>
      <c r="B15" s="240" t="str">
        <f>VLOOKUP(AC15,Planet,2,false)</f>
        <v>Psi Perfunctus X</v>
      </c>
      <c r="C15" s="246" t="s">
        <v>1157</v>
      </c>
      <c r="D15" s="255"/>
      <c r="E15" s="255"/>
      <c r="F15" s="255"/>
      <c r="G15" s="255"/>
      <c r="H15" s="255" t="s">
        <v>119</v>
      </c>
      <c r="I15" s="242">
        <f t="shared" si="1"/>
        <v>1</v>
      </c>
      <c r="J15" s="255"/>
      <c r="K15" s="255"/>
      <c r="L15" s="255"/>
      <c r="M15" s="255"/>
      <c r="N15" s="255"/>
      <c r="O15" s="242">
        <f t="shared" si="2"/>
        <v>0</v>
      </c>
      <c r="P15" s="246" t="s">
        <v>194</v>
      </c>
      <c r="Q15" s="244">
        <f>IF(ISBLANK(P15),"",VLOOKUP(P15,Level,2,false))</f>
        <v>1</v>
      </c>
      <c r="R15" s="246" t="s">
        <v>394</v>
      </c>
      <c r="S15" s="244" t="str">
        <f>IF(ISBLANK(R15),"",VLOOKUP(R15,Level,2,false))</f>
        <v/>
      </c>
      <c r="T15" s="246" t="s">
        <v>1175</v>
      </c>
      <c r="U15" s="244">
        <f>IF(ISBLANK(T15),"",VLOOKUP(T15,Intelligents,2,false))</f>
        <v>2</v>
      </c>
      <c r="V15" s="255" t="s">
        <v>182</v>
      </c>
      <c r="W15" s="255" t="s">
        <v>119</v>
      </c>
      <c r="X15" s="255" t="s">
        <v>182</v>
      </c>
      <c r="Y15" s="246" t="s">
        <v>1451</v>
      </c>
      <c r="Z15" s="244">
        <f>IF(ISBLANK(A15),"",VLOOKUP(LEFT(A15,1),Coordinate,2,FALSE))</f>
        <v>1</v>
      </c>
      <c r="AA15" s="247">
        <f t="shared" si="3"/>
        <v>1</v>
      </c>
      <c r="AB15" s="248">
        <f t="shared" si="4"/>
        <v>2</v>
      </c>
      <c r="AC15" s="248">
        <f t="shared" si="5"/>
        <v>6</v>
      </c>
      <c r="AD15" s="249">
        <f>vlookup(LEFT(A15,1),Coordinate,9,false)</f>
        <v>0</v>
      </c>
      <c r="AE15" s="249">
        <f>VLOOKUP(MID(A15,2,1),Coordinate,9,false)</f>
        <v>1</v>
      </c>
      <c r="AF15" s="250">
        <f>VLOOKUP(MID(A15,3,1),Coordinate,9,false)</f>
        <v>0</v>
      </c>
      <c r="AG15" s="250">
        <f>VLOOKUP(MID(A15,4,1),Coordinate,9,false)</f>
        <v>2</v>
      </c>
      <c r="AH15" s="250">
        <f>VLOOKUP(MID(A15,5,1),Coordinate,9,false)</f>
        <v>0</v>
      </c>
      <c r="AI15" s="250">
        <f>VLOOKUP(MID(A15,6,1),Coordinate,9,false)</f>
        <v>3</v>
      </c>
      <c r="AJ15" s="248">
        <f>VLOOKUP(RIGHT(A15,1),Coordinate,9,false)</f>
        <v>0</v>
      </c>
      <c r="AK15" s="251"/>
      <c r="AL15" s="251"/>
    </row>
    <row r="16">
      <c r="A16" s="259" t="s">
        <v>1455</v>
      </c>
      <c r="B16" s="240" t="str">
        <f>VLOOKUP(AC16,Planet,2,false)</f>
        <v>Waldorfus Sanford III</v>
      </c>
      <c r="C16" s="260" t="s">
        <v>1212</v>
      </c>
      <c r="D16" s="255" t="s">
        <v>119</v>
      </c>
      <c r="E16" s="249"/>
      <c r="F16" s="249"/>
      <c r="G16" s="249"/>
      <c r="H16" s="249"/>
      <c r="I16" s="242">
        <f t="shared" si="1"/>
        <v>1</v>
      </c>
      <c r="J16" s="249"/>
      <c r="K16" s="249"/>
      <c r="L16" s="249"/>
      <c r="M16" s="249"/>
      <c r="N16" s="249"/>
      <c r="O16" s="242">
        <f t="shared" si="2"/>
        <v>0</v>
      </c>
      <c r="P16" s="246" t="s">
        <v>1142</v>
      </c>
      <c r="Q16" s="244">
        <f>IF(ISBLANK(P16),"",VLOOKUP(P16,Level,2,false))</f>
        <v>2</v>
      </c>
      <c r="R16" s="246" t="s">
        <v>194</v>
      </c>
      <c r="S16" s="244">
        <f>IF(ISBLANK(R16),"",VLOOKUP(R16,Level,2,false))</f>
        <v>1</v>
      </c>
      <c r="T16" s="246" t="s">
        <v>394</v>
      </c>
      <c r="U16" s="244" t="str">
        <f>IF(ISBLANK(T16),"",VLOOKUP(T16,Intelligents,2,false))</f>
        <v/>
      </c>
      <c r="V16" s="255" t="s">
        <v>119</v>
      </c>
      <c r="W16" s="255" t="s">
        <v>182</v>
      </c>
      <c r="X16" s="255" t="s">
        <v>182</v>
      </c>
      <c r="Y16" s="252"/>
      <c r="Z16" s="244">
        <f>IF(ISBLANK(A16),"",VLOOKUP(LEFT(A16,1),Coordinate,2,FALSE))</f>
        <v>1</v>
      </c>
      <c r="AA16" s="247">
        <f t="shared" si="3"/>
        <v>1</v>
      </c>
      <c r="AB16" s="248">
        <f t="shared" si="4"/>
        <v>2</v>
      </c>
      <c r="AC16" s="248">
        <f t="shared" si="5"/>
        <v>27</v>
      </c>
      <c r="AD16" s="249">
        <f>vlookup(LEFT(A16,1),Coordinate,9,false)</f>
        <v>0</v>
      </c>
      <c r="AE16" s="249">
        <f>VLOOKUP(MID(A16,2,1),Coordinate,9,false)</f>
        <v>1</v>
      </c>
      <c r="AF16" s="250">
        <f>VLOOKUP(MID(A16,3,1),Coordinate,9,false)</f>
        <v>0</v>
      </c>
      <c r="AG16" s="250">
        <f>VLOOKUP(MID(A16,4,1),Coordinate,9,false)</f>
        <v>13</v>
      </c>
      <c r="AH16" s="250">
        <f>VLOOKUP(MID(A16,5,1),Coordinate,9,false)</f>
        <v>0</v>
      </c>
      <c r="AI16" s="250">
        <f>VLOOKUP(MID(A16,6,1),Coordinate,9,false)</f>
        <v>13</v>
      </c>
      <c r="AJ16" s="248">
        <f>VLOOKUP(RIGHT(A16,1),Coordinate,9,false)</f>
        <v>0</v>
      </c>
      <c r="AK16" s="251"/>
      <c r="AL16" s="251"/>
    </row>
    <row r="17">
      <c r="A17" s="254" t="s">
        <v>1456</v>
      </c>
      <c r="B17" s="240" t="str">
        <f>VLOOKUP(AC17,Planet,2,false)</f>
        <v>Chi Reagan V</v>
      </c>
      <c r="C17" s="246" t="s">
        <v>1229</v>
      </c>
      <c r="D17" s="249"/>
      <c r="E17" s="249"/>
      <c r="F17" s="249"/>
      <c r="G17" s="255" t="s">
        <v>121</v>
      </c>
      <c r="H17" s="249"/>
      <c r="I17" s="242">
        <f t="shared" si="1"/>
        <v>1</v>
      </c>
      <c r="J17" s="249"/>
      <c r="K17" s="249"/>
      <c r="L17" s="249"/>
      <c r="M17" s="249"/>
      <c r="N17" s="249"/>
      <c r="O17" s="242">
        <f t="shared" si="2"/>
        <v>0</v>
      </c>
      <c r="P17" s="246" t="s">
        <v>1142</v>
      </c>
      <c r="Q17" s="244">
        <f>IF(ISBLANK(P17),"",VLOOKUP(P17,Level,2,false))</f>
        <v>2</v>
      </c>
      <c r="R17" s="246" t="s">
        <v>123</v>
      </c>
      <c r="S17" s="244">
        <f>IF(ISBLANK(R17),"",VLOOKUP(R17,Level,2,false))</f>
        <v>1</v>
      </c>
      <c r="T17" s="246" t="s">
        <v>1175</v>
      </c>
      <c r="U17" s="244">
        <f>IF(ISBLANK(T17),"",VLOOKUP(T17,Intelligents,2,false))</f>
        <v>2</v>
      </c>
      <c r="V17" s="255" t="s">
        <v>180</v>
      </c>
      <c r="W17" s="255" t="s">
        <v>180</v>
      </c>
      <c r="X17" s="255" t="s">
        <v>180</v>
      </c>
      <c r="Y17" s="252"/>
      <c r="Z17" s="244">
        <f>IF(ISBLANK(A17),"",VLOOKUP(LEFT(A17,1),Coordinate,2,FALSE))</f>
        <v>1</v>
      </c>
      <c r="AA17" s="247">
        <f t="shared" si="3"/>
        <v>1</v>
      </c>
      <c r="AB17" s="248">
        <f t="shared" si="4"/>
        <v>3</v>
      </c>
      <c r="AC17" s="248">
        <f t="shared" si="5"/>
        <v>37</v>
      </c>
      <c r="AD17" s="249">
        <f>vlookup(LEFT(A17,1),Coordinate,9,false)</f>
        <v>0</v>
      </c>
      <c r="AE17" s="249">
        <f>VLOOKUP(MID(A17,2,1),Coordinate,9,false)</f>
        <v>1</v>
      </c>
      <c r="AF17" s="250">
        <f>VLOOKUP(MID(A17,3,1),Coordinate,9,false)</f>
        <v>17</v>
      </c>
      <c r="AG17" s="250">
        <f>VLOOKUP(MID(A17,4,1),Coordinate,9,false)</f>
        <v>0</v>
      </c>
      <c r="AH17" s="250">
        <f>VLOOKUP(MID(A17,5,1),Coordinate,9,false)</f>
        <v>7</v>
      </c>
      <c r="AI17" s="250">
        <f>VLOOKUP(MID(A17,6,1),Coordinate,9,false)</f>
        <v>0</v>
      </c>
      <c r="AJ17" s="248">
        <f>VLOOKUP(RIGHT(A17,1),Coordinate,9,false)</f>
        <v>12</v>
      </c>
      <c r="AK17" s="256"/>
      <c r="AL17" s="256"/>
    </row>
    <row r="18" ht="17.25" customHeight="1">
      <c r="A18" s="259" t="s">
        <v>1457</v>
      </c>
      <c r="B18" s="240" t="str">
        <f>VLOOKUP(AC18,Planet,2,false)</f>
        <v>Sigma Spitzner VI</v>
      </c>
      <c r="C18" s="263" t="s">
        <v>1164</v>
      </c>
      <c r="D18" s="255"/>
      <c r="E18" s="249"/>
      <c r="F18" s="255" t="s">
        <v>119</v>
      </c>
      <c r="G18" s="249"/>
      <c r="H18" s="249"/>
      <c r="I18" s="242">
        <f t="shared" si="1"/>
        <v>1</v>
      </c>
      <c r="J18" s="249"/>
      <c r="K18" s="249"/>
      <c r="L18" s="249"/>
      <c r="M18" s="249"/>
      <c r="N18" s="249"/>
      <c r="O18" s="242">
        <f t="shared" si="2"/>
        <v>0</v>
      </c>
      <c r="P18" s="246" t="s">
        <v>394</v>
      </c>
      <c r="Q18" s="244" t="str">
        <f>IF(ISBLANK(P18),"",VLOOKUP(P18,Level,2,false))</f>
        <v/>
      </c>
      <c r="R18" s="246" t="s">
        <v>1440</v>
      </c>
      <c r="S18" s="244" t="str">
        <f>IF(ISBLANK(R18),"",VLOOKUP(R18,Level,2,false))</f>
        <v>#N/A</v>
      </c>
      <c r="T18" s="246" t="s">
        <v>394</v>
      </c>
      <c r="U18" s="244" t="str">
        <f>IF(ISBLANK(T18),"",VLOOKUP(T18,Intelligents,2,false))</f>
        <v/>
      </c>
      <c r="V18" s="255" t="s">
        <v>119</v>
      </c>
      <c r="W18" s="255" t="s">
        <v>119</v>
      </c>
      <c r="X18" s="255" t="s">
        <v>182</v>
      </c>
      <c r="Y18" s="252"/>
      <c r="Z18" s="244">
        <f>IF(ISBLANK(A18),"",VLOOKUP(LEFT(A18,1),Coordinate,2,FALSE))</f>
        <v>1</v>
      </c>
      <c r="AA18" s="247">
        <f t="shared" si="3"/>
        <v>1</v>
      </c>
      <c r="AB18" s="248" t="str">
        <f t="shared" si="4"/>
        <v>#N/A</v>
      </c>
      <c r="AC18" s="248">
        <f t="shared" si="5"/>
        <v>8</v>
      </c>
      <c r="AD18" s="249">
        <f>vlookup(LEFT(A18,1),Coordinate,9,false)</f>
        <v>0</v>
      </c>
      <c r="AE18" s="249">
        <f>VLOOKUP(MID(A18,2,1),Coordinate,9,false)</f>
        <v>2</v>
      </c>
      <c r="AF18" s="250">
        <f>VLOOKUP(MID(A18,3,1),Coordinate,9,false)</f>
        <v>2</v>
      </c>
      <c r="AG18" s="250">
        <f>VLOOKUP(MID(A18,4,1),Coordinate,9,false)</f>
        <v>0</v>
      </c>
      <c r="AH18" s="250">
        <f>VLOOKUP(MID(A18,5,1),Coordinate,9,false)</f>
        <v>2</v>
      </c>
      <c r="AI18" s="250">
        <f>VLOOKUP(MID(A18,6,1),Coordinate,9,false)</f>
        <v>0</v>
      </c>
      <c r="AJ18" s="248">
        <f>VLOOKUP(RIGHT(A18,1),Coordinate,9,false)</f>
        <v>2</v>
      </c>
      <c r="AK18" s="251"/>
      <c r="AL18" s="251"/>
    </row>
    <row r="19">
      <c r="A19" s="259" t="s">
        <v>1458</v>
      </c>
      <c r="B19" s="240" t="str">
        <f>VLOOKUP(AC19,Planet,2,false)</f>
        <v>Gamma Paulreichus VIII</v>
      </c>
      <c r="C19" s="260" t="s">
        <v>1223</v>
      </c>
      <c r="D19" s="255"/>
      <c r="E19" s="249"/>
      <c r="F19" s="249"/>
      <c r="G19" s="255" t="s">
        <v>119</v>
      </c>
      <c r="H19" s="249"/>
      <c r="I19" s="242">
        <f t="shared" si="1"/>
        <v>1</v>
      </c>
      <c r="J19" s="249"/>
      <c r="K19" s="249"/>
      <c r="L19" s="249"/>
      <c r="M19" s="249"/>
      <c r="N19" s="249"/>
      <c r="O19" s="242">
        <f t="shared" si="2"/>
        <v>0</v>
      </c>
      <c r="P19" s="246" t="s">
        <v>1452</v>
      </c>
      <c r="Q19" s="244" t="str">
        <f>IF(ISBLANK(P19),"",VLOOKUP(P19,Level,2,false))</f>
        <v>#N/A</v>
      </c>
      <c r="R19" s="246" t="s">
        <v>394</v>
      </c>
      <c r="S19" s="244" t="str">
        <f>IF(ISBLANK(R19),"",VLOOKUP(R19,Level,2,false))</f>
        <v/>
      </c>
      <c r="T19" s="246" t="s">
        <v>1169</v>
      </c>
      <c r="U19" s="244">
        <f>IF(ISBLANK(T19),"",VLOOKUP(T19,Intelligents,2,false))</f>
        <v>1</v>
      </c>
      <c r="V19" s="255" t="s">
        <v>182</v>
      </c>
      <c r="W19" s="255" t="s">
        <v>119</v>
      </c>
      <c r="X19" s="255" t="s">
        <v>119</v>
      </c>
      <c r="Y19" s="246" t="s">
        <v>1459</v>
      </c>
      <c r="Z19" s="244">
        <f>IF(ISBLANK(A19),"",VLOOKUP(LEFT(A19,1),Coordinate,2,FALSE))</f>
        <v>1</v>
      </c>
      <c r="AA19" s="247">
        <f t="shared" si="3"/>
        <v>1</v>
      </c>
      <c r="AB19" s="248" t="str">
        <f t="shared" si="4"/>
        <v>#N/A</v>
      </c>
      <c r="AC19" s="248">
        <f t="shared" si="5"/>
        <v>32</v>
      </c>
      <c r="AD19" s="249">
        <f>vlookup(LEFT(A19,1),Coordinate,9,false)</f>
        <v>0</v>
      </c>
      <c r="AE19" s="249">
        <f>VLOOKUP(MID(A19,2,1),Coordinate,9,false)</f>
        <v>2</v>
      </c>
      <c r="AF19" s="250">
        <f>VLOOKUP(MID(A19,3,1),Coordinate,9,false)</f>
        <v>2</v>
      </c>
      <c r="AG19" s="250">
        <f>VLOOKUP(MID(A19,4,1),Coordinate,9,false)</f>
        <v>2</v>
      </c>
      <c r="AH19" s="250">
        <f>VLOOKUP(MID(A19,5,1),Coordinate,9,false)</f>
        <v>18</v>
      </c>
      <c r="AI19" s="250">
        <f>VLOOKUP(MID(A19,6,1),Coordinate,9,false)</f>
        <v>4</v>
      </c>
      <c r="AJ19" s="248">
        <f>VLOOKUP(RIGHT(A19,1),Coordinate,9,false)</f>
        <v>4</v>
      </c>
      <c r="AK19" s="251"/>
      <c r="AL19" s="251"/>
    </row>
    <row r="20">
      <c r="A20" s="259" t="s">
        <v>1460</v>
      </c>
      <c r="B20" s="240" t="str">
        <f>VLOOKUP(AC20,Planet,2,false)</f>
        <v>Iota Johnson VI</v>
      </c>
      <c r="C20" s="260" t="s">
        <v>1246</v>
      </c>
      <c r="D20" s="255"/>
      <c r="E20" s="255" t="s">
        <v>119</v>
      </c>
      <c r="F20" s="249"/>
      <c r="G20" s="255"/>
      <c r="H20" s="249"/>
      <c r="I20" s="242">
        <f t="shared" si="1"/>
        <v>1</v>
      </c>
      <c r="J20" s="249"/>
      <c r="K20" s="249"/>
      <c r="L20" s="249"/>
      <c r="M20" s="249"/>
      <c r="N20" s="249"/>
      <c r="O20" s="242">
        <f t="shared" si="2"/>
        <v>0</v>
      </c>
      <c r="P20" s="246" t="s">
        <v>394</v>
      </c>
      <c r="Q20" s="244" t="str">
        <f>IF(ISBLANK(P20),"",VLOOKUP(P20,Level,2,false))</f>
        <v/>
      </c>
      <c r="R20" s="246" t="s">
        <v>1142</v>
      </c>
      <c r="S20" s="244">
        <f>IF(ISBLANK(R20),"",VLOOKUP(R20,Level,2,false))</f>
        <v>2</v>
      </c>
      <c r="T20" s="246" t="s">
        <v>394</v>
      </c>
      <c r="U20" s="244" t="str">
        <f>IF(ISBLANK(T20),"",VLOOKUP(T20,Intelligents,2,false))</f>
        <v/>
      </c>
      <c r="V20" s="255" t="s">
        <v>182</v>
      </c>
      <c r="W20" s="255" t="s">
        <v>119</v>
      </c>
      <c r="X20" s="255" t="s">
        <v>119</v>
      </c>
      <c r="Y20" s="246" t="s">
        <v>1461</v>
      </c>
      <c r="Z20" s="244">
        <f>IF(ISBLANK(A20),"",VLOOKUP(LEFT(A20,1),Coordinate,2,FALSE))</f>
        <v>1</v>
      </c>
      <c r="AA20" s="247">
        <f t="shared" si="3"/>
        <v>1</v>
      </c>
      <c r="AB20" s="248">
        <f t="shared" si="4"/>
        <v>1</v>
      </c>
      <c r="AC20" s="248">
        <f t="shared" si="5"/>
        <v>47</v>
      </c>
      <c r="AD20" s="249">
        <f>vlookup(LEFT(A20,1),Coordinate,9,false)</f>
        <v>0</v>
      </c>
      <c r="AE20" s="249">
        <f>VLOOKUP(MID(A20,2,1),Coordinate,9,false)</f>
        <v>3</v>
      </c>
      <c r="AF20" s="250">
        <f>VLOOKUP(MID(A20,3,1),Coordinate,9,false)</f>
        <v>0</v>
      </c>
      <c r="AG20" s="250">
        <f>VLOOKUP(MID(A20,4,1),Coordinate,9,false)</f>
        <v>12</v>
      </c>
      <c r="AH20" s="250">
        <f>VLOOKUP(MID(A20,5,1),Coordinate,9,false)</f>
        <v>0</v>
      </c>
      <c r="AI20" s="250">
        <f>VLOOKUP(MID(A20,6,1),Coordinate,9,false)</f>
        <v>13</v>
      </c>
      <c r="AJ20" s="248">
        <f>VLOOKUP(RIGHT(A20,1),Coordinate,9,false)</f>
        <v>19</v>
      </c>
      <c r="AK20" s="251"/>
      <c r="AL20" s="251"/>
    </row>
    <row r="21">
      <c r="A21" s="259" t="s">
        <v>1462</v>
      </c>
      <c r="B21" s="240" t="str">
        <f>VLOOKUP(AC21,Planet,2,false)</f>
        <v>Alpha Paulreiserus X</v>
      </c>
      <c r="C21" s="260" t="s">
        <v>1264</v>
      </c>
      <c r="D21" s="255"/>
      <c r="E21" s="255"/>
      <c r="F21" s="255"/>
      <c r="G21" s="255"/>
      <c r="H21" s="255" t="s">
        <v>119</v>
      </c>
      <c r="I21" s="242">
        <f t="shared" si="1"/>
        <v>1</v>
      </c>
      <c r="J21" s="255"/>
      <c r="K21" s="255"/>
      <c r="L21" s="255"/>
      <c r="M21" s="255"/>
      <c r="N21" s="255"/>
      <c r="O21" s="242">
        <f t="shared" si="2"/>
        <v>0</v>
      </c>
      <c r="P21" s="246" t="s">
        <v>1452</v>
      </c>
      <c r="Q21" s="244" t="str">
        <f>IF(ISBLANK(P21),"",VLOOKUP(P21,Level,2,false))</f>
        <v>#N/A</v>
      </c>
      <c r="R21" s="246" t="s">
        <v>394</v>
      </c>
      <c r="S21" s="244" t="str">
        <f>IF(ISBLANK(R21),"",VLOOKUP(R21,Level,2,false))</f>
        <v/>
      </c>
      <c r="T21" s="246" t="s">
        <v>1175</v>
      </c>
      <c r="U21" s="244">
        <f>IF(ISBLANK(T21),"",VLOOKUP(T21,Intelligents,2,false))</f>
        <v>2</v>
      </c>
      <c r="V21" s="255" t="s">
        <v>119</v>
      </c>
      <c r="W21" s="255" t="s">
        <v>119</v>
      </c>
      <c r="X21" s="255" t="s">
        <v>182</v>
      </c>
      <c r="Y21" s="252"/>
      <c r="Z21" s="244">
        <f>IF(ISBLANK(A21),"",VLOOKUP(LEFT(A21,1),Coordinate,2,FALSE))</f>
        <v>1</v>
      </c>
      <c r="AA21" s="247">
        <f t="shared" si="3"/>
        <v>1</v>
      </c>
      <c r="AB21" s="248" t="str">
        <f t="shared" si="4"/>
        <v>#N/A</v>
      </c>
      <c r="AC21" s="248">
        <f t="shared" si="5"/>
        <v>57</v>
      </c>
      <c r="AD21" s="249">
        <f>vlookup(LEFT(A21,1),Coordinate,9,false)</f>
        <v>0</v>
      </c>
      <c r="AE21" s="249">
        <f>VLOOKUP(MID(A21,2,1),Coordinate,9,false)</f>
        <v>4</v>
      </c>
      <c r="AF21" s="250">
        <f>VLOOKUP(MID(A21,3,1),Coordinate,9,false)</f>
        <v>11</v>
      </c>
      <c r="AG21" s="250">
        <f>VLOOKUP(MID(A21,4,1),Coordinate,9,false)</f>
        <v>17</v>
      </c>
      <c r="AH21" s="250">
        <f>VLOOKUP(MID(A21,5,1),Coordinate,9,false)</f>
        <v>14</v>
      </c>
      <c r="AI21" s="250">
        <f>VLOOKUP(MID(A21,6,1),Coordinate,9,false)</f>
        <v>8</v>
      </c>
      <c r="AJ21" s="248">
        <f>VLOOKUP(RIGHT(A21,1),Coordinate,9,false)</f>
        <v>3</v>
      </c>
      <c r="AK21" s="251"/>
      <c r="AL21" s="251"/>
    </row>
    <row r="22">
      <c r="A22" s="254" t="s">
        <v>1463</v>
      </c>
      <c r="B22" s="240" t="str">
        <f>VLOOKUP(AC22,Planet,2,false)</f>
        <v>Theta Yodeli I</v>
      </c>
      <c r="C22" s="260" t="s">
        <v>1335</v>
      </c>
      <c r="D22" s="255" t="s">
        <v>119</v>
      </c>
      <c r="E22" s="249"/>
      <c r="F22" s="249"/>
      <c r="G22" s="249"/>
      <c r="H22" s="249"/>
      <c r="I22" s="242">
        <f t="shared" si="1"/>
        <v>1</v>
      </c>
      <c r="J22" s="249"/>
      <c r="K22" s="249"/>
      <c r="L22" s="249"/>
      <c r="M22" s="249"/>
      <c r="N22" s="249"/>
      <c r="O22" s="242">
        <f t="shared" si="2"/>
        <v>0</v>
      </c>
      <c r="P22" s="246" t="s">
        <v>194</v>
      </c>
      <c r="Q22" s="244">
        <f>IF(ISBLANK(P22),"",VLOOKUP(P22,Level,2,false))</f>
        <v>1</v>
      </c>
      <c r="R22" s="246" t="s">
        <v>394</v>
      </c>
      <c r="S22" s="244" t="str">
        <f>IF(ISBLANK(R22),"",VLOOKUP(R22,Level,2,false))</f>
        <v/>
      </c>
      <c r="T22" s="246" t="s">
        <v>1175</v>
      </c>
      <c r="U22" s="244">
        <f>IF(ISBLANK(T22),"",VLOOKUP(T22,Intelligents,2,false))</f>
        <v>2</v>
      </c>
      <c r="V22" s="255" t="s">
        <v>119</v>
      </c>
      <c r="W22" s="255" t="s">
        <v>119</v>
      </c>
      <c r="X22" s="255" t="s">
        <v>182</v>
      </c>
      <c r="Y22" s="252"/>
      <c r="Z22" s="244">
        <f>IF(ISBLANK(A22),"",VLOOKUP(LEFT(A22,1),Coordinate,2,FALSE))</f>
        <v>1</v>
      </c>
      <c r="AA22" s="247">
        <f t="shared" si="3"/>
        <v>1</v>
      </c>
      <c r="AB22" s="248">
        <f t="shared" si="4"/>
        <v>2</v>
      </c>
      <c r="AC22" s="248">
        <f t="shared" si="5"/>
        <v>88</v>
      </c>
      <c r="AD22" s="249">
        <f>vlookup(LEFT(A22,1),Coordinate,9,false)</f>
        <v>0</v>
      </c>
      <c r="AE22" s="249">
        <f>VLOOKUP(MID(A22,2,1),Coordinate,9,false)</f>
        <v>6</v>
      </c>
      <c r="AF22" s="250">
        <f>VLOOKUP(MID(A22,3,1),Coordinate,9,false)</f>
        <v>23</v>
      </c>
      <c r="AG22" s="250">
        <f>VLOOKUP(MID(A22,4,1),Coordinate,9,false)</f>
        <v>20</v>
      </c>
      <c r="AH22" s="250">
        <f>VLOOKUP(MID(A22,5,1),Coordinate,9,false)</f>
        <v>18</v>
      </c>
      <c r="AI22" s="250">
        <f>VLOOKUP(MID(A22,6,1),Coordinate,9,false)</f>
        <v>16</v>
      </c>
      <c r="AJ22" s="248">
        <f>VLOOKUP(RIGHT(A22,1),Coordinate,9,false)</f>
        <v>5</v>
      </c>
      <c r="AK22" s="251"/>
      <c r="AL22" s="251"/>
    </row>
    <row r="23">
      <c r="A23" s="259" t="s">
        <v>1464</v>
      </c>
      <c r="B23" s="240" t="str">
        <f>VLOOKUP(AC23,Planet,2,false)</f>
        <v>Upsilon Shatner IV</v>
      </c>
      <c r="C23" s="260" t="s">
        <v>1161</v>
      </c>
      <c r="D23" s="249"/>
      <c r="E23" s="255" t="s">
        <v>119</v>
      </c>
      <c r="F23" s="255"/>
      <c r="G23" s="249"/>
      <c r="H23" s="249"/>
      <c r="I23" s="242">
        <f t="shared" si="1"/>
        <v>1</v>
      </c>
      <c r="J23" s="249"/>
      <c r="K23" s="249"/>
      <c r="L23" s="249"/>
      <c r="M23" s="249"/>
      <c r="N23" s="249"/>
      <c r="O23" s="242">
        <f t="shared" si="2"/>
        <v>0</v>
      </c>
      <c r="P23" s="246" t="s">
        <v>194</v>
      </c>
      <c r="Q23" s="244">
        <f>IF(ISBLANK(P23),"",VLOOKUP(P23,Level,2,false))</f>
        <v>1</v>
      </c>
      <c r="R23" s="246" t="s">
        <v>394</v>
      </c>
      <c r="S23" s="244" t="str">
        <f>IF(ISBLANK(R23),"",VLOOKUP(R23,Level,2,false))</f>
        <v/>
      </c>
      <c r="T23" s="246" t="s">
        <v>1175</v>
      </c>
      <c r="U23" s="244">
        <f>IF(ISBLANK(T23),"",VLOOKUP(T23,Intelligents,2,false))</f>
        <v>2</v>
      </c>
      <c r="V23" s="255" t="s">
        <v>119</v>
      </c>
      <c r="W23" s="255" t="s">
        <v>119</v>
      </c>
      <c r="X23" s="255"/>
      <c r="Y23" s="246" t="s">
        <v>1465</v>
      </c>
      <c r="Z23" s="244">
        <f>IF(ISBLANK(A23),"",VLOOKUP(LEFT(A23,1),Coordinate,2,FALSE))</f>
        <v>1</v>
      </c>
      <c r="AA23" s="247">
        <f t="shared" si="3"/>
        <v>1</v>
      </c>
      <c r="AB23" s="248">
        <f t="shared" si="4"/>
        <v>2</v>
      </c>
      <c r="AC23" s="248">
        <f t="shared" si="5"/>
        <v>7</v>
      </c>
      <c r="AD23" s="249">
        <f>vlookup(LEFT(A23,1),Coordinate,9,false)</f>
        <v>0</v>
      </c>
      <c r="AE23" s="249">
        <f>VLOOKUP(MID(A23,2,1),Coordinate,9,false)</f>
        <v>7</v>
      </c>
      <c r="AF23" s="250">
        <f>VLOOKUP(MID(A23,3,1),Coordinate,9,false)</f>
        <v>0</v>
      </c>
      <c r="AG23" s="250">
        <f>VLOOKUP(MID(A23,4,1),Coordinate,9,false)</f>
        <v>0</v>
      </c>
      <c r="AH23" s="250">
        <f>VLOOKUP(MID(A23,5,1),Coordinate,9,false)</f>
        <v>0</v>
      </c>
      <c r="AI23" s="250">
        <f>VLOOKUP(MID(A23,6,1),Coordinate,9,false)</f>
        <v>0</v>
      </c>
      <c r="AJ23" s="248">
        <f>VLOOKUP(RIGHT(A23,1),Coordinate,9,false)</f>
        <v>0</v>
      </c>
      <c r="AK23" s="251"/>
      <c r="AL23" s="251"/>
    </row>
    <row r="24">
      <c r="A24" s="259" t="s">
        <v>1466</v>
      </c>
      <c r="B24" s="240" t="str">
        <f>VLOOKUP(AC24,Planet,2,false)</f>
        <v>Allopecius Brown V</v>
      </c>
      <c r="C24" s="260" t="s">
        <v>1329</v>
      </c>
      <c r="D24" s="249"/>
      <c r="E24" s="249"/>
      <c r="F24" s="255" t="s">
        <v>119</v>
      </c>
      <c r="G24" s="249"/>
      <c r="H24" s="249"/>
      <c r="I24" s="242">
        <f t="shared" si="1"/>
        <v>1</v>
      </c>
      <c r="J24" s="249"/>
      <c r="K24" s="249"/>
      <c r="L24" s="249"/>
      <c r="M24" s="249"/>
      <c r="N24" s="249"/>
      <c r="O24" s="242">
        <f t="shared" si="2"/>
        <v>0</v>
      </c>
      <c r="P24" s="246" t="s">
        <v>394</v>
      </c>
      <c r="Q24" s="244" t="str">
        <f>IF(ISBLANK(P24),"",VLOOKUP(P24,Level,2,false))</f>
        <v/>
      </c>
      <c r="R24" s="246" t="s">
        <v>1467</v>
      </c>
      <c r="S24" s="244" t="str">
        <f>IF(ISBLANK(R24),"",VLOOKUP(R24,Level,2,false))</f>
        <v>#N/A</v>
      </c>
      <c r="T24" s="246" t="s">
        <v>1175</v>
      </c>
      <c r="U24" s="244">
        <f>IF(ISBLANK(T24),"",VLOOKUP(T24,Intelligents,2,false))</f>
        <v>2</v>
      </c>
      <c r="V24" s="255" t="s">
        <v>182</v>
      </c>
      <c r="W24" s="255" t="s">
        <v>119</v>
      </c>
      <c r="X24" s="255" t="s">
        <v>182</v>
      </c>
      <c r="Y24" s="252"/>
      <c r="Z24" s="244">
        <f>IF(ISBLANK(A24),"",VLOOKUP(LEFT(A24,1),Coordinate,2,FALSE))</f>
        <v>1</v>
      </c>
      <c r="AA24" s="247">
        <f t="shared" si="3"/>
        <v>1</v>
      </c>
      <c r="AB24" s="248" t="str">
        <f t="shared" si="4"/>
        <v>#N/A</v>
      </c>
      <c r="AC24" s="248">
        <f t="shared" si="5"/>
        <v>85</v>
      </c>
      <c r="AD24" s="249">
        <f>vlookup(LEFT(A24,1),Coordinate,9,false)</f>
        <v>0</v>
      </c>
      <c r="AE24" s="249">
        <f>VLOOKUP(MID(A24,2,1),Coordinate,9,false)</f>
        <v>8</v>
      </c>
      <c r="AF24" s="250">
        <f>VLOOKUP(MID(A24,3,1),Coordinate,9,false)</f>
        <v>13</v>
      </c>
      <c r="AG24" s="250">
        <f>VLOOKUP(MID(A24,4,1),Coordinate,9,false)</f>
        <v>10</v>
      </c>
      <c r="AH24" s="250">
        <f>VLOOKUP(MID(A24,5,1),Coordinate,9,false)</f>
        <v>8</v>
      </c>
      <c r="AI24" s="250">
        <f>VLOOKUP(MID(A24,6,1),Coordinate,9,false)</f>
        <v>22</v>
      </c>
      <c r="AJ24" s="248">
        <f>VLOOKUP(RIGHT(A24,1),Coordinate,9,false)</f>
        <v>24</v>
      </c>
      <c r="AK24" s="251"/>
      <c r="AL24" s="251"/>
    </row>
    <row r="25">
      <c r="A25" s="259" t="s">
        <v>1468</v>
      </c>
      <c r="B25" s="240" t="str">
        <f>VLOOKUP(AC25,Planet,2,false)</f>
        <v>Allopecius Khan VII</v>
      </c>
      <c r="C25" s="260" t="s">
        <v>1299</v>
      </c>
      <c r="D25" s="255" t="s">
        <v>119</v>
      </c>
      <c r="E25" s="249"/>
      <c r="F25" s="255"/>
      <c r="G25" s="249"/>
      <c r="H25" s="249"/>
      <c r="I25" s="242">
        <f t="shared" si="1"/>
        <v>1</v>
      </c>
      <c r="J25" s="249"/>
      <c r="K25" s="249"/>
      <c r="L25" s="249"/>
      <c r="M25" s="249"/>
      <c r="N25" s="249"/>
      <c r="O25" s="242">
        <f t="shared" si="2"/>
        <v>0</v>
      </c>
      <c r="P25" s="246" t="s">
        <v>1440</v>
      </c>
      <c r="Q25" s="244" t="str">
        <f>IF(ISBLANK(P25),"",VLOOKUP(P25,Level,2,false))</f>
        <v>#N/A</v>
      </c>
      <c r="R25" s="246" t="s">
        <v>1142</v>
      </c>
      <c r="S25" s="244">
        <f>IF(ISBLANK(R25),"",VLOOKUP(R25,Level,2,false))</f>
        <v>2</v>
      </c>
      <c r="T25" s="246" t="s">
        <v>394</v>
      </c>
      <c r="U25" s="244" t="str">
        <f>IF(ISBLANK(T25),"",VLOOKUP(T25,Intelligents,2,false))</f>
        <v/>
      </c>
      <c r="V25" s="255" t="s">
        <v>182</v>
      </c>
      <c r="W25" s="255" t="s">
        <v>182</v>
      </c>
      <c r="X25" s="255" t="s">
        <v>182</v>
      </c>
      <c r="Y25" s="252"/>
      <c r="Z25" s="244">
        <f>IF(ISBLANK(A25),"",VLOOKUP(LEFT(A25,1),Coordinate,2,FALSE))</f>
        <v>1</v>
      </c>
      <c r="AA25" s="247">
        <f t="shared" si="3"/>
        <v>1</v>
      </c>
      <c r="AB25" s="248" t="str">
        <f t="shared" si="4"/>
        <v>#N/A</v>
      </c>
      <c r="AC25" s="248">
        <f t="shared" si="5"/>
        <v>72</v>
      </c>
      <c r="AD25" s="249">
        <f>vlookup(LEFT(A25,1),Coordinate,9,false)</f>
        <v>0</v>
      </c>
      <c r="AE25" s="249">
        <f>VLOOKUP(MID(A25,2,1),Coordinate,9,false)</f>
        <v>10</v>
      </c>
      <c r="AF25" s="250">
        <f>VLOOKUP(MID(A25,3,1),Coordinate,9,false)</f>
        <v>20</v>
      </c>
      <c r="AG25" s="250">
        <f>VLOOKUP(MID(A25,4,1),Coordinate,9,false)</f>
        <v>16</v>
      </c>
      <c r="AH25" s="250">
        <f>VLOOKUP(MID(A25,5,1),Coordinate,9,false)</f>
        <v>9</v>
      </c>
      <c r="AI25" s="250">
        <f>VLOOKUP(MID(A25,6,1),Coordinate,9,false)</f>
        <v>4</v>
      </c>
      <c r="AJ25" s="248">
        <f>VLOOKUP(RIGHT(A25,1),Coordinate,9,false)</f>
        <v>13</v>
      </c>
      <c r="AK25" s="251"/>
      <c r="AL25" s="251"/>
    </row>
    <row r="26">
      <c r="A26" s="259" t="s">
        <v>1469</v>
      </c>
      <c r="B26" s="170" t="s">
        <v>1225</v>
      </c>
      <c r="C26" s="261" t="s">
        <v>1225</v>
      </c>
      <c r="D26" s="255"/>
      <c r="E26" s="255" t="s">
        <v>119</v>
      </c>
      <c r="F26" s="255"/>
      <c r="G26" s="255"/>
      <c r="H26" s="255"/>
      <c r="I26" s="242">
        <f t="shared" si="1"/>
        <v>1</v>
      </c>
      <c r="J26" s="255"/>
      <c r="K26" s="255"/>
      <c r="L26" s="255"/>
      <c r="M26" s="255"/>
      <c r="N26" s="255"/>
      <c r="O26" s="242">
        <f t="shared" si="2"/>
        <v>0</v>
      </c>
      <c r="P26" s="246" t="s">
        <v>1452</v>
      </c>
      <c r="Q26" s="241"/>
      <c r="R26" s="246" t="s">
        <v>1467</v>
      </c>
      <c r="S26" s="241"/>
      <c r="T26" s="246" t="s">
        <v>1175</v>
      </c>
      <c r="U26" s="241"/>
      <c r="V26" s="255" t="s">
        <v>182</v>
      </c>
      <c r="W26" s="255" t="s">
        <v>119</v>
      </c>
      <c r="X26" s="255" t="s">
        <v>182</v>
      </c>
      <c r="Y26" s="246"/>
      <c r="Z26" s="244">
        <f>IF(ISBLANK(A26),"",VLOOKUP(LEFT(A26,1),Coordinate,2,FALSE))</f>
        <v>1</v>
      </c>
      <c r="AA26" s="247">
        <f t="shared" si="3"/>
        <v>1</v>
      </c>
      <c r="AB26" s="248">
        <f t="shared" si="4"/>
        <v>0</v>
      </c>
      <c r="AC26" s="248">
        <f t="shared" si="5"/>
        <v>35</v>
      </c>
      <c r="AD26" s="249">
        <f>vlookup(LEFT(A26,1),Coordinate,9,false)</f>
        <v>0</v>
      </c>
      <c r="AE26" s="249">
        <f>VLOOKUP(MID(A26,2,1),Coordinate,9,false)</f>
        <v>11</v>
      </c>
      <c r="AF26" s="250">
        <f>VLOOKUP(MID(A26,3,1),Coordinate,9,false)</f>
        <v>3</v>
      </c>
      <c r="AG26" s="250">
        <f>VLOOKUP(MID(A26,4,1),Coordinate,9,false)</f>
        <v>4</v>
      </c>
      <c r="AH26" s="250">
        <f>VLOOKUP(MID(A26,5,1),Coordinate,9,false)</f>
        <v>17</v>
      </c>
      <c r="AI26" s="250">
        <f>VLOOKUP(MID(A26,6,1),Coordinate,9,false)</f>
        <v>0</v>
      </c>
      <c r="AJ26" s="248">
        <f>VLOOKUP(RIGHT(A26,1),Coordinate,9,false)</f>
        <v>0</v>
      </c>
      <c r="AK26" s="251"/>
      <c r="AL26" s="251"/>
    </row>
    <row r="27">
      <c r="A27" s="259" t="s">
        <v>1470</v>
      </c>
      <c r="B27" s="170" t="s">
        <v>1264</v>
      </c>
      <c r="C27" s="170" t="s">
        <v>1264</v>
      </c>
      <c r="D27" s="255"/>
      <c r="E27" s="255"/>
      <c r="F27" s="255"/>
      <c r="G27" s="255"/>
      <c r="H27" s="255" t="s">
        <v>121</v>
      </c>
      <c r="I27" s="242">
        <f t="shared" si="1"/>
        <v>1</v>
      </c>
      <c r="J27" s="255"/>
      <c r="K27" s="255"/>
      <c r="L27" s="255"/>
      <c r="M27" s="255"/>
      <c r="N27" s="255"/>
      <c r="O27" s="242">
        <f t="shared" si="2"/>
        <v>0</v>
      </c>
      <c r="P27" s="246" t="s">
        <v>194</v>
      </c>
      <c r="Q27" s="241">
        <v>1.0</v>
      </c>
      <c r="R27" s="246" t="s">
        <v>394</v>
      </c>
      <c r="S27" s="241">
        <v>0.0</v>
      </c>
      <c r="T27" s="246" t="s">
        <v>394</v>
      </c>
      <c r="U27" s="241">
        <v>0.0</v>
      </c>
      <c r="V27" s="255" t="s">
        <v>182</v>
      </c>
      <c r="W27" s="255" t="s">
        <v>119</v>
      </c>
      <c r="X27" s="255" t="s">
        <v>182</v>
      </c>
      <c r="Y27" s="246"/>
      <c r="Z27" s="244">
        <f>IF(ISBLANK(A27),"",VLOOKUP(LEFT(A27,1),Coordinate,2,FALSE))</f>
        <v>1</v>
      </c>
      <c r="AA27" s="247">
        <f t="shared" si="3"/>
        <v>1</v>
      </c>
      <c r="AB27" s="248">
        <f t="shared" si="4"/>
        <v>1</v>
      </c>
      <c r="AC27" s="248">
        <f t="shared" si="5"/>
        <v>57</v>
      </c>
      <c r="AD27" s="249">
        <f>vlookup(LEFT(A27,1),Coordinate,9,false)</f>
        <v>0</v>
      </c>
      <c r="AE27" s="249">
        <f>VLOOKUP(MID(A27,2,1),Coordinate,9,false)</f>
        <v>12</v>
      </c>
      <c r="AF27" s="250">
        <f>VLOOKUP(MID(A27,3,1),Coordinate,9,false)</f>
        <v>1</v>
      </c>
      <c r="AG27" s="250">
        <f>VLOOKUP(MID(A27,4,1),Coordinate,9,false)</f>
        <v>8</v>
      </c>
      <c r="AH27" s="250">
        <f>VLOOKUP(MID(A27,5,1),Coordinate,9,false)</f>
        <v>4</v>
      </c>
      <c r="AI27" s="250">
        <f>VLOOKUP(MID(A27,6,1),Coordinate,9,false)</f>
        <v>13</v>
      </c>
      <c r="AJ27" s="248">
        <f>VLOOKUP(RIGHT(A27,1),Coordinate,9,false)</f>
        <v>19</v>
      </c>
      <c r="AK27" s="251"/>
      <c r="AL27" s="251"/>
    </row>
    <row r="28">
      <c r="A28" s="254" t="s">
        <v>1471</v>
      </c>
      <c r="B28" s="170" t="s">
        <v>1237</v>
      </c>
      <c r="C28" s="170" t="s">
        <v>1237</v>
      </c>
      <c r="D28" s="249"/>
      <c r="E28" s="249"/>
      <c r="F28" s="255" t="s">
        <v>119</v>
      </c>
      <c r="G28" s="249"/>
      <c r="H28" s="249"/>
      <c r="I28" s="242">
        <f t="shared" si="1"/>
        <v>1</v>
      </c>
      <c r="J28" s="249"/>
      <c r="K28" s="249"/>
      <c r="L28" s="249"/>
      <c r="M28" s="249"/>
      <c r="N28" s="249"/>
      <c r="O28" s="242">
        <f t="shared" si="2"/>
        <v>0</v>
      </c>
      <c r="P28" s="246" t="s">
        <v>394</v>
      </c>
      <c r="Q28" s="241">
        <v>0.0</v>
      </c>
      <c r="R28" s="246" t="s">
        <v>394</v>
      </c>
      <c r="S28" s="241">
        <v>0.0</v>
      </c>
      <c r="T28" s="246" t="s">
        <v>394</v>
      </c>
      <c r="U28" s="241">
        <v>0.0</v>
      </c>
      <c r="V28" s="255" t="s">
        <v>182</v>
      </c>
      <c r="W28" s="255" t="s">
        <v>182</v>
      </c>
      <c r="X28" s="255" t="s">
        <v>119</v>
      </c>
      <c r="Y28" s="246" t="s">
        <v>1472</v>
      </c>
      <c r="Z28" s="244">
        <f>IF(ISBLANK(A28),"",VLOOKUP(LEFT(A28,1),Coordinate,2,FALSE))</f>
        <v>1</v>
      </c>
      <c r="AA28" s="247">
        <f t="shared" si="3"/>
        <v>1</v>
      </c>
      <c r="AB28" s="248">
        <f t="shared" si="4"/>
        <v>0</v>
      </c>
      <c r="AC28" s="248">
        <f t="shared" si="5"/>
        <v>43</v>
      </c>
      <c r="AD28" s="249">
        <f>vlookup(LEFT(A28,1),Coordinate,9,false)</f>
        <v>0</v>
      </c>
      <c r="AE28" s="249">
        <f>VLOOKUP(MID(A28,2,1),Coordinate,9,false)</f>
        <v>12</v>
      </c>
      <c r="AF28" s="250">
        <f>VLOOKUP(MID(A28,3,1),Coordinate,9,false)</f>
        <v>4</v>
      </c>
      <c r="AG28" s="250">
        <f>VLOOKUP(MID(A28,4,1),Coordinate,9,false)</f>
        <v>17</v>
      </c>
      <c r="AH28" s="250">
        <f>VLOOKUP(MID(A28,5,1),Coordinate,9,false)</f>
        <v>8</v>
      </c>
      <c r="AI28" s="250">
        <f>VLOOKUP(MID(A28,6,1),Coordinate,9,false)</f>
        <v>2</v>
      </c>
      <c r="AJ28" s="248">
        <f>VLOOKUP(RIGHT(A28,1),Coordinate,9,false)</f>
        <v>0</v>
      </c>
      <c r="AK28" s="251"/>
      <c r="AL28" s="251"/>
    </row>
    <row r="29">
      <c r="A29" s="259" t="s">
        <v>1473</v>
      </c>
      <c r="B29" s="240" t="str">
        <f>VLOOKUP(AC29,Planet,2,false)</f>
        <v>Zeta Conjunctivitus X</v>
      </c>
      <c r="C29" s="260" t="s">
        <v>1268</v>
      </c>
      <c r="D29" s="255" t="s">
        <v>119</v>
      </c>
      <c r="E29" s="255"/>
      <c r="F29" s="255"/>
      <c r="G29" s="255"/>
      <c r="H29" s="255"/>
      <c r="I29" s="242">
        <f t="shared" si="1"/>
        <v>1</v>
      </c>
      <c r="J29" s="255"/>
      <c r="K29" s="255"/>
      <c r="L29" s="255"/>
      <c r="M29" s="255"/>
      <c r="N29" s="255"/>
      <c r="O29" s="242">
        <f t="shared" si="2"/>
        <v>0</v>
      </c>
      <c r="P29" s="246" t="s">
        <v>194</v>
      </c>
      <c r="Q29" s="244">
        <f>IF(ISBLANK(P29),"",VLOOKUP(P29,Level,2,false))</f>
        <v>1</v>
      </c>
      <c r="R29" s="246" t="s">
        <v>394</v>
      </c>
      <c r="S29" s="244" t="str">
        <f>IF(ISBLANK(R29),"",VLOOKUP(R29,Level,2,false))</f>
        <v/>
      </c>
      <c r="T29" s="246" t="s">
        <v>1175</v>
      </c>
      <c r="U29" s="244">
        <f>IF(ISBLANK(T29),"",VLOOKUP(T29,Intelligents,2,false))</f>
        <v>2</v>
      </c>
      <c r="V29" s="255" t="s">
        <v>119</v>
      </c>
      <c r="W29" s="255" t="s">
        <v>182</v>
      </c>
      <c r="X29" s="255" t="s">
        <v>182</v>
      </c>
      <c r="Y29" s="246" t="s">
        <v>1474</v>
      </c>
      <c r="Z29" s="244">
        <f>IF(ISBLANK(A29),"",VLOOKUP(LEFT(A29,1),Coordinate,2,FALSE))</f>
        <v>1</v>
      </c>
      <c r="AA29" s="247">
        <f t="shared" si="3"/>
        <v>1</v>
      </c>
      <c r="AB29" s="248">
        <f t="shared" si="4"/>
        <v>2</v>
      </c>
      <c r="AC29" s="248">
        <f t="shared" si="5"/>
        <v>59</v>
      </c>
      <c r="AD29" s="249">
        <f>vlookup(LEFT(A29,1),Coordinate,9,false)</f>
        <v>0</v>
      </c>
      <c r="AE29" s="249">
        <f>VLOOKUP(MID(A29,2,1),Coordinate,9,false)</f>
        <v>13</v>
      </c>
      <c r="AF29" s="250">
        <f>VLOOKUP(MID(A29,3,1),Coordinate,9,false)</f>
        <v>2</v>
      </c>
      <c r="AG29" s="250">
        <f>VLOOKUP(MID(A29,4,1),Coordinate,9,false)</f>
        <v>8</v>
      </c>
      <c r="AH29" s="250">
        <f>VLOOKUP(MID(A29,5,1),Coordinate,9,false)</f>
        <v>4</v>
      </c>
      <c r="AI29" s="250">
        <f>VLOOKUP(MID(A29,6,1),Coordinate,9,false)</f>
        <v>13</v>
      </c>
      <c r="AJ29" s="248">
        <f>VLOOKUP(RIGHT(A29,1),Coordinate,9,false)</f>
        <v>19</v>
      </c>
      <c r="AK29" s="251"/>
      <c r="AL29" s="251"/>
    </row>
    <row r="30">
      <c r="A30" s="259" t="s">
        <v>1475</v>
      </c>
      <c r="B30" s="240" t="str">
        <f>VLOOKUP(AC30,Planet,2,false)</f>
        <v>Iota Martin I</v>
      </c>
      <c r="C30" s="260" t="s">
        <v>1294</v>
      </c>
      <c r="D30" s="255"/>
      <c r="E30" s="255"/>
      <c r="F30" s="255" t="s">
        <v>119</v>
      </c>
      <c r="G30" s="255"/>
      <c r="H30" s="255"/>
      <c r="I30" s="242">
        <f t="shared" si="1"/>
        <v>1</v>
      </c>
      <c r="J30" s="255"/>
      <c r="K30" s="255"/>
      <c r="L30" s="255"/>
      <c r="M30" s="255"/>
      <c r="N30" s="255"/>
      <c r="O30" s="242">
        <f t="shared" si="2"/>
        <v>0</v>
      </c>
      <c r="P30" s="246" t="s">
        <v>394</v>
      </c>
      <c r="Q30" s="244" t="str">
        <f>IF(ISBLANK(P30),"",VLOOKUP(P30,Level,2,false))</f>
        <v/>
      </c>
      <c r="R30" s="246" t="s">
        <v>1142</v>
      </c>
      <c r="S30" s="244">
        <f>IF(ISBLANK(R30),"",VLOOKUP(R30,Level,2,false))</f>
        <v>2</v>
      </c>
      <c r="T30" s="246" t="s">
        <v>1175</v>
      </c>
      <c r="U30" s="244">
        <f>IF(ISBLANK(T30),"",VLOOKUP(T30,Intelligents,2,false))</f>
        <v>2</v>
      </c>
      <c r="V30" s="255" t="s">
        <v>182</v>
      </c>
      <c r="W30" s="255" t="s">
        <v>182</v>
      </c>
      <c r="X30" s="255" t="s">
        <v>182</v>
      </c>
      <c r="Y30" s="252"/>
      <c r="Z30" s="244">
        <f>IF(ISBLANK(A30),"",VLOOKUP(LEFT(A30,1),Coordinate,2,FALSE))</f>
        <v>1</v>
      </c>
      <c r="AA30" s="247">
        <f t="shared" si="3"/>
        <v>1</v>
      </c>
      <c r="AB30" s="248">
        <f t="shared" si="4"/>
        <v>2</v>
      </c>
      <c r="AC30" s="248">
        <f t="shared" si="5"/>
        <v>71</v>
      </c>
      <c r="AD30" s="249">
        <f>vlookup(LEFT(A30,1),Coordinate,9,false)</f>
        <v>0</v>
      </c>
      <c r="AE30" s="249">
        <f>VLOOKUP(MID(A30,2,1),Coordinate,9,false)</f>
        <v>13</v>
      </c>
      <c r="AF30" s="250">
        <f>VLOOKUP(MID(A30,3,1),Coordinate,9,false)</f>
        <v>19</v>
      </c>
      <c r="AG30" s="250">
        <f>VLOOKUP(MID(A30,4,1),Coordinate,9,false)</f>
        <v>0</v>
      </c>
      <c r="AH30" s="250">
        <f>VLOOKUP(MID(A30,5,1),Coordinate,9,false)</f>
        <v>17</v>
      </c>
      <c r="AI30" s="250">
        <f>VLOOKUP(MID(A30,6,1),Coordinate,9,false)</f>
        <v>4</v>
      </c>
      <c r="AJ30" s="248">
        <f>VLOOKUP(RIGHT(A30,1),Coordinate,9,false)</f>
        <v>18</v>
      </c>
      <c r="AK30" s="251"/>
      <c r="AL30" s="251"/>
    </row>
    <row r="31">
      <c r="A31" s="259" t="s">
        <v>1476</v>
      </c>
      <c r="B31" s="261" t="s">
        <v>1375</v>
      </c>
      <c r="C31" s="261" t="s">
        <v>1375</v>
      </c>
      <c r="D31" s="255"/>
      <c r="E31" s="255" t="s">
        <v>119</v>
      </c>
      <c r="F31" s="255"/>
      <c r="G31" s="255"/>
      <c r="H31" s="255"/>
      <c r="I31" s="242">
        <f t="shared" si="1"/>
        <v>1</v>
      </c>
      <c r="J31" s="255"/>
      <c r="K31" s="255"/>
      <c r="L31" s="255"/>
      <c r="M31" s="255"/>
      <c r="N31" s="255"/>
      <c r="O31" s="242">
        <f t="shared" si="2"/>
        <v>0</v>
      </c>
      <c r="P31" s="246" t="s">
        <v>394</v>
      </c>
      <c r="Q31" s="241">
        <v>0.0</v>
      </c>
      <c r="R31" s="246" t="s">
        <v>194</v>
      </c>
      <c r="S31" s="241">
        <v>6.0</v>
      </c>
      <c r="T31" s="246" t="s">
        <v>394</v>
      </c>
      <c r="U31" s="241">
        <v>0.0</v>
      </c>
      <c r="V31" s="255" t="s">
        <v>182</v>
      </c>
      <c r="W31" s="255" t="s">
        <v>182</v>
      </c>
      <c r="X31" s="255" t="s">
        <v>119</v>
      </c>
      <c r="Y31" s="246" t="s">
        <v>1477</v>
      </c>
      <c r="Z31" s="244">
        <f>IF(ISBLANK(A31),"",VLOOKUP(LEFT(A31,1),Coordinate,2,FALSE))</f>
        <v>1</v>
      </c>
      <c r="AA31" s="247">
        <f t="shared" si="3"/>
        <v>1</v>
      </c>
      <c r="AB31" s="248">
        <f t="shared" si="4"/>
        <v>1</v>
      </c>
      <c r="AC31" s="248">
        <f t="shared" si="5"/>
        <v>110</v>
      </c>
      <c r="AD31" s="249">
        <f>vlookup(LEFT(A31,1),Coordinate,9,false)</f>
        <v>0</v>
      </c>
      <c r="AE31" s="249">
        <f>VLOOKUP(MID(A31,2,1),Coordinate,9,false)</f>
        <v>15</v>
      </c>
      <c r="AF31" s="250">
        <f>VLOOKUP(MID(A31,3,1),Coordinate,9,false)</f>
        <v>10</v>
      </c>
      <c r="AG31" s="250">
        <f>VLOOKUP(MID(A31,4,1),Coordinate,9,false)</f>
        <v>20</v>
      </c>
      <c r="AH31" s="250">
        <f>VLOOKUP(MID(A31,5,1),Coordinate,9,false)</f>
        <v>20</v>
      </c>
      <c r="AI31" s="250">
        <f>VLOOKUP(MID(A31,6,1),Coordinate,9,false)</f>
        <v>20</v>
      </c>
      <c r="AJ31" s="248">
        <f>VLOOKUP(RIGHT(A31,1),Coordinate,9,false)</f>
        <v>25</v>
      </c>
      <c r="AK31" s="251"/>
      <c r="AL31" s="251"/>
    </row>
    <row r="32">
      <c r="A32" s="259" t="s">
        <v>1478</v>
      </c>
      <c r="B32" s="240" t="str">
        <f>VLOOKUP(AC32,Planet,2,false)</f>
        <v>Theta Cattusdoggus V</v>
      </c>
      <c r="C32" s="263" t="s">
        <v>1274</v>
      </c>
      <c r="D32" s="255"/>
      <c r="E32" s="255"/>
      <c r="F32" s="255"/>
      <c r="G32" s="255" t="s">
        <v>119</v>
      </c>
      <c r="H32" s="255"/>
      <c r="I32" s="242">
        <f t="shared" si="1"/>
        <v>1</v>
      </c>
      <c r="J32" s="255"/>
      <c r="K32" s="255"/>
      <c r="L32" s="255"/>
      <c r="M32" s="255"/>
      <c r="N32" s="255"/>
      <c r="O32" s="242">
        <f t="shared" si="2"/>
        <v>0</v>
      </c>
      <c r="P32" s="246" t="s">
        <v>194</v>
      </c>
      <c r="Q32" s="244">
        <f>IF(ISBLANK(P32),"",VLOOKUP(P32,Level,2,false))</f>
        <v>1</v>
      </c>
      <c r="R32" s="246" t="s">
        <v>394</v>
      </c>
      <c r="S32" s="244" t="str">
        <f>IF(ISBLANK(R32),"",VLOOKUP(R32,Level,2,false))</f>
        <v/>
      </c>
      <c r="T32" s="246" t="s">
        <v>394</v>
      </c>
      <c r="U32" s="244" t="str">
        <f>IF(ISBLANK(T32),"",VLOOKUP(T32,Intelligents,2,false))</f>
        <v/>
      </c>
      <c r="V32" s="255" t="s">
        <v>119</v>
      </c>
      <c r="W32" s="255" t="s">
        <v>182</v>
      </c>
      <c r="X32" s="255" t="s">
        <v>182</v>
      </c>
      <c r="Y32" s="252"/>
      <c r="Z32" s="244">
        <f>IF(ISBLANK(A32),"",VLOOKUP(LEFT(A32,1),Coordinate,2,FALSE))</f>
        <v>1</v>
      </c>
      <c r="AA32" s="247">
        <f t="shared" si="3"/>
        <v>1</v>
      </c>
      <c r="AB32" s="248">
        <f t="shared" si="4"/>
        <v>1</v>
      </c>
      <c r="AC32" s="248">
        <f t="shared" si="5"/>
        <v>62</v>
      </c>
      <c r="AD32" s="249">
        <f>vlookup(LEFT(A32,1),Coordinate,9,false)</f>
        <v>0</v>
      </c>
      <c r="AE32" s="249">
        <f>VLOOKUP(MID(A32,2,1),Coordinate,9,false)</f>
        <v>15</v>
      </c>
      <c r="AF32" s="250">
        <f>VLOOKUP(MID(A32,3,1),Coordinate,9,false)</f>
        <v>11</v>
      </c>
      <c r="AG32" s="250">
        <f>VLOOKUP(MID(A32,4,1),Coordinate,9,false)</f>
        <v>0</v>
      </c>
      <c r="AH32" s="250">
        <f>VLOOKUP(MID(A32,5,1),Coordinate,9,false)</f>
        <v>13</v>
      </c>
      <c r="AI32" s="250">
        <f>VLOOKUP(MID(A32,6,1),Coordinate,9,false)</f>
        <v>4</v>
      </c>
      <c r="AJ32" s="248">
        <f>VLOOKUP(RIGHT(A32,1),Coordinate,9,false)</f>
        <v>19</v>
      </c>
      <c r="AK32" s="251"/>
      <c r="AL32" s="251"/>
    </row>
    <row r="33">
      <c r="A33" s="259" t="s">
        <v>508</v>
      </c>
      <c r="B33" s="240" t="str">
        <f>VLOOKUP(AC33,Planet,2,false)</f>
        <v>Sigma Bubblewrapium VII</v>
      </c>
      <c r="C33" s="260" t="s">
        <v>1290</v>
      </c>
      <c r="D33" s="249"/>
      <c r="E33" s="249"/>
      <c r="F33" s="255" t="s">
        <v>119</v>
      </c>
      <c r="G33" s="249"/>
      <c r="H33" s="249"/>
      <c r="I33" s="242">
        <f t="shared" si="1"/>
        <v>1</v>
      </c>
      <c r="J33" s="249"/>
      <c r="K33" s="249"/>
      <c r="L33" s="249"/>
      <c r="M33" s="249"/>
      <c r="N33" s="249"/>
      <c r="O33" s="242">
        <f t="shared" si="2"/>
        <v>0</v>
      </c>
      <c r="P33" s="246" t="s">
        <v>1452</v>
      </c>
      <c r="Q33" s="244" t="str">
        <f>IF(ISBLANK(P33),"",VLOOKUP(P33,Level,2,false))</f>
        <v>#N/A</v>
      </c>
      <c r="R33" s="246" t="s">
        <v>194</v>
      </c>
      <c r="S33" s="244">
        <f>IF(ISBLANK(R33),"",VLOOKUP(R33,Level,2,false))</f>
        <v>1</v>
      </c>
      <c r="T33" s="246" t="s">
        <v>1175</v>
      </c>
      <c r="U33" s="244">
        <f>IF(ISBLANK(T33),"",VLOOKUP(T33,Intelligents,2,false))</f>
        <v>2</v>
      </c>
      <c r="V33" s="255" t="s">
        <v>182</v>
      </c>
      <c r="W33" s="255" t="s">
        <v>182</v>
      </c>
      <c r="X33" s="255" t="s">
        <v>182</v>
      </c>
      <c r="Y33" s="252"/>
      <c r="Z33" s="244">
        <f>IF(ISBLANK(A33),"",VLOOKUP(LEFT(A33,1),Coordinate,2,FALSE))</f>
        <v>1</v>
      </c>
      <c r="AA33" s="247">
        <f t="shared" si="3"/>
        <v>1</v>
      </c>
      <c r="AB33" s="248" t="str">
        <f t="shared" si="4"/>
        <v>#N/A</v>
      </c>
      <c r="AC33" s="248">
        <f t="shared" si="5"/>
        <v>70</v>
      </c>
      <c r="AD33" s="249">
        <f>vlookup(LEFT(A33,1),Coordinate,9,false)</f>
        <v>0</v>
      </c>
      <c r="AE33" s="249">
        <f>VLOOKUP(MID(A33,2,1),Coordinate,9,false)</f>
        <v>17</v>
      </c>
      <c r="AF33" s="250">
        <f>VLOOKUP(MID(A33,3,1),Coordinate,9,false)</f>
        <v>17</v>
      </c>
      <c r="AG33" s="250">
        <f>VLOOKUP(MID(A33,4,1),Coordinate,9,false)</f>
        <v>0</v>
      </c>
      <c r="AH33" s="250">
        <f>VLOOKUP(MID(A33,5,1),Coordinate,9,false)</f>
        <v>10</v>
      </c>
      <c r="AI33" s="250">
        <f>VLOOKUP(MID(A33,6,1),Coordinate,9,false)</f>
        <v>8</v>
      </c>
      <c r="AJ33" s="248">
        <f>VLOOKUP(RIGHT(A33,1),Coordinate,9,false)</f>
        <v>18</v>
      </c>
      <c r="AK33" s="251"/>
      <c r="AL33" s="251"/>
    </row>
    <row r="34">
      <c r="A34" s="259" t="s">
        <v>1479</v>
      </c>
      <c r="B34" s="240" t="str">
        <f>VLOOKUP(AC34,Planet,2,false)</f>
        <v>Kappa Stemple II</v>
      </c>
      <c r="C34" s="260" t="s">
        <v>1278</v>
      </c>
      <c r="D34" s="255"/>
      <c r="E34" s="255"/>
      <c r="F34" s="255"/>
      <c r="G34" s="255"/>
      <c r="H34" s="255" t="s">
        <v>119</v>
      </c>
      <c r="I34" s="242">
        <f t="shared" si="1"/>
        <v>1</v>
      </c>
      <c r="J34" s="255"/>
      <c r="K34" s="255"/>
      <c r="L34" s="255"/>
      <c r="M34" s="255"/>
      <c r="N34" s="255"/>
      <c r="O34" s="242">
        <f t="shared" si="2"/>
        <v>0</v>
      </c>
      <c r="P34" s="246" t="s">
        <v>1142</v>
      </c>
      <c r="Q34" s="244">
        <f>IF(ISBLANK(P34),"",VLOOKUP(P34,Level,2,false))</f>
        <v>2</v>
      </c>
      <c r="R34" s="246" t="s">
        <v>194</v>
      </c>
      <c r="S34" s="244">
        <f>IF(ISBLANK(R34),"",VLOOKUP(R34,Level,2,false))</f>
        <v>1</v>
      </c>
      <c r="T34" s="246" t="s">
        <v>394</v>
      </c>
      <c r="U34" s="244" t="str">
        <f>IF(ISBLANK(T34),"",VLOOKUP(T34,Intelligents,2,false))</f>
        <v/>
      </c>
      <c r="V34" s="255" t="s">
        <v>119</v>
      </c>
      <c r="W34" s="255" t="s">
        <v>182</v>
      </c>
      <c r="X34" s="255" t="s">
        <v>182</v>
      </c>
      <c r="Y34" s="252"/>
      <c r="Z34" s="244">
        <f>IF(ISBLANK(A34),"",VLOOKUP(LEFT(A34,1),Coordinate,2,FALSE))</f>
        <v>1</v>
      </c>
      <c r="AA34" s="247">
        <f t="shared" si="3"/>
        <v>1</v>
      </c>
      <c r="AB34" s="248">
        <f t="shared" si="4"/>
        <v>2</v>
      </c>
      <c r="AC34" s="248">
        <f t="shared" si="5"/>
        <v>64</v>
      </c>
      <c r="AD34" s="249">
        <f>vlookup(LEFT(A34,1),Coordinate,9,false)</f>
        <v>0</v>
      </c>
      <c r="AE34" s="249">
        <f>VLOOKUP(MID(A34,2,1),Coordinate,9,false)</f>
        <v>18</v>
      </c>
      <c r="AF34" s="250">
        <f>VLOOKUP(MID(A34,3,1),Coordinate,9,false)</f>
        <v>4</v>
      </c>
      <c r="AG34" s="250">
        <f>VLOOKUP(MID(A34,4,1),Coordinate,9,false)</f>
        <v>2</v>
      </c>
      <c r="AH34" s="250">
        <f>VLOOKUP(MID(A34,5,1),Coordinate,9,false)</f>
        <v>17</v>
      </c>
      <c r="AI34" s="250">
        <f>VLOOKUP(MID(A34,6,1),Coordinate,9,false)</f>
        <v>4</v>
      </c>
      <c r="AJ34" s="248">
        <f>VLOOKUP(RIGHT(A34,1),Coordinate,9,false)</f>
        <v>19</v>
      </c>
      <c r="AK34" s="251"/>
      <c r="AL34" s="251"/>
    </row>
    <row r="35">
      <c r="A35" s="259" t="s">
        <v>1480</v>
      </c>
      <c r="B35" s="240" t="str">
        <f>VLOOKUP(AC35,Planet,2,false)</f>
        <v>Pi Waldorf XI</v>
      </c>
      <c r="C35" s="246" t="s">
        <v>1313</v>
      </c>
      <c r="D35" s="255" t="s">
        <v>119</v>
      </c>
      <c r="E35" s="255"/>
      <c r="F35" s="255"/>
      <c r="G35" s="255"/>
      <c r="H35" s="255"/>
      <c r="I35" s="242">
        <f t="shared" si="1"/>
        <v>1</v>
      </c>
      <c r="J35" s="255"/>
      <c r="K35" s="255"/>
      <c r="L35" s="255"/>
      <c r="M35" s="255"/>
      <c r="N35" s="255"/>
      <c r="O35" s="242">
        <f t="shared" si="2"/>
        <v>0</v>
      </c>
      <c r="P35" s="246" t="s">
        <v>1452</v>
      </c>
      <c r="Q35" s="244" t="str">
        <f>IF(ISBLANK(P35),"",VLOOKUP(P35,Level,2,false))</f>
        <v>#N/A</v>
      </c>
      <c r="R35" s="246" t="s">
        <v>1452</v>
      </c>
      <c r="S35" s="244" t="str">
        <f>IF(ISBLANK(R35),"",VLOOKUP(R35,Level,2,false))</f>
        <v>#N/A</v>
      </c>
      <c r="T35" s="245" t="s">
        <v>1175</v>
      </c>
      <c r="U35" s="244">
        <f>IF(ISBLANK(T35),"",VLOOKUP(T35,Intelligents,2,false))</f>
        <v>2</v>
      </c>
      <c r="V35" s="255" t="s">
        <v>182</v>
      </c>
      <c r="W35" s="255" t="s">
        <v>182</v>
      </c>
      <c r="X35" s="255" t="s">
        <v>119</v>
      </c>
      <c r="Y35" s="246"/>
      <c r="Z35" s="244">
        <f>IF(ISBLANK(A35),"",VLOOKUP(LEFT(A35,1),Coordinate,2,FALSE))</f>
        <v>1</v>
      </c>
      <c r="AA35" s="247">
        <f t="shared" si="3"/>
        <v>1</v>
      </c>
      <c r="AB35" s="248" t="str">
        <f t="shared" si="4"/>
        <v>#N/A</v>
      </c>
      <c r="AC35" s="248">
        <f t="shared" si="5"/>
        <v>77</v>
      </c>
      <c r="AD35" s="249">
        <f>vlookup(LEFT(A35,1),Coordinate,9,false)</f>
        <v>0</v>
      </c>
      <c r="AE35" s="249">
        <f>VLOOKUP(MID(A35,2,1),Coordinate,9,false)</f>
        <v>18</v>
      </c>
      <c r="AF35" s="250">
        <f>VLOOKUP(MID(A35,3,1),Coordinate,9,false)</f>
        <v>18</v>
      </c>
      <c r="AG35" s="250">
        <f>VLOOKUP(MID(A35,4,1),Coordinate,9,false)</f>
        <v>5</v>
      </c>
      <c r="AH35" s="250">
        <f>VLOOKUP(MID(A35,5,1),Coordinate,9,false)</f>
        <v>0</v>
      </c>
      <c r="AI35" s="250">
        <f>VLOOKUP(MID(A35,6,1),Coordinate,9,false)</f>
        <v>17</v>
      </c>
      <c r="AJ35" s="248">
        <f>VLOOKUP(RIGHT(A35,1),Coordinate,9,false)</f>
        <v>19</v>
      </c>
      <c r="AK35" s="251"/>
      <c r="AL35" s="251"/>
    </row>
    <row r="36">
      <c r="A36" s="259" t="s">
        <v>1481</v>
      </c>
      <c r="B36" s="240" t="str">
        <f>VLOOKUP(AC36,Planet,2,false)</f>
        <v>Rho Mexicanus III</v>
      </c>
      <c r="C36" s="246" t="s">
        <v>1280</v>
      </c>
      <c r="D36" s="255"/>
      <c r="E36" s="255"/>
      <c r="F36" s="255"/>
      <c r="G36" s="255"/>
      <c r="H36" s="255" t="s">
        <v>119</v>
      </c>
      <c r="I36" s="242">
        <f t="shared" si="1"/>
        <v>1</v>
      </c>
      <c r="J36" s="255"/>
      <c r="K36" s="255"/>
      <c r="L36" s="255"/>
      <c r="M36" s="255"/>
      <c r="N36" s="255"/>
      <c r="O36" s="242">
        <f t="shared" si="2"/>
        <v>0</v>
      </c>
      <c r="P36" s="246" t="s">
        <v>1452</v>
      </c>
      <c r="Q36" s="244" t="str">
        <f>IF(ISBLANK(P36),"",VLOOKUP(P36,Level,2,false))</f>
        <v>#N/A</v>
      </c>
      <c r="R36" s="246" t="s">
        <v>194</v>
      </c>
      <c r="S36" s="244">
        <f>IF(ISBLANK(R36),"",VLOOKUP(R36,Level,2,false))</f>
        <v>1</v>
      </c>
      <c r="T36" s="246" t="s">
        <v>394</v>
      </c>
      <c r="U36" s="244" t="str">
        <f>IF(ISBLANK(T36),"",VLOOKUP(T36,Intelligents,2,false))</f>
        <v/>
      </c>
      <c r="V36" s="255" t="s">
        <v>182</v>
      </c>
      <c r="W36" s="255" t="s">
        <v>119</v>
      </c>
      <c r="X36" s="255" t="s">
        <v>182</v>
      </c>
      <c r="Y36" s="246"/>
      <c r="Z36" s="244">
        <f>IF(ISBLANK(A36),"",VLOOKUP(LEFT(A36,1),Coordinate,2,FALSE))</f>
        <v>1</v>
      </c>
      <c r="AA36" s="247">
        <f t="shared" si="3"/>
        <v>1</v>
      </c>
      <c r="AB36" s="248" t="str">
        <f t="shared" si="4"/>
        <v>#N/A</v>
      </c>
      <c r="AC36" s="248">
        <f t="shared" si="5"/>
        <v>65</v>
      </c>
      <c r="AD36" s="249">
        <f>vlookup(LEFT(A36,1),Coordinate,9,false)</f>
        <v>0</v>
      </c>
      <c r="AE36" s="249">
        <f>VLOOKUP(MID(A36,2,1),Coordinate,9,false)</f>
        <v>19</v>
      </c>
      <c r="AF36" s="250">
        <f>VLOOKUP(MID(A36,3,1),Coordinate,9,false)</f>
        <v>4</v>
      </c>
      <c r="AG36" s="250">
        <f>VLOOKUP(MID(A36,4,1),Coordinate,9,false)</f>
        <v>12</v>
      </c>
      <c r="AH36" s="250">
        <f>VLOOKUP(MID(A36,5,1),Coordinate,9,false)</f>
        <v>15</v>
      </c>
      <c r="AI36" s="250">
        <f>VLOOKUP(MID(A36,6,1),Coordinate,9,false)</f>
        <v>11</v>
      </c>
      <c r="AJ36" s="248">
        <f>VLOOKUP(RIGHT(A36,1),Coordinate,9,false)</f>
        <v>4</v>
      </c>
      <c r="AK36" s="251"/>
      <c r="AL36" s="251"/>
    </row>
    <row r="37">
      <c r="A37" s="259" t="s">
        <v>1482</v>
      </c>
      <c r="B37" s="240" t="str">
        <f>VLOOKUP(AC37,Planet,2,false)</f>
        <v>Theta Cattusdoggus V</v>
      </c>
      <c r="C37" s="260" t="s">
        <v>1274</v>
      </c>
      <c r="D37" s="248"/>
      <c r="E37" s="248"/>
      <c r="F37" s="248"/>
      <c r="G37" s="248" t="s">
        <v>119</v>
      </c>
      <c r="H37" s="248"/>
      <c r="I37" s="242">
        <f t="shared" si="1"/>
        <v>1</v>
      </c>
      <c r="J37" s="248"/>
      <c r="K37" s="248"/>
      <c r="L37" s="248"/>
      <c r="M37" s="248"/>
      <c r="N37" s="248"/>
      <c r="O37" s="242">
        <f t="shared" si="2"/>
        <v>0</v>
      </c>
      <c r="P37" s="246" t="s">
        <v>394</v>
      </c>
      <c r="Q37" s="244" t="str">
        <f>IF(ISBLANK(P37),"",VLOOKUP(P37,Level,2,false))</f>
        <v/>
      </c>
      <c r="R37" s="246" t="s">
        <v>394</v>
      </c>
      <c r="S37" s="244" t="str">
        <f>IF(ISBLANK(R37),"",VLOOKUP(R37,Level,2,false))</f>
        <v/>
      </c>
      <c r="T37" s="246" t="s">
        <v>394</v>
      </c>
      <c r="U37" s="244" t="str">
        <f>IF(ISBLANK(T37),"",VLOOKUP(T37,Intelligents,2,false))</f>
        <v/>
      </c>
      <c r="V37" s="255" t="s">
        <v>119</v>
      </c>
      <c r="W37" s="255" t="s">
        <v>182</v>
      </c>
      <c r="X37" s="255" t="s">
        <v>182</v>
      </c>
      <c r="Y37" s="252"/>
      <c r="Z37" s="244">
        <f>IF(ISBLANK(A37),"",VLOOKUP(LEFT(A37,1),Coordinate,2,FALSE))</f>
        <v>1</v>
      </c>
      <c r="AA37" s="247">
        <f t="shared" si="3"/>
        <v>1</v>
      </c>
      <c r="AB37" s="248">
        <f t="shared" si="4"/>
        <v>0</v>
      </c>
      <c r="AC37" s="248">
        <f t="shared" si="5"/>
        <v>62</v>
      </c>
      <c r="AD37" s="249">
        <f>vlookup(LEFT(A37,1),Coordinate,9,false)</f>
        <v>0</v>
      </c>
      <c r="AE37" s="249">
        <f>VLOOKUP(MID(A37,2,1),Coordinate,9,false)</f>
        <v>19</v>
      </c>
      <c r="AF37" s="250">
        <f>VLOOKUP(MID(A37,3,1),Coordinate,9,false)</f>
        <v>11</v>
      </c>
      <c r="AG37" s="250">
        <f>VLOOKUP(MID(A37,4,1),Coordinate,9,false)</f>
        <v>0</v>
      </c>
      <c r="AH37" s="250">
        <f>VLOOKUP(MID(A37,5,1),Coordinate,9,false)</f>
        <v>13</v>
      </c>
      <c r="AI37" s="250">
        <f>VLOOKUP(MID(A37,6,1),Coordinate,9,false)</f>
        <v>19</v>
      </c>
      <c r="AJ37" s="248">
        <f>VLOOKUP(RIGHT(A37,1),Coordinate,9,false)</f>
        <v>0</v>
      </c>
      <c r="AK37" s="251"/>
      <c r="AL37" s="251"/>
    </row>
    <row r="38">
      <c r="A38" s="259" t="s">
        <v>1483</v>
      </c>
      <c r="B38" s="240" t="str">
        <f>VLOOKUP(AC38,Planet,2,false)</f>
        <v>Rho Crustulus III</v>
      </c>
      <c r="C38" s="260" t="s">
        <v>1351</v>
      </c>
      <c r="D38" s="248" t="s">
        <v>119</v>
      </c>
      <c r="E38" s="248"/>
      <c r="F38" s="248"/>
      <c r="G38" s="248"/>
      <c r="H38" s="248"/>
      <c r="I38" s="242">
        <f t="shared" si="1"/>
        <v>1</v>
      </c>
      <c r="J38" s="248"/>
      <c r="K38" s="248"/>
      <c r="L38" s="248"/>
      <c r="M38" s="248"/>
      <c r="N38" s="248"/>
      <c r="O38" s="242">
        <f t="shared" si="2"/>
        <v>0</v>
      </c>
      <c r="P38" s="246" t="s">
        <v>394</v>
      </c>
      <c r="Q38" s="241">
        <v>0.0</v>
      </c>
      <c r="R38" s="246" t="s">
        <v>394</v>
      </c>
      <c r="S38" s="241">
        <v>0.0</v>
      </c>
      <c r="T38" s="246" t="s">
        <v>1175</v>
      </c>
      <c r="U38" s="241">
        <v>2.0</v>
      </c>
      <c r="V38" s="255"/>
      <c r="W38" s="255" t="s">
        <v>119</v>
      </c>
      <c r="X38" s="255"/>
      <c r="Y38" s="246" t="s">
        <v>1484</v>
      </c>
      <c r="Z38" s="244">
        <f>IF(ISBLANK(A38),"",VLOOKUP(LEFT(A38,1),Coordinate,2,FALSE))</f>
        <v>1</v>
      </c>
      <c r="AA38" s="247">
        <f t="shared" si="3"/>
        <v>1</v>
      </c>
      <c r="AB38" s="248">
        <f t="shared" si="4"/>
        <v>1</v>
      </c>
      <c r="AC38" s="248">
        <f t="shared" si="5"/>
        <v>96</v>
      </c>
      <c r="AD38" s="249">
        <f>vlookup(LEFT(A38,1),Coordinate,9,false)</f>
        <v>0</v>
      </c>
      <c r="AE38" s="249">
        <f>VLOOKUP(MID(A38,2,1),Coordinate,9,false)</f>
        <v>19</v>
      </c>
      <c r="AF38" s="250">
        <f>VLOOKUP(MID(A38,3,1),Coordinate,9,false)</f>
        <v>17</v>
      </c>
      <c r="AG38" s="250">
        <f>VLOOKUP(MID(A38,4,1),Coordinate,9,false)</f>
        <v>14</v>
      </c>
      <c r="AH38" s="250">
        <f>VLOOKUP(MID(A38,5,1),Coordinate,9,false)</f>
        <v>15</v>
      </c>
      <c r="AI38" s="250">
        <f>VLOOKUP(MID(A38,6,1),Coordinate,9,false)</f>
        <v>7</v>
      </c>
      <c r="AJ38" s="248">
        <f>VLOOKUP(RIGHT(A38,1),Coordinate,9,false)</f>
        <v>24</v>
      </c>
      <c r="AK38" s="251"/>
      <c r="AL38" s="251"/>
    </row>
    <row r="39">
      <c r="A39" s="254" t="s">
        <v>1485</v>
      </c>
      <c r="B39" s="261" t="s">
        <v>1311</v>
      </c>
      <c r="C39" s="261" t="s">
        <v>1311</v>
      </c>
      <c r="D39" s="255" t="s">
        <v>119</v>
      </c>
      <c r="E39" s="255"/>
      <c r="F39" s="255"/>
      <c r="G39" s="255"/>
      <c r="H39" s="255"/>
      <c r="I39" s="242">
        <f t="shared" si="1"/>
        <v>1</v>
      </c>
      <c r="J39" s="255"/>
      <c r="K39" s="255"/>
      <c r="L39" s="255"/>
      <c r="M39" s="255"/>
      <c r="N39" s="255"/>
      <c r="O39" s="242">
        <f t="shared" si="2"/>
        <v>0</v>
      </c>
      <c r="P39" s="246" t="s">
        <v>194</v>
      </c>
      <c r="Q39" s="244">
        <f>IF(ISBLANK(P39),"",VLOOKUP(P39,Level,2,false))</f>
        <v>1</v>
      </c>
      <c r="R39" s="246" t="s">
        <v>394</v>
      </c>
      <c r="S39" s="241">
        <v>0.0</v>
      </c>
      <c r="T39" s="245" t="s">
        <v>1175</v>
      </c>
      <c r="U39" s="241">
        <v>2.0</v>
      </c>
      <c r="V39" s="255" t="s">
        <v>182</v>
      </c>
      <c r="W39" s="255" t="s">
        <v>182</v>
      </c>
      <c r="X39" s="255" t="s">
        <v>182</v>
      </c>
      <c r="Y39" s="246" t="s">
        <v>1474</v>
      </c>
      <c r="Z39" s="244">
        <f>IF(ISBLANK(A39),"",VLOOKUP(LEFT(A39,1),Coordinate,2,FALSE))</f>
        <v>1</v>
      </c>
      <c r="AA39" s="247">
        <f t="shared" si="3"/>
        <v>1</v>
      </c>
      <c r="AB39" s="248">
        <f t="shared" si="4"/>
        <v>2</v>
      </c>
      <c r="AC39" s="248">
        <f t="shared" si="5"/>
        <v>76</v>
      </c>
      <c r="AD39" s="249">
        <f>vlookup(LEFT(A39,1),Coordinate,9,false)</f>
        <v>0</v>
      </c>
      <c r="AE39" s="249">
        <f>VLOOKUP(MID(A39,2,1),Coordinate,9,false)</f>
        <v>20</v>
      </c>
      <c r="AF39" s="250">
        <f>VLOOKUP(MID(A39,3,1),Coordinate,9,false)</f>
        <v>13</v>
      </c>
      <c r="AG39" s="250">
        <f>VLOOKUP(MID(A39,4,1),Coordinate,9,false)</f>
        <v>19</v>
      </c>
      <c r="AH39" s="250">
        <f>VLOOKUP(MID(A39,5,1),Coordinate,9,false)</f>
        <v>1</v>
      </c>
      <c r="AI39" s="250">
        <f>VLOOKUP(MID(A39,6,1),Coordinate,9,false)</f>
        <v>4</v>
      </c>
      <c r="AJ39" s="248">
        <f>VLOOKUP(RIGHT(A39,1),Coordinate,9,false)</f>
        <v>19</v>
      </c>
      <c r="AK39" s="251"/>
      <c r="AL39" s="251"/>
    </row>
    <row r="40">
      <c r="A40" s="254" t="s">
        <v>1486</v>
      </c>
      <c r="B40" s="240" t="str">
        <f>VLOOKUP(AC40,Planet,2,false)</f>
        <v>Pi Cardboardius IV</v>
      </c>
      <c r="C40" s="246" t="s">
        <v>1380</v>
      </c>
      <c r="D40" s="249"/>
      <c r="E40" s="249"/>
      <c r="F40" s="249"/>
      <c r="G40" s="249"/>
      <c r="H40" s="255" t="s">
        <v>119</v>
      </c>
      <c r="I40" s="242">
        <f t="shared" si="1"/>
        <v>1</v>
      </c>
      <c r="J40" s="249"/>
      <c r="K40" s="249"/>
      <c r="L40" s="249"/>
      <c r="M40" s="249"/>
      <c r="N40" s="249"/>
      <c r="O40" s="242">
        <f t="shared" si="2"/>
        <v>0</v>
      </c>
      <c r="P40" s="246" t="s">
        <v>1452</v>
      </c>
      <c r="Q40" s="244" t="str">
        <f>IF(ISBLANK(P40),"",VLOOKUP(P40,Level,2,false))</f>
        <v>#N/A</v>
      </c>
      <c r="R40" s="246" t="s">
        <v>394</v>
      </c>
      <c r="S40" s="244" t="str">
        <f>IF(ISBLANK(R40),"",VLOOKUP(R40,Level,2,false))</f>
        <v/>
      </c>
      <c r="T40" s="246" t="s">
        <v>394</v>
      </c>
      <c r="U40" s="244" t="str">
        <f>IF(ISBLANK(T40),"",VLOOKUP(T40,Intelligents,2,false))</f>
        <v/>
      </c>
      <c r="V40" s="255" t="s">
        <v>182</v>
      </c>
      <c r="W40" s="255" t="s">
        <v>182</v>
      </c>
      <c r="X40" s="255" t="s">
        <v>182</v>
      </c>
      <c r="Y40" s="246" t="s">
        <v>1487</v>
      </c>
      <c r="Z40" s="244">
        <f>IF(ISBLANK(A40),"",VLOOKUP(LEFT(A40,1),Coordinate,2,FALSE))</f>
        <v>1</v>
      </c>
      <c r="AA40" s="247">
        <f t="shared" si="3"/>
        <v>1</v>
      </c>
      <c r="AB40" s="248" t="str">
        <f t="shared" si="4"/>
        <v>#N/A</v>
      </c>
      <c r="AC40" s="248">
        <f t="shared" si="5"/>
        <v>116</v>
      </c>
      <c r="AD40" s="249">
        <f>vlookup(LEFT(A40,1),Coordinate,9,false)</f>
        <v>0</v>
      </c>
      <c r="AE40" s="249">
        <f>VLOOKUP(MID(A40,2,1),Coordinate,9,false)</f>
        <v>21</v>
      </c>
      <c r="AF40" s="250">
        <f>VLOOKUP(MID(A40,3,1),Coordinate,9,false)</f>
        <v>14</v>
      </c>
      <c r="AG40" s="250">
        <f>VLOOKUP(MID(A40,4,1),Coordinate,9,false)</f>
        <v>25</v>
      </c>
      <c r="AH40" s="250">
        <f>VLOOKUP(MID(A40,5,1),Coordinate,9,false)</f>
        <v>17</v>
      </c>
      <c r="AI40" s="250">
        <f>VLOOKUP(MID(A40,6,1),Coordinate,9,false)</f>
        <v>14</v>
      </c>
      <c r="AJ40" s="248">
        <f>VLOOKUP(RIGHT(A40,1),Coordinate,9,false)</f>
        <v>25</v>
      </c>
      <c r="AK40" s="256"/>
      <c r="AL40" s="256"/>
    </row>
    <row r="41">
      <c r="A41" s="86" t="s">
        <v>1488</v>
      </c>
      <c r="B41" s="240" t="str">
        <f>VLOOKUP(AC41,Planet,2,false)</f>
        <v>Phi Robinson VIII</v>
      </c>
      <c r="C41" s="86" t="s">
        <v>1345</v>
      </c>
      <c r="D41" s="255" t="s">
        <v>119</v>
      </c>
      <c r="E41" s="249"/>
      <c r="F41" s="249"/>
      <c r="G41" s="249"/>
      <c r="H41" s="249"/>
      <c r="I41" s="242">
        <f t="shared" si="1"/>
        <v>1</v>
      </c>
      <c r="J41" s="249"/>
      <c r="K41" s="249"/>
      <c r="L41" s="249"/>
      <c r="M41" s="249"/>
      <c r="N41" s="249"/>
      <c r="O41" s="242">
        <f t="shared" si="2"/>
        <v>0</v>
      </c>
      <c r="P41" s="246" t="s">
        <v>394</v>
      </c>
      <c r="Q41" s="241">
        <v>0.0</v>
      </c>
      <c r="R41" s="246" t="s">
        <v>1452</v>
      </c>
      <c r="S41" s="244" t="str">
        <f>IF(ISBLANK(R41),"",VLOOKUP(R41,Level,2,false))</f>
        <v>#N/A</v>
      </c>
      <c r="T41" s="246" t="s">
        <v>394</v>
      </c>
      <c r="U41" s="244" t="str">
        <f>IF(ISBLANK(T41),"",VLOOKUP(T41,Intelligents,2,false))</f>
        <v/>
      </c>
      <c r="V41" s="255" t="s">
        <v>119</v>
      </c>
      <c r="W41" s="255" t="s">
        <v>182</v>
      </c>
      <c r="X41" s="255" t="s">
        <v>182</v>
      </c>
      <c r="Y41" s="252"/>
      <c r="Z41" s="244">
        <f>IF(ISBLANK(A41),"",VLOOKUP(LEFT(A41,1),Coordinate,2,FALSE))</f>
        <v>1</v>
      </c>
      <c r="AA41" s="247">
        <f t="shared" si="3"/>
        <v>1</v>
      </c>
      <c r="AB41" s="248" t="str">
        <f t="shared" si="4"/>
        <v>#N/A</v>
      </c>
      <c r="AC41" s="248">
        <f t="shared" si="5"/>
        <v>93</v>
      </c>
      <c r="AD41" s="249">
        <f>vlookup(LEFT(A41,1),Coordinate,9,false)</f>
        <v>0</v>
      </c>
      <c r="AE41" s="249">
        <f>VLOOKUP(MID(A41,2,1),Coordinate,9,false)</f>
        <v>24</v>
      </c>
      <c r="AF41" s="250">
        <f>VLOOKUP(MID(A41,3,1),Coordinate,9,false)</f>
        <v>19</v>
      </c>
      <c r="AG41" s="250">
        <f>VLOOKUP(MID(A41,4,1),Coordinate,9,false)</f>
        <v>3</v>
      </c>
      <c r="AH41" s="250">
        <f>VLOOKUP(MID(A41,5,1),Coordinate,9,false)</f>
        <v>13</v>
      </c>
      <c r="AI41" s="250">
        <f>VLOOKUP(MID(A41,6,1),Coordinate,9,false)</f>
        <v>21</v>
      </c>
      <c r="AJ41" s="248">
        <f>VLOOKUP(RIGHT(A41,1),Coordinate,9,false)</f>
        <v>13</v>
      </c>
      <c r="AK41" s="256"/>
      <c r="AL41" s="256"/>
    </row>
    <row r="42">
      <c r="A42" s="254" t="s">
        <v>1489</v>
      </c>
      <c r="B42" s="240" t="str">
        <f>VLOOKUP(AC42,Planet,2,false)</f>
        <v>Allopecius Brown V</v>
      </c>
      <c r="C42" s="170" t="s">
        <v>1329</v>
      </c>
      <c r="D42" s="255"/>
      <c r="E42" s="255"/>
      <c r="F42" s="255" t="s">
        <v>119</v>
      </c>
      <c r="G42" s="255"/>
      <c r="H42" s="255"/>
      <c r="I42" s="242">
        <f t="shared" si="1"/>
        <v>1</v>
      </c>
      <c r="J42" s="255"/>
      <c r="K42" s="255"/>
      <c r="L42" s="255"/>
      <c r="M42" s="255"/>
      <c r="N42" s="255"/>
      <c r="O42" s="242">
        <f t="shared" si="2"/>
        <v>0</v>
      </c>
      <c r="P42" s="246" t="s">
        <v>194</v>
      </c>
      <c r="Q42" s="244">
        <f>IF(ISBLANK(P42),"",VLOOKUP(P42,Level,2,false))</f>
        <v>1</v>
      </c>
      <c r="R42" s="246" t="s">
        <v>394</v>
      </c>
      <c r="S42" s="244" t="str">
        <f>IF(ISBLANK(R42),"",VLOOKUP(R42,Level,2,false))</f>
        <v/>
      </c>
      <c r="T42" s="246" t="s">
        <v>394</v>
      </c>
      <c r="U42" s="241">
        <v>2.0</v>
      </c>
      <c r="V42" s="255" t="s">
        <v>182</v>
      </c>
      <c r="W42" s="255" t="s">
        <v>182</v>
      </c>
      <c r="X42" s="255" t="s">
        <v>119</v>
      </c>
      <c r="Y42" s="260" t="s">
        <v>1490</v>
      </c>
      <c r="Z42" s="244">
        <f>IF(ISBLANK(A42),"",VLOOKUP(LEFT(A42,1),Coordinate,2,FALSE))</f>
        <v>1</v>
      </c>
      <c r="AA42" s="247">
        <f t="shared" si="3"/>
        <v>1</v>
      </c>
      <c r="AB42" s="248">
        <f t="shared" si="4"/>
        <v>2</v>
      </c>
      <c r="AC42" s="248">
        <f t="shared" si="5"/>
        <v>85</v>
      </c>
      <c r="AD42" s="249">
        <f>vlookup(LEFT(A42,1),Coordinate,9,false)</f>
        <v>0</v>
      </c>
      <c r="AE42" s="249">
        <f>VLOOKUP(MID(A42,2,1),Coordinate,9,false)</f>
        <v>24</v>
      </c>
      <c r="AF42" s="250">
        <f>VLOOKUP(MID(A42,3,1),Coordinate,9,false)</f>
        <v>24</v>
      </c>
      <c r="AG42" s="250">
        <f>VLOOKUP(MID(A42,4,1),Coordinate,9,false)</f>
        <v>11</v>
      </c>
      <c r="AH42" s="250">
        <f>VLOOKUP(MID(A42,5,1),Coordinate,9,false)</f>
        <v>12</v>
      </c>
      <c r="AI42" s="250">
        <f>VLOOKUP(MID(A42,6,1),Coordinate,9,false)</f>
        <v>0</v>
      </c>
      <c r="AJ42" s="248">
        <f>VLOOKUP(RIGHT(A42,1),Coordinate,9,false)</f>
        <v>14</v>
      </c>
      <c r="AK42" s="251"/>
      <c r="AL42" s="251"/>
    </row>
    <row r="43">
      <c r="A43" s="254" t="s">
        <v>1492</v>
      </c>
      <c r="B43" s="240" t="str">
        <f>VLOOKUP(AC43,Planet,2,false)</f>
        <v>Kappa Stemple II</v>
      </c>
      <c r="C43" s="246" t="s">
        <v>1278</v>
      </c>
      <c r="D43" s="249"/>
      <c r="E43" s="249"/>
      <c r="F43" s="249"/>
      <c r="G43" s="249"/>
      <c r="H43" s="255" t="s">
        <v>119</v>
      </c>
      <c r="I43" s="242">
        <f t="shared" si="1"/>
        <v>1</v>
      </c>
      <c r="J43" s="249"/>
      <c r="K43" s="249"/>
      <c r="L43" s="249"/>
      <c r="M43" s="249"/>
      <c r="N43" s="249"/>
      <c r="O43" s="242">
        <f t="shared" si="2"/>
        <v>0</v>
      </c>
      <c r="P43" s="246" t="s">
        <v>1440</v>
      </c>
      <c r="Q43" s="244" t="str">
        <f>IF(ISBLANK(P43),"",VLOOKUP(P43,Level,2,false))</f>
        <v>#N/A</v>
      </c>
      <c r="R43" s="246" t="s">
        <v>1440</v>
      </c>
      <c r="S43" s="244" t="str">
        <f>IF(ISBLANK(R43),"",VLOOKUP(R43,Level,2,false))</f>
        <v>#N/A</v>
      </c>
      <c r="T43" s="246" t="s">
        <v>394</v>
      </c>
      <c r="U43" s="244" t="str">
        <f>IF(ISBLANK(T43),"",VLOOKUP(T43,Intelligents,2,false))</f>
        <v/>
      </c>
      <c r="V43" s="255" t="s">
        <v>182</v>
      </c>
      <c r="W43" s="255" t="s">
        <v>182</v>
      </c>
      <c r="X43" s="255" t="s">
        <v>119</v>
      </c>
      <c r="Y43" s="246" t="s">
        <v>1493</v>
      </c>
      <c r="Z43" s="244">
        <f>IF(ISBLANK(A43),"",VLOOKUP(LEFT(A43,1),Coordinate,2,FALSE))</f>
        <v>1</v>
      </c>
      <c r="AA43" s="247">
        <f t="shared" si="3"/>
        <v>1</v>
      </c>
      <c r="AB43" s="248" t="str">
        <f t="shared" si="4"/>
        <v>#N/A</v>
      </c>
      <c r="AC43" s="248">
        <f t="shared" si="5"/>
        <v>64</v>
      </c>
      <c r="AD43" s="249">
        <f>vlookup(LEFT(A43,1),Coordinate,9,false)</f>
        <v>1</v>
      </c>
      <c r="AE43" s="249">
        <f>VLOOKUP(MID(A43,2,1),Coordinate,9,false)</f>
        <v>0</v>
      </c>
      <c r="AF43" s="250">
        <f>VLOOKUP(MID(A43,3,1),Coordinate,9,false)</f>
        <v>1</v>
      </c>
      <c r="AG43" s="250">
        <f>VLOOKUP(MID(A43,4,1),Coordinate,9,false)</f>
        <v>24</v>
      </c>
      <c r="AH43" s="250">
        <f>VLOOKUP(MID(A43,5,1),Coordinate,9,false)</f>
        <v>11</v>
      </c>
      <c r="AI43" s="250">
        <f>VLOOKUP(MID(A43,6,1),Coordinate,9,false)</f>
        <v>14</v>
      </c>
      <c r="AJ43" s="248">
        <f>VLOOKUP(RIGHT(A43,1),Coordinate,9,false)</f>
        <v>13</v>
      </c>
      <c r="AK43" s="256"/>
      <c r="AL43" s="256"/>
    </row>
    <row r="44">
      <c r="A44" s="259" t="s">
        <v>1494</v>
      </c>
      <c r="B44" s="240" t="str">
        <f>VLOOKUP(AC44,Planet,2,false)</f>
        <v>Psi Perfunctus X</v>
      </c>
      <c r="C44" s="246" t="s">
        <v>1157</v>
      </c>
      <c r="D44" s="249"/>
      <c r="E44" s="249"/>
      <c r="F44" s="249"/>
      <c r="G44" s="249"/>
      <c r="H44" s="255" t="s">
        <v>119</v>
      </c>
      <c r="I44" s="242">
        <f t="shared" si="1"/>
        <v>1</v>
      </c>
      <c r="J44" s="249"/>
      <c r="K44" s="249"/>
      <c r="L44" s="249"/>
      <c r="M44" s="249"/>
      <c r="N44" s="249"/>
      <c r="O44" s="242">
        <f t="shared" si="2"/>
        <v>0</v>
      </c>
      <c r="P44" s="246" t="s">
        <v>194</v>
      </c>
      <c r="Q44" s="244">
        <f>IF(ISBLANK(P44),"",VLOOKUP(P44,Level,2,false))</f>
        <v>1</v>
      </c>
      <c r="R44" s="246" t="s">
        <v>394</v>
      </c>
      <c r="S44" s="244" t="str">
        <f>IF(ISBLANK(R44),"",VLOOKUP(R44,Level,2,false))</f>
        <v/>
      </c>
      <c r="T44" s="246" t="s">
        <v>1175</v>
      </c>
      <c r="U44" s="244">
        <f>IF(ISBLANK(T44),"",VLOOKUP(T44,Intelligents,2,false))</f>
        <v>2</v>
      </c>
      <c r="V44" s="255" t="s">
        <v>119</v>
      </c>
      <c r="W44" s="255" t="s">
        <v>182</v>
      </c>
      <c r="X44" s="255" t="s">
        <v>182</v>
      </c>
      <c r="Y44" s="246" t="s">
        <v>1495</v>
      </c>
      <c r="Z44" s="244">
        <f>IF(ISBLANK(A44),"",VLOOKUP(LEFT(A44,1),Coordinate,2,FALSE))</f>
        <v>1</v>
      </c>
      <c r="AA44" s="247">
        <f t="shared" si="3"/>
        <v>1</v>
      </c>
      <c r="AB44" s="248">
        <f t="shared" si="4"/>
        <v>2</v>
      </c>
      <c r="AC44" s="248">
        <f t="shared" si="5"/>
        <v>6</v>
      </c>
      <c r="AD44" s="249">
        <f>vlookup(LEFT(A44,1),Coordinate,9,false)</f>
        <v>1</v>
      </c>
      <c r="AE44" s="249">
        <f>VLOOKUP(MID(A44,2,1),Coordinate,9,false)</f>
        <v>0</v>
      </c>
      <c r="AF44" s="250">
        <f>VLOOKUP(MID(A44,3,1),Coordinate,9,false)</f>
        <v>3</v>
      </c>
      <c r="AG44" s="250">
        <f>VLOOKUP(MID(A44,4,1),Coordinate,9,false)</f>
        <v>0</v>
      </c>
      <c r="AH44" s="250">
        <f>VLOOKUP(MID(A44,5,1),Coordinate,9,false)</f>
        <v>1</v>
      </c>
      <c r="AI44" s="250">
        <f>VLOOKUP(MID(A44,6,1),Coordinate,9,false)</f>
        <v>1</v>
      </c>
      <c r="AJ44" s="248">
        <f>VLOOKUP(RIGHT(A44,1),Coordinate,9,false)</f>
        <v>0</v>
      </c>
      <c r="AK44" s="251"/>
      <c r="AL44" s="251"/>
    </row>
    <row r="45">
      <c r="A45" s="259" t="s">
        <v>160</v>
      </c>
      <c r="B45" s="240" t="str">
        <f>VLOOKUP(AC45,Planet,2,false)</f>
        <v>Bellegrandus Clinton V</v>
      </c>
      <c r="C45" s="246" t="s">
        <v>1241</v>
      </c>
      <c r="D45" s="249"/>
      <c r="E45" s="249"/>
      <c r="F45" s="249"/>
      <c r="G45" s="249"/>
      <c r="H45" s="255" t="s">
        <v>119</v>
      </c>
      <c r="I45" s="242">
        <f t="shared" si="1"/>
        <v>1</v>
      </c>
      <c r="J45" s="249"/>
      <c r="K45" s="249"/>
      <c r="L45" s="249"/>
      <c r="M45" s="249"/>
      <c r="N45" s="249"/>
      <c r="O45" s="242">
        <f t="shared" si="2"/>
        <v>0</v>
      </c>
      <c r="P45" s="246" t="s">
        <v>1452</v>
      </c>
      <c r="Q45" s="244" t="str">
        <f>IF(ISBLANK(P45),"",VLOOKUP(P45,Level,2,false))</f>
        <v>#N/A</v>
      </c>
      <c r="R45" s="246" t="s">
        <v>194</v>
      </c>
      <c r="S45" s="244">
        <f>IF(ISBLANK(R45),"",VLOOKUP(R45,Level,2,false))</f>
        <v>1</v>
      </c>
      <c r="T45" s="246" t="s">
        <v>1169</v>
      </c>
      <c r="U45" s="244">
        <f>IF(ISBLANK(T45),"",VLOOKUP(T45,Intelligents,2,false))</f>
        <v>1</v>
      </c>
      <c r="V45" s="255" t="s">
        <v>182</v>
      </c>
      <c r="W45" s="255" t="s">
        <v>182</v>
      </c>
      <c r="X45" s="255" t="s">
        <v>119</v>
      </c>
      <c r="Y45" s="246" t="s">
        <v>1496</v>
      </c>
      <c r="Z45" s="244">
        <f>IF(ISBLANK(A45),"",VLOOKUP(LEFT(A45,1),Coordinate,2,FALSE))</f>
        <v>1</v>
      </c>
      <c r="AA45" s="247">
        <f t="shared" si="3"/>
        <v>1</v>
      </c>
      <c r="AB45" s="248" t="str">
        <f t="shared" si="4"/>
        <v>#N/A</v>
      </c>
      <c r="AC45" s="248">
        <f t="shared" si="5"/>
        <v>45</v>
      </c>
      <c r="AD45" s="249">
        <f>vlookup(LEFT(A45,1),Coordinate,9,false)</f>
        <v>1</v>
      </c>
      <c r="AE45" s="249">
        <f>VLOOKUP(MID(A45,2,1),Coordinate,9,false)</f>
        <v>0</v>
      </c>
      <c r="AF45" s="250">
        <f>VLOOKUP(MID(A45,3,1),Coordinate,9,false)</f>
        <v>13</v>
      </c>
      <c r="AG45" s="250">
        <f>VLOOKUP(MID(A45,4,1),Coordinate,9,false)</f>
        <v>0</v>
      </c>
      <c r="AH45" s="250">
        <f>VLOOKUP(MID(A45,5,1),Coordinate,9,false)</f>
        <v>13</v>
      </c>
      <c r="AI45" s="250">
        <f>VLOOKUP(MID(A45,6,1),Coordinate,9,false)</f>
        <v>0</v>
      </c>
      <c r="AJ45" s="248">
        <f>VLOOKUP(RIGHT(A45,1),Coordinate,9,false)</f>
        <v>18</v>
      </c>
      <c r="AK45" s="251"/>
      <c r="AL45" s="251"/>
    </row>
    <row r="46">
      <c r="A46" s="259" t="s">
        <v>1497</v>
      </c>
      <c r="B46" s="240" t="str">
        <f>VLOOKUP(AC46,Planet,2,false)</f>
        <v>Gamma Fredfordus I</v>
      </c>
      <c r="C46" s="260" t="s">
        <v>1224</v>
      </c>
      <c r="D46" s="255"/>
      <c r="E46" s="255"/>
      <c r="F46" s="255"/>
      <c r="G46" s="255" t="s">
        <v>119</v>
      </c>
      <c r="H46" s="255"/>
      <c r="I46" s="242">
        <f t="shared" si="1"/>
        <v>1</v>
      </c>
      <c r="J46" s="255"/>
      <c r="K46" s="255"/>
      <c r="L46" s="255"/>
      <c r="M46" s="255"/>
      <c r="N46" s="255"/>
      <c r="O46" s="242">
        <f t="shared" si="2"/>
        <v>0</v>
      </c>
      <c r="P46" s="246" t="s">
        <v>394</v>
      </c>
      <c r="Q46" s="244" t="str">
        <f>IF(ISBLANK(P46),"",VLOOKUP(P46,Level,2,false))</f>
        <v/>
      </c>
      <c r="R46" s="246" t="s">
        <v>1452</v>
      </c>
      <c r="S46" s="244" t="str">
        <f>IF(ISBLANK(R46),"",VLOOKUP(R46,Level,2,false))</f>
        <v>#N/A</v>
      </c>
      <c r="T46" s="246" t="s">
        <v>1169</v>
      </c>
      <c r="U46" s="244">
        <f>IF(ISBLANK(T46),"",VLOOKUP(T46,Intelligents,2,false))</f>
        <v>1</v>
      </c>
      <c r="V46" s="255" t="s">
        <v>119</v>
      </c>
      <c r="W46" s="255" t="s">
        <v>182</v>
      </c>
      <c r="X46" s="255" t="s">
        <v>119</v>
      </c>
      <c r="Y46" s="252"/>
      <c r="Z46" s="244">
        <f>IF(ISBLANK(A46),"",VLOOKUP(LEFT(A46,1),Coordinate,2,FALSE))</f>
        <v>1</v>
      </c>
      <c r="AA46" s="247">
        <f t="shared" si="3"/>
        <v>1</v>
      </c>
      <c r="AB46" s="248" t="str">
        <f t="shared" si="4"/>
        <v>#N/A</v>
      </c>
      <c r="AC46" s="248">
        <f t="shared" si="5"/>
        <v>33</v>
      </c>
      <c r="AD46" s="249">
        <f>vlookup(LEFT(A46,1),Coordinate,9,false)</f>
        <v>1</v>
      </c>
      <c r="AE46" s="249">
        <f>VLOOKUP(MID(A46,2,1),Coordinate,9,false)</f>
        <v>0</v>
      </c>
      <c r="AF46" s="250">
        <f>VLOOKUP(MID(A46,3,1),Coordinate,9,false)</f>
        <v>13</v>
      </c>
      <c r="AG46" s="250">
        <f>VLOOKUP(MID(A46,4,1),Coordinate,9,false)</f>
        <v>7</v>
      </c>
      <c r="AH46" s="250">
        <f>VLOOKUP(MID(A46,5,1),Coordinate,9,false)</f>
        <v>0</v>
      </c>
      <c r="AI46" s="250">
        <f>VLOOKUP(MID(A46,6,1),Coordinate,9,false)</f>
        <v>12</v>
      </c>
      <c r="AJ46" s="248">
        <f>VLOOKUP(RIGHT(A46,1),Coordinate,9,false)</f>
        <v>0</v>
      </c>
      <c r="AK46" s="251"/>
      <c r="AL46" s="251"/>
    </row>
    <row r="47">
      <c r="A47" s="254" t="s">
        <v>1498</v>
      </c>
      <c r="B47" s="240" t="str">
        <f>VLOOKUP(AC47,Planet,2,false)</f>
        <v>Bellegrandus Clinton V</v>
      </c>
      <c r="C47" s="170" t="s">
        <v>1241</v>
      </c>
      <c r="D47" s="255"/>
      <c r="E47" s="255"/>
      <c r="F47" s="255"/>
      <c r="G47" s="255"/>
      <c r="H47" s="255" t="s">
        <v>119</v>
      </c>
      <c r="I47" s="242">
        <f t="shared" si="1"/>
        <v>1</v>
      </c>
      <c r="J47" s="255"/>
      <c r="K47" s="255"/>
      <c r="L47" s="255"/>
      <c r="M47" s="255"/>
      <c r="N47" s="255"/>
      <c r="O47" s="242">
        <f t="shared" si="2"/>
        <v>0</v>
      </c>
      <c r="P47" s="246" t="s">
        <v>1452</v>
      </c>
      <c r="Q47" s="244" t="str">
        <f>IF(ISBLANK(P47),"",VLOOKUP(P47,Level,2,false))</f>
        <v>#N/A</v>
      </c>
      <c r="R47" s="246" t="s">
        <v>1146</v>
      </c>
      <c r="S47" s="244">
        <f>IF(ISBLANK(R47),"",VLOOKUP(R47,Level,2,false))</f>
        <v>3</v>
      </c>
      <c r="T47" s="246" t="s">
        <v>394</v>
      </c>
      <c r="U47" s="244" t="str">
        <f>IF(ISBLANK(T47),"",VLOOKUP(T47,Intelligents,2,false))</f>
        <v/>
      </c>
      <c r="V47" s="255" t="s">
        <v>119</v>
      </c>
      <c r="W47" s="255" t="s">
        <v>119</v>
      </c>
      <c r="X47" s="255" t="s">
        <v>182</v>
      </c>
      <c r="Y47" s="246"/>
      <c r="Z47" s="244">
        <f>IF(ISBLANK(A47),"",VLOOKUP(LEFT(A47,1),Coordinate,2,FALSE))</f>
        <v>1</v>
      </c>
      <c r="AA47" s="247">
        <f t="shared" si="3"/>
        <v>1</v>
      </c>
      <c r="AB47" s="248" t="str">
        <f t="shared" si="4"/>
        <v>#N/A</v>
      </c>
      <c r="AC47" s="248">
        <f t="shared" si="5"/>
        <v>45</v>
      </c>
      <c r="AD47" s="249">
        <f>vlookup(LEFT(A47,1),Coordinate,9,false)</f>
        <v>1</v>
      </c>
      <c r="AE47" s="249">
        <f>VLOOKUP(MID(A47,2,1),Coordinate,9,false)</f>
        <v>0</v>
      </c>
      <c r="AF47" s="250">
        <f>VLOOKUP(MID(A47,3,1),Coordinate,9,false)</f>
        <v>17</v>
      </c>
      <c r="AG47" s="250">
        <f>VLOOKUP(MID(A47,4,1),Coordinate,9,false)</f>
        <v>6</v>
      </c>
      <c r="AH47" s="250">
        <f>VLOOKUP(MID(A47,5,1),Coordinate,9,false)</f>
        <v>0</v>
      </c>
      <c r="AI47" s="250">
        <f>VLOOKUP(MID(A47,6,1),Coordinate,9,false)</f>
        <v>8</v>
      </c>
      <c r="AJ47" s="248">
        <f>VLOOKUP(RIGHT(A47,1),Coordinate,9,false)</f>
        <v>13</v>
      </c>
      <c r="AK47" s="251"/>
      <c r="AL47" s="251"/>
    </row>
    <row r="48">
      <c r="A48" s="254" t="s">
        <v>1499</v>
      </c>
      <c r="B48" s="240" t="str">
        <f>VLOOKUP(AC48,Planet,2,false)</f>
        <v>Gamma O'Mally I</v>
      </c>
      <c r="C48" s="246" t="s">
        <v>1311</v>
      </c>
      <c r="D48" s="255" t="s">
        <v>119</v>
      </c>
      <c r="E48" s="255"/>
      <c r="F48" s="255"/>
      <c r="G48" s="255"/>
      <c r="H48" s="255"/>
      <c r="I48" s="242">
        <f t="shared" si="1"/>
        <v>1</v>
      </c>
      <c r="J48" s="255"/>
      <c r="K48" s="255"/>
      <c r="L48" s="255"/>
      <c r="M48" s="255"/>
      <c r="N48" s="255"/>
      <c r="O48" s="242">
        <f t="shared" si="2"/>
        <v>0</v>
      </c>
      <c r="P48" s="246" t="s">
        <v>1142</v>
      </c>
      <c r="Q48" s="244">
        <f>IF(ISBLANK(P48),"",VLOOKUP(P48,Level,2,false))</f>
        <v>2</v>
      </c>
      <c r="R48" s="246" t="s">
        <v>1500</v>
      </c>
      <c r="S48" s="244" t="str">
        <f>IF(ISBLANK(R48),"",VLOOKUP(R48,Level,2,false))</f>
        <v>#N/A</v>
      </c>
      <c r="T48" s="246" t="s">
        <v>1175</v>
      </c>
      <c r="U48" s="241">
        <v>2.0</v>
      </c>
      <c r="V48" s="255" t="s">
        <v>182</v>
      </c>
      <c r="W48" s="255" t="s">
        <v>119</v>
      </c>
      <c r="X48" s="255" t="s">
        <v>182</v>
      </c>
      <c r="Y48" s="246" t="s">
        <v>1501</v>
      </c>
      <c r="Z48" s="244">
        <f>IF(ISBLANK(A48),"",VLOOKUP(LEFT(A48,1),Coordinate,2,FALSE))</f>
        <v>1</v>
      </c>
      <c r="AA48" s="247">
        <f t="shared" si="3"/>
        <v>1</v>
      </c>
      <c r="AB48" s="248" t="str">
        <f t="shared" si="4"/>
        <v>#N/A</v>
      </c>
      <c r="AC48" s="248">
        <f t="shared" si="5"/>
        <v>76</v>
      </c>
      <c r="AD48" s="249">
        <f>vlookup(LEFT(A48,1),Coordinate,9,false)</f>
        <v>1</v>
      </c>
      <c r="AE48" s="249">
        <f>VLOOKUP(MID(A48,2,1),Coordinate,9,false)</f>
        <v>0</v>
      </c>
      <c r="AF48" s="250">
        <f>VLOOKUP(MID(A48,3,1),Coordinate,9,false)</f>
        <v>17</v>
      </c>
      <c r="AG48" s="250">
        <f>VLOOKUP(MID(A48,4,1),Coordinate,9,false)</f>
        <v>18</v>
      </c>
      <c r="AH48" s="250">
        <f>VLOOKUP(MID(A48,5,1),Coordinate,9,false)</f>
        <v>14</v>
      </c>
      <c r="AI48" s="250">
        <f>VLOOKUP(MID(A48,6,1),Coordinate,9,false)</f>
        <v>14</v>
      </c>
      <c r="AJ48" s="248">
        <f>VLOOKUP(RIGHT(A48,1),Coordinate,9,false)</f>
        <v>12</v>
      </c>
      <c r="AK48" s="251"/>
      <c r="AL48" s="251"/>
    </row>
    <row r="49">
      <c r="A49" s="254" t="s">
        <v>1502</v>
      </c>
      <c r="B49" s="240" t="str">
        <f>VLOOKUP(AC49,Planet,2,false)</f>
        <v>Alpha Paulreiserus X</v>
      </c>
      <c r="C49" s="246" t="s">
        <v>1264</v>
      </c>
      <c r="D49" s="249"/>
      <c r="E49" s="249"/>
      <c r="F49" s="249"/>
      <c r="G49" s="249"/>
      <c r="H49" s="255" t="s">
        <v>119</v>
      </c>
      <c r="I49" s="242">
        <f t="shared" si="1"/>
        <v>1</v>
      </c>
      <c r="J49" s="249"/>
      <c r="K49" s="249"/>
      <c r="L49" s="249"/>
      <c r="M49" s="249"/>
      <c r="N49" s="249"/>
      <c r="O49" s="242">
        <f t="shared" si="2"/>
        <v>0</v>
      </c>
      <c r="P49" s="246" t="s">
        <v>394</v>
      </c>
      <c r="Q49" s="244" t="str">
        <f>IF(ISBLANK(P49),"",VLOOKUP(P49,Level,2,false))</f>
        <v/>
      </c>
      <c r="R49" s="246" t="s">
        <v>1503</v>
      </c>
      <c r="S49" s="244" t="str">
        <f>IF(ISBLANK(R49),"",VLOOKUP(R49,Level,2,false))</f>
        <v>#N/A</v>
      </c>
      <c r="T49" s="246" t="s">
        <v>1169</v>
      </c>
      <c r="U49" s="244">
        <f>IF(ISBLANK(T49),"",VLOOKUP(T49,Intelligents,2,false))</f>
        <v>1</v>
      </c>
      <c r="V49" s="255" t="s">
        <v>182</v>
      </c>
      <c r="W49" s="255" t="s">
        <v>119</v>
      </c>
      <c r="X49" s="249"/>
      <c r="Y49" s="252"/>
      <c r="Z49" s="244">
        <f>IF(ISBLANK(A49),"",VLOOKUP(LEFT(A49,1),Coordinate,2,FALSE))</f>
        <v>1</v>
      </c>
      <c r="AA49" s="247">
        <f t="shared" si="3"/>
        <v>1</v>
      </c>
      <c r="AB49" s="248" t="str">
        <f t="shared" si="4"/>
        <v>#N/A</v>
      </c>
      <c r="AC49" s="248">
        <f t="shared" si="5"/>
        <v>57</v>
      </c>
      <c r="AD49" s="249">
        <f>vlookup(LEFT(A49,1),Coordinate,9,false)</f>
        <v>1</v>
      </c>
      <c r="AE49" s="249">
        <f>VLOOKUP(MID(A49,2,1),Coordinate,9,false)</f>
        <v>2</v>
      </c>
      <c r="AF49" s="250">
        <f>VLOOKUP(MID(A49,3,1),Coordinate,9,false)</f>
        <v>18</v>
      </c>
      <c r="AG49" s="250">
        <f>VLOOKUP(MID(A49,4,1),Coordinate,9,false)</f>
        <v>9</v>
      </c>
      <c r="AH49" s="250">
        <f>VLOOKUP(MID(A49,5,1),Coordinate,9,false)</f>
        <v>3</v>
      </c>
      <c r="AI49" s="250">
        <f>VLOOKUP(MID(A49,6,1),Coordinate,9,false)</f>
        <v>5</v>
      </c>
      <c r="AJ49" s="248">
        <f>VLOOKUP(RIGHT(A49,1),Coordinate,9,false)</f>
        <v>19</v>
      </c>
      <c r="AK49" s="256"/>
      <c r="AL49" s="256"/>
    </row>
    <row r="50">
      <c r="A50" s="254" t="s">
        <v>1504</v>
      </c>
      <c r="B50" s="240" t="str">
        <f>VLOOKUP(AC50,Planet,2,false)</f>
        <v>Pi Waldorf XI</v>
      </c>
      <c r="C50" s="170" t="s">
        <v>1313</v>
      </c>
      <c r="D50" s="255" t="s">
        <v>119</v>
      </c>
      <c r="E50" s="249"/>
      <c r="F50" s="249"/>
      <c r="G50" s="249"/>
      <c r="H50" s="249"/>
      <c r="I50" s="242">
        <f t="shared" si="1"/>
        <v>1</v>
      </c>
      <c r="J50" s="249"/>
      <c r="K50" s="249"/>
      <c r="L50" s="249"/>
      <c r="M50" s="249"/>
      <c r="N50" s="249"/>
      <c r="O50" s="242">
        <f t="shared" si="2"/>
        <v>0</v>
      </c>
      <c r="P50" s="246" t="s">
        <v>1142</v>
      </c>
      <c r="Q50" s="244">
        <f>IF(ISBLANK(P50),"",VLOOKUP(P50,Level,2,false))</f>
        <v>2</v>
      </c>
      <c r="R50" s="246" t="s">
        <v>194</v>
      </c>
      <c r="S50" s="244">
        <f>IF(ISBLANK(R50),"",VLOOKUP(R50,Level,2,false))</f>
        <v>1</v>
      </c>
      <c r="T50" s="246" t="s">
        <v>394</v>
      </c>
      <c r="U50" s="244" t="str">
        <f>IF(ISBLANK(T50),"",VLOOKUP(T50,Intelligents,2,false))</f>
        <v/>
      </c>
      <c r="V50" s="255" t="s">
        <v>182</v>
      </c>
      <c r="W50" s="255" t="s">
        <v>119</v>
      </c>
      <c r="X50" s="255" t="s">
        <v>182</v>
      </c>
      <c r="Y50" s="252"/>
      <c r="Z50" s="244">
        <f>IF(ISBLANK(A50),"",VLOOKUP(LEFT(A50,1),Coordinate,2,FALSE))</f>
        <v>1</v>
      </c>
      <c r="AA50" s="247">
        <f t="shared" si="3"/>
        <v>1</v>
      </c>
      <c r="AB50" s="248">
        <f t="shared" si="4"/>
        <v>2</v>
      </c>
      <c r="AC50" s="248">
        <f t="shared" si="5"/>
        <v>77</v>
      </c>
      <c r="AD50" s="249">
        <f>vlookup(LEFT(A50,1),Coordinate,9,false)</f>
        <v>1</v>
      </c>
      <c r="AE50" s="249">
        <f>VLOOKUP(MID(A50,2,1),Coordinate,9,false)</f>
        <v>4</v>
      </c>
      <c r="AF50" s="250">
        <f>VLOOKUP(MID(A50,3,1),Coordinate,9,false)</f>
        <v>0</v>
      </c>
      <c r="AG50" s="250">
        <f>VLOOKUP(MID(A50,4,1),Coordinate,9,false)</f>
        <v>18</v>
      </c>
      <c r="AH50" s="250">
        <f>VLOOKUP(MID(A50,5,1),Coordinate,9,false)</f>
        <v>19</v>
      </c>
      <c r="AI50" s="250">
        <f>VLOOKUP(MID(A50,6,1),Coordinate,9,false)</f>
        <v>11</v>
      </c>
      <c r="AJ50" s="248">
        <f>VLOOKUP(RIGHT(A50,1),Coordinate,9,false)</f>
        <v>24</v>
      </c>
      <c r="AK50" s="256"/>
      <c r="AL50" s="256"/>
    </row>
    <row r="51">
      <c r="A51" s="254" t="s">
        <v>1505</v>
      </c>
      <c r="B51" s="240" t="str">
        <f>VLOOKUP(AC51,Planet,2,false)</f>
        <v>Omega Cartwright III</v>
      </c>
      <c r="C51" s="86" t="s">
        <v>1259</v>
      </c>
      <c r="D51" s="249"/>
      <c r="E51" s="249"/>
      <c r="F51" s="255" t="s">
        <v>119</v>
      </c>
      <c r="G51" s="249"/>
      <c r="H51" s="249"/>
      <c r="I51" s="242">
        <f t="shared" si="1"/>
        <v>1</v>
      </c>
      <c r="J51" s="249"/>
      <c r="K51" s="249"/>
      <c r="L51" s="249"/>
      <c r="M51" s="249"/>
      <c r="N51" s="249"/>
      <c r="O51" s="242">
        <f t="shared" si="2"/>
        <v>0</v>
      </c>
      <c r="P51" s="246" t="s">
        <v>194</v>
      </c>
      <c r="Q51" s="244">
        <f>IF(ISBLANK(P51),"",VLOOKUP(P51,Level,2,false))</f>
        <v>1</v>
      </c>
      <c r="R51" s="246" t="s">
        <v>394</v>
      </c>
      <c r="S51" s="244" t="str">
        <f>IF(ISBLANK(R51),"",VLOOKUP(R51,Level,2,false))</f>
        <v/>
      </c>
      <c r="T51" s="246" t="s">
        <v>394</v>
      </c>
      <c r="U51" s="244" t="str">
        <f>IF(ISBLANK(T51),"",VLOOKUP(T51,Intelligents,2,false))</f>
        <v/>
      </c>
      <c r="V51" s="255" t="s">
        <v>119</v>
      </c>
      <c r="W51" s="249"/>
      <c r="X51" s="249"/>
      <c r="Y51" s="246" t="s">
        <v>1506</v>
      </c>
      <c r="Z51" s="244">
        <f>IF(ISBLANK(A51),"",VLOOKUP(LEFT(A51,1),Coordinate,2,FALSE))</f>
        <v>1</v>
      </c>
      <c r="AA51" s="247">
        <f t="shared" si="3"/>
        <v>1</v>
      </c>
      <c r="AB51" s="248">
        <f t="shared" si="4"/>
        <v>1</v>
      </c>
      <c r="AC51" s="248">
        <f t="shared" si="5"/>
        <v>54</v>
      </c>
      <c r="AD51" s="249">
        <f>vlookup(LEFT(A51,1),Coordinate,9,false)</f>
        <v>1</v>
      </c>
      <c r="AE51" s="249">
        <f>VLOOKUP(MID(A51,2,1),Coordinate,9,false)</f>
        <v>4</v>
      </c>
      <c r="AF51" s="250">
        <f>VLOOKUP(MID(A51,3,1),Coordinate,9,false)</f>
        <v>11</v>
      </c>
      <c r="AG51" s="250">
        <f>VLOOKUP(MID(A51,4,1),Coordinate,9,false)</f>
        <v>4</v>
      </c>
      <c r="AH51" s="250">
        <f>VLOOKUP(MID(A51,5,1),Coordinate,9,false)</f>
        <v>17</v>
      </c>
      <c r="AI51" s="250">
        <f>VLOOKUP(MID(A51,6,1),Coordinate,9,false)</f>
        <v>4</v>
      </c>
      <c r="AJ51" s="248">
        <f>VLOOKUP(RIGHT(A51,1),Coordinate,9,false)</f>
        <v>13</v>
      </c>
      <c r="AK51" s="256"/>
      <c r="AL51" s="256"/>
    </row>
    <row r="52">
      <c r="A52" s="254" t="s">
        <v>1507</v>
      </c>
      <c r="B52" s="240" t="str">
        <f>VLOOKUP(AC52,Planet,2,false)</f>
        <v>Beta Belletaco IV</v>
      </c>
      <c r="C52" s="246" t="s">
        <v>1276</v>
      </c>
      <c r="D52" s="255"/>
      <c r="E52" s="255"/>
      <c r="F52" s="255"/>
      <c r="G52" s="255" t="s">
        <v>119</v>
      </c>
      <c r="H52" s="255"/>
      <c r="I52" s="242">
        <f t="shared" si="1"/>
        <v>1</v>
      </c>
      <c r="J52" s="255"/>
      <c r="K52" s="255"/>
      <c r="L52" s="255"/>
      <c r="M52" s="255"/>
      <c r="N52" s="255"/>
      <c r="O52" s="242">
        <f t="shared" si="2"/>
        <v>0</v>
      </c>
      <c r="P52" s="246" t="s">
        <v>194</v>
      </c>
      <c r="Q52" s="244">
        <f>IF(ISBLANK(P52),"",VLOOKUP(P52,Level,2,false))</f>
        <v>1</v>
      </c>
      <c r="R52" s="246" t="s">
        <v>394</v>
      </c>
      <c r="S52" s="244" t="str">
        <f>IF(ISBLANK(R52),"",VLOOKUP(R52,Level,2,false))</f>
        <v/>
      </c>
      <c r="T52" s="246" t="s">
        <v>1169</v>
      </c>
      <c r="U52" s="244">
        <f>IF(ISBLANK(T52),"",VLOOKUP(T52,Intelligents,2,false))</f>
        <v>1</v>
      </c>
      <c r="V52" s="255" t="s">
        <v>119</v>
      </c>
      <c r="W52" s="255" t="s">
        <v>182</v>
      </c>
      <c r="X52" s="255" t="s">
        <v>119</v>
      </c>
      <c r="Y52" s="246" t="s">
        <v>1508</v>
      </c>
      <c r="Z52" s="244">
        <f>IF(ISBLANK(A52),"",VLOOKUP(LEFT(A52,1),Coordinate,2,FALSE))</f>
        <v>1</v>
      </c>
      <c r="AA52" s="247">
        <f t="shared" si="3"/>
        <v>1</v>
      </c>
      <c r="AB52" s="248">
        <f t="shared" si="4"/>
        <v>2</v>
      </c>
      <c r="AC52" s="248">
        <f t="shared" si="5"/>
        <v>63</v>
      </c>
      <c r="AD52" s="249">
        <f>vlookup(LEFT(A52,1),Coordinate,9,false)</f>
        <v>1</v>
      </c>
      <c r="AE52" s="249">
        <f>VLOOKUP(MID(A52,2,1),Coordinate,9,false)</f>
        <v>4</v>
      </c>
      <c r="AF52" s="250">
        <f>VLOOKUP(MID(A52,3,1),Coordinate,9,false)</f>
        <v>22</v>
      </c>
      <c r="AG52" s="250">
        <f>VLOOKUP(MID(A52,4,1),Coordinate,9,false)</f>
        <v>8</v>
      </c>
      <c r="AH52" s="250">
        <f>VLOOKUP(MID(A52,5,1),Coordinate,9,false)</f>
        <v>19</v>
      </c>
      <c r="AI52" s="250">
        <f>VLOOKUP(MID(A52,6,1),Coordinate,9,false)</f>
        <v>2</v>
      </c>
      <c r="AJ52" s="248">
        <f>VLOOKUP(RIGHT(A52,1),Coordinate,9,false)</f>
        <v>7</v>
      </c>
      <c r="AK52" s="256"/>
      <c r="AL52" s="256"/>
    </row>
    <row r="53">
      <c r="A53" s="91" t="s">
        <v>1509</v>
      </c>
      <c r="B53" s="240" t="str">
        <f>VLOOKUP(AC53,Planet,2,false)</f>
        <v>Lambda Perambulus XI</v>
      </c>
      <c r="C53" s="170" t="s">
        <v>1282</v>
      </c>
      <c r="D53" s="249"/>
      <c r="E53" s="249"/>
      <c r="F53" s="255" t="s">
        <v>119</v>
      </c>
      <c r="G53" s="249"/>
      <c r="H53" s="249"/>
      <c r="I53" s="242">
        <f t="shared" si="1"/>
        <v>1</v>
      </c>
      <c r="J53" s="249"/>
      <c r="K53" s="249"/>
      <c r="L53" s="249"/>
      <c r="M53" s="249"/>
      <c r="N53" s="249"/>
      <c r="O53" s="242">
        <f t="shared" si="2"/>
        <v>0</v>
      </c>
      <c r="P53" s="246" t="s">
        <v>194</v>
      </c>
      <c r="Q53" s="244">
        <f>IF(ISBLANK(P53),"",VLOOKUP(P53,Level,2,false))</f>
        <v>1</v>
      </c>
      <c r="R53" s="246" t="s">
        <v>194</v>
      </c>
      <c r="S53" s="244">
        <f>IF(ISBLANK(R53),"",VLOOKUP(R53,Level,2,false))</f>
        <v>1</v>
      </c>
      <c r="T53" s="246" t="s">
        <v>394</v>
      </c>
      <c r="U53" s="244" t="str">
        <f>IF(ISBLANK(T53),"",VLOOKUP(T53,Intelligents,2,false))</f>
        <v/>
      </c>
      <c r="V53" s="255" t="s">
        <v>182</v>
      </c>
      <c r="W53" s="255" t="s">
        <v>182</v>
      </c>
      <c r="X53" s="255" t="s">
        <v>119</v>
      </c>
      <c r="Y53" s="246" t="s">
        <v>33</v>
      </c>
      <c r="Z53" s="244">
        <f>IF(ISBLANK(A53),"",VLOOKUP(LEFT(A53,1),Coordinate,2,FALSE))</f>
        <v>1</v>
      </c>
      <c r="AA53" s="247">
        <f t="shared" si="3"/>
        <v>1</v>
      </c>
      <c r="AB53" s="248">
        <f t="shared" si="4"/>
        <v>2</v>
      </c>
      <c r="AC53" s="248">
        <f t="shared" si="5"/>
        <v>66</v>
      </c>
      <c r="AD53" s="249">
        <f>vlookup(LEFT(A53,1),Coordinate,9,false)</f>
        <v>1</v>
      </c>
      <c r="AE53" s="249">
        <f>VLOOKUP(MID(A53,2,1),Coordinate,9,false)</f>
        <v>6</v>
      </c>
      <c r="AF53" s="250">
        <f>VLOOKUP(MID(A53,3,1),Coordinate,9,false)</f>
        <v>3</v>
      </c>
      <c r="AG53" s="250">
        <f>VLOOKUP(MID(A53,4,1),Coordinate,9,false)</f>
        <v>8</v>
      </c>
      <c r="AH53" s="250">
        <f>VLOOKUP(MID(A53,5,1),Coordinate,9,false)</f>
        <v>9</v>
      </c>
      <c r="AI53" s="250">
        <f>VLOOKUP(MID(A53,6,1),Coordinate,9,false)</f>
        <v>19</v>
      </c>
      <c r="AJ53" s="248">
        <f>VLOOKUP(RIGHT(A53,1),Coordinate,9,false)</f>
        <v>20</v>
      </c>
      <c r="AK53" s="256"/>
      <c r="AL53" s="256"/>
    </row>
    <row r="54">
      <c r="A54" s="266" t="s">
        <v>1510</v>
      </c>
      <c r="B54" s="240" t="str">
        <f>VLOOKUP(AC54,Planet,2,false)</f>
        <v>Alpha Paulreiserus X</v>
      </c>
      <c r="C54" s="246" t="s">
        <v>1264</v>
      </c>
      <c r="D54" s="249"/>
      <c r="E54" s="249"/>
      <c r="F54" s="249"/>
      <c r="G54" s="249"/>
      <c r="H54" s="255" t="s">
        <v>119</v>
      </c>
      <c r="I54" s="242">
        <f t="shared" si="1"/>
        <v>1</v>
      </c>
      <c r="J54" s="249"/>
      <c r="K54" s="249"/>
      <c r="L54" s="249"/>
      <c r="M54" s="249"/>
      <c r="N54" s="249"/>
      <c r="O54" s="242">
        <f t="shared" si="2"/>
        <v>0</v>
      </c>
      <c r="P54" s="246" t="s">
        <v>394</v>
      </c>
      <c r="Q54" s="244" t="str">
        <f>IF(ISBLANK(P54),"",VLOOKUP(P54,Level,2,false))</f>
        <v/>
      </c>
      <c r="R54" s="246" t="s">
        <v>194</v>
      </c>
      <c r="S54" s="244">
        <f>IF(ISBLANK(R54),"",VLOOKUP(R54,Level,2,false))</f>
        <v>1</v>
      </c>
      <c r="T54" s="246" t="s">
        <v>1175</v>
      </c>
      <c r="U54" s="244">
        <f>IF(ISBLANK(T54),"",VLOOKUP(T54,Intelligents,2,false))</f>
        <v>2</v>
      </c>
      <c r="V54" s="255" t="s">
        <v>119</v>
      </c>
      <c r="W54" s="255" t="s">
        <v>182</v>
      </c>
      <c r="X54" s="255" t="s">
        <v>119</v>
      </c>
      <c r="Y54" s="246" t="s">
        <v>1511</v>
      </c>
      <c r="Z54" s="244">
        <f>IF(ISBLANK(A54),"",VLOOKUP(LEFT(A54,1),Coordinate,2,FALSE))</f>
        <v>1</v>
      </c>
      <c r="AA54" s="247">
        <f t="shared" si="3"/>
        <v>1</v>
      </c>
      <c r="AB54" s="248">
        <f t="shared" si="4"/>
        <v>2</v>
      </c>
      <c r="AC54" s="248">
        <f t="shared" si="5"/>
        <v>57</v>
      </c>
      <c r="AD54" s="249">
        <f>vlookup(LEFT(A54,1),Coordinate,9,false)</f>
        <v>1</v>
      </c>
      <c r="AE54" s="249">
        <f>VLOOKUP(MID(A54,2,1),Coordinate,9,false)</f>
        <v>14</v>
      </c>
      <c r="AF54" s="250">
        <f>VLOOKUP(MID(A54,3,1),Coordinate,9,false)</f>
        <v>12</v>
      </c>
      <c r="AG54" s="250">
        <f>VLOOKUP(MID(A54,4,1),Coordinate,9,false)</f>
        <v>1</v>
      </c>
      <c r="AH54" s="250">
        <f>VLOOKUP(MID(A54,5,1),Coordinate,9,false)</f>
        <v>2</v>
      </c>
      <c r="AI54" s="250">
        <f>VLOOKUP(MID(A54,6,1),Coordinate,9,false)</f>
        <v>7</v>
      </c>
      <c r="AJ54" s="248">
        <f>VLOOKUP(RIGHT(A54,1),Coordinate,9,false)</f>
        <v>20</v>
      </c>
      <c r="AK54" s="251"/>
      <c r="AL54" s="251"/>
    </row>
    <row r="55">
      <c r="A55" s="259" t="s">
        <v>1512</v>
      </c>
      <c r="B55" s="240" t="str">
        <f>VLOOKUP(AC55,Planet,2,false)</f>
        <v>Lambda Perambulus XI</v>
      </c>
      <c r="C55" s="246" t="s">
        <v>1282</v>
      </c>
      <c r="D55" s="255"/>
      <c r="E55" s="255"/>
      <c r="F55" s="255" t="s">
        <v>119</v>
      </c>
      <c r="G55" s="255"/>
      <c r="H55" s="255"/>
      <c r="I55" s="242">
        <f t="shared" si="1"/>
        <v>1</v>
      </c>
      <c r="J55" s="255"/>
      <c r="K55" s="255"/>
      <c r="L55" s="255"/>
      <c r="M55" s="255"/>
      <c r="N55" s="255"/>
      <c r="O55" s="242">
        <f t="shared" si="2"/>
        <v>0</v>
      </c>
      <c r="P55" s="246" t="s">
        <v>394</v>
      </c>
      <c r="Q55" s="244" t="str">
        <f>IF(ISBLANK(P55),"",VLOOKUP(P55,Level,2,false))</f>
        <v/>
      </c>
      <c r="R55" s="246" t="s">
        <v>1440</v>
      </c>
      <c r="S55" s="244" t="str">
        <f>IF(ISBLANK(R55),"",VLOOKUP(R55,Level,2,false))</f>
        <v>#N/A</v>
      </c>
      <c r="T55" s="246" t="s">
        <v>394</v>
      </c>
      <c r="U55" s="244" t="str">
        <f>IF(ISBLANK(T55),"",VLOOKUP(T55,Intelligents,2,false))</f>
        <v/>
      </c>
      <c r="V55" s="255" t="s">
        <v>182</v>
      </c>
      <c r="W55" s="255" t="s">
        <v>119</v>
      </c>
      <c r="X55" s="255" t="s">
        <v>119</v>
      </c>
      <c r="Y55" s="246" t="s">
        <v>1513</v>
      </c>
      <c r="Z55" s="244">
        <f>IF(ISBLANK(A55),"",VLOOKUP(LEFT(A55,1),Coordinate,2,FALSE))</f>
        <v>1</v>
      </c>
      <c r="AA55" s="247">
        <f t="shared" si="3"/>
        <v>1</v>
      </c>
      <c r="AB55" s="248" t="str">
        <f t="shared" si="4"/>
        <v>#N/A</v>
      </c>
      <c r="AC55" s="248">
        <f t="shared" si="5"/>
        <v>66</v>
      </c>
      <c r="AD55" s="249">
        <f>vlookup(LEFT(A55,1),Coordinate,9,false)</f>
        <v>1</v>
      </c>
      <c r="AE55" s="249">
        <f>VLOOKUP(MID(A55,2,1),Coordinate,9,false)</f>
        <v>14</v>
      </c>
      <c r="AF55" s="250">
        <f>VLOOKUP(MID(A55,3,1),Coordinate,9,false)</f>
        <v>13</v>
      </c>
      <c r="AG55" s="250">
        <f>VLOOKUP(MID(A55,4,1),Coordinate,9,false)</f>
        <v>0</v>
      </c>
      <c r="AH55" s="250">
        <f>VLOOKUP(MID(A55,5,1),Coordinate,9,false)</f>
        <v>13</v>
      </c>
      <c r="AI55" s="250">
        <f>VLOOKUP(MID(A55,6,1),Coordinate,9,false)</f>
        <v>25</v>
      </c>
      <c r="AJ55" s="248">
        <f>VLOOKUP(RIGHT(A55,1),Coordinate,9,false)</f>
        <v>0</v>
      </c>
      <c r="AK55" s="251"/>
      <c r="AL55" s="251"/>
    </row>
    <row r="56">
      <c r="A56" s="254" t="s">
        <v>262</v>
      </c>
      <c r="B56" s="240" t="str">
        <f>VLOOKUP(AC56,Planet,2,false)</f>
        <v>Gronulus Nelson IV</v>
      </c>
      <c r="C56" s="252"/>
      <c r="D56" s="249"/>
      <c r="E56" s="249"/>
      <c r="F56" s="249"/>
      <c r="G56" s="249"/>
      <c r="H56" s="249"/>
      <c r="I56" s="242">
        <f t="shared" si="1"/>
        <v>0</v>
      </c>
      <c r="J56" s="249"/>
      <c r="K56" s="249"/>
      <c r="L56" s="249"/>
      <c r="M56" s="249"/>
      <c r="N56" s="249"/>
      <c r="O56" s="242">
        <f t="shared" si="2"/>
        <v>0</v>
      </c>
      <c r="P56" s="252"/>
      <c r="Q56" s="244" t="str">
        <f>IF(ISBLANK(P56),"",VLOOKUP(P56,Level,2,false))</f>
        <v/>
      </c>
      <c r="R56" s="252"/>
      <c r="S56" s="244" t="str">
        <f>IF(ISBLANK(R56),"",VLOOKUP(R56,Level,2,false))</f>
        <v/>
      </c>
      <c r="T56" s="252"/>
      <c r="U56" s="244" t="str">
        <f>IF(ISBLANK(T56),"",VLOOKUP(T56,Intelligents,2,false))</f>
        <v/>
      </c>
      <c r="V56" s="249"/>
      <c r="W56" s="249"/>
      <c r="X56" s="249"/>
      <c r="Y56" s="252"/>
      <c r="Z56" s="244">
        <f>IF(ISBLANK(A56),"",VLOOKUP(LEFT(A56,1),Coordinate,2,FALSE))</f>
        <v>1</v>
      </c>
      <c r="AA56" s="247">
        <f t="shared" si="3"/>
        <v>0</v>
      </c>
      <c r="AB56" s="248">
        <f t="shared" si="4"/>
        <v>0</v>
      </c>
      <c r="AC56" s="248">
        <f t="shared" si="5"/>
        <v>60</v>
      </c>
      <c r="AD56" s="249">
        <f>vlookup(LEFT(A56,1),Coordinate,9,false)</f>
        <v>1</v>
      </c>
      <c r="AE56" s="249">
        <f>VLOOKUP(MID(A56,2,1),Coordinate,9,false)</f>
        <v>14</v>
      </c>
      <c r="AF56" s="250">
        <f>VLOOKUP(MID(A56,3,1),Coordinate,9,false)</f>
        <v>14</v>
      </c>
      <c r="AG56" s="250">
        <f>VLOOKUP(MID(A56,4,1),Coordinate,9,false)</f>
        <v>1</v>
      </c>
      <c r="AH56" s="250">
        <f>VLOOKUP(MID(A56,5,1),Coordinate,9,false)</f>
        <v>8</v>
      </c>
      <c r="AI56" s="250">
        <f>VLOOKUP(MID(A56,6,1),Coordinate,9,false)</f>
        <v>4</v>
      </c>
      <c r="AJ56" s="248">
        <f>VLOOKUP(RIGHT(A56,1),Coordinate,9,false)</f>
        <v>18</v>
      </c>
      <c r="AK56" s="256"/>
      <c r="AL56" s="256"/>
    </row>
    <row r="57">
      <c r="A57" s="254" t="s">
        <v>1514</v>
      </c>
      <c r="B57" s="240" t="str">
        <f>VLOOKUP(AC57,Planet,2,false)</f>
        <v>Beta Brooks V</v>
      </c>
      <c r="C57" s="260" t="s">
        <v>1304</v>
      </c>
      <c r="D57" s="255"/>
      <c r="E57" s="255"/>
      <c r="F57" s="255"/>
      <c r="G57" s="255"/>
      <c r="H57" s="255" t="s">
        <v>119</v>
      </c>
      <c r="I57" s="242">
        <f t="shared" si="1"/>
        <v>1</v>
      </c>
      <c r="J57" s="255"/>
      <c r="K57" s="255"/>
      <c r="L57" s="255"/>
      <c r="M57" s="255"/>
      <c r="N57" s="255"/>
      <c r="O57" s="242">
        <f t="shared" si="2"/>
        <v>0</v>
      </c>
      <c r="P57" s="246" t="s">
        <v>394</v>
      </c>
      <c r="Q57" s="244" t="str">
        <f>IF(ISBLANK(P57),"",VLOOKUP(P57,Level,2,false))</f>
        <v/>
      </c>
      <c r="R57" s="246" t="s">
        <v>194</v>
      </c>
      <c r="S57" s="244">
        <f>IF(ISBLANK(R57),"",VLOOKUP(R57,Level,2,false))</f>
        <v>1</v>
      </c>
      <c r="T57" s="246" t="s">
        <v>1175</v>
      </c>
      <c r="U57" s="241">
        <v>2.0</v>
      </c>
      <c r="V57" s="255" t="s">
        <v>182</v>
      </c>
      <c r="W57" s="255" t="s">
        <v>119</v>
      </c>
      <c r="X57" s="255" t="s">
        <v>182</v>
      </c>
      <c r="Y57" s="246" t="s">
        <v>1515</v>
      </c>
      <c r="Z57" s="244">
        <f>IF(ISBLANK(A57),"",VLOOKUP(LEFT(A57,1),Coordinate,2,FALSE))</f>
        <v>1</v>
      </c>
      <c r="AA57" s="247">
        <f t="shared" si="3"/>
        <v>1</v>
      </c>
      <c r="AB57" s="248">
        <f t="shared" si="4"/>
        <v>2</v>
      </c>
      <c r="AC57" s="248">
        <f t="shared" si="5"/>
        <v>74</v>
      </c>
      <c r="AD57" s="249">
        <f>vlookup(LEFT(A57,1),Coordinate,9,false)</f>
        <v>1</v>
      </c>
      <c r="AE57" s="249">
        <f>VLOOKUP(MID(A57,2,1),Coordinate,9,false)</f>
        <v>14</v>
      </c>
      <c r="AF57" s="250">
        <f>VLOOKUP(MID(A57,3,1),Coordinate,9,false)</f>
        <v>14</v>
      </c>
      <c r="AG57" s="250">
        <f>VLOOKUP(MID(A57,4,1),Coordinate,9,false)</f>
        <v>6</v>
      </c>
      <c r="AH57" s="250">
        <f>VLOOKUP(MID(A57,5,1),Coordinate,9,false)</f>
        <v>4</v>
      </c>
      <c r="AI57" s="250">
        <f>VLOOKUP(MID(A57,6,1),Coordinate,9,false)</f>
        <v>17</v>
      </c>
      <c r="AJ57" s="248">
        <f>VLOOKUP(RIGHT(A57,1),Coordinate,9,false)</f>
        <v>18</v>
      </c>
      <c r="AK57" s="251"/>
      <c r="AL57" s="251"/>
    </row>
    <row r="58">
      <c r="A58" s="254" t="s">
        <v>1516</v>
      </c>
      <c r="B58" s="240" t="str">
        <f>VLOOKUP(AC58,Planet,2,false)</f>
        <v>Chi Zevon III</v>
      </c>
      <c r="C58" s="260" t="s">
        <v>1317</v>
      </c>
      <c r="D58" s="249"/>
      <c r="E58" s="249"/>
      <c r="F58" s="249"/>
      <c r="G58" s="249"/>
      <c r="H58" s="255" t="s">
        <v>119</v>
      </c>
      <c r="I58" s="242">
        <f t="shared" si="1"/>
        <v>1</v>
      </c>
      <c r="J58" s="249"/>
      <c r="K58" s="249"/>
      <c r="L58" s="249"/>
      <c r="M58" s="249"/>
      <c r="N58" s="249"/>
      <c r="O58" s="242">
        <f t="shared" si="2"/>
        <v>0</v>
      </c>
      <c r="P58" s="267" t="s">
        <v>1452</v>
      </c>
      <c r="Q58" s="244" t="str">
        <f>IF(ISBLANK(P58),"",VLOOKUP(P58,Level,2,false))</f>
        <v>#N/A</v>
      </c>
      <c r="R58" s="246" t="s">
        <v>394</v>
      </c>
      <c r="S58" s="244" t="str">
        <f>IF(ISBLANK(R58),"",VLOOKUP(R58,Level,2,false))</f>
        <v/>
      </c>
      <c r="T58" s="246" t="s">
        <v>394</v>
      </c>
      <c r="U58" s="244" t="str">
        <f>IF(ISBLANK(T58),"",VLOOKUP(T58,Intelligents,2,false))</f>
        <v/>
      </c>
      <c r="V58" s="255" t="s">
        <v>119</v>
      </c>
      <c r="W58" s="255" t="s">
        <v>119</v>
      </c>
      <c r="X58" s="255" t="s">
        <v>182</v>
      </c>
      <c r="Y58" s="252"/>
      <c r="Z58" s="244">
        <f>IF(ISBLANK(A58),"",VLOOKUP(LEFT(A58,1),Coordinate,2,FALSE))</f>
        <v>1</v>
      </c>
      <c r="AA58" s="247">
        <f t="shared" si="3"/>
        <v>1</v>
      </c>
      <c r="AB58" s="248" t="str">
        <f t="shared" si="4"/>
        <v>#N/A</v>
      </c>
      <c r="AC58" s="248">
        <f t="shared" si="5"/>
        <v>79</v>
      </c>
      <c r="AD58" s="249">
        <f>vlookup(LEFT(A58,1),Coordinate,9,false)</f>
        <v>1</v>
      </c>
      <c r="AE58" s="249">
        <f>VLOOKUP(MID(A58,2,1),Coordinate,9,false)</f>
        <v>16</v>
      </c>
      <c r="AF58" s="250">
        <f>VLOOKUP(MID(A58,3,1),Coordinate,9,false)</f>
        <v>5</v>
      </c>
      <c r="AG58" s="250">
        <f>VLOOKUP(MID(A58,4,1),Coordinate,9,false)</f>
        <v>6</v>
      </c>
      <c r="AH58" s="250">
        <f>VLOOKUP(MID(A58,5,1),Coordinate,9,false)</f>
        <v>14</v>
      </c>
      <c r="AI58" s="250">
        <f>VLOOKUP(MID(A58,6,1),Coordinate,9,false)</f>
        <v>14</v>
      </c>
      <c r="AJ58" s="248">
        <f>VLOOKUP(RIGHT(A58,1),Coordinate,9,false)</f>
        <v>23</v>
      </c>
      <c r="AK58" s="251"/>
      <c r="AL58" s="251"/>
    </row>
    <row r="59">
      <c r="A59" s="254" t="s">
        <v>1517</v>
      </c>
      <c r="B59" s="240" t="str">
        <f>VLOOKUP(AC59,Planet,2,false)</f>
        <v>Alpha Paulreiserus X</v>
      </c>
      <c r="C59" s="260" t="s">
        <v>1264</v>
      </c>
      <c r="D59" s="255"/>
      <c r="E59" s="255"/>
      <c r="F59" s="255"/>
      <c r="G59" s="255"/>
      <c r="H59" s="255" t="s">
        <v>119</v>
      </c>
      <c r="I59" s="242">
        <f t="shared" si="1"/>
        <v>1</v>
      </c>
      <c r="J59" s="255"/>
      <c r="K59" s="255"/>
      <c r="L59" s="255"/>
      <c r="M59" s="255"/>
      <c r="N59" s="255"/>
      <c r="O59" s="242">
        <f t="shared" si="2"/>
        <v>0</v>
      </c>
      <c r="P59" s="246" t="s">
        <v>1440</v>
      </c>
      <c r="Q59" s="244" t="str">
        <f>IF(ISBLANK(P59),"",VLOOKUP(P59,Level,2,false))</f>
        <v>#N/A</v>
      </c>
      <c r="R59" s="246" t="s">
        <v>194</v>
      </c>
      <c r="S59" s="244">
        <f>IF(ISBLANK(R59),"",VLOOKUP(R59,Level,2,false))</f>
        <v>1</v>
      </c>
      <c r="T59" s="246" t="s">
        <v>394</v>
      </c>
      <c r="U59" s="244" t="str">
        <f>IF(ISBLANK(T59),"",VLOOKUP(T59,Intelligents,2,false))</f>
        <v/>
      </c>
      <c r="V59" s="255" t="s">
        <v>119</v>
      </c>
      <c r="W59" s="255" t="s">
        <v>182</v>
      </c>
      <c r="X59" s="255" t="s">
        <v>182</v>
      </c>
      <c r="Y59" s="252"/>
      <c r="Z59" s="244">
        <f>IF(ISBLANK(A59),"",VLOOKUP(LEFT(A59,1),Coordinate,2,FALSE))</f>
        <v>1</v>
      </c>
      <c r="AA59" s="247">
        <f t="shared" si="3"/>
        <v>1</v>
      </c>
      <c r="AB59" s="248" t="str">
        <f t="shared" si="4"/>
        <v>#N/A</v>
      </c>
      <c r="AC59" s="248">
        <f t="shared" si="5"/>
        <v>57</v>
      </c>
      <c r="AD59" s="249">
        <f>vlookup(LEFT(A59,1),Coordinate,9,false)</f>
        <v>1</v>
      </c>
      <c r="AE59" s="249">
        <f>VLOOKUP(MID(A59,2,1),Coordinate,9,false)</f>
        <v>17</v>
      </c>
      <c r="AF59" s="250">
        <f>VLOOKUP(MID(A59,3,1),Coordinate,9,false)</f>
        <v>8</v>
      </c>
      <c r="AG59" s="250">
        <f>VLOOKUP(MID(A59,4,1),Coordinate,9,false)</f>
        <v>3</v>
      </c>
      <c r="AH59" s="250">
        <f>VLOOKUP(MID(A59,5,1),Coordinate,9,false)</f>
        <v>6</v>
      </c>
      <c r="AI59" s="250">
        <f>VLOOKUP(MID(A59,6,1),Coordinate,9,false)</f>
        <v>4</v>
      </c>
      <c r="AJ59" s="248">
        <f>VLOOKUP(RIGHT(A59,1),Coordinate,9,false)</f>
        <v>18</v>
      </c>
      <c r="AK59" s="251"/>
      <c r="AL59" s="251"/>
    </row>
    <row r="60">
      <c r="A60" s="254" t="s">
        <v>1518</v>
      </c>
      <c r="B60" s="240" t="str">
        <f>VLOOKUP(AC60,Planet,2,false)</f>
        <v>Delta Humptydumptus XI</v>
      </c>
      <c r="C60" s="260" t="s">
        <v>1284</v>
      </c>
      <c r="D60" s="255"/>
      <c r="E60" s="255"/>
      <c r="F60" s="255"/>
      <c r="G60" s="255"/>
      <c r="H60" s="255" t="s">
        <v>119</v>
      </c>
      <c r="I60" s="242">
        <f t="shared" si="1"/>
        <v>1</v>
      </c>
      <c r="J60" s="255"/>
      <c r="K60" s="255"/>
      <c r="L60" s="255"/>
      <c r="M60" s="255"/>
      <c r="N60" s="255"/>
      <c r="O60" s="242">
        <f t="shared" si="2"/>
        <v>0</v>
      </c>
      <c r="P60" s="246" t="s">
        <v>194</v>
      </c>
      <c r="Q60" s="244">
        <f>IF(ISBLANK(P60),"",VLOOKUP(P60,Level,2,false))</f>
        <v>1</v>
      </c>
      <c r="R60" s="246" t="s">
        <v>194</v>
      </c>
      <c r="S60" s="244">
        <f>IF(ISBLANK(R60),"",VLOOKUP(R60,Level,2,false))</f>
        <v>1</v>
      </c>
      <c r="T60" s="246" t="s">
        <v>1175</v>
      </c>
      <c r="U60" s="244">
        <f>IF(ISBLANK(T60),"",VLOOKUP(T60,Intelligents,2,false))</f>
        <v>2</v>
      </c>
      <c r="V60" s="255" t="s">
        <v>182</v>
      </c>
      <c r="W60" s="255" t="s">
        <v>182</v>
      </c>
      <c r="X60" s="255" t="s">
        <v>182</v>
      </c>
      <c r="Y60" s="252"/>
      <c r="Z60" s="244">
        <f>IF(ISBLANK(A60),"",VLOOKUP(LEFT(A60,1),Coordinate,2,FALSE))</f>
        <v>1</v>
      </c>
      <c r="AA60" s="247">
        <f t="shared" si="3"/>
        <v>1</v>
      </c>
      <c r="AB60" s="248">
        <f t="shared" si="4"/>
        <v>3</v>
      </c>
      <c r="AC60" s="248">
        <f t="shared" si="5"/>
        <v>67</v>
      </c>
      <c r="AD60" s="249">
        <f>vlookup(LEFT(A60,1),Coordinate,9,false)</f>
        <v>1</v>
      </c>
      <c r="AE60" s="249">
        <f>VLOOKUP(MID(A60,2,1),Coordinate,9,false)</f>
        <v>17</v>
      </c>
      <c r="AF60" s="250">
        <f>VLOOKUP(MID(A60,3,1),Coordinate,9,false)</f>
        <v>14</v>
      </c>
      <c r="AG60" s="250">
        <f>VLOOKUP(MID(A60,4,1),Coordinate,9,false)</f>
        <v>2</v>
      </c>
      <c r="AH60" s="250">
        <f>VLOOKUP(MID(A60,5,1),Coordinate,9,false)</f>
        <v>14</v>
      </c>
      <c r="AI60" s="250">
        <f>VLOOKUP(MID(A60,6,1),Coordinate,9,false)</f>
        <v>11</v>
      </c>
      <c r="AJ60" s="248">
        <f>VLOOKUP(RIGHT(A60,1),Coordinate,9,false)</f>
        <v>8</v>
      </c>
      <c r="AK60" s="251"/>
      <c r="AL60" s="251"/>
    </row>
    <row r="61">
      <c r="A61" s="254" t="s">
        <v>1519</v>
      </c>
      <c r="B61" s="240" t="str">
        <f>VLOOKUP(AC61,Planet,2,false)</f>
        <v>Lambda Diggusduggus IV</v>
      </c>
      <c r="C61" s="260" t="s">
        <v>1288</v>
      </c>
      <c r="D61" s="248" t="s">
        <v>119</v>
      </c>
      <c r="E61" s="248"/>
      <c r="F61" s="248"/>
      <c r="G61" s="248"/>
      <c r="H61" s="248"/>
      <c r="I61" s="242">
        <f t="shared" si="1"/>
        <v>1</v>
      </c>
      <c r="J61" s="248"/>
      <c r="K61" s="248"/>
      <c r="L61" s="248"/>
      <c r="M61" s="248"/>
      <c r="N61" s="248"/>
      <c r="O61" s="242">
        <f t="shared" si="2"/>
        <v>0</v>
      </c>
      <c r="P61" s="246" t="s">
        <v>394</v>
      </c>
      <c r="Q61" s="244" t="str">
        <f>IF(ISBLANK(P61),"",VLOOKUP(P61,Level,2,false))</f>
        <v/>
      </c>
      <c r="R61" s="246" t="s">
        <v>194</v>
      </c>
      <c r="S61" s="244">
        <f>IF(ISBLANK(R61),"",VLOOKUP(R61,Level,2,false))</f>
        <v>1</v>
      </c>
      <c r="T61" s="246" t="s">
        <v>394</v>
      </c>
      <c r="U61" s="244" t="str">
        <f>IF(ISBLANK(T61),"",VLOOKUP(T61,Intelligents,2,false))</f>
        <v/>
      </c>
      <c r="V61" s="255" t="s">
        <v>182</v>
      </c>
      <c r="W61" s="255" t="s">
        <v>119</v>
      </c>
      <c r="X61" s="255" t="s">
        <v>182</v>
      </c>
      <c r="Y61" s="252"/>
      <c r="Z61" s="244">
        <f>IF(ISBLANK(A61),"",VLOOKUP(LEFT(A61,1),Coordinate,2,FALSE))</f>
        <v>1</v>
      </c>
      <c r="AA61" s="247">
        <f t="shared" si="3"/>
        <v>1</v>
      </c>
      <c r="AB61" s="248">
        <f t="shared" si="4"/>
        <v>1</v>
      </c>
      <c r="AC61" s="248">
        <f t="shared" si="5"/>
        <v>69</v>
      </c>
      <c r="AD61" s="249">
        <f>vlookup(LEFT(A61,1),Coordinate,9,false)</f>
        <v>1</v>
      </c>
      <c r="AE61" s="249">
        <f>VLOOKUP(MID(A61,2,1),Coordinate,9,false)</f>
        <v>20</v>
      </c>
      <c r="AF61" s="250">
        <f>VLOOKUP(MID(A61,3,1),Coordinate,9,false)</f>
        <v>12</v>
      </c>
      <c r="AG61" s="250">
        <f>VLOOKUP(MID(A61,4,1),Coordinate,9,false)</f>
        <v>17</v>
      </c>
      <c r="AH61" s="250">
        <f>VLOOKUP(MID(A61,5,1),Coordinate,9,false)</f>
        <v>0</v>
      </c>
      <c r="AI61" s="250">
        <f>VLOOKUP(MID(A61,6,1),Coordinate,9,false)</f>
        <v>15</v>
      </c>
      <c r="AJ61" s="248">
        <f>VLOOKUP(RIGHT(A61,1),Coordinate,9,false)</f>
        <v>4</v>
      </c>
      <c r="AK61" s="251"/>
      <c r="AL61" s="251"/>
    </row>
    <row r="62">
      <c r="A62" s="254" t="s">
        <v>1520</v>
      </c>
      <c r="B62" s="240" t="str">
        <f>VLOOKUP(AC62,Planet,2,false)</f>
        <v>Bubblewrapium Nipperus XI</v>
      </c>
      <c r="C62" s="260" t="s">
        <v>1349</v>
      </c>
      <c r="D62" s="255" t="s">
        <v>119</v>
      </c>
      <c r="E62" s="255"/>
      <c r="F62" s="255"/>
      <c r="G62" s="255"/>
      <c r="H62" s="255"/>
      <c r="I62" s="242">
        <f t="shared" si="1"/>
        <v>1</v>
      </c>
      <c r="J62" s="255"/>
      <c r="K62" s="255"/>
      <c r="L62" s="255"/>
      <c r="M62" s="255"/>
      <c r="N62" s="255"/>
      <c r="O62" s="242">
        <f t="shared" si="2"/>
        <v>0</v>
      </c>
      <c r="P62" s="246" t="s">
        <v>194</v>
      </c>
      <c r="Q62" s="244">
        <f>IF(ISBLANK(P62),"",VLOOKUP(P62,Level,2,false))</f>
        <v>1</v>
      </c>
      <c r="R62" s="246" t="s">
        <v>1467</v>
      </c>
      <c r="S62" s="244" t="str">
        <f>IF(ISBLANK(R62),"",VLOOKUP(R62,Level,2,false))</f>
        <v>#N/A</v>
      </c>
      <c r="T62" s="246" t="s">
        <v>394</v>
      </c>
      <c r="U62" s="244" t="str">
        <f>IF(ISBLANK(T62),"",VLOOKUP(T62,Intelligents,2,false))</f>
        <v/>
      </c>
      <c r="V62" s="255" t="s">
        <v>119</v>
      </c>
      <c r="W62" s="255" t="s">
        <v>119</v>
      </c>
      <c r="X62" s="255" t="s">
        <v>119</v>
      </c>
      <c r="Y62" s="246" t="s">
        <v>1521</v>
      </c>
      <c r="Z62" s="244">
        <f>IF(ISBLANK(A62),"",VLOOKUP(LEFT(A62,1),Coordinate,2,FALSE))</f>
        <v>1</v>
      </c>
      <c r="AA62" s="247">
        <f t="shared" si="3"/>
        <v>1</v>
      </c>
      <c r="AB62" s="248" t="str">
        <f t="shared" si="4"/>
        <v>#N/A</v>
      </c>
      <c r="AC62" s="248">
        <f t="shared" si="5"/>
        <v>95</v>
      </c>
      <c r="AD62" s="249">
        <f>vlookup(LEFT(A62,1),Coordinate,9,false)</f>
        <v>1</v>
      </c>
      <c r="AE62" s="249">
        <f>VLOOKUP(MID(A62,2,1),Coordinate,9,false)</f>
        <v>20</v>
      </c>
      <c r="AF62" s="250">
        <f>VLOOKUP(MID(A62,3,1),Coordinate,9,false)</f>
        <v>19</v>
      </c>
      <c r="AG62" s="250">
        <f>VLOOKUP(MID(A62,4,1),Coordinate,9,false)</f>
        <v>19</v>
      </c>
      <c r="AH62" s="250">
        <f>VLOOKUP(MID(A62,5,1),Coordinate,9,false)</f>
        <v>11</v>
      </c>
      <c r="AI62" s="250">
        <f>VLOOKUP(MID(A62,6,1),Coordinate,9,false)</f>
        <v>14</v>
      </c>
      <c r="AJ62" s="248">
        <f>VLOOKUP(RIGHT(A62,1),Coordinate,9,false)</f>
        <v>11</v>
      </c>
      <c r="AK62" s="251"/>
      <c r="AL62" s="251"/>
    </row>
    <row r="63">
      <c r="A63" s="254" t="s">
        <v>303</v>
      </c>
      <c r="B63" s="240" t="str">
        <f>VLOOKUP(AC63,Planet,2,false)</f>
        <v>Psi Linoleus III</v>
      </c>
      <c r="C63" s="260" t="s">
        <v>1366</v>
      </c>
      <c r="D63" s="249"/>
      <c r="E63" s="249"/>
      <c r="F63" s="249"/>
      <c r="G63" s="249"/>
      <c r="H63" s="255" t="s">
        <v>119</v>
      </c>
      <c r="I63" s="242">
        <f t="shared" si="1"/>
        <v>1</v>
      </c>
      <c r="J63" s="249"/>
      <c r="K63" s="249"/>
      <c r="L63" s="249"/>
      <c r="M63" s="249"/>
      <c r="N63" s="249"/>
      <c r="O63" s="242">
        <f t="shared" si="2"/>
        <v>0</v>
      </c>
      <c r="P63" s="246" t="s">
        <v>1440</v>
      </c>
      <c r="Q63" s="244" t="str">
        <f>IF(ISBLANK(P63),"",VLOOKUP(P63,Level,2,false))</f>
        <v>#N/A</v>
      </c>
      <c r="R63" s="246" t="s">
        <v>194</v>
      </c>
      <c r="S63" s="244">
        <f>IF(ISBLANK(R63),"",VLOOKUP(R63,Level,2,false))</f>
        <v>1</v>
      </c>
      <c r="T63" s="246" t="s">
        <v>1169</v>
      </c>
      <c r="U63" s="244">
        <f>IF(ISBLANK(T63),"",VLOOKUP(T63,Intelligents,2,false))</f>
        <v>1</v>
      </c>
      <c r="V63" s="255" t="s">
        <v>182</v>
      </c>
      <c r="W63" s="255" t="s">
        <v>119</v>
      </c>
      <c r="X63" s="255" t="s">
        <v>182</v>
      </c>
      <c r="Y63" s="252"/>
      <c r="Z63" s="244">
        <f>IF(ISBLANK(A63),"",VLOOKUP(LEFT(A63,1),Coordinate,2,FALSE))</f>
        <v>1</v>
      </c>
      <c r="AA63" s="247">
        <f t="shared" si="3"/>
        <v>1</v>
      </c>
      <c r="AB63" s="248" t="str">
        <f t="shared" si="4"/>
        <v>#N/A</v>
      </c>
      <c r="AC63" s="248">
        <f t="shared" si="5"/>
        <v>104</v>
      </c>
      <c r="AD63" s="249">
        <f>vlookup(LEFT(A63,1),Coordinate,9,false)</f>
        <v>1</v>
      </c>
      <c r="AE63" s="249">
        <f>VLOOKUP(MID(A63,2,1),Coordinate,9,false)</f>
        <v>20</v>
      </c>
      <c r="AF63" s="250">
        <f>VLOOKUP(MID(A63,3,1),Coordinate,9,false)</f>
        <v>19</v>
      </c>
      <c r="AG63" s="250">
        <f>VLOOKUP(MID(A63,4,1),Coordinate,9,false)</f>
        <v>19</v>
      </c>
      <c r="AH63" s="250">
        <f>VLOOKUP(MID(A63,5,1),Coordinate,9,false)</f>
        <v>18</v>
      </c>
      <c r="AI63" s="250">
        <f>VLOOKUP(MID(A63,6,1),Coordinate,9,false)</f>
        <v>4</v>
      </c>
      <c r="AJ63" s="248">
        <f>VLOOKUP(RIGHT(A63,1),Coordinate,9,false)</f>
        <v>23</v>
      </c>
      <c r="AK63" s="251"/>
      <c r="AL63" s="251"/>
    </row>
    <row r="64">
      <c r="A64" s="254" t="s">
        <v>1522</v>
      </c>
      <c r="B64" s="240" t="str">
        <f>VLOOKUP(AC64,Planet,2,false)</f>
        <v>Reaganus Sanford XI</v>
      </c>
      <c r="C64" s="246" t="s">
        <v>1355</v>
      </c>
      <c r="D64" s="255" t="s">
        <v>119</v>
      </c>
      <c r="E64" s="249"/>
      <c r="F64" s="249"/>
      <c r="G64" s="249"/>
      <c r="H64" s="249"/>
      <c r="I64" s="242">
        <f t="shared" si="1"/>
        <v>1</v>
      </c>
      <c r="J64" s="249"/>
      <c r="K64" s="249"/>
      <c r="L64" s="249"/>
      <c r="M64" s="249"/>
      <c r="N64" s="249"/>
      <c r="O64" s="242">
        <f t="shared" si="2"/>
        <v>0</v>
      </c>
      <c r="P64" s="246" t="s">
        <v>1142</v>
      </c>
      <c r="Q64" s="244">
        <f>IF(ISBLANK(P64),"",VLOOKUP(P64,Level,2,false))</f>
        <v>2</v>
      </c>
      <c r="R64" s="246" t="s">
        <v>1452</v>
      </c>
      <c r="S64" s="244" t="str">
        <f>IF(ISBLANK(R64),"",VLOOKUP(R64,Level,2,false))</f>
        <v>#N/A</v>
      </c>
      <c r="T64" s="246" t="s">
        <v>1169</v>
      </c>
      <c r="U64" s="244">
        <f>IF(ISBLANK(T64),"",VLOOKUP(T64,Intelligents,2,false))</f>
        <v>1</v>
      </c>
      <c r="V64" s="255" t="s">
        <v>182</v>
      </c>
      <c r="W64" s="255" t="s">
        <v>119</v>
      </c>
      <c r="X64" s="255" t="s">
        <v>182</v>
      </c>
      <c r="Y64" s="252"/>
      <c r="Z64" s="244">
        <f>IF(ISBLANK(A64),"",VLOOKUP(LEFT(A64,1),Coordinate,2,FALSE))</f>
        <v>1</v>
      </c>
      <c r="AA64" s="247">
        <f t="shared" si="3"/>
        <v>1</v>
      </c>
      <c r="AB64" s="248" t="str">
        <f t="shared" si="4"/>
        <v>#N/A</v>
      </c>
      <c r="AC64" s="248">
        <f t="shared" si="5"/>
        <v>98</v>
      </c>
      <c r="AD64" s="249">
        <f>vlookup(LEFT(A64,1),Coordinate,9,false)</f>
        <v>1</v>
      </c>
      <c r="AE64" s="249">
        <f>VLOOKUP(MID(A64,2,1),Coordinate,9,false)</f>
        <v>20</v>
      </c>
      <c r="AF64" s="250">
        <f>VLOOKUP(MID(A64,3,1),Coordinate,9,false)</f>
        <v>25</v>
      </c>
      <c r="AG64" s="250">
        <f>VLOOKUP(MID(A64,4,1),Coordinate,9,false)</f>
        <v>25</v>
      </c>
      <c r="AH64" s="250">
        <f>VLOOKUP(MID(A64,5,1),Coordinate,9,false)</f>
        <v>8</v>
      </c>
      <c r="AI64" s="250">
        <f>VLOOKUP(MID(A64,6,1),Coordinate,9,false)</f>
        <v>13</v>
      </c>
      <c r="AJ64" s="248">
        <f>VLOOKUP(RIGHT(A64,1),Coordinate,9,false)</f>
        <v>6</v>
      </c>
      <c r="AK64" s="251"/>
      <c r="AL64" s="251"/>
    </row>
    <row r="65">
      <c r="A65" s="254" t="s">
        <v>1523</v>
      </c>
      <c r="B65" s="240" t="str">
        <f>VLOOKUP(AC65,Planet,2,false)</f>
        <v>Sigma Romero IX</v>
      </c>
      <c r="C65" s="170" t="s">
        <v>1144</v>
      </c>
      <c r="D65" s="255"/>
      <c r="E65" s="249"/>
      <c r="F65" s="249"/>
      <c r="G65" s="255" t="s">
        <v>119</v>
      </c>
      <c r="H65" s="249"/>
      <c r="I65" s="242">
        <f t="shared" si="1"/>
        <v>1</v>
      </c>
      <c r="J65" s="249"/>
      <c r="K65" s="249"/>
      <c r="L65" s="249"/>
      <c r="M65" s="249"/>
      <c r="N65" s="249"/>
      <c r="O65" s="242">
        <f t="shared" si="2"/>
        <v>0</v>
      </c>
      <c r="P65" s="246" t="s">
        <v>394</v>
      </c>
      <c r="Q65" s="244" t="str">
        <f>IF(ISBLANK(P65),"",VLOOKUP(P65,Level,2,false))</f>
        <v/>
      </c>
      <c r="R65" s="246" t="s">
        <v>394</v>
      </c>
      <c r="S65" s="244" t="str">
        <f>IF(ISBLANK(R65),"",VLOOKUP(R65,Level,2,false))</f>
        <v/>
      </c>
      <c r="T65" s="246" t="s">
        <v>1175</v>
      </c>
      <c r="U65" s="241">
        <v>2.0</v>
      </c>
      <c r="V65" s="255" t="s">
        <v>182</v>
      </c>
      <c r="W65" s="255" t="s">
        <v>119</v>
      </c>
      <c r="X65" s="255" t="s">
        <v>182</v>
      </c>
      <c r="Y65" s="246" t="s">
        <v>1524</v>
      </c>
      <c r="Z65" s="244">
        <f>IF(ISBLANK(A65),"",VLOOKUP(LEFT(A65,1),Coordinate,2,FALSE))</f>
        <v>1</v>
      </c>
      <c r="AA65" s="247">
        <f t="shared" si="3"/>
        <v>1</v>
      </c>
      <c r="AB65" s="248">
        <f t="shared" si="4"/>
        <v>1</v>
      </c>
      <c r="AC65" s="248">
        <f t="shared" si="5"/>
        <v>2</v>
      </c>
      <c r="AD65" s="249">
        <f>vlookup(LEFT(A65,1),Coordinate,9,false)</f>
        <v>2</v>
      </c>
      <c r="AE65" s="249">
        <f>VLOOKUP(MID(A65,2,1),Coordinate,9,false)</f>
        <v>0</v>
      </c>
      <c r="AF65" s="250">
        <f>VLOOKUP(MID(A65,3,1),Coordinate,9,false)</f>
        <v>0</v>
      </c>
      <c r="AG65" s="250">
        <f>VLOOKUP(MID(A65,4,1),Coordinate,9,false)</f>
        <v>0</v>
      </c>
      <c r="AH65" s="250">
        <f>VLOOKUP(MID(A65,5,1),Coordinate,9,false)</f>
        <v>0</v>
      </c>
      <c r="AI65" s="250">
        <f>VLOOKUP(MID(A65,6,1),Coordinate,9,false)</f>
        <v>0</v>
      </c>
      <c r="AJ65" s="248">
        <f>VLOOKUP(RIGHT(A65,1),Coordinate,9,false)</f>
        <v>0</v>
      </c>
      <c r="AK65" s="251"/>
      <c r="AL65" s="251"/>
    </row>
    <row r="66">
      <c r="A66" s="254" t="s">
        <v>321</v>
      </c>
      <c r="B66" s="240" t="str">
        <f>VLOOKUP(AC66,Planet,2,false)</f>
        <v>Theta Cattusdoggus V</v>
      </c>
      <c r="C66" s="268" t="s">
        <v>1274</v>
      </c>
      <c r="D66" s="255"/>
      <c r="E66" s="249"/>
      <c r="F66" s="249"/>
      <c r="G66" s="255" t="s">
        <v>119</v>
      </c>
      <c r="H66" s="249"/>
      <c r="I66" s="242">
        <f t="shared" si="1"/>
        <v>1</v>
      </c>
      <c r="J66" s="249"/>
      <c r="K66" s="249"/>
      <c r="L66" s="249"/>
      <c r="M66" s="249"/>
      <c r="N66" s="249"/>
      <c r="O66" s="242">
        <f t="shared" si="2"/>
        <v>0</v>
      </c>
      <c r="P66" s="246" t="s">
        <v>1440</v>
      </c>
      <c r="Q66" s="244" t="str">
        <f>IF(ISBLANK(P66),"",VLOOKUP(P66,Level,2,false))</f>
        <v>#N/A</v>
      </c>
      <c r="R66" s="246" t="s">
        <v>194</v>
      </c>
      <c r="S66" s="244">
        <f>IF(ISBLANK(R66),"",VLOOKUP(R66,Level,2,false))</f>
        <v>1</v>
      </c>
      <c r="T66" s="246" t="s">
        <v>1175</v>
      </c>
      <c r="U66" s="241">
        <v>2.0</v>
      </c>
      <c r="V66" s="255" t="s">
        <v>119</v>
      </c>
      <c r="W66" s="255" t="s">
        <v>119</v>
      </c>
      <c r="X66" s="255" t="s">
        <v>182</v>
      </c>
      <c r="Y66" s="252"/>
      <c r="Z66" s="244">
        <f>IF(ISBLANK(A66),"",VLOOKUP(LEFT(A66,1),Coordinate,2,FALSE))</f>
        <v>1</v>
      </c>
      <c r="AA66" s="247">
        <f t="shared" si="3"/>
        <v>1</v>
      </c>
      <c r="AB66" s="248" t="str">
        <f t="shared" si="4"/>
        <v>#N/A</v>
      </c>
      <c r="AC66" s="248">
        <f t="shared" si="5"/>
        <v>62</v>
      </c>
      <c r="AD66" s="249">
        <f>vlookup(LEFT(A66,1),Coordinate,9,false)</f>
        <v>2</v>
      </c>
      <c r="AE66" s="249">
        <f>VLOOKUP(MID(A66,2,1),Coordinate,9,false)</f>
        <v>0</v>
      </c>
      <c r="AF66" s="250">
        <f>VLOOKUP(MID(A66,3,1),Coordinate,9,false)</f>
        <v>12</v>
      </c>
      <c r="AG66" s="250">
        <f>VLOOKUP(MID(A66,4,1),Coordinate,9,false)</f>
        <v>4</v>
      </c>
      <c r="AH66" s="250">
        <f>VLOOKUP(MID(A66,5,1),Coordinate,9,false)</f>
        <v>17</v>
      </c>
      <c r="AI66" s="250">
        <f>VLOOKUP(MID(A66,6,1),Coordinate,9,false)</f>
        <v>14</v>
      </c>
      <c r="AJ66" s="248">
        <f>VLOOKUP(RIGHT(A66,1),Coordinate,9,false)</f>
        <v>13</v>
      </c>
      <c r="AK66" s="251"/>
      <c r="AL66" s="251"/>
    </row>
    <row r="67">
      <c r="A67" s="254" t="s">
        <v>1525</v>
      </c>
      <c r="B67" s="240" t="str">
        <f>VLOOKUP(AC67,Planet,2,false)</f>
        <v>Fredfordus Jackson XI</v>
      </c>
      <c r="C67" s="260" t="s">
        <v>1210</v>
      </c>
      <c r="D67" s="255" t="s">
        <v>119</v>
      </c>
      <c r="E67" s="255"/>
      <c r="F67" s="255"/>
      <c r="G67" s="255"/>
      <c r="H67" s="255"/>
      <c r="I67" s="242">
        <f t="shared" si="1"/>
        <v>1</v>
      </c>
      <c r="J67" s="255"/>
      <c r="K67" s="255"/>
      <c r="L67" s="255"/>
      <c r="M67" s="255"/>
      <c r="N67" s="255"/>
      <c r="O67" s="242">
        <f t="shared" si="2"/>
        <v>0</v>
      </c>
      <c r="P67" s="246" t="s">
        <v>1142</v>
      </c>
      <c r="Q67" s="244">
        <f>IF(ISBLANK(P67),"",VLOOKUP(P67,Level,2,false))</f>
        <v>2</v>
      </c>
      <c r="R67" s="246" t="s">
        <v>1142</v>
      </c>
      <c r="S67" s="244">
        <f>IF(ISBLANK(R67),"",VLOOKUP(R67,Level,2,false))</f>
        <v>2</v>
      </c>
      <c r="T67" s="246" t="s">
        <v>394</v>
      </c>
      <c r="U67" s="241">
        <v>2.0</v>
      </c>
      <c r="V67" s="255" t="s">
        <v>119</v>
      </c>
      <c r="W67" s="255" t="s">
        <v>119</v>
      </c>
      <c r="X67" s="255" t="s">
        <v>119</v>
      </c>
      <c r="Y67" s="252"/>
      <c r="Z67" s="244">
        <f>IF(ISBLANK(A67),"",VLOOKUP(LEFT(A67,1),Coordinate,2,FALSE))</f>
        <v>1</v>
      </c>
      <c r="AA67" s="247">
        <f t="shared" si="3"/>
        <v>1</v>
      </c>
      <c r="AB67" s="248">
        <f t="shared" si="4"/>
        <v>3</v>
      </c>
      <c r="AC67" s="248">
        <f t="shared" si="5"/>
        <v>26</v>
      </c>
      <c r="AD67" s="249">
        <f>vlookup(LEFT(A67,1),Coordinate,9,false)</f>
        <v>2</v>
      </c>
      <c r="AE67" s="249">
        <f>VLOOKUP(MID(A67,2,1),Coordinate,9,false)</f>
        <v>0</v>
      </c>
      <c r="AF67" s="250">
        <f>VLOOKUP(MID(A67,3,1),Coordinate,9,false)</f>
        <v>13</v>
      </c>
      <c r="AG67" s="250">
        <f>VLOOKUP(MID(A67,4,1),Coordinate,9,false)</f>
        <v>0</v>
      </c>
      <c r="AH67" s="250">
        <f>VLOOKUP(MID(A67,5,1),Coordinate,9,false)</f>
        <v>3</v>
      </c>
      <c r="AI67" s="250">
        <f>VLOOKUP(MID(A67,6,1),Coordinate,9,false)</f>
        <v>8</v>
      </c>
      <c r="AJ67" s="248">
        <f>VLOOKUP(RIGHT(A67,1),Coordinate,9,false)</f>
        <v>0</v>
      </c>
      <c r="AK67" s="251"/>
      <c r="AL67" s="251"/>
    </row>
    <row r="68">
      <c r="A68" s="254" t="s">
        <v>1526</v>
      </c>
      <c r="B68" s="240" t="str">
        <f>VLOOKUP(AC68,Planet,2,false)</f>
        <v>Iota Johnson VI</v>
      </c>
      <c r="C68" s="260" t="s">
        <v>1246</v>
      </c>
      <c r="D68" s="255"/>
      <c r="E68" s="255" t="s">
        <v>119</v>
      </c>
      <c r="F68" s="255"/>
      <c r="G68" s="255"/>
      <c r="H68" s="255"/>
      <c r="I68" s="242">
        <f t="shared" si="1"/>
        <v>1</v>
      </c>
      <c r="J68" s="255"/>
      <c r="K68" s="255"/>
      <c r="L68" s="255"/>
      <c r="M68" s="255"/>
      <c r="N68" s="255"/>
      <c r="O68" s="242">
        <f t="shared" si="2"/>
        <v>0</v>
      </c>
      <c r="P68" s="246" t="s">
        <v>1452</v>
      </c>
      <c r="Q68" s="244" t="str">
        <f>IF(ISBLANK(P68),"",VLOOKUP(P68,Level,2,false))</f>
        <v>#N/A</v>
      </c>
      <c r="R68" s="246" t="s">
        <v>1440</v>
      </c>
      <c r="S68" s="244" t="str">
        <f>IF(ISBLANK(R68),"",VLOOKUP(R68,Level,2,false))</f>
        <v>#N/A</v>
      </c>
      <c r="T68" s="246" t="s">
        <v>394</v>
      </c>
      <c r="U68" s="241">
        <v>2.0</v>
      </c>
      <c r="V68" s="255" t="s">
        <v>182</v>
      </c>
      <c r="W68" s="255" t="s">
        <v>119</v>
      </c>
      <c r="X68" s="255" t="s">
        <v>119</v>
      </c>
      <c r="Y68" s="246" t="s">
        <v>1527</v>
      </c>
      <c r="Z68" s="244">
        <f>IF(ISBLANK(A68),"",VLOOKUP(LEFT(A68,1),Coordinate,2,FALSE))</f>
        <v>1</v>
      </c>
      <c r="AA68" s="247">
        <f t="shared" si="3"/>
        <v>1</v>
      </c>
      <c r="AB68" s="248" t="str">
        <f t="shared" si="4"/>
        <v>#N/A</v>
      </c>
      <c r="AC68" s="248">
        <f t="shared" si="5"/>
        <v>47</v>
      </c>
      <c r="AD68" s="249">
        <f>vlookup(LEFT(A68,1),Coordinate,9,false)</f>
        <v>2</v>
      </c>
      <c r="AE68" s="249">
        <f>VLOOKUP(MID(A68,2,1),Coordinate,9,false)</f>
        <v>2</v>
      </c>
      <c r="AF68" s="250">
        <f>VLOOKUP(MID(A68,3,1),Coordinate,9,false)</f>
        <v>3</v>
      </c>
      <c r="AG68" s="250">
        <f>VLOOKUP(MID(A68,4,1),Coordinate,9,false)</f>
        <v>4</v>
      </c>
      <c r="AH68" s="250">
        <f>VLOOKUP(MID(A68,5,1),Coordinate,9,false)</f>
        <v>5</v>
      </c>
      <c r="AI68" s="250">
        <f>VLOOKUP(MID(A68,6,1),Coordinate,9,false)</f>
        <v>12</v>
      </c>
      <c r="AJ68" s="248">
        <f>VLOOKUP(RIGHT(A68,1),Coordinate,9,false)</f>
        <v>19</v>
      </c>
      <c r="AK68" s="251"/>
      <c r="AL68" s="251"/>
    </row>
    <row r="69">
      <c r="A69" s="254" t="s">
        <v>354</v>
      </c>
      <c r="B69" s="240" t="str">
        <f>VLOOKUP(AC69,Planet,2,false)</f>
        <v>Gamma O'Mally I</v>
      </c>
      <c r="C69" s="260" t="s">
        <v>1311</v>
      </c>
      <c r="D69" s="255" t="s">
        <v>119</v>
      </c>
      <c r="E69" s="255"/>
      <c r="F69" s="255"/>
      <c r="G69" s="255"/>
      <c r="H69" s="255"/>
      <c r="I69" s="242">
        <f t="shared" si="1"/>
        <v>1</v>
      </c>
      <c r="J69" s="255"/>
      <c r="K69" s="255"/>
      <c r="L69" s="255"/>
      <c r="M69" s="255"/>
      <c r="N69" s="255"/>
      <c r="O69" s="242">
        <f t="shared" si="2"/>
        <v>0</v>
      </c>
      <c r="P69" s="246" t="s">
        <v>1452</v>
      </c>
      <c r="Q69" s="244" t="str">
        <f>IF(ISBLANK(P69),"",VLOOKUP(P69,Level,2,false))</f>
        <v>#N/A</v>
      </c>
      <c r="R69" s="246" t="s">
        <v>394</v>
      </c>
      <c r="S69" s="244" t="str">
        <f>IF(ISBLANK(R69),"",VLOOKUP(R69,Level,2,false))</f>
        <v/>
      </c>
      <c r="T69" s="246" t="s">
        <v>1169</v>
      </c>
      <c r="U69" s="244">
        <f>IF(ISBLANK(T69),"",VLOOKUP(T69,Intelligents,2,false))</f>
        <v>1</v>
      </c>
      <c r="V69" s="255" t="s">
        <v>182</v>
      </c>
      <c r="W69" s="255" t="s">
        <v>182</v>
      </c>
      <c r="X69" s="255" t="s">
        <v>119</v>
      </c>
      <c r="Y69" s="252"/>
      <c r="Z69" s="244">
        <f>IF(ISBLANK(A69),"",VLOOKUP(LEFT(A69,1),Coordinate,2,FALSE))</f>
        <v>1</v>
      </c>
      <c r="AA69" s="247">
        <f t="shared" si="3"/>
        <v>1</v>
      </c>
      <c r="AB69" s="248" t="str">
        <f t="shared" si="4"/>
        <v>#N/A</v>
      </c>
      <c r="AC69" s="248">
        <f t="shared" si="5"/>
        <v>76</v>
      </c>
      <c r="AD69" s="249">
        <f>vlookup(LEFT(A69,1),Coordinate,9,false)</f>
        <v>2</v>
      </c>
      <c r="AE69" s="249">
        <f>VLOOKUP(MID(A69,2,1),Coordinate,9,false)</f>
        <v>3</v>
      </c>
      <c r="AF69" s="250">
        <f>VLOOKUP(MID(A69,3,1),Coordinate,9,false)</f>
        <v>12</v>
      </c>
      <c r="AG69" s="250">
        <f>VLOOKUP(MID(A69,4,1),Coordinate,9,false)</f>
        <v>14</v>
      </c>
      <c r="AH69" s="250">
        <f>VLOOKUP(MID(A69,5,1),Coordinate,9,false)</f>
        <v>24</v>
      </c>
      <c r="AI69" s="250">
        <f>VLOOKUP(MID(A69,6,1),Coordinate,9,false)</f>
        <v>4</v>
      </c>
      <c r="AJ69" s="248">
        <f>VLOOKUP(RIGHT(A69,1),Coordinate,9,false)</f>
        <v>17</v>
      </c>
      <c r="AK69" s="251"/>
      <c r="AL69" s="251"/>
    </row>
    <row r="70">
      <c r="A70" s="254" t="s">
        <v>1528</v>
      </c>
      <c r="B70" s="240" t="str">
        <f>VLOOKUP(AC70,Planet,2,false)</f>
        <v>Theta Easthouse IV</v>
      </c>
      <c r="C70" s="260" t="s">
        <v>1236</v>
      </c>
      <c r="D70" s="249"/>
      <c r="E70" s="249"/>
      <c r="F70" s="249"/>
      <c r="G70" s="255" t="s">
        <v>119</v>
      </c>
      <c r="H70" s="249"/>
      <c r="I70" s="242">
        <f t="shared" si="1"/>
        <v>1</v>
      </c>
      <c r="J70" s="249"/>
      <c r="K70" s="249"/>
      <c r="L70" s="249"/>
      <c r="M70" s="249"/>
      <c r="N70" s="249"/>
      <c r="O70" s="242">
        <f t="shared" si="2"/>
        <v>0</v>
      </c>
      <c r="P70" s="246" t="s">
        <v>394</v>
      </c>
      <c r="Q70" s="244" t="str">
        <f>IF(ISBLANK(P70),"",VLOOKUP(P70,Level,2,false))</f>
        <v/>
      </c>
      <c r="R70" s="246" t="s">
        <v>194</v>
      </c>
      <c r="S70" s="244">
        <f>IF(ISBLANK(R70),"",VLOOKUP(R70,Level,2,false))</f>
        <v>1</v>
      </c>
      <c r="T70" s="246" t="s">
        <v>394</v>
      </c>
      <c r="U70" s="244" t="str">
        <f>IF(ISBLANK(T70),"",VLOOKUP(T70,Intelligents,2,false))</f>
        <v/>
      </c>
      <c r="V70" s="255" t="s">
        <v>182</v>
      </c>
      <c r="W70" s="255" t="s">
        <v>182</v>
      </c>
      <c r="X70" s="255" t="s">
        <v>182</v>
      </c>
      <c r="Y70" s="246" t="s">
        <v>1529</v>
      </c>
      <c r="Z70" s="244">
        <f>IF(ISBLANK(A70),"",VLOOKUP(LEFT(A70,1),Coordinate,2,FALSE))</f>
        <v>1</v>
      </c>
      <c r="AA70" s="247">
        <f t="shared" si="3"/>
        <v>1</v>
      </c>
      <c r="AB70" s="248">
        <f t="shared" si="4"/>
        <v>1</v>
      </c>
      <c r="AC70" s="248">
        <f t="shared" si="5"/>
        <v>42</v>
      </c>
      <c r="AD70" s="249">
        <f>vlookup(LEFT(A70,1),Coordinate,9,false)</f>
        <v>2</v>
      </c>
      <c r="AE70" s="249">
        <f>VLOOKUP(MID(A70,2,1),Coordinate,9,false)</f>
        <v>7</v>
      </c>
      <c r="AF70" s="250">
        <f>VLOOKUP(MID(A70,3,1),Coordinate,9,false)</f>
        <v>0</v>
      </c>
      <c r="AG70" s="250">
        <f>VLOOKUP(MID(A70,4,1),Coordinate,9,false)</f>
        <v>13</v>
      </c>
      <c r="AH70" s="250">
        <f>VLOOKUP(MID(A70,5,1),Coordinate,9,false)</f>
        <v>3</v>
      </c>
      <c r="AI70" s="250">
        <f>VLOOKUP(MID(A70,6,1),Coordinate,9,false)</f>
        <v>17</v>
      </c>
      <c r="AJ70" s="248">
        <f>VLOOKUP(RIGHT(A70,1),Coordinate,9,false)</f>
        <v>0</v>
      </c>
      <c r="AK70" s="251"/>
      <c r="AL70" s="251"/>
    </row>
    <row r="71">
      <c r="A71" s="259" t="s">
        <v>379</v>
      </c>
      <c r="B71" s="240" t="str">
        <f>VLOOKUP(AC71,Planet,2,false)</f>
        <v>Hamburguesus Taylor X</v>
      </c>
      <c r="C71" s="260" t="s">
        <v>1315</v>
      </c>
      <c r="D71" s="249"/>
      <c r="E71" s="249"/>
      <c r="F71" s="255"/>
      <c r="G71" s="249"/>
      <c r="H71" s="255" t="s">
        <v>119</v>
      </c>
      <c r="I71" s="242">
        <f t="shared" si="1"/>
        <v>1</v>
      </c>
      <c r="J71" s="249"/>
      <c r="K71" s="249"/>
      <c r="L71" s="249"/>
      <c r="M71" s="249"/>
      <c r="N71" s="249"/>
      <c r="O71" s="242">
        <f t="shared" si="2"/>
        <v>0</v>
      </c>
      <c r="P71" s="246" t="s">
        <v>1440</v>
      </c>
      <c r="Q71" s="244" t="str">
        <f>IF(ISBLANK(P71),"",VLOOKUP(P71,Level,2,false))</f>
        <v>#N/A</v>
      </c>
      <c r="R71" s="246" t="s">
        <v>194</v>
      </c>
      <c r="S71" s="244">
        <f>IF(ISBLANK(R71),"",VLOOKUP(R71,Level,2,false))</f>
        <v>1</v>
      </c>
      <c r="T71" s="246" t="s">
        <v>1175</v>
      </c>
      <c r="U71" s="244">
        <f>IF(ISBLANK(T71),"",VLOOKUP(T71,Intelligents,2,false))</f>
        <v>2</v>
      </c>
      <c r="V71" s="255" t="s">
        <v>119</v>
      </c>
      <c r="W71" s="255" t="s">
        <v>182</v>
      </c>
      <c r="X71" s="255" t="s">
        <v>119</v>
      </c>
      <c r="Y71" s="246" t="s">
        <v>1529</v>
      </c>
      <c r="Z71" s="244">
        <f>IF(ISBLANK(A71),"",VLOOKUP(LEFT(A71,1),Coordinate,2,FALSE))</f>
        <v>1</v>
      </c>
      <c r="AA71" s="247">
        <f t="shared" si="3"/>
        <v>1</v>
      </c>
      <c r="AB71" s="248" t="str">
        <f t="shared" si="4"/>
        <v>#N/A</v>
      </c>
      <c r="AC71" s="248">
        <f t="shared" si="5"/>
        <v>78</v>
      </c>
      <c r="AD71" s="249">
        <f>vlookup(LEFT(A71,1),Coordinate,9,false)</f>
        <v>2</v>
      </c>
      <c r="AE71" s="249">
        <f>VLOOKUP(MID(A71,2,1),Coordinate,9,false)</f>
        <v>7</v>
      </c>
      <c r="AF71" s="250">
        <f>VLOOKUP(MID(A71,3,1),Coordinate,9,false)</f>
        <v>4</v>
      </c>
      <c r="AG71" s="250">
        <f>VLOOKUP(MID(A71,4,1),Coordinate,9,false)</f>
        <v>21</v>
      </c>
      <c r="AH71" s="250">
        <f>VLOOKUP(MID(A71,5,1),Coordinate,9,false)</f>
        <v>17</v>
      </c>
      <c r="AI71" s="250">
        <f>VLOOKUP(MID(A71,6,1),Coordinate,9,false)</f>
        <v>14</v>
      </c>
      <c r="AJ71" s="248">
        <f>VLOOKUP(RIGHT(A71,1),Coordinate,9,false)</f>
        <v>13</v>
      </c>
      <c r="AK71" s="251"/>
      <c r="AL71" s="251"/>
    </row>
    <row r="72">
      <c r="A72" s="259" t="s">
        <v>1533</v>
      </c>
      <c r="B72" s="240" t="str">
        <f>VLOOKUP(AC72,Planet,2,false)</f>
        <v>Cancerus Garfield VIII</v>
      </c>
      <c r="C72" s="260" t="s">
        <v>1337</v>
      </c>
      <c r="D72" s="249"/>
      <c r="E72" s="249"/>
      <c r="F72" s="255"/>
      <c r="G72" s="255" t="s">
        <v>119</v>
      </c>
      <c r="H72" s="255"/>
      <c r="I72" s="242">
        <f t="shared" si="1"/>
        <v>1</v>
      </c>
      <c r="J72" s="249"/>
      <c r="K72" s="249"/>
      <c r="L72" s="249"/>
      <c r="M72" s="249"/>
      <c r="N72" s="249"/>
      <c r="O72" s="242">
        <f t="shared" si="2"/>
        <v>0</v>
      </c>
      <c r="P72" s="246" t="s">
        <v>194</v>
      </c>
      <c r="Q72" s="244">
        <f>IF(ISBLANK(P72),"",VLOOKUP(P72,Level,2,false))</f>
        <v>1</v>
      </c>
      <c r="R72" s="246" t="s">
        <v>394</v>
      </c>
      <c r="S72" s="244" t="str">
        <f>IF(ISBLANK(R72),"",VLOOKUP(R72,Level,2,false))</f>
        <v/>
      </c>
      <c r="T72" s="246" t="s">
        <v>394</v>
      </c>
      <c r="U72" s="241">
        <v>0.0</v>
      </c>
      <c r="V72" s="255" t="s">
        <v>119</v>
      </c>
      <c r="W72" s="255" t="s">
        <v>182</v>
      </c>
      <c r="X72" s="255" t="s">
        <v>182</v>
      </c>
      <c r="Y72" s="246" t="s">
        <v>1534</v>
      </c>
      <c r="Z72" s="244">
        <f>IF(ISBLANK(A72),"",VLOOKUP(LEFT(A72,1),Coordinate,2,FALSE))</f>
        <v>1</v>
      </c>
      <c r="AA72" s="247">
        <f t="shared" si="3"/>
        <v>1</v>
      </c>
      <c r="AB72" s="248">
        <f t="shared" si="4"/>
        <v>1</v>
      </c>
      <c r="AC72" s="248">
        <f t="shared" si="5"/>
        <v>89</v>
      </c>
      <c r="AD72" s="249">
        <f>vlookup(LEFT(A72,1),Coordinate,9,false)</f>
        <v>2</v>
      </c>
      <c r="AE72" s="249">
        <f>VLOOKUP(MID(A72,2,1),Coordinate,9,false)</f>
        <v>7</v>
      </c>
      <c r="AF72" s="250">
        <f>VLOOKUP(MID(A72,3,1),Coordinate,9,false)</f>
        <v>17</v>
      </c>
      <c r="AG72" s="250">
        <f>VLOOKUP(MID(A72,4,1),Coordinate,9,false)</f>
        <v>8</v>
      </c>
      <c r="AH72" s="250">
        <f>VLOOKUP(MID(A72,5,1),Coordinate,9,false)</f>
        <v>18</v>
      </c>
      <c r="AI72" s="250">
        <f>VLOOKUP(MID(A72,6,1),Coordinate,9,false)</f>
        <v>19</v>
      </c>
      <c r="AJ72" s="248">
        <f>VLOOKUP(RIGHT(A72,1),Coordinate,9,false)</f>
        <v>18</v>
      </c>
      <c r="AK72" s="269"/>
      <c r="AL72" s="269"/>
    </row>
    <row r="73">
      <c r="A73" s="270" t="s">
        <v>0</v>
      </c>
      <c r="B73" s="271" t="s">
        <v>1535</v>
      </c>
      <c r="C73" s="272" t="s">
        <v>2</v>
      </c>
      <c r="D73" s="273" t="s">
        <v>3</v>
      </c>
      <c r="E73" s="273" t="s">
        <v>4</v>
      </c>
      <c r="F73" s="273" t="s">
        <v>5</v>
      </c>
      <c r="G73" s="273" t="s">
        <v>1536</v>
      </c>
      <c r="H73" s="273" t="s">
        <v>7</v>
      </c>
      <c r="I73" s="274" t="s">
        <v>1134</v>
      </c>
      <c r="J73" s="275" t="s">
        <v>9</v>
      </c>
      <c r="K73" s="276" t="s">
        <v>10</v>
      </c>
      <c r="L73" s="277" t="s">
        <v>1233</v>
      </c>
      <c r="M73" s="278" t="s">
        <v>1537</v>
      </c>
      <c r="N73" s="279" t="s">
        <v>13</v>
      </c>
      <c r="O73" s="271" t="s">
        <v>1538</v>
      </c>
      <c r="P73" s="280" t="s">
        <v>1539</v>
      </c>
      <c r="Q73" s="274" t="s">
        <v>1187</v>
      </c>
      <c r="R73" s="280" t="s">
        <v>1540</v>
      </c>
      <c r="S73" s="274" t="s">
        <v>1135</v>
      </c>
      <c r="T73" s="280" t="s">
        <v>1541</v>
      </c>
      <c r="U73" s="271" t="s">
        <v>1163</v>
      </c>
      <c r="V73" s="273" t="s">
        <v>19</v>
      </c>
      <c r="W73" s="281" t="s">
        <v>20</v>
      </c>
      <c r="X73" s="282" t="s">
        <v>21</v>
      </c>
      <c r="Y73" s="283" t="s">
        <v>101</v>
      </c>
      <c r="Z73" s="274" t="s">
        <v>103</v>
      </c>
      <c r="AA73" s="274" t="s">
        <v>104</v>
      </c>
      <c r="AB73" s="284" t="s">
        <v>1542</v>
      </c>
      <c r="AC73" s="284" t="s">
        <v>105</v>
      </c>
      <c r="AD73" s="284" t="s">
        <v>106</v>
      </c>
      <c r="AE73" s="284" t="s">
        <v>107</v>
      </c>
      <c r="AF73" s="284" t="s">
        <v>108</v>
      </c>
      <c r="AG73" s="284" t="s">
        <v>109</v>
      </c>
      <c r="AH73" s="284" t="s">
        <v>110</v>
      </c>
      <c r="AI73" s="284" t="s">
        <v>111</v>
      </c>
      <c r="AJ73" s="284" t="s">
        <v>112</v>
      </c>
      <c r="AK73" s="285"/>
      <c r="AL73" s="285"/>
    </row>
    <row r="74">
      <c r="A74" s="259" t="s">
        <v>406</v>
      </c>
      <c r="B74" s="240" t="str">
        <f>VLOOKUP(AC74,Planet,2,false)</f>
        <v>Sigma Bubblewrapium VII</v>
      </c>
      <c r="C74" s="260" t="s">
        <v>1290</v>
      </c>
      <c r="D74" s="249"/>
      <c r="E74" s="249"/>
      <c r="F74" s="255" t="s">
        <v>119</v>
      </c>
      <c r="G74" s="249"/>
      <c r="H74" s="249"/>
      <c r="I74" s="242">
        <f t="shared" ref="I74:I282" si="6">IF(ISBLANK(A74),"",COUNTA(D74:H74))</f>
        <v>1</v>
      </c>
      <c r="J74" s="249"/>
      <c r="K74" s="249"/>
      <c r="L74" s="249"/>
      <c r="M74" s="249"/>
      <c r="N74" s="249"/>
      <c r="O74" s="242">
        <f t="shared" ref="O74:O282" si="7">IF(ISBLANK(A74),"",COUNTA(J74:N74))</f>
        <v>0</v>
      </c>
      <c r="P74" s="246" t="s">
        <v>1452</v>
      </c>
      <c r="Q74" s="244" t="str">
        <f>IF(ISBLANK(P74),"",VLOOKUP(P74,Level,2,false))</f>
        <v>#N/A</v>
      </c>
      <c r="R74" s="246" t="s">
        <v>394</v>
      </c>
      <c r="S74" s="244" t="str">
        <f>IF(ISBLANK(R74),"",VLOOKUP(R74,Level,2,false))</f>
        <v/>
      </c>
      <c r="T74" s="246" t="s">
        <v>1175</v>
      </c>
      <c r="U74" s="244">
        <f>IF(ISBLANK(T74),"",VLOOKUP(T74,Intelligents,2,false))</f>
        <v>2</v>
      </c>
      <c r="V74" s="255" t="s">
        <v>119</v>
      </c>
      <c r="W74" s="255" t="s">
        <v>182</v>
      </c>
      <c r="X74" s="255" t="s">
        <v>119</v>
      </c>
      <c r="Y74" s="252"/>
      <c r="Z74" s="244">
        <f>IF(ISBLANK(A74),"",VLOOKUP(LEFT(A74,1),Coordinate,2,FALSE))</f>
        <v>1</v>
      </c>
      <c r="AA74" s="247">
        <f t="shared" ref="AA74:AA151" si="8">I74+O74</f>
        <v>1</v>
      </c>
      <c r="AB74" s="248" t="str">
        <f t="shared" ref="AB74:AB282" si="9">IF(Q74,1,0)+IF(S74,1,0)+IF(U74,1,0)</f>
        <v>#N/A</v>
      </c>
      <c r="AC74" s="248">
        <f t="shared" ref="AC74:AC151" si="10">SUM(AD74:AJ74)</f>
        <v>70</v>
      </c>
      <c r="AD74" s="249">
        <f>vlookup(LEFT(A74,1),Coordinate,9,false)</f>
        <v>2</v>
      </c>
      <c r="AE74" s="249">
        <f>VLOOKUP(MID(A74,2,1),Coordinate,9,false)</f>
        <v>14</v>
      </c>
      <c r="AF74" s="250">
        <f>VLOOKUP(MID(A74,3,1),Coordinate,9,false)</f>
        <v>20</v>
      </c>
      <c r="AG74" s="250">
        <f>VLOOKUP(MID(A74,4,1),Coordinate,9,false)</f>
        <v>13</v>
      </c>
      <c r="AH74" s="250">
        <f>VLOOKUP(MID(A74,5,1),Coordinate,9,false)</f>
        <v>2</v>
      </c>
      <c r="AI74" s="250">
        <f>VLOOKUP(MID(A74,6,1),Coordinate,9,false)</f>
        <v>8</v>
      </c>
      <c r="AJ74" s="248">
        <f>VLOOKUP(RIGHT(A74,1),Coordinate,9,false)</f>
        <v>11</v>
      </c>
      <c r="AK74" s="251"/>
      <c r="AL74" s="251"/>
    </row>
    <row r="75">
      <c r="A75" s="259" t="s">
        <v>1543</v>
      </c>
      <c r="B75" s="240" t="str">
        <f>VLOOKUP(AC75,Planet,2,false)</f>
        <v>Bubblewrapium Nipperus XI</v>
      </c>
      <c r="C75" s="260" t="s">
        <v>1349</v>
      </c>
      <c r="D75" s="255" t="s">
        <v>119</v>
      </c>
      <c r="E75" s="249"/>
      <c r="F75" s="255"/>
      <c r="G75" s="249"/>
      <c r="H75" s="249"/>
      <c r="I75" s="242">
        <f t="shared" si="6"/>
        <v>1</v>
      </c>
      <c r="J75" s="249"/>
      <c r="K75" s="249"/>
      <c r="L75" s="249"/>
      <c r="M75" s="249"/>
      <c r="N75" s="249"/>
      <c r="O75" s="242">
        <f t="shared" si="7"/>
        <v>0</v>
      </c>
      <c r="P75" s="246" t="s">
        <v>394</v>
      </c>
      <c r="Q75" s="244" t="str">
        <f>IF(ISBLANK(P75),"",VLOOKUP(P75,Level,2,false))</f>
        <v/>
      </c>
      <c r="R75" s="246" t="s">
        <v>394</v>
      </c>
      <c r="S75" s="244" t="str">
        <f>IF(ISBLANK(R75),"",VLOOKUP(R75,Level,2,false))</f>
        <v/>
      </c>
      <c r="T75" s="246" t="s">
        <v>394</v>
      </c>
      <c r="U75" s="244" t="str">
        <f>IF(ISBLANK(T75),"",VLOOKUP(T75,Intelligents,2,false))</f>
        <v/>
      </c>
      <c r="V75" s="255" t="s">
        <v>182</v>
      </c>
      <c r="W75" s="255" t="s">
        <v>182</v>
      </c>
      <c r="X75" s="255" t="s">
        <v>182</v>
      </c>
      <c r="Y75" s="246" t="s">
        <v>1544</v>
      </c>
      <c r="Z75" s="244">
        <f>IF(ISBLANK(A75),"",VLOOKUP(LEFT(A75,1),Coordinate,2,FALSE))</f>
        <v>1</v>
      </c>
      <c r="AA75" s="247">
        <f t="shared" si="8"/>
        <v>1</v>
      </c>
      <c r="AB75" s="248">
        <f t="shared" si="9"/>
        <v>0</v>
      </c>
      <c r="AC75" s="248">
        <f t="shared" si="10"/>
        <v>95</v>
      </c>
      <c r="AD75" s="249">
        <f>vlookup(LEFT(A75,1),Coordinate,9,false)</f>
        <v>2</v>
      </c>
      <c r="AE75" s="249">
        <f>VLOOKUP(MID(A75,2,1),Coordinate,9,false)</f>
        <v>14</v>
      </c>
      <c r="AF75" s="250">
        <f>VLOOKUP(MID(A75,3,1),Coordinate,9,false)</f>
        <v>22</v>
      </c>
      <c r="AG75" s="250">
        <f>VLOOKUP(MID(A75,4,1),Coordinate,9,false)</f>
        <v>1</v>
      </c>
      <c r="AH75" s="250">
        <f>VLOOKUP(MID(A75,5,1),Coordinate,9,false)</f>
        <v>14</v>
      </c>
      <c r="AI75" s="250">
        <f>VLOOKUP(MID(A75,6,1),Coordinate,9,false)</f>
        <v>24</v>
      </c>
      <c r="AJ75" s="248">
        <f>VLOOKUP(RIGHT(A75,1),Coordinate,9,false)</f>
        <v>18</v>
      </c>
      <c r="AK75" s="251"/>
      <c r="AL75" s="251"/>
    </row>
    <row r="76">
      <c r="A76" s="259" t="s">
        <v>1545</v>
      </c>
      <c r="B76" s="240" t="str">
        <f>VLOOKUP(AC76,Planet,2,false)</f>
        <v>Alpha Thompson XI</v>
      </c>
      <c r="C76" s="260" t="s">
        <v>1253</v>
      </c>
      <c r="D76" s="249"/>
      <c r="E76" s="249"/>
      <c r="F76" s="255" t="s">
        <v>119</v>
      </c>
      <c r="G76" s="249"/>
      <c r="H76" s="249"/>
      <c r="I76" s="242">
        <f t="shared" si="6"/>
        <v>1</v>
      </c>
      <c r="J76" s="255"/>
      <c r="K76" s="249"/>
      <c r="L76" s="249"/>
      <c r="M76" s="249"/>
      <c r="N76" s="249"/>
      <c r="O76" s="242">
        <f t="shared" si="7"/>
        <v>0</v>
      </c>
      <c r="P76" s="246" t="s">
        <v>394</v>
      </c>
      <c r="Q76" s="244" t="str">
        <f>IF(ISBLANK(P76),"",VLOOKUP(P76,Level,2,false))</f>
        <v/>
      </c>
      <c r="R76" s="246" t="s">
        <v>194</v>
      </c>
      <c r="S76" s="244">
        <f>IF(ISBLANK(R76),"",VLOOKUP(R76,Level,2,false))</f>
        <v>1</v>
      </c>
      <c r="T76" s="246" t="s">
        <v>1175</v>
      </c>
      <c r="U76" s="244">
        <f>IF(ISBLANK(T76),"",VLOOKUP(T76,Intelligents,2,false))</f>
        <v>2</v>
      </c>
      <c r="V76" s="255" t="s">
        <v>119</v>
      </c>
      <c r="W76" s="255" t="s">
        <v>119</v>
      </c>
      <c r="X76" s="255" t="s">
        <v>182</v>
      </c>
      <c r="Y76" s="246" t="s">
        <v>1546</v>
      </c>
      <c r="Z76" s="244">
        <f>IF(ISBLANK(A76),"",VLOOKUP(LEFT(A76,1),Coordinate,2,FALSE))</f>
        <v>1</v>
      </c>
      <c r="AA76" s="247">
        <f t="shared" si="8"/>
        <v>1</v>
      </c>
      <c r="AB76" s="248">
        <f t="shared" si="9"/>
        <v>2</v>
      </c>
      <c r="AC76" s="248">
        <f t="shared" si="10"/>
        <v>51</v>
      </c>
      <c r="AD76" s="249">
        <f>vlookup(LEFT(A76,1),Coordinate,9,false)</f>
        <v>2</v>
      </c>
      <c r="AE76" s="249">
        <f>VLOOKUP(MID(A76,2,1),Coordinate,9,false)</f>
        <v>17</v>
      </c>
      <c r="AF76" s="250">
        <f>VLOOKUP(MID(A76,3,1),Coordinate,9,false)</f>
        <v>0</v>
      </c>
      <c r="AG76" s="250">
        <f>VLOOKUP(MID(A76,4,1),Coordinate,9,false)</f>
        <v>18</v>
      </c>
      <c r="AH76" s="250">
        <f>VLOOKUP(MID(A76,5,1),Coordinate,9,false)</f>
        <v>7</v>
      </c>
      <c r="AI76" s="250">
        <f>VLOOKUP(MID(A76,6,1),Coordinate,9,false)</f>
        <v>4</v>
      </c>
      <c r="AJ76" s="248">
        <f>VLOOKUP(RIGHT(A76,1),Coordinate,9,false)</f>
        <v>3</v>
      </c>
      <c r="AK76" s="251"/>
      <c r="AL76" s="251"/>
    </row>
    <row r="77">
      <c r="A77" s="259" t="s">
        <v>1547</v>
      </c>
      <c r="B77" s="170" t="s">
        <v>1321</v>
      </c>
      <c r="C77" s="170" t="s">
        <v>1321</v>
      </c>
      <c r="D77" s="249"/>
      <c r="E77" s="249"/>
      <c r="F77" s="255" t="s">
        <v>119</v>
      </c>
      <c r="G77" s="249"/>
      <c r="H77" s="249"/>
      <c r="I77" s="242">
        <f t="shared" si="6"/>
        <v>1</v>
      </c>
      <c r="J77" s="255"/>
      <c r="K77" s="249"/>
      <c r="L77" s="249"/>
      <c r="M77" s="249"/>
      <c r="N77" s="249"/>
      <c r="O77" s="242">
        <f t="shared" si="7"/>
        <v>0</v>
      </c>
      <c r="P77" s="246" t="s">
        <v>394</v>
      </c>
      <c r="Q77" s="241">
        <v>0.0</v>
      </c>
      <c r="R77" s="246" t="s">
        <v>194</v>
      </c>
      <c r="S77" s="244"/>
      <c r="T77" s="246" t="s">
        <v>1175</v>
      </c>
      <c r="U77" s="244"/>
      <c r="V77" s="255" t="s">
        <v>182</v>
      </c>
      <c r="W77" s="255" t="s">
        <v>182</v>
      </c>
      <c r="X77" s="255" t="s">
        <v>182</v>
      </c>
      <c r="Y77" s="246" t="s">
        <v>1548</v>
      </c>
      <c r="Z77" s="244">
        <f>IF(ISBLANK(A77),"",VLOOKUP(LEFT(A77,1),Coordinate,2,FALSE))</f>
        <v>1</v>
      </c>
      <c r="AA77" s="247">
        <f t="shared" si="8"/>
        <v>1</v>
      </c>
      <c r="AB77" s="248">
        <f t="shared" si="9"/>
        <v>0</v>
      </c>
      <c r="AC77" s="248">
        <f t="shared" si="10"/>
        <v>81</v>
      </c>
      <c r="AD77" s="249">
        <f>vlookup(LEFT(A77,1),Coordinate,9,false)</f>
        <v>2</v>
      </c>
      <c r="AE77" s="249">
        <f>VLOOKUP(MID(A77,2,1),Coordinate,9,false)</f>
        <v>17</v>
      </c>
      <c r="AF77" s="250">
        <f>VLOOKUP(MID(A77,3,1),Coordinate,9,false)</f>
        <v>4</v>
      </c>
      <c r="AG77" s="250">
        <f>VLOOKUP(MID(A77,4,1),Coordinate,9,false)</f>
        <v>4</v>
      </c>
      <c r="AH77" s="250">
        <f>VLOOKUP(MID(A77,5,1),Coordinate,9,false)</f>
        <v>15</v>
      </c>
      <c r="AI77" s="250">
        <f>VLOOKUP(MID(A77,6,1),Coordinate,9,false)</f>
        <v>24</v>
      </c>
      <c r="AJ77" s="248">
        <f>VLOOKUP(RIGHT(A77,1),Coordinate,9,false)</f>
        <v>15</v>
      </c>
      <c r="AK77" s="251"/>
      <c r="AL77" s="251"/>
    </row>
    <row r="78">
      <c r="A78" s="259" t="s">
        <v>1549</v>
      </c>
      <c r="B78" s="240" t="str">
        <f>VLOOKUP(AC78,Planet,2,false)</f>
        <v>Lambda Perambulus XI</v>
      </c>
      <c r="C78" s="260" t="s">
        <v>1282</v>
      </c>
      <c r="D78" s="249"/>
      <c r="E78" s="249"/>
      <c r="F78" s="255" t="s">
        <v>119</v>
      </c>
      <c r="G78" s="249"/>
      <c r="H78" s="249"/>
      <c r="I78" s="242">
        <f t="shared" si="6"/>
        <v>1</v>
      </c>
      <c r="J78" s="255"/>
      <c r="K78" s="249"/>
      <c r="L78" s="249"/>
      <c r="M78" s="249"/>
      <c r="N78" s="249"/>
      <c r="O78" s="242">
        <f t="shared" si="7"/>
        <v>0</v>
      </c>
      <c r="P78" s="246" t="s">
        <v>194</v>
      </c>
      <c r="Q78" s="244">
        <f>IF(ISBLANK(P78),"",VLOOKUP(P78,Level,2,false))</f>
        <v>1</v>
      </c>
      <c r="R78" s="246" t="s">
        <v>394</v>
      </c>
      <c r="S78" s="244" t="str">
        <f>IF(ISBLANK(R78),"",VLOOKUP(R78,Level,2,false))</f>
        <v/>
      </c>
      <c r="T78" s="246" t="s">
        <v>394</v>
      </c>
      <c r="U78" s="244" t="str">
        <f>IF(ISBLANK(T78),"",VLOOKUP(T78,Intelligents,2,false))</f>
        <v/>
      </c>
      <c r="V78" s="255" t="s">
        <v>119</v>
      </c>
      <c r="W78" s="255" t="s">
        <v>182</v>
      </c>
      <c r="X78" s="255" t="s">
        <v>119</v>
      </c>
      <c r="Y78" s="246" t="s">
        <v>1550</v>
      </c>
      <c r="Z78" s="244">
        <f>IF(ISBLANK(A78),"",VLOOKUP(LEFT(A78,1),Coordinate,2,FALSE))</f>
        <v>1</v>
      </c>
      <c r="AA78" s="247">
        <f t="shared" si="8"/>
        <v>1</v>
      </c>
      <c r="AB78" s="248">
        <f t="shared" si="9"/>
        <v>1</v>
      </c>
      <c r="AC78" s="248">
        <f t="shared" si="10"/>
        <v>66</v>
      </c>
      <c r="AD78" s="249">
        <f>vlookup(LEFT(A78,1),Coordinate,9,false)</f>
        <v>2</v>
      </c>
      <c r="AE78" s="249">
        <f>VLOOKUP(MID(A78,2,1),Coordinate,9,false)</f>
        <v>17</v>
      </c>
      <c r="AF78" s="250">
        <f>VLOOKUP(MID(A78,3,1),Coordinate,9,false)</f>
        <v>14</v>
      </c>
      <c r="AG78" s="250">
        <f>VLOOKUP(MID(A78,4,1),Coordinate,9,false)</f>
        <v>2</v>
      </c>
      <c r="AH78" s="250">
        <f>VLOOKUP(MID(A78,5,1),Coordinate,9,false)</f>
        <v>10</v>
      </c>
      <c r="AI78" s="250">
        <f>VLOOKUP(MID(A78,6,1),Coordinate,9,false)</f>
        <v>4</v>
      </c>
      <c r="AJ78" s="248">
        <f>VLOOKUP(RIGHT(A78,1),Coordinate,9,false)</f>
        <v>17</v>
      </c>
      <c r="AK78" s="251"/>
      <c r="AL78" s="251"/>
    </row>
    <row r="79">
      <c r="A79" s="254" t="s">
        <v>1552</v>
      </c>
      <c r="B79" s="240" t="str">
        <f>VLOOKUP(AC79,Planet,2,false)</f>
        <v>Nu Roosevelt III</v>
      </c>
      <c r="C79" s="297" t="s">
        <v>1221</v>
      </c>
      <c r="D79" s="255" t="s">
        <v>119</v>
      </c>
      <c r="E79" s="249"/>
      <c r="F79" s="249"/>
      <c r="G79" s="249"/>
      <c r="H79" s="249"/>
      <c r="I79" s="242">
        <f t="shared" si="6"/>
        <v>1</v>
      </c>
      <c r="J79" s="249"/>
      <c r="K79" s="249"/>
      <c r="L79" s="249"/>
      <c r="M79" s="249"/>
      <c r="N79" s="249"/>
      <c r="O79" s="242">
        <f t="shared" si="7"/>
        <v>0</v>
      </c>
      <c r="P79" s="246" t="s">
        <v>194</v>
      </c>
      <c r="Q79" s="244">
        <f>IF(ISBLANK(P79),"",VLOOKUP(P79,Level,2,false))</f>
        <v>1</v>
      </c>
      <c r="R79" s="246" t="s">
        <v>394</v>
      </c>
      <c r="S79" s="244" t="str">
        <f>IF(ISBLANK(R79),"",VLOOKUP(R79,Level,2,false))</f>
        <v/>
      </c>
      <c r="T79" s="246" t="s">
        <v>394</v>
      </c>
      <c r="U79" s="244" t="str">
        <f>IF(ISBLANK(T79),"",VLOOKUP(T79,Intelligents,2,false))</f>
        <v/>
      </c>
      <c r="V79" s="255" t="s">
        <v>119</v>
      </c>
      <c r="W79" s="255" t="s">
        <v>182</v>
      </c>
      <c r="X79" s="255" t="s">
        <v>119</v>
      </c>
      <c r="Y79" s="246" t="s">
        <v>1573</v>
      </c>
      <c r="Z79" s="244">
        <f>IF(ISBLANK(A79),"",VLOOKUP(LEFT(A79,1),Coordinate,2,FALSE))</f>
        <v>1</v>
      </c>
      <c r="AA79" s="247">
        <f t="shared" si="8"/>
        <v>1</v>
      </c>
      <c r="AB79" s="248">
        <f t="shared" si="9"/>
        <v>1</v>
      </c>
      <c r="AC79" s="248">
        <f t="shared" si="10"/>
        <v>31</v>
      </c>
      <c r="AD79" s="249">
        <f>vlookup(LEFT(A79,1),Coordinate,9,false)</f>
        <v>3</v>
      </c>
      <c r="AE79" s="249">
        <f>VLOOKUP(MID(A79,2,1),Coordinate,9,false)</f>
        <v>0</v>
      </c>
      <c r="AF79" s="250">
        <f>VLOOKUP(MID(A79,3,1),Coordinate,9,false)</f>
        <v>6</v>
      </c>
      <c r="AG79" s="250">
        <f>VLOOKUP(MID(A79,4,1),Coordinate,9,false)</f>
        <v>14</v>
      </c>
      <c r="AH79" s="250">
        <f>VLOOKUP(MID(A79,5,1),Coordinate,9,false)</f>
        <v>1</v>
      </c>
      <c r="AI79" s="250">
        <f>VLOOKUP(MID(A79,6,1),Coordinate,9,false)</f>
        <v>0</v>
      </c>
      <c r="AJ79" s="248">
        <f>VLOOKUP(RIGHT(A79,1),Coordinate,9,false)</f>
        <v>7</v>
      </c>
      <c r="AK79" s="251"/>
      <c r="AL79" s="251"/>
    </row>
    <row r="80">
      <c r="A80" s="254" t="s">
        <v>140</v>
      </c>
      <c r="B80" s="240" t="str">
        <f>VLOOKUP(AC80,Planet,2,false)</f>
        <v>Chi Sanford VIII</v>
      </c>
      <c r="C80" s="260" t="s">
        <v>1181</v>
      </c>
      <c r="D80" s="255"/>
      <c r="E80" s="255" t="s">
        <v>119</v>
      </c>
      <c r="F80" s="255"/>
      <c r="G80" s="255"/>
      <c r="H80" s="255"/>
      <c r="I80" s="242">
        <f t="shared" si="6"/>
        <v>1</v>
      </c>
      <c r="J80" s="255"/>
      <c r="K80" s="255"/>
      <c r="L80" s="255"/>
      <c r="M80" s="255"/>
      <c r="N80" s="255"/>
      <c r="O80" s="242">
        <f t="shared" si="7"/>
        <v>0</v>
      </c>
      <c r="P80" s="246" t="s">
        <v>394</v>
      </c>
      <c r="Q80" s="244" t="str">
        <f>IF(ISBLANK(P80),"",VLOOKUP(P80,Level,2,false))</f>
        <v/>
      </c>
      <c r="R80" s="246" t="s">
        <v>1452</v>
      </c>
      <c r="S80" s="244" t="str">
        <f>IF(ISBLANK(R80),"",VLOOKUP(R80,Level,2,false))</f>
        <v>#N/A</v>
      </c>
      <c r="T80" s="246" t="s">
        <v>124</v>
      </c>
      <c r="U80" s="241">
        <v>2.0</v>
      </c>
      <c r="V80" s="255" t="s">
        <v>182</v>
      </c>
      <c r="W80" s="255" t="s">
        <v>119</v>
      </c>
      <c r="X80" s="255" t="s">
        <v>119</v>
      </c>
      <c r="Y80" s="246" t="s">
        <v>1576</v>
      </c>
      <c r="Z80" s="244">
        <f>IF(ISBLANK(A80),"",VLOOKUP(LEFT(A80,1),Coordinate,2,FALSE))</f>
        <v>1</v>
      </c>
      <c r="AA80" s="247">
        <f t="shared" si="8"/>
        <v>1</v>
      </c>
      <c r="AB80" s="248" t="str">
        <f t="shared" si="9"/>
        <v>#N/A</v>
      </c>
      <c r="AC80" s="248">
        <f t="shared" si="10"/>
        <v>12</v>
      </c>
      <c r="AD80" s="249">
        <f>vlookup(LEFT(A80,1),Coordinate,9,false)</f>
        <v>3</v>
      </c>
      <c r="AE80" s="249">
        <f>VLOOKUP(MID(A80,2,1),Coordinate,9,false)</f>
        <v>2</v>
      </c>
      <c r="AF80" s="250">
        <f>VLOOKUP(MID(A80,3,1),Coordinate,9,false)</f>
        <v>1</v>
      </c>
      <c r="AG80" s="250">
        <f>VLOOKUP(MID(A80,4,1),Coordinate,9,false)</f>
        <v>0</v>
      </c>
      <c r="AH80" s="250">
        <f>VLOOKUP(MID(A80,5,1),Coordinate,9,false)</f>
        <v>1</v>
      </c>
      <c r="AI80" s="250">
        <f>VLOOKUP(MID(A80,6,1),Coordinate,9,false)</f>
        <v>2</v>
      </c>
      <c r="AJ80" s="248">
        <f>VLOOKUP(RIGHT(A80,1),Coordinate,9,false)</f>
        <v>3</v>
      </c>
      <c r="AK80" s="251"/>
      <c r="AL80" s="251"/>
    </row>
    <row r="81">
      <c r="A81" s="254" t="s">
        <v>1577</v>
      </c>
      <c r="B81" s="240" t="str">
        <f>VLOOKUP(AC81,Planet,2,false)</f>
        <v>Kappa Stemple II</v>
      </c>
      <c r="C81" s="260" t="s">
        <v>1278</v>
      </c>
      <c r="D81" s="255"/>
      <c r="E81" s="255"/>
      <c r="F81" s="255"/>
      <c r="G81" s="255"/>
      <c r="H81" s="255" t="s">
        <v>119</v>
      </c>
      <c r="I81" s="242">
        <f t="shared" si="6"/>
        <v>1</v>
      </c>
      <c r="J81" s="255"/>
      <c r="K81" s="255"/>
      <c r="L81" s="255"/>
      <c r="M81" s="255"/>
      <c r="N81" s="255"/>
      <c r="O81" s="242">
        <f t="shared" si="7"/>
        <v>0</v>
      </c>
      <c r="P81" s="246" t="s">
        <v>394</v>
      </c>
      <c r="Q81" s="241">
        <v>0.0</v>
      </c>
      <c r="R81" s="246" t="s">
        <v>1452</v>
      </c>
      <c r="S81" s="241">
        <v>2.0</v>
      </c>
      <c r="T81" s="246" t="s">
        <v>394</v>
      </c>
      <c r="U81" s="241">
        <v>0.0</v>
      </c>
      <c r="V81" s="255"/>
      <c r="W81" s="255" t="s">
        <v>119</v>
      </c>
      <c r="X81" s="255"/>
      <c r="Y81" s="246"/>
      <c r="Z81" s="244">
        <f>IF(ISBLANK(A81),"",VLOOKUP(LEFT(A81,1),Coordinate,2,FALSE))</f>
        <v>1</v>
      </c>
      <c r="AA81" s="247">
        <f t="shared" si="8"/>
        <v>1</v>
      </c>
      <c r="AB81" s="248">
        <f t="shared" si="9"/>
        <v>1</v>
      </c>
      <c r="AC81" s="248">
        <f t="shared" si="10"/>
        <v>64</v>
      </c>
      <c r="AD81" s="249">
        <f>vlookup(LEFT(A81,1),Coordinate,9,false)</f>
        <v>3</v>
      </c>
      <c r="AE81" s="249">
        <f>VLOOKUP(MID(A81,2,1),Coordinate,9,false)</f>
        <v>4</v>
      </c>
      <c r="AF81" s="250">
        <f>VLOOKUP(MID(A81,3,1),Coordinate,9,false)</f>
        <v>19</v>
      </c>
      <c r="AG81" s="250">
        <f>VLOOKUP(MID(A81,4,1),Coordinate,9,false)</f>
        <v>14</v>
      </c>
      <c r="AH81" s="250">
        <f>VLOOKUP(MID(A81,5,1),Coordinate,9,false)</f>
        <v>23</v>
      </c>
      <c r="AI81" s="250">
        <f>VLOOKUP(MID(A81,6,1),Coordinate,9,false)</f>
        <v>0</v>
      </c>
      <c r="AJ81" s="248">
        <f>VLOOKUP(RIGHT(A81,1),Coordinate,9,false)</f>
        <v>1</v>
      </c>
      <c r="AK81" s="251"/>
      <c r="AL81" s="251"/>
    </row>
    <row r="82">
      <c r="A82" s="254" t="s">
        <v>1578</v>
      </c>
      <c r="B82" s="240" t="str">
        <f>VLOOKUP(AC82,Planet,2,false)</f>
        <v>Hamburguesus Taylor X</v>
      </c>
      <c r="C82" s="260" t="s">
        <v>1315</v>
      </c>
      <c r="D82" s="249"/>
      <c r="E82" s="249"/>
      <c r="F82" s="249"/>
      <c r="G82" s="249"/>
      <c r="H82" s="255" t="s">
        <v>119</v>
      </c>
      <c r="I82" s="242">
        <f t="shared" si="6"/>
        <v>1</v>
      </c>
      <c r="J82" s="249"/>
      <c r="K82" s="249"/>
      <c r="L82" s="249"/>
      <c r="M82" s="249"/>
      <c r="N82" s="249"/>
      <c r="O82" s="242">
        <f t="shared" si="7"/>
        <v>0</v>
      </c>
      <c r="P82" s="246" t="s">
        <v>394</v>
      </c>
      <c r="Q82" s="244" t="str">
        <f>IF(ISBLANK(A82),"",VLOOKUP(P82,Level,2,false))</f>
        <v/>
      </c>
      <c r="R82" s="246" t="s">
        <v>394</v>
      </c>
      <c r="S82" s="244" t="str">
        <f>IF(ISBLANK(R82),"",VLOOKUP(R82,Level,2,false))</f>
        <v/>
      </c>
      <c r="T82" s="246" t="s">
        <v>1169</v>
      </c>
      <c r="U82" s="244">
        <f>IF(ISBLANK(T82),"",VLOOKUP(T82,Intelligents,2,false))</f>
        <v>1</v>
      </c>
      <c r="V82" s="255" t="s">
        <v>182</v>
      </c>
      <c r="W82" s="255" t="s">
        <v>182</v>
      </c>
      <c r="X82" s="255" t="s">
        <v>119</v>
      </c>
      <c r="Y82" s="246" t="s">
        <v>1579</v>
      </c>
      <c r="Z82" s="244">
        <f>IF(ISBLANK(A82),"",VLOOKUP(LEFT(A82,1),Coordinate,2,FALSE))</f>
        <v>1</v>
      </c>
      <c r="AA82" s="247">
        <f t="shared" si="8"/>
        <v>1</v>
      </c>
      <c r="AB82" s="248">
        <f t="shared" si="9"/>
        <v>1</v>
      </c>
      <c r="AC82" s="248">
        <f t="shared" si="10"/>
        <v>78</v>
      </c>
      <c r="AD82" s="249">
        <f>vlookup(LEFT(A82,1),Coordinate,9,false)</f>
        <v>3</v>
      </c>
      <c r="AE82" s="249">
        <f>VLOOKUP(MID(A82,2,1),Coordinate,9,false)</f>
        <v>4</v>
      </c>
      <c r="AF82" s="250">
        <f>VLOOKUP(MID(A82,3,1),Coordinate,9,false)</f>
        <v>21</v>
      </c>
      <c r="AG82" s="250">
        <f>VLOOKUP(MID(A82,4,1),Coordinate,9,false)</f>
        <v>9</v>
      </c>
      <c r="AH82" s="250">
        <f>VLOOKUP(MID(A82,5,1),Coordinate,9,false)</f>
        <v>14</v>
      </c>
      <c r="AI82" s="250">
        <f>VLOOKUP(MID(A82,6,1),Coordinate,9,false)</f>
        <v>4</v>
      </c>
      <c r="AJ82" s="248">
        <f>VLOOKUP(RIGHT(A82,1),Coordinate,9,false)</f>
        <v>23</v>
      </c>
      <c r="AK82" s="256"/>
      <c r="AL82" s="256"/>
    </row>
    <row r="83">
      <c r="A83" s="254" t="s">
        <v>1580</v>
      </c>
      <c r="B83" s="240" t="str">
        <f>VLOOKUP(AC83,Planet,2,false)</f>
        <v>Zeta Conjunctivitus X</v>
      </c>
      <c r="C83" s="260"/>
      <c r="D83" s="255"/>
      <c r="E83" s="255"/>
      <c r="F83" s="255"/>
      <c r="G83" s="255"/>
      <c r="H83" s="255" t="s">
        <v>119</v>
      </c>
      <c r="I83" s="242">
        <f t="shared" si="6"/>
        <v>1</v>
      </c>
      <c r="J83" s="255"/>
      <c r="K83" s="255"/>
      <c r="L83" s="255"/>
      <c r="M83" s="255"/>
      <c r="N83" s="255"/>
      <c r="O83" s="242">
        <f t="shared" si="7"/>
        <v>0</v>
      </c>
      <c r="P83" s="246" t="s">
        <v>394</v>
      </c>
      <c r="Q83" s="244" t="str">
        <f>IF(ISBLANK(P83),"",VLOOKUP(P83,Level,2,false))</f>
        <v/>
      </c>
      <c r="R83" s="246" t="s">
        <v>394</v>
      </c>
      <c r="S83" s="244" t="str">
        <f>IF(ISBLANK(R83),"",VLOOKUP(R83,Level,2,false))</f>
        <v/>
      </c>
      <c r="T83" s="246" t="s">
        <v>394</v>
      </c>
      <c r="U83" s="241">
        <v>2.0</v>
      </c>
      <c r="V83" s="255" t="s">
        <v>119</v>
      </c>
      <c r="W83" s="255" t="s">
        <v>119</v>
      </c>
      <c r="X83" s="255" t="s">
        <v>182</v>
      </c>
      <c r="Y83" s="252"/>
      <c r="Z83" s="244">
        <f>IF(ISBLANK(A83),"",VLOOKUP(LEFT(A83,1),Coordinate,2,FALSE))</f>
        <v>1</v>
      </c>
      <c r="AA83" s="247">
        <f t="shared" si="8"/>
        <v>1</v>
      </c>
      <c r="AB83" s="248">
        <f t="shared" si="9"/>
        <v>1</v>
      </c>
      <c r="AC83" s="248">
        <f t="shared" si="10"/>
        <v>59</v>
      </c>
      <c r="AD83" s="249">
        <f>vlookup(LEFT(A83,1),Coordinate,9,false)</f>
        <v>3</v>
      </c>
      <c r="AE83" s="249">
        <f>VLOOKUP(MID(A83,2,1),Coordinate,9,false)</f>
        <v>8</v>
      </c>
      <c r="AF83" s="250">
        <f>VLOOKUP(MID(A83,3,1),Coordinate,9,false)</f>
        <v>10</v>
      </c>
      <c r="AG83" s="250">
        <f>VLOOKUP(MID(A83,4,1),Coordinate,9,false)</f>
        <v>18</v>
      </c>
      <c r="AH83" s="250">
        <f>VLOOKUP(MID(A83,5,1),Coordinate,9,false)</f>
        <v>19</v>
      </c>
      <c r="AI83" s="250">
        <f>VLOOKUP(MID(A83,6,1),Coordinate,9,false)</f>
        <v>0</v>
      </c>
      <c r="AJ83" s="248">
        <f>VLOOKUP(RIGHT(A83,1),Coordinate,9,false)</f>
        <v>1</v>
      </c>
      <c r="AK83" s="251"/>
      <c r="AL83" s="251"/>
    </row>
    <row r="84">
      <c r="A84" s="259" t="s">
        <v>1581</v>
      </c>
      <c r="B84" s="240" t="str">
        <f>VLOOKUP(AC84,Planet,2,false)</f>
        <v>Bubblewrapium Nipperus XI</v>
      </c>
      <c r="C84" s="260" t="s">
        <v>1349</v>
      </c>
      <c r="D84" s="255" t="s">
        <v>119</v>
      </c>
      <c r="E84" s="249"/>
      <c r="F84" s="249"/>
      <c r="G84" s="249"/>
      <c r="H84" s="249"/>
      <c r="I84" s="242">
        <f t="shared" si="6"/>
        <v>1</v>
      </c>
      <c r="J84" s="249"/>
      <c r="K84" s="249"/>
      <c r="L84" s="249"/>
      <c r="M84" s="249"/>
      <c r="N84" s="249"/>
      <c r="O84" s="242">
        <f t="shared" si="7"/>
        <v>0</v>
      </c>
      <c r="P84" s="246" t="s">
        <v>194</v>
      </c>
      <c r="Q84" s="244">
        <f>IF(ISBLANK(P84),"",VLOOKUP(P84,Level,2,false))</f>
        <v>1</v>
      </c>
      <c r="R84" s="246" t="s">
        <v>1467</v>
      </c>
      <c r="S84" s="244" t="str">
        <f>IF(ISBLANK(R84),"",VLOOKUP(R84,Level,2,false))</f>
        <v>#N/A</v>
      </c>
      <c r="T84" s="246" t="s">
        <v>394</v>
      </c>
      <c r="U84" s="244" t="str">
        <f>IF(ISBLANK(T84),"",VLOOKUP(T84,Intelligents,2,false))</f>
        <v/>
      </c>
      <c r="V84" s="255" t="s">
        <v>182</v>
      </c>
      <c r="W84" s="255" t="s">
        <v>182</v>
      </c>
      <c r="X84" s="255" t="s">
        <v>119</v>
      </c>
      <c r="Y84" s="252"/>
      <c r="Z84" s="244">
        <f>IF(ISBLANK(A84),"",VLOOKUP(LEFT(A84,1),Coordinate,2,FALSE))</f>
        <v>1</v>
      </c>
      <c r="AA84" s="247">
        <f t="shared" si="8"/>
        <v>1</v>
      </c>
      <c r="AB84" s="248" t="str">
        <f t="shared" si="9"/>
        <v>#N/A</v>
      </c>
      <c r="AC84" s="248">
        <f t="shared" si="10"/>
        <v>95</v>
      </c>
      <c r="AD84" s="249">
        <f>vlookup(LEFT(A84,1),Coordinate,9,false)</f>
        <v>3</v>
      </c>
      <c r="AE84" s="249">
        <f>VLOOKUP(MID(A84,2,1),Coordinate,9,false)</f>
        <v>9</v>
      </c>
      <c r="AF84" s="250">
        <f>VLOOKUP(MID(A84,3,1),Coordinate,9,false)</f>
        <v>19</v>
      </c>
      <c r="AG84" s="250">
        <f>VLOOKUP(MID(A84,4,1),Coordinate,9,false)</f>
        <v>17</v>
      </c>
      <c r="AH84" s="250">
        <f>VLOOKUP(MID(A84,5,1),Coordinate,9,false)</f>
        <v>20</v>
      </c>
      <c r="AI84" s="250">
        <f>VLOOKUP(MID(A84,6,1),Coordinate,9,false)</f>
        <v>12</v>
      </c>
      <c r="AJ84" s="248">
        <f>VLOOKUP(RIGHT(A84,1),Coordinate,9,false)</f>
        <v>15</v>
      </c>
      <c r="AK84" s="251"/>
      <c r="AL84" s="251"/>
    </row>
    <row r="85">
      <c r="A85" s="259" t="s">
        <v>1583</v>
      </c>
      <c r="B85" s="240" t="str">
        <f>VLOOKUP(AC85,Planet,2,false)</f>
        <v>Upsilon Benedict XI</v>
      </c>
      <c r="C85" s="260" t="s">
        <v>1208</v>
      </c>
      <c r="D85" s="255"/>
      <c r="E85" s="255"/>
      <c r="F85" s="255" t="s">
        <v>119</v>
      </c>
      <c r="G85" s="255"/>
      <c r="H85" s="255"/>
      <c r="I85" s="242">
        <f t="shared" si="6"/>
        <v>1</v>
      </c>
      <c r="J85" s="255"/>
      <c r="K85" s="255"/>
      <c r="L85" s="255"/>
      <c r="M85" s="255"/>
      <c r="N85" s="255"/>
      <c r="O85" s="242">
        <f t="shared" si="7"/>
        <v>0</v>
      </c>
      <c r="P85" s="246" t="s">
        <v>1467</v>
      </c>
      <c r="Q85" s="244" t="str">
        <f>IF(ISBLANK(P85),"",VLOOKUP(P85,Level,2,false))</f>
        <v>#N/A</v>
      </c>
      <c r="R85" s="246" t="s">
        <v>1146</v>
      </c>
      <c r="S85" s="244">
        <f>IF(ISBLANK(R85),"",VLOOKUP(R85,Level,2,false))</f>
        <v>3</v>
      </c>
      <c r="T85" s="246" t="s">
        <v>394</v>
      </c>
      <c r="U85" s="244" t="str">
        <f>IF(ISBLANK(T85),"",VLOOKUP(T85,Intelligents,2,false))</f>
        <v/>
      </c>
      <c r="V85" s="255" t="s">
        <v>182</v>
      </c>
      <c r="W85" s="255" t="s">
        <v>119</v>
      </c>
      <c r="X85" s="255" t="s">
        <v>119</v>
      </c>
      <c r="Y85" s="246" t="s">
        <v>1584</v>
      </c>
      <c r="Z85" s="244">
        <f>IF(ISBLANK(A85),"",VLOOKUP(LEFT(A85,1),Coordinate,2,FALSE))</f>
        <v>1</v>
      </c>
      <c r="AA85" s="247">
        <f t="shared" si="8"/>
        <v>1</v>
      </c>
      <c r="AB85" s="248" t="str">
        <f t="shared" si="9"/>
        <v>#N/A</v>
      </c>
      <c r="AC85" s="248">
        <f t="shared" si="10"/>
        <v>25</v>
      </c>
      <c r="AD85" s="249">
        <f>vlookup(LEFT(A85,1),Coordinate,9,false)</f>
        <v>3</v>
      </c>
      <c r="AE85" s="249">
        <f>VLOOKUP(MID(A85,2,1),Coordinate,9,false)</f>
        <v>13</v>
      </c>
      <c r="AF85" s="250">
        <f>VLOOKUP(MID(A85,3,1),Coordinate,9,false)</f>
        <v>3</v>
      </c>
      <c r="AG85" s="250">
        <f>VLOOKUP(MID(A85,4,1),Coordinate,9,false)</f>
        <v>1</v>
      </c>
      <c r="AH85" s="250">
        <f>VLOOKUP(MID(A85,5,1),Coordinate,9,false)</f>
        <v>0</v>
      </c>
      <c r="AI85" s="250">
        <f>VLOOKUP(MID(A85,6,1),Coordinate,9,false)</f>
        <v>1</v>
      </c>
      <c r="AJ85" s="248">
        <f>VLOOKUP(RIGHT(A85,1),Coordinate,9,false)</f>
        <v>4</v>
      </c>
      <c r="AK85" s="251"/>
      <c r="AL85" s="251"/>
    </row>
    <row r="86">
      <c r="A86" s="259" t="s">
        <v>1585</v>
      </c>
      <c r="B86" s="240" t="str">
        <f>VLOOKUP(AC86,Planet,2,false)</f>
        <v>Lambda Perambulus XI</v>
      </c>
      <c r="C86" s="260" t="s">
        <v>1282</v>
      </c>
      <c r="D86" s="255"/>
      <c r="E86" s="255"/>
      <c r="F86" s="255" t="s">
        <v>119</v>
      </c>
      <c r="G86" s="255"/>
      <c r="H86" s="255"/>
      <c r="I86" s="242">
        <f t="shared" si="6"/>
        <v>1</v>
      </c>
      <c r="J86" s="255"/>
      <c r="K86" s="255"/>
      <c r="L86" s="255"/>
      <c r="M86" s="255"/>
      <c r="N86" s="255"/>
      <c r="O86" s="242">
        <f t="shared" si="7"/>
        <v>0</v>
      </c>
      <c r="P86" s="246" t="s">
        <v>1452</v>
      </c>
      <c r="Q86" s="244" t="str">
        <f>IF(ISBLANK(P86),"",VLOOKUP(P86,Level,2,false))</f>
        <v>#N/A</v>
      </c>
      <c r="R86" s="246" t="s">
        <v>194</v>
      </c>
      <c r="S86" s="244">
        <f>IF(ISBLANK(R86),"",VLOOKUP(R86,Level,2,false))</f>
        <v>1</v>
      </c>
      <c r="T86" s="246" t="s">
        <v>1175</v>
      </c>
      <c r="U86" s="244">
        <f>IF(ISBLANK(T86),"",VLOOKUP(T86,Intelligents,2,false))</f>
        <v>2</v>
      </c>
      <c r="V86" s="255" t="s">
        <v>182</v>
      </c>
      <c r="W86" s="255" t="s">
        <v>182</v>
      </c>
      <c r="X86" s="255" t="s">
        <v>119</v>
      </c>
      <c r="Y86" s="252"/>
      <c r="Z86" s="244">
        <f>IF(ISBLANK(A86),"",VLOOKUP(LEFT(A86,1),Coordinate,2,FALSE))</f>
        <v>1</v>
      </c>
      <c r="AA86" s="247">
        <f t="shared" si="8"/>
        <v>1</v>
      </c>
      <c r="AB86" s="248" t="str">
        <f t="shared" si="9"/>
        <v>#N/A</v>
      </c>
      <c r="AC86" s="248">
        <f t="shared" si="10"/>
        <v>66</v>
      </c>
      <c r="AD86" s="249">
        <f>vlookup(LEFT(A86,1),Coordinate,9,false)</f>
        <v>4</v>
      </c>
      <c r="AE86" s="249">
        <f>VLOOKUP(MID(A86,2,1),Coordinate,9,false)</f>
        <v>5</v>
      </c>
      <c r="AF86" s="250">
        <f>VLOOKUP(MID(A86,3,1),Coordinate,9,false)</f>
        <v>2</v>
      </c>
      <c r="AG86" s="250">
        <f>VLOOKUP(MID(A86,4,1),Coordinate,9,false)</f>
        <v>20</v>
      </c>
      <c r="AH86" s="250">
        <f>VLOOKUP(MID(A86,5,1),Coordinate,9,false)</f>
        <v>17</v>
      </c>
      <c r="AI86" s="250">
        <f>VLOOKUP(MID(A86,6,1),Coordinate,9,false)</f>
        <v>2</v>
      </c>
      <c r="AJ86" s="248">
        <f>VLOOKUP(RIGHT(A86,1),Coordinate,9,false)</f>
        <v>16</v>
      </c>
      <c r="AK86" s="251"/>
      <c r="AL86" s="251"/>
    </row>
    <row r="87">
      <c r="A87" s="170" t="s">
        <v>1587</v>
      </c>
      <c r="B87" s="240" t="str">
        <f>VLOOKUP(AC87,Planet,2,false)</f>
        <v>Dudebaddus Nelson II</v>
      </c>
      <c r="C87" s="170" t="s">
        <v>1325</v>
      </c>
      <c r="D87" s="249"/>
      <c r="E87" s="249"/>
      <c r="F87" s="255" t="s">
        <v>119</v>
      </c>
      <c r="G87" s="249"/>
      <c r="H87" s="249"/>
      <c r="I87" s="242">
        <f t="shared" si="6"/>
        <v>1</v>
      </c>
      <c r="J87" s="249"/>
      <c r="K87" s="249"/>
      <c r="L87" s="249"/>
      <c r="M87" s="249"/>
      <c r="N87" s="249"/>
      <c r="O87" s="242">
        <f t="shared" si="7"/>
        <v>0</v>
      </c>
      <c r="P87" s="246" t="s">
        <v>394</v>
      </c>
      <c r="Q87" s="244" t="str">
        <f>IF(ISBLANK(P87),"",VLOOKUP(P87,Level,2,false))</f>
        <v/>
      </c>
      <c r="R87" s="246" t="s">
        <v>394</v>
      </c>
      <c r="S87" s="244" t="str">
        <f>IF(ISBLANK(R87),"",VLOOKUP(R87,Level,2,false))</f>
        <v/>
      </c>
      <c r="T87" s="246" t="s">
        <v>394</v>
      </c>
      <c r="U87" s="244" t="str">
        <f>IF(ISBLANK(T87),"",VLOOKUP(T87,Intelligents,2,false))</f>
        <v/>
      </c>
      <c r="V87" s="255" t="s">
        <v>119</v>
      </c>
      <c r="W87" s="255" t="s">
        <v>182</v>
      </c>
      <c r="X87" s="255" t="s">
        <v>119</v>
      </c>
      <c r="Y87" s="246" t="s">
        <v>1588</v>
      </c>
      <c r="Z87" s="244">
        <f>IF(ISBLANK(A87),"",VLOOKUP(LEFT(A87,1),Coordinate,2,FALSE))</f>
        <v>1</v>
      </c>
      <c r="AA87" s="247">
        <f t="shared" si="8"/>
        <v>1</v>
      </c>
      <c r="AB87" s="248">
        <f t="shared" si="9"/>
        <v>0</v>
      </c>
      <c r="AC87" s="248">
        <f t="shared" si="10"/>
        <v>83</v>
      </c>
      <c r="AD87" s="249">
        <f>vlookup(LEFT(A87,1),Coordinate,9,false)</f>
        <v>4</v>
      </c>
      <c r="AE87" s="249">
        <f>VLOOKUP(MID(A87,2,1),Coordinate,9,false)</f>
        <v>5</v>
      </c>
      <c r="AF87" s="250">
        <f>VLOOKUP(MID(A87,3,1),Coordinate,9,false)</f>
        <v>23</v>
      </c>
      <c r="AG87" s="250">
        <f>VLOOKUP(MID(A87,4,1),Coordinate,9,false)</f>
        <v>2</v>
      </c>
      <c r="AH87" s="250">
        <f>VLOOKUP(MID(A87,5,1),Coordinate,9,false)</f>
        <v>10</v>
      </c>
      <c r="AI87" s="250">
        <f>VLOOKUP(MID(A87,6,1),Coordinate,9,false)</f>
        <v>14</v>
      </c>
      <c r="AJ87" s="248">
        <f>VLOOKUP(RIGHT(A87,1),Coordinate,9,false)</f>
        <v>25</v>
      </c>
      <c r="AK87" s="256"/>
      <c r="AL87" s="256"/>
    </row>
    <row r="88">
      <c r="A88" s="254" t="s">
        <v>1589</v>
      </c>
      <c r="B88" s="240" t="str">
        <f>VLOOKUP(AC88,Planet,2,false)</f>
        <v>Beta Belletaco IV</v>
      </c>
      <c r="C88" s="252"/>
      <c r="D88" s="249"/>
      <c r="E88" s="249"/>
      <c r="F88" s="249"/>
      <c r="G88" s="249"/>
      <c r="H88" s="249"/>
      <c r="I88" s="242">
        <f t="shared" si="6"/>
        <v>0</v>
      </c>
      <c r="J88" s="249"/>
      <c r="K88" s="249"/>
      <c r="L88" s="249"/>
      <c r="M88" s="249"/>
      <c r="N88" s="249"/>
      <c r="O88" s="242">
        <f t="shared" si="7"/>
        <v>0</v>
      </c>
      <c r="P88" s="252"/>
      <c r="Q88" s="244" t="str">
        <f>IF(ISBLANK(P88),"",VLOOKUP(P88,Level,2,false))</f>
        <v/>
      </c>
      <c r="R88" s="252"/>
      <c r="S88" s="244" t="str">
        <f>IF(ISBLANK(R88),"",VLOOKUP(R88,Level,2,false))</f>
        <v/>
      </c>
      <c r="T88" s="252"/>
      <c r="U88" s="244" t="str">
        <f>IF(ISBLANK(T88),"",VLOOKUP(T88,Intelligents,2,false))</f>
        <v/>
      </c>
      <c r="V88" s="249"/>
      <c r="W88" s="249"/>
      <c r="X88" s="249"/>
      <c r="Y88" s="252"/>
      <c r="Z88" s="244">
        <f>IF(ISBLANK(A88),"",VLOOKUP(LEFT(A88,1),Coordinate,2,FALSE))</f>
        <v>1</v>
      </c>
      <c r="AA88" s="247">
        <f t="shared" si="8"/>
        <v>0</v>
      </c>
      <c r="AB88" s="248">
        <f t="shared" si="9"/>
        <v>0</v>
      </c>
      <c r="AC88" s="248">
        <f t="shared" si="10"/>
        <v>63</v>
      </c>
      <c r="AD88" s="249">
        <f>vlookup(LEFT(A88,1),Coordinate,9,false)</f>
        <v>4</v>
      </c>
      <c r="AE88" s="249">
        <f>VLOOKUP(MID(A88,2,1),Coordinate,9,false)</f>
        <v>11</v>
      </c>
      <c r="AF88" s="250">
        <f>VLOOKUP(MID(A88,3,1),Coordinate,9,false)</f>
        <v>4</v>
      </c>
      <c r="AG88" s="250">
        <f>VLOOKUP(MID(A88,4,1),Coordinate,9,false)</f>
        <v>0</v>
      </c>
      <c r="AH88" s="250">
        <f>VLOOKUP(MID(A88,5,1),Coordinate,9,false)</f>
        <v>13</v>
      </c>
      <c r="AI88" s="250">
        <f>VLOOKUP(MID(A88,6,1),Coordinate,9,false)</f>
        <v>14</v>
      </c>
      <c r="AJ88" s="248">
        <f>VLOOKUP(RIGHT(A88,1),Coordinate,9,false)</f>
        <v>17</v>
      </c>
      <c r="AK88" s="256"/>
      <c r="AL88" s="256"/>
    </row>
    <row r="89">
      <c r="A89" s="259" t="s">
        <v>1590</v>
      </c>
      <c r="B89" s="240" t="str">
        <f>VLOOKUP(AC89,Planet,2,false)</f>
        <v>Rho Crustulus III</v>
      </c>
      <c r="C89" s="260" t="s">
        <v>1351</v>
      </c>
      <c r="D89" s="255" t="s">
        <v>119</v>
      </c>
      <c r="E89" s="255"/>
      <c r="F89" s="255"/>
      <c r="G89" s="255"/>
      <c r="H89" s="255"/>
      <c r="I89" s="242">
        <f t="shared" si="6"/>
        <v>1</v>
      </c>
      <c r="J89" s="255"/>
      <c r="K89" s="255"/>
      <c r="L89" s="255"/>
      <c r="M89" s="255"/>
      <c r="N89" s="255"/>
      <c r="O89" s="242">
        <f t="shared" si="7"/>
        <v>0</v>
      </c>
      <c r="P89" s="246" t="s">
        <v>1142</v>
      </c>
      <c r="Q89" s="244">
        <f>IF(ISBLANK(P89),"",VLOOKUP(P89,Level,2,false))</f>
        <v>2</v>
      </c>
      <c r="R89" s="246" t="s">
        <v>394</v>
      </c>
      <c r="S89" s="244" t="str">
        <f>IF(ISBLANK(R89),"",VLOOKUP(R89,Level,2,false))</f>
        <v/>
      </c>
      <c r="T89" s="246" t="s">
        <v>1175</v>
      </c>
      <c r="U89" s="244">
        <f>IF(ISBLANK(T89),"",VLOOKUP(T89,Intelligents,2,false))</f>
        <v>2</v>
      </c>
      <c r="V89" s="255" t="s">
        <v>119</v>
      </c>
      <c r="W89" s="255" t="s">
        <v>119</v>
      </c>
      <c r="X89" s="255" t="s">
        <v>182</v>
      </c>
      <c r="Y89" s="260"/>
      <c r="Z89" s="244">
        <f>IF(ISBLANK(A89),"",VLOOKUP(LEFT(A89,1),Coordinate,2,FALSE))</f>
        <v>1</v>
      </c>
      <c r="AA89" s="247">
        <f t="shared" si="8"/>
        <v>1</v>
      </c>
      <c r="AB89" s="248">
        <f t="shared" si="9"/>
        <v>2</v>
      </c>
      <c r="AC89" s="248">
        <f t="shared" si="10"/>
        <v>96</v>
      </c>
      <c r="AD89" s="249">
        <f>vlookup(LEFT(A89,1),Coordinate,9,false)</f>
        <v>4</v>
      </c>
      <c r="AE89" s="249">
        <f>VLOOKUP(MID(A89,2,1),Coordinate,9,false)</f>
        <v>11</v>
      </c>
      <c r="AF89" s="250">
        <f>VLOOKUP(MID(A89,3,1),Coordinate,9,false)</f>
        <v>19</v>
      </c>
      <c r="AG89" s="250">
        <f>VLOOKUP(MID(A89,4,1),Coordinate,9,false)</f>
        <v>17</v>
      </c>
      <c r="AH89" s="250">
        <f>VLOOKUP(MID(A89,5,1),Coordinate,9,false)</f>
        <v>20</v>
      </c>
      <c r="AI89" s="250">
        <f>VLOOKUP(MID(A89,6,1),Coordinate,9,false)</f>
        <v>1</v>
      </c>
      <c r="AJ89" s="248">
        <f>VLOOKUP(RIGHT(A89,1),Coordinate,9,false)</f>
        <v>24</v>
      </c>
      <c r="AK89" s="251"/>
      <c r="AL89" s="251"/>
    </row>
    <row r="90">
      <c r="A90" s="259" t="s">
        <v>1591</v>
      </c>
      <c r="B90" s="240" t="str">
        <f>VLOOKUP(AC90,Planet,2,false)</f>
        <v>Delta Humptydumptus XI</v>
      </c>
      <c r="C90" s="260" t="s">
        <v>1284</v>
      </c>
      <c r="D90" s="255"/>
      <c r="E90" s="255"/>
      <c r="F90" s="255"/>
      <c r="G90" s="255"/>
      <c r="H90" s="255" t="s">
        <v>119</v>
      </c>
      <c r="I90" s="242">
        <f t="shared" si="6"/>
        <v>1</v>
      </c>
      <c r="J90" s="255"/>
      <c r="K90" s="255"/>
      <c r="L90" s="255"/>
      <c r="M90" s="255"/>
      <c r="N90" s="255"/>
      <c r="O90" s="242">
        <f t="shared" si="7"/>
        <v>0</v>
      </c>
      <c r="P90" s="246" t="s">
        <v>1452</v>
      </c>
      <c r="Q90" s="244" t="str">
        <f>IF(ISBLANK(P90),"",VLOOKUP(P90,Level,2,false))</f>
        <v>#N/A</v>
      </c>
      <c r="R90" s="246" t="s">
        <v>1452</v>
      </c>
      <c r="S90" s="244" t="str">
        <f>IF(ISBLANK(R90),"",VLOOKUP(R90,Level,2,false))</f>
        <v>#N/A</v>
      </c>
      <c r="T90" s="246" t="s">
        <v>394</v>
      </c>
      <c r="U90" s="244" t="str">
        <f>IF(ISBLANK(T90),"",VLOOKUP(T90,Intelligents,2,false))</f>
        <v/>
      </c>
      <c r="V90" s="255" t="s">
        <v>182</v>
      </c>
      <c r="W90" s="255" t="s">
        <v>182</v>
      </c>
      <c r="X90" s="255" t="s">
        <v>182</v>
      </c>
      <c r="Y90" s="260" t="s">
        <v>1592</v>
      </c>
      <c r="Z90" s="244">
        <f>IF(ISBLANK(A90),"",VLOOKUP(LEFT(A90,1),Coordinate,2,FALSE))</f>
        <v>1</v>
      </c>
      <c r="AA90" s="247">
        <f t="shared" si="8"/>
        <v>1</v>
      </c>
      <c r="AB90" s="248" t="str">
        <f t="shared" si="9"/>
        <v>#N/A</v>
      </c>
      <c r="AC90" s="248">
        <f t="shared" si="10"/>
        <v>67</v>
      </c>
      <c r="AD90" s="249">
        <f>vlookup(LEFT(A90,1),Coordinate,9,false)</f>
        <v>4</v>
      </c>
      <c r="AE90" s="249">
        <f>VLOOKUP(MID(A90,2,1),Coordinate,9,false)</f>
        <v>13</v>
      </c>
      <c r="AF90" s="250">
        <f>VLOOKUP(MID(A90,3,1),Coordinate,9,false)</f>
        <v>6</v>
      </c>
      <c r="AG90" s="250">
        <f>VLOOKUP(MID(A90,4,1),Coordinate,9,false)</f>
        <v>11</v>
      </c>
      <c r="AH90" s="250">
        <f>VLOOKUP(MID(A90,5,1),Coordinate,9,false)</f>
        <v>8</v>
      </c>
      <c r="AI90" s="250">
        <f>VLOOKUP(MID(A90,6,1),Coordinate,9,false)</f>
        <v>18</v>
      </c>
      <c r="AJ90" s="248">
        <f>VLOOKUP(RIGHT(A90,1),Coordinate,9,false)</f>
        <v>7</v>
      </c>
      <c r="AK90" s="251"/>
      <c r="AL90" s="251"/>
    </row>
    <row r="91">
      <c r="A91" s="259" t="s">
        <v>1593</v>
      </c>
      <c r="B91" s="240" t="str">
        <f>VLOOKUP(AC91,Planet,2,false)</f>
        <v>Lambda Perambulus XI</v>
      </c>
      <c r="C91" s="260" t="s">
        <v>1282</v>
      </c>
      <c r="D91" s="255"/>
      <c r="E91" s="255"/>
      <c r="F91" s="255" t="s">
        <v>119</v>
      </c>
      <c r="G91" s="255"/>
      <c r="H91" s="255"/>
      <c r="I91" s="242">
        <f t="shared" si="6"/>
        <v>1</v>
      </c>
      <c r="J91" s="255"/>
      <c r="K91" s="255"/>
      <c r="L91" s="255"/>
      <c r="M91" s="255"/>
      <c r="N91" s="255"/>
      <c r="O91" s="242">
        <f t="shared" si="7"/>
        <v>0</v>
      </c>
      <c r="P91" s="246" t="s">
        <v>394</v>
      </c>
      <c r="Q91" s="244" t="str">
        <f>IF(ISBLANK(P91),"",VLOOKUP(P91,Level,2,false))</f>
        <v/>
      </c>
      <c r="R91" s="246" t="s">
        <v>394</v>
      </c>
      <c r="S91" s="244" t="str">
        <f>IF(ISBLANK(R91),"",VLOOKUP(R91,Level,2,false))</f>
        <v/>
      </c>
      <c r="T91" s="246" t="s">
        <v>394</v>
      </c>
      <c r="U91" s="244" t="str">
        <f>IF(ISBLANK(T91),"",VLOOKUP(T91,Intelligents,2,false))</f>
        <v/>
      </c>
      <c r="V91" s="255" t="s">
        <v>182</v>
      </c>
      <c r="W91" s="255" t="s">
        <v>119</v>
      </c>
      <c r="X91" s="255" t="s">
        <v>182</v>
      </c>
      <c r="Y91" s="260"/>
      <c r="Z91" s="244">
        <f>IF(ISBLANK(A91),"",VLOOKUP(LEFT(A91,1),Coordinate,2,FALSE))</f>
        <v>1</v>
      </c>
      <c r="AA91" s="247">
        <f t="shared" si="8"/>
        <v>1</v>
      </c>
      <c r="AB91" s="248">
        <f t="shared" si="9"/>
        <v>0</v>
      </c>
      <c r="AC91" s="248">
        <f t="shared" si="10"/>
        <v>66</v>
      </c>
      <c r="AD91" s="249">
        <f>vlookup(LEFT(A91,1),Coordinate,9,false)</f>
        <v>4</v>
      </c>
      <c r="AE91" s="249">
        <f>VLOOKUP(MID(A91,2,1),Coordinate,9,false)</f>
        <v>15</v>
      </c>
      <c r="AF91" s="250">
        <f>VLOOKUP(MID(A91,3,1),Coordinate,9,false)</f>
        <v>8</v>
      </c>
      <c r="AG91" s="250">
        <f>VLOOKUP(MID(A91,4,1),Coordinate,9,false)</f>
        <v>18</v>
      </c>
      <c r="AH91" s="250">
        <f>VLOOKUP(MID(A91,5,1),Coordinate,9,false)</f>
        <v>14</v>
      </c>
      <c r="AI91" s="250">
        <f>VLOOKUP(MID(A91,6,1),Coordinate,9,false)</f>
        <v>3</v>
      </c>
      <c r="AJ91" s="248">
        <f>VLOOKUP(RIGHT(A91,1),Coordinate,9,false)</f>
        <v>4</v>
      </c>
      <c r="AK91" s="251"/>
      <c r="AL91" s="251"/>
    </row>
    <row r="92">
      <c r="A92" s="259" t="s">
        <v>419</v>
      </c>
      <c r="B92" s="240" t="str">
        <f>VLOOKUP(AC92,Planet,2,false)</f>
        <v>Dudebaddus Nelson II</v>
      </c>
      <c r="C92" s="260" t="s">
        <v>1325</v>
      </c>
      <c r="D92" s="255"/>
      <c r="E92" s="255"/>
      <c r="F92" s="255" t="s">
        <v>119</v>
      </c>
      <c r="G92" s="255"/>
      <c r="H92" s="255"/>
      <c r="I92" s="242">
        <f t="shared" si="6"/>
        <v>1</v>
      </c>
      <c r="J92" s="255"/>
      <c r="K92" s="255"/>
      <c r="L92" s="255"/>
      <c r="M92" s="255"/>
      <c r="N92" s="255"/>
      <c r="O92" s="242">
        <f t="shared" si="7"/>
        <v>0</v>
      </c>
      <c r="P92" s="246" t="s">
        <v>394</v>
      </c>
      <c r="Q92" s="244" t="str">
        <f>IF(ISBLANK(P92),"",VLOOKUP(P92,Level,2,false))</f>
        <v/>
      </c>
      <c r="R92" s="246" t="s">
        <v>1452</v>
      </c>
      <c r="S92" s="244" t="str">
        <f>IF(ISBLANK(R92),"",VLOOKUP(R92,Level,2,false))</f>
        <v>#N/A</v>
      </c>
      <c r="T92" s="246" t="s">
        <v>1175</v>
      </c>
      <c r="U92" s="244">
        <f>IF(ISBLANK(T92),"",VLOOKUP(T92,Intelligents,2,false))</f>
        <v>2</v>
      </c>
      <c r="V92" s="255" t="s">
        <v>182</v>
      </c>
      <c r="W92" s="255" t="s">
        <v>182</v>
      </c>
      <c r="X92" s="255" t="s">
        <v>119</v>
      </c>
      <c r="Y92" s="260" t="s">
        <v>1595</v>
      </c>
      <c r="Z92" s="244">
        <f>IF(ISBLANK(A92),"",VLOOKUP(LEFT(A92,1),Coordinate,2,FALSE))</f>
        <v>1</v>
      </c>
      <c r="AA92" s="247">
        <f t="shared" si="8"/>
        <v>1</v>
      </c>
      <c r="AB92" s="248" t="str">
        <f t="shared" si="9"/>
        <v>#N/A</v>
      </c>
      <c r="AC92" s="248">
        <f t="shared" si="10"/>
        <v>83</v>
      </c>
      <c r="AD92" s="249">
        <f>vlookup(LEFT(A92,1),Coordinate,9,false)</f>
        <v>4</v>
      </c>
      <c r="AE92" s="249">
        <f>VLOOKUP(MID(A92,2,1),Coordinate,9,false)</f>
        <v>15</v>
      </c>
      <c r="AF92" s="250">
        <f>VLOOKUP(MID(A92,3,1),Coordinate,9,false)</f>
        <v>18</v>
      </c>
      <c r="AG92" s="250">
        <f>VLOOKUP(MID(A92,4,1),Coordinate,9,false)</f>
        <v>8</v>
      </c>
      <c r="AH92" s="250">
        <f>VLOOKUP(MID(A92,5,1),Coordinate,9,false)</f>
        <v>11</v>
      </c>
      <c r="AI92" s="250">
        <f>VLOOKUP(MID(A92,6,1),Coordinate,9,false)</f>
        <v>14</v>
      </c>
      <c r="AJ92" s="248">
        <f>VLOOKUP(RIGHT(A92,1),Coordinate,9,false)</f>
        <v>13</v>
      </c>
      <c r="AK92" s="251"/>
      <c r="AL92" s="251"/>
    </row>
    <row r="93">
      <c r="A93" s="253" t="s">
        <v>1596</v>
      </c>
      <c r="B93" s="240" t="str">
        <f>VLOOKUP(AC93,Planet,2,false)</f>
        <v>Theta Yodeli I</v>
      </c>
      <c r="C93" s="243" t="s">
        <v>1335</v>
      </c>
      <c r="D93" s="243" t="s">
        <v>121</v>
      </c>
      <c r="E93" s="308"/>
      <c r="F93" s="308"/>
      <c r="G93" s="243"/>
      <c r="H93" s="244"/>
      <c r="I93" s="242">
        <f t="shared" si="6"/>
        <v>1</v>
      </c>
      <c r="J93" s="308"/>
      <c r="K93" s="308"/>
      <c r="L93" s="308"/>
      <c r="M93" s="243"/>
      <c r="N93" s="308"/>
      <c r="O93" s="242">
        <f t="shared" si="7"/>
        <v>0</v>
      </c>
      <c r="P93" s="243" t="s">
        <v>394</v>
      </c>
      <c r="Q93" s="244" t="str">
        <f>IF(ISBLANK(P93),"",VLOOKUP(P93,Level,2,false))</f>
        <v/>
      </c>
      <c r="R93" s="243" t="s">
        <v>1452</v>
      </c>
      <c r="S93" s="244" t="str">
        <f>IF(ISBLANK(R93),"",VLOOKUP(R93,Level,2,false))</f>
        <v>#N/A</v>
      </c>
      <c r="T93" s="243" t="s">
        <v>394</v>
      </c>
      <c r="U93" s="244" t="str">
        <f>IF(ISBLANK(T93),"",VLOOKUP(T93,Intelligents,2,false))</f>
        <v/>
      </c>
      <c r="V93" s="241" t="s">
        <v>121</v>
      </c>
      <c r="W93" s="241"/>
      <c r="X93" s="244"/>
      <c r="Y93" s="252"/>
      <c r="Z93" s="244">
        <f>IF(ISBLANK(A93),"",VLOOKUP(LEFT(A93,1),Coordinate,2,FALSE))</f>
        <v>1</v>
      </c>
      <c r="AA93" s="247">
        <f t="shared" si="8"/>
        <v>1</v>
      </c>
      <c r="AB93" s="248" t="str">
        <f t="shared" si="9"/>
        <v>#N/A</v>
      </c>
      <c r="AC93" s="248">
        <f t="shared" si="10"/>
        <v>88</v>
      </c>
      <c r="AD93" s="249">
        <f>vlookup(LEFT(A93,1),Coordinate,9,false)</f>
        <v>4</v>
      </c>
      <c r="AE93" s="249">
        <f>VLOOKUP(MID(A93,2,1),Coordinate,9,false)</f>
        <v>17</v>
      </c>
      <c r="AF93" s="250">
        <f>VLOOKUP(MID(A93,3,1),Coordinate,9,false)</f>
        <v>14</v>
      </c>
      <c r="AG93" s="250">
        <f>VLOOKUP(MID(A93,4,1),Coordinate,9,false)</f>
        <v>18</v>
      </c>
      <c r="AH93" s="250">
        <f>VLOOKUP(MID(A93,5,1),Coordinate,9,false)</f>
        <v>8</v>
      </c>
      <c r="AI93" s="250">
        <f>VLOOKUP(MID(A93,6,1),Coordinate,9,false)</f>
        <v>14</v>
      </c>
      <c r="AJ93" s="248">
        <f>VLOOKUP(RIGHT(A93,1),Coordinate,9,false)</f>
        <v>13</v>
      </c>
      <c r="AK93" s="251"/>
      <c r="AL93" s="251"/>
    </row>
    <row r="94">
      <c r="A94" s="309" t="s">
        <v>1597</v>
      </c>
      <c r="B94" s="240" t="str">
        <f>VLOOKUP(AC94,Planet,2,false)</f>
        <v>Rho Mexicanus III</v>
      </c>
      <c r="C94" s="308" t="s">
        <v>1280</v>
      </c>
      <c r="D94" s="308"/>
      <c r="E94" s="308"/>
      <c r="F94" s="308"/>
      <c r="G94" s="308"/>
      <c r="H94" s="244" t="s">
        <v>119</v>
      </c>
      <c r="I94" s="242">
        <f t="shared" si="6"/>
        <v>1</v>
      </c>
      <c r="J94" s="308"/>
      <c r="K94" s="308"/>
      <c r="L94" s="308"/>
      <c r="M94" s="308"/>
      <c r="N94" s="308"/>
      <c r="O94" s="242">
        <f t="shared" si="7"/>
        <v>0</v>
      </c>
      <c r="P94" s="308" t="s">
        <v>1452</v>
      </c>
      <c r="Q94" s="244" t="str">
        <f>IF(ISBLANK(P94),"",VLOOKUP(P94,Level,2,false))</f>
        <v>#N/A</v>
      </c>
      <c r="R94" s="308" t="s">
        <v>194</v>
      </c>
      <c r="S94" s="244">
        <f>IF(ISBLANK(R94),"",VLOOKUP(R94,Level,2,false))</f>
        <v>1</v>
      </c>
      <c r="T94" s="308" t="s">
        <v>394</v>
      </c>
      <c r="U94" s="244" t="str">
        <f>IF(ISBLANK(T94),"",VLOOKUP(T94,Intelligents,2,false))</f>
        <v/>
      </c>
      <c r="V94" s="244" t="s">
        <v>119</v>
      </c>
      <c r="W94" s="244" t="s">
        <v>182</v>
      </c>
      <c r="X94" s="244" t="s">
        <v>119</v>
      </c>
      <c r="Y94" s="252"/>
      <c r="Z94" s="244">
        <f>IF(ISBLANK(A94),"",VLOOKUP(LEFT(A94,1),Coordinate,2,FALSE))</f>
        <v>1</v>
      </c>
      <c r="AA94" s="247">
        <f t="shared" si="8"/>
        <v>1</v>
      </c>
      <c r="AB94" s="248" t="str">
        <f t="shared" si="9"/>
        <v>#N/A</v>
      </c>
      <c r="AC94" s="248">
        <f t="shared" si="10"/>
        <v>65</v>
      </c>
      <c r="AD94" s="249">
        <f>vlookup(LEFT(A94,1),Coordinate,9,false)</f>
        <v>4</v>
      </c>
      <c r="AE94" s="249">
        <f>VLOOKUP(MID(A94,2,1),Coordinate,9,false)</f>
        <v>19</v>
      </c>
      <c r="AF94" s="250">
        <f>VLOOKUP(MID(A94,3,1),Coordinate,9,false)</f>
        <v>4</v>
      </c>
      <c r="AG94" s="250">
        <f>VLOOKUP(MID(A94,4,1),Coordinate,9,false)</f>
        <v>17</v>
      </c>
      <c r="AH94" s="250">
        <f>VLOOKUP(MID(A94,5,1),Coordinate,9,false)</f>
        <v>13</v>
      </c>
      <c r="AI94" s="250">
        <f>VLOOKUP(MID(A94,6,1),Coordinate,9,false)</f>
        <v>8</v>
      </c>
      <c r="AJ94" s="248">
        <f>VLOOKUP(RIGHT(A94,1),Coordinate,9,false)</f>
        <v>0</v>
      </c>
      <c r="AK94" s="251"/>
      <c r="AL94" s="251"/>
    </row>
    <row r="95">
      <c r="A95" s="253" t="s">
        <v>1601</v>
      </c>
      <c r="B95" s="240" t="str">
        <f>VLOOKUP(AC95,Planet,2,false)</f>
        <v>Beta Belletaco IV</v>
      </c>
      <c r="C95" s="261" t="s">
        <v>1276</v>
      </c>
      <c r="D95" s="243"/>
      <c r="E95" s="308"/>
      <c r="F95" s="308"/>
      <c r="G95" s="243" t="s">
        <v>119</v>
      </c>
      <c r="H95" s="244"/>
      <c r="I95" s="242">
        <f t="shared" si="6"/>
        <v>1</v>
      </c>
      <c r="J95" s="308"/>
      <c r="K95" s="308"/>
      <c r="L95" s="308"/>
      <c r="M95" s="308"/>
      <c r="N95" s="308"/>
      <c r="O95" s="242">
        <f t="shared" si="7"/>
        <v>0</v>
      </c>
      <c r="P95" s="243" t="s">
        <v>394</v>
      </c>
      <c r="Q95" s="244" t="str">
        <f>IF(ISBLANK(P95),"",VLOOKUP(P95,Level,2,false))</f>
        <v/>
      </c>
      <c r="R95" s="243" t="s">
        <v>194</v>
      </c>
      <c r="S95" s="244">
        <f>IF(ISBLANK(R95),"",VLOOKUP(R95,Level,2,false))</f>
        <v>1</v>
      </c>
      <c r="T95" s="243" t="s">
        <v>1169</v>
      </c>
      <c r="U95" s="241">
        <v>2.0</v>
      </c>
      <c r="V95" s="241" t="s">
        <v>119</v>
      </c>
      <c r="W95" s="241" t="s">
        <v>119</v>
      </c>
      <c r="X95" s="241" t="s">
        <v>182</v>
      </c>
      <c r="Y95" s="252"/>
      <c r="Z95" s="244">
        <f>IF(ISBLANK(A95),"",VLOOKUP(LEFT(A95,1),Coordinate,2,FALSE))</f>
        <v>1</v>
      </c>
      <c r="AA95" s="247">
        <f t="shared" si="8"/>
        <v>1</v>
      </c>
      <c r="AB95" s="248">
        <f t="shared" si="9"/>
        <v>2</v>
      </c>
      <c r="AC95" s="248">
        <f t="shared" si="10"/>
        <v>63</v>
      </c>
      <c r="AD95" s="249">
        <f>vlookup(LEFT(A95,1),Coordinate,9,false)</f>
        <v>4</v>
      </c>
      <c r="AE95" s="249">
        <f>VLOOKUP(MID(A95,2,1),Coordinate,9,false)</f>
        <v>23</v>
      </c>
      <c r="AF95" s="250">
        <f>VLOOKUP(MID(A95,3,1),Coordinate,9,false)</f>
        <v>2</v>
      </c>
      <c r="AG95" s="250">
        <f>VLOOKUP(MID(A95,4,1),Coordinate,9,false)</f>
        <v>8</v>
      </c>
      <c r="AH95" s="250">
        <f>VLOOKUP(MID(A95,5,1),Coordinate,9,false)</f>
        <v>19</v>
      </c>
      <c r="AI95" s="250">
        <f>VLOOKUP(MID(A95,6,1),Coordinate,9,false)</f>
        <v>4</v>
      </c>
      <c r="AJ95" s="248">
        <f>VLOOKUP(RIGHT(A95,1),Coordinate,9,false)</f>
        <v>3</v>
      </c>
      <c r="AK95" s="251"/>
      <c r="AL95" s="251"/>
    </row>
    <row r="96">
      <c r="A96" s="253" t="s">
        <v>1603</v>
      </c>
      <c r="B96" s="240" t="str">
        <f>VLOOKUP(AC96,Planet,2,false)</f>
        <v>Tau Noriega XI</v>
      </c>
      <c r="C96" s="243" t="s">
        <v>1395</v>
      </c>
      <c r="D96" s="243" t="s">
        <v>119</v>
      </c>
      <c r="E96" s="308"/>
      <c r="F96" s="308"/>
      <c r="G96" s="308"/>
      <c r="H96" s="244"/>
      <c r="I96" s="242">
        <f t="shared" si="6"/>
        <v>1</v>
      </c>
      <c r="J96" s="308"/>
      <c r="K96" s="308"/>
      <c r="L96" s="308"/>
      <c r="M96" s="308"/>
      <c r="N96" s="308"/>
      <c r="O96" s="242">
        <f t="shared" si="7"/>
        <v>0</v>
      </c>
      <c r="P96" s="243" t="s">
        <v>394</v>
      </c>
      <c r="Q96" s="244" t="str">
        <f>IF(ISBLANK(P96),"",VLOOKUP(P96,Level,2,false))</f>
        <v/>
      </c>
      <c r="R96" s="243" t="s">
        <v>394</v>
      </c>
      <c r="S96" s="244" t="str">
        <f>IF(ISBLANK(R96),"",VLOOKUP(R96,Level,2,false))</f>
        <v/>
      </c>
      <c r="T96" s="243" t="s">
        <v>1175</v>
      </c>
      <c r="U96" s="241">
        <v>2.0</v>
      </c>
      <c r="V96" s="241" t="s">
        <v>182</v>
      </c>
      <c r="W96" s="241" t="s">
        <v>119</v>
      </c>
      <c r="X96" s="244" t="s">
        <v>119</v>
      </c>
      <c r="Y96" s="252"/>
      <c r="Z96" s="244">
        <f>IF(ISBLANK(A96),"",VLOOKUP(LEFT(A96,1),Coordinate,2,FALSE))</f>
        <v>1</v>
      </c>
      <c r="AA96" s="247">
        <f t="shared" si="8"/>
        <v>1</v>
      </c>
      <c r="AB96" s="248">
        <f t="shared" si="9"/>
        <v>1</v>
      </c>
      <c r="AC96" s="248">
        <f t="shared" si="10"/>
        <v>126</v>
      </c>
      <c r="AD96" s="249">
        <f>vlookup(LEFT(A96,1),Coordinate,9,false)</f>
        <v>4</v>
      </c>
      <c r="AE96" s="249">
        <f>VLOOKUP(MID(A96,2,1),Coordinate,9,false)</f>
        <v>23</v>
      </c>
      <c r="AF96" s="250">
        <f>VLOOKUP(MID(A96,3,1),Coordinate,9,false)</f>
        <v>19</v>
      </c>
      <c r="AG96" s="250">
        <f>VLOOKUP(MID(A96,4,1),Coordinate,9,false)</f>
        <v>13</v>
      </c>
      <c r="AH96" s="250">
        <f>VLOOKUP(MID(A96,5,1),Coordinate,9,false)</f>
        <v>19</v>
      </c>
      <c r="AI96" s="250">
        <f>VLOOKUP(MID(A96,6,1),Coordinate,9,false)</f>
        <v>24</v>
      </c>
      <c r="AJ96" s="248">
        <f>VLOOKUP(RIGHT(A96,1),Coordinate,9,false)</f>
        <v>24</v>
      </c>
      <c r="AK96" s="251"/>
      <c r="AL96" s="251"/>
    </row>
    <row r="97">
      <c r="A97" s="253" t="s">
        <v>1605</v>
      </c>
      <c r="B97" s="240" t="str">
        <f>VLOOKUP(AC97,Planet,2,false)</f>
        <v>Kappa Brooks III</v>
      </c>
      <c r="C97" s="308" t="s">
        <v>1319</v>
      </c>
      <c r="D97" s="243" t="s">
        <v>119</v>
      </c>
      <c r="E97" s="308"/>
      <c r="F97" s="308"/>
      <c r="G97" s="243"/>
      <c r="H97" s="244"/>
      <c r="I97" s="242">
        <f t="shared" si="6"/>
        <v>1</v>
      </c>
      <c r="J97" s="308"/>
      <c r="K97" s="308"/>
      <c r="L97" s="308"/>
      <c r="M97" s="243" t="s">
        <v>119</v>
      </c>
      <c r="N97" s="308"/>
      <c r="O97" s="242">
        <f t="shared" si="7"/>
        <v>1</v>
      </c>
      <c r="P97" s="243" t="s">
        <v>1452</v>
      </c>
      <c r="Q97" s="244" t="str">
        <f>IF(ISBLANK(P97),"",VLOOKUP(P97,Level,2,false))</f>
        <v>#N/A</v>
      </c>
      <c r="R97" s="243" t="s">
        <v>394</v>
      </c>
      <c r="S97" s="244" t="str">
        <f>IF(ISBLANK(R97),"",VLOOKUP(R97,Level,2,false))</f>
        <v/>
      </c>
      <c r="T97" s="243" t="s">
        <v>1175</v>
      </c>
      <c r="U97" s="244">
        <f>IF(ISBLANK(T97),"",VLOOKUP(T97,Intelligents,2,false))</f>
        <v>2</v>
      </c>
      <c r="V97" s="241" t="s">
        <v>119</v>
      </c>
      <c r="W97" s="241" t="s">
        <v>182</v>
      </c>
      <c r="X97" s="244" t="s">
        <v>119</v>
      </c>
      <c r="Y97" s="252"/>
      <c r="Z97" s="244">
        <f>IF(ISBLANK(A97),"",VLOOKUP(LEFT(A97,1),Coordinate,2,FALSE))</f>
        <v>2</v>
      </c>
      <c r="AA97" s="247">
        <f t="shared" si="8"/>
        <v>2</v>
      </c>
      <c r="AB97" s="248" t="str">
        <f t="shared" si="9"/>
        <v>#N/A</v>
      </c>
      <c r="AC97" s="248">
        <f t="shared" si="10"/>
        <v>80</v>
      </c>
      <c r="AD97" s="249">
        <f>vlookup(LEFT(A97,1),Coordinate,9,false)</f>
        <v>5</v>
      </c>
      <c r="AE97" s="249">
        <f>VLOOKUP(MID(A97,2,1),Coordinate,9,false)</f>
        <v>0</v>
      </c>
      <c r="AF97" s="250">
        <f>VLOOKUP(MID(A97,3,1),Coordinate,9,false)</f>
        <v>11</v>
      </c>
      <c r="AG97" s="250">
        <f>VLOOKUP(MID(A97,4,1),Coordinate,9,false)</f>
        <v>11</v>
      </c>
      <c r="AH97" s="250">
        <f>VLOOKUP(MID(A97,5,1),Coordinate,9,false)</f>
        <v>14</v>
      </c>
      <c r="AI97" s="250">
        <f>VLOOKUP(MID(A97,6,1),Coordinate,9,false)</f>
        <v>20</v>
      </c>
      <c r="AJ97" s="248">
        <f>VLOOKUP(RIGHT(A97,1),Coordinate,9,false)</f>
        <v>19</v>
      </c>
      <c r="AK97" s="251"/>
      <c r="AL97" s="251"/>
    </row>
    <row r="98">
      <c r="A98" s="259" t="s">
        <v>1606</v>
      </c>
      <c r="B98" s="240" t="str">
        <f>VLOOKUP(AC98,Planet,2,false)</f>
        <v>Theta Misogynous X</v>
      </c>
      <c r="C98" s="310" t="s">
        <v>1607</v>
      </c>
      <c r="D98" s="255"/>
      <c r="E98" s="255"/>
      <c r="F98" s="255" t="s">
        <v>119</v>
      </c>
      <c r="G98" s="255"/>
      <c r="H98" s="255"/>
      <c r="I98" s="242">
        <f t="shared" si="6"/>
        <v>1</v>
      </c>
      <c r="J98" s="255"/>
      <c r="K98" s="255"/>
      <c r="L98" s="255"/>
      <c r="M98" s="255"/>
      <c r="N98" s="255" t="s">
        <v>119</v>
      </c>
      <c r="O98" s="242">
        <f t="shared" si="7"/>
        <v>1</v>
      </c>
      <c r="P98" s="246" t="s">
        <v>394</v>
      </c>
      <c r="Q98" s="244" t="str">
        <f>IF(ISBLANK(P98),"",VLOOKUP(P98,Level,2,false))</f>
        <v/>
      </c>
      <c r="R98" s="311" t="s">
        <v>1452</v>
      </c>
      <c r="S98" s="244" t="str">
        <f>IF(ISBLANK(R98),"",VLOOKUP(R98,Level,2,false))</f>
        <v>#N/A</v>
      </c>
      <c r="T98" s="246" t="s">
        <v>394</v>
      </c>
      <c r="U98" s="241">
        <v>0.0</v>
      </c>
      <c r="V98" s="255" t="s">
        <v>119</v>
      </c>
      <c r="W98" s="255" t="s">
        <v>182</v>
      </c>
      <c r="X98" s="255" t="s">
        <v>182</v>
      </c>
      <c r="Y98" s="252"/>
      <c r="Z98" s="244">
        <f>IF(ISBLANK(A98),"",VLOOKUP(LEFT(A98,1),Coordinate,2,FALSE))</f>
        <v>2</v>
      </c>
      <c r="AA98" s="247">
        <f t="shared" si="8"/>
        <v>2</v>
      </c>
      <c r="AB98" s="248" t="str">
        <f t="shared" si="9"/>
        <v>#N/A</v>
      </c>
      <c r="AC98" s="248">
        <f t="shared" si="10"/>
        <v>61</v>
      </c>
      <c r="AD98" s="249">
        <f>vlookup(LEFT(A98,1),Coordinate,9,false)</f>
        <v>5</v>
      </c>
      <c r="AE98" s="249">
        <f>VLOOKUP(MID(A98,2,1),Coordinate,9,false)</f>
        <v>0</v>
      </c>
      <c r="AF98" s="250">
        <f>VLOOKUP(MID(A98,3,1),Coordinate,9,false)</f>
        <v>17</v>
      </c>
      <c r="AG98" s="250">
        <f>VLOOKUP(MID(A98,4,1),Coordinate,9,false)</f>
        <v>16</v>
      </c>
      <c r="AH98" s="250">
        <f>VLOOKUP(MID(A98,5,1),Coordinate,9,false)</f>
        <v>20</v>
      </c>
      <c r="AI98" s="250">
        <f>VLOOKUP(MID(A98,6,1),Coordinate,9,false)</f>
        <v>0</v>
      </c>
      <c r="AJ98" s="248">
        <f>VLOOKUP(RIGHT(A98,1),Coordinate,9,false)</f>
        <v>3</v>
      </c>
      <c r="AK98" s="256"/>
      <c r="AL98" s="256"/>
    </row>
    <row r="99">
      <c r="A99" s="259" t="s">
        <v>1609</v>
      </c>
      <c r="B99" s="240" t="str">
        <f>VLOOKUP(AC99,Planet,2,false)</f>
        <v>Beta Brooks V</v>
      </c>
      <c r="C99" s="260" t="s">
        <v>1304</v>
      </c>
      <c r="D99" s="255"/>
      <c r="E99" s="255"/>
      <c r="F99" s="255"/>
      <c r="G99" s="255"/>
      <c r="H99" s="255" t="s">
        <v>119</v>
      </c>
      <c r="I99" s="242">
        <f t="shared" si="6"/>
        <v>1</v>
      </c>
      <c r="J99" s="255"/>
      <c r="K99" s="255"/>
      <c r="L99" s="255"/>
      <c r="M99" s="255" t="s">
        <v>119</v>
      </c>
      <c r="N99" s="255"/>
      <c r="O99" s="242">
        <f t="shared" si="7"/>
        <v>1</v>
      </c>
      <c r="P99" s="246" t="s">
        <v>194</v>
      </c>
      <c r="Q99" s="244">
        <f>IF(ISBLANK(P99),"",VLOOKUP(P99,Level,2,false))</f>
        <v>1</v>
      </c>
      <c r="R99" s="246" t="s">
        <v>394</v>
      </c>
      <c r="S99" s="244" t="str">
        <f>IF(ISBLANK(R99),"",VLOOKUP(R99,Level,2,false))</f>
        <v/>
      </c>
      <c r="T99" s="246" t="s">
        <v>394</v>
      </c>
      <c r="U99" s="244" t="str">
        <f>IF(ISBLANK(T99),"",VLOOKUP(T99,Intelligents,2,false))</f>
        <v/>
      </c>
      <c r="V99" s="255" t="s">
        <v>182</v>
      </c>
      <c r="W99" s="255" t="s">
        <v>182</v>
      </c>
      <c r="X99" s="255" t="s">
        <v>182</v>
      </c>
      <c r="Y99" s="252"/>
      <c r="Z99" s="244">
        <f>IF(ISBLANK(A99),"",VLOOKUP(LEFT(A99,1),Coordinate,2,FALSE))</f>
        <v>2</v>
      </c>
      <c r="AA99" s="247">
        <f t="shared" si="8"/>
        <v>2</v>
      </c>
      <c r="AB99" s="248">
        <f t="shared" si="9"/>
        <v>1</v>
      </c>
      <c r="AC99" s="248">
        <f t="shared" si="10"/>
        <v>74</v>
      </c>
      <c r="AD99" s="249">
        <f>vlookup(LEFT(A99,1),Coordinate,9,false)</f>
        <v>5</v>
      </c>
      <c r="AE99" s="249">
        <f>VLOOKUP(MID(A99,2,1),Coordinate,9,false)</f>
        <v>4</v>
      </c>
      <c r="AF99" s="250">
        <f>VLOOKUP(MID(A99,3,1),Coordinate,9,false)</f>
        <v>11</v>
      </c>
      <c r="AG99" s="250">
        <f>VLOOKUP(MID(A99,4,1),Coordinate,9,false)</f>
        <v>20</v>
      </c>
      <c r="AH99" s="250">
        <f>VLOOKUP(MID(A99,5,1),Coordinate,9,false)</f>
        <v>3</v>
      </c>
      <c r="AI99" s="250">
        <f>VLOOKUP(MID(A99,6,1),Coordinate,9,false)</f>
        <v>9</v>
      </c>
      <c r="AJ99" s="248">
        <f>VLOOKUP(RIGHT(A99,1),Coordinate,9,false)</f>
        <v>22</v>
      </c>
      <c r="AK99" s="251"/>
      <c r="AL99" s="251"/>
    </row>
    <row r="100">
      <c r="A100" s="254" t="s">
        <v>1610</v>
      </c>
      <c r="B100" s="240" t="str">
        <f>VLOOKUP(AC100,Planet,2,false)</f>
        <v>Alpha Paulreiserus X</v>
      </c>
      <c r="C100" s="246" t="s">
        <v>1264</v>
      </c>
      <c r="D100" s="249"/>
      <c r="E100" s="249"/>
      <c r="F100" s="249"/>
      <c r="G100" s="249"/>
      <c r="H100" s="255" t="s">
        <v>119</v>
      </c>
      <c r="I100" s="242">
        <f t="shared" si="6"/>
        <v>1</v>
      </c>
      <c r="J100" s="255" t="s">
        <v>119</v>
      </c>
      <c r="K100" s="249"/>
      <c r="L100" s="249"/>
      <c r="M100" s="249"/>
      <c r="N100" s="249"/>
      <c r="O100" s="242">
        <f t="shared" si="7"/>
        <v>1</v>
      </c>
      <c r="P100" s="246" t="s">
        <v>1452</v>
      </c>
      <c r="Q100" s="244" t="str">
        <f>IF(ISBLANK(P100),"",VLOOKUP(P100,Level,2,false))</f>
        <v>#N/A</v>
      </c>
      <c r="R100" s="246" t="s">
        <v>1440</v>
      </c>
      <c r="S100" s="244" t="str">
        <f>IF(ISBLANK(R100),"",VLOOKUP(R100,Level,2,false))</f>
        <v>#N/A</v>
      </c>
      <c r="T100" s="246" t="s">
        <v>1175</v>
      </c>
      <c r="U100" s="244">
        <f>IF(ISBLANK(T100),"",VLOOKUP(T100,Intelligents,2,false))</f>
        <v>2</v>
      </c>
      <c r="V100" s="249"/>
      <c r="W100" s="255" t="s">
        <v>119</v>
      </c>
      <c r="X100" s="255" t="s">
        <v>119</v>
      </c>
      <c r="Y100" s="246" t="s">
        <v>1611</v>
      </c>
      <c r="Z100" s="244">
        <f>IF(ISBLANK(A100),"",VLOOKUP(LEFT(A100,1),Coordinate,2,FALSE))</f>
        <v>2</v>
      </c>
      <c r="AA100" s="247">
        <f t="shared" si="8"/>
        <v>2</v>
      </c>
      <c r="AB100" s="248" t="str">
        <f t="shared" si="9"/>
        <v>#N/A</v>
      </c>
      <c r="AC100" s="248">
        <f t="shared" si="10"/>
        <v>57</v>
      </c>
      <c r="AD100" s="249">
        <f>vlookup(LEFT(A100,1),Coordinate,9,false)</f>
        <v>5</v>
      </c>
      <c r="AE100" s="249">
        <f>VLOOKUP(MID(A100,2,1),Coordinate,9,false)</f>
        <v>4</v>
      </c>
      <c r="AF100" s="250">
        <f>VLOOKUP(MID(A100,3,1),Coordinate,9,false)</f>
        <v>13</v>
      </c>
      <c r="AG100" s="250">
        <f>VLOOKUP(MID(A100,4,1),Coordinate,9,false)</f>
        <v>4</v>
      </c>
      <c r="AH100" s="250">
        <f>VLOOKUP(MID(A100,5,1),Coordinate,9,false)</f>
        <v>19</v>
      </c>
      <c r="AI100" s="250">
        <f>VLOOKUP(MID(A100,6,1),Coordinate,9,false)</f>
        <v>3</v>
      </c>
      <c r="AJ100" s="248">
        <f>VLOOKUP(RIGHT(A100,1),Coordinate,9,false)</f>
        <v>9</v>
      </c>
      <c r="AK100" s="251"/>
      <c r="AL100" s="251"/>
    </row>
    <row r="101">
      <c r="A101" s="259" t="s">
        <v>1613</v>
      </c>
      <c r="B101" s="240" t="str">
        <f>VLOOKUP(AC101,Planet,2,false)</f>
        <v>Upsilon Benedict XI</v>
      </c>
      <c r="C101" s="260" t="s">
        <v>1208</v>
      </c>
      <c r="D101" s="255"/>
      <c r="E101" s="255"/>
      <c r="F101" s="255" t="s">
        <v>119</v>
      </c>
      <c r="G101" s="255"/>
      <c r="H101" s="255"/>
      <c r="I101" s="242">
        <f t="shared" si="6"/>
        <v>1</v>
      </c>
      <c r="J101" s="255"/>
      <c r="K101" s="255" t="s">
        <v>119</v>
      </c>
      <c r="L101" s="255"/>
      <c r="M101" s="255"/>
      <c r="N101" s="255"/>
      <c r="O101" s="242">
        <f t="shared" si="7"/>
        <v>1</v>
      </c>
      <c r="P101" s="246" t="s">
        <v>1467</v>
      </c>
      <c r="Q101" s="244" t="str">
        <f>IF(ISBLANK(P101),"",VLOOKUP(P101,Level,2,false))</f>
        <v>#N/A</v>
      </c>
      <c r="R101" s="246" t="s">
        <v>394</v>
      </c>
      <c r="S101" s="244" t="str">
        <f>IF(ISBLANK(R101),"",VLOOKUP(R101,Level,2,false))</f>
        <v/>
      </c>
      <c r="T101" s="246" t="s">
        <v>394</v>
      </c>
      <c r="U101" s="244" t="str">
        <f>IF(ISBLANK(T101),"",VLOOKUP(T101,Intelligents,2,false))</f>
        <v/>
      </c>
      <c r="V101" s="255" t="s">
        <v>182</v>
      </c>
      <c r="W101" s="255" t="s">
        <v>119</v>
      </c>
      <c r="X101" s="255" t="s">
        <v>119</v>
      </c>
      <c r="Y101" s="246" t="s">
        <v>1615</v>
      </c>
      <c r="Z101" s="244">
        <f>IF(ISBLANK(A101),"",VLOOKUP(LEFT(A101,1),Coordinate,2,FALSE))</f>
        <v>2</v>
      </c>
      <c r="AA101" s="247">
        <f t="shared" si="8"/>
        <v>2</v>
      </c>
      <c r="AB101" s="248" t="str">
        <f t="shared" si="9"/>
        <v>#N/A</v>
      </c>
      <c r="AC101" s="248">
        <f t="shared" si="10"/>
        <v>25</v>
      </c>
      <c r="AD101" s="249">
        <f>vlookup(LEFT(A101,1),Coordinate,9,false)</f>
        <v>5</v>
      </c>
      <c r="AE101" s="249">
        <f>VLOOKUP(MID(A101,2,1),Coordinate,9,false)</f>
        <v>8</v>
      </c>
      <c r="AF101" s="250">
        <f>VLOOKUP(MID(A101,3,1),Coordinate,9,false)</f>
        <v>1</v>
      </c>
      <c r="AG101" s="250">
        <f>VLOOKUP(MID(A101,4,1),Coordinate,9,false)</f>
        <v>1</v>
      </c>
      <c r="AH101" s="250">
        <f>VLOOKUP(MID(A101,5,1),Coordinate,9,false)</f>
        <v>0</v>
      </c>
      <c r="AI101" s="250">
        <f>VLOOKUP(MID(A101,6,1),Coordinate,9,false)</f>
        <v>6</v>
      </c>
      <c r="AJ101" s="248">
        <f>VLOOKUP(RIGHT(A101,1),Coordinate,9,false)</f>
        <v>4</v>
      </c>
      <c r="AK101" s="256"/>
      <c r="AL101" s="256"/>
    </row>
    <row r="102">
      <c r="A102" s="259" t="s">
        <v>1617</v>
      </c>
      <c r="B102" s="240" t="str">
        <f>VLOOKUP(AC102,Planet,2,false)</f>
        <v>Hamburguesus Taylor X</v>
      </c>
      <c r="C102" s="260" t="s">
        <v>1315</v>
      </c>
      <c r="D102" s="255"/>
      <c r="E102" s="255"/>
      <c r="F102" s="255"/>
      <c r="G102" s="255"/>
      <c r="H102" s="255" t="s">
        <v>119</v>
      </c>
      <c r="I102" s="242">
        <f t="shared" si="6"/>
        <v>1</v>
      </c>
      <c r="J102" s="255"/>
      <c r="K102" s="255"/>
      <c r="L102" s="255"/>
      <c r="M102" s="255" t="s">
        <v>119</v>
      </c>
      <c r="N102" s="255"/>
      <c r="O102" s="242">
        <f t="shared" si="7"/>
        <v>1</v>
      </c>
      <c r="P102" s="246" t="s">
        <v>394</v>
      </c>
      <c r="Q102" s="244" t="str">
        <f>IF(ISBLANK(P102),"",VLOOKUP(P102,Level,2,false))</f>
        <v/>
      </c>
      <c r="R102" s="246" t="s">
        <v>394</v>
      </c>
      <c r="S102" s="244" t="str">
        <f>IF(ISBLANK(R102),"",VLOOKUP(R102,Level,2,false))</f>
        <v/>
      </c>
      <c r="T102" s="246" t="s">
        <v>394</v>
      </c>
      <c r="U102" s="241">
        <v>0.0</v>
      </c>
      <c r="V102" s="255" t="s">
        <v>182</v>
      </c>
      <c r="W102" s="255" t="s">
        <v>182</v>
      </c>
      <c r="X102" s="255" t="s">
        <v>182</v>
      </c>
      <c r="Y102" s="246" t="s">
        <v>1618</v>
      </c>
      <c r="Z102" s="244">
        <f>IF(ISBLANK(A102),"",VLOOKUP(LEFT(A102,1),Coordinate,2,FALSE))</f>
        <v>2</v>
      </c>
      <c r="AA102" s="247">
        <f t="shared" si="8"/>
        <v>2</v>
      </c>
      <c r="AB102" s="248">
        <f t="shared" si="9"/>
        <v>0</v>
      </c>
      <c r="AC102" s="248">
        <f t="shared" si="10"/>
        <v>78</v>
      </c>
      <c r="AD102" s="249">
        <f>vlookup(LEFT(A102,1),Coordinate,9,false)</f>
        <v>5</v>
      </c>
      <c r="AE102" s="249">
        <f>VLOOKUP(MID(A102,2,1),Coordinate,9,false)</f>
        <v>14</v>
      </c>
      <c r="AF102" s="250">
        <f>VLOOKUP(MID(A102,3,1),Coordinate,9,false)</f>
        <v>17</v>
      </c>
      <c r="AG102" s="250">
        <f>VLOOKUP(MID(A102,4,1),Coordinate,9,false)</f>
        <v>22</v>
      </c>
      <c r="AH102" s="250">
        <f>VLOOKUP(MID(A102,5,1),Coordinate,9,false)</f>
        <v>0</v>
      </c>
      <c r="AI102" s="250">
        <f>VLOOKUP(MID(A102,6,1),Coordinate,9,false)</f>
        <v>17</v>
      </c>
      <c r="AJ102" s="248">
        <f>VLOOKUP(RIGHT(A102,1),Coordinate,9,false)</f>
        <v>3</v>
      </c>
      <c r="AK102" s="251"/>
      <c r="AL102" s="251"/>
    </row>
    <row r="103">
      <c r="A103" s="254" t="s">
        <v>1622</v>
      </c>
      <c r="B103" s="240" t="str">
        <f>VLOOKUP(AC103,Planet,2,false)</f>
        <v>Omega Cartwright III</v>
      </c>
      <c r="C103" s="246" t="s">
        <v>1259</v>
      </c>
      <c r="D103" s="249"/>
      <c r="E103" s="249"/>
      <c r="F103" s="255" t="s">
        <v>121</v>
      </c>
      <c r="G103" s="249"/>
      <c r="H103" s="249"/>
      <c r="I103" s="242">
        <f t="shared" si="6"/>
        <v>1</v>
      </c>
      <c r="J103" s="249"/>
      <c r="K103" s="255" t="s">
        <v>121</v>
      </c>
      <c r="L103" s="249"/>
      <c r="M103" s="249"/>
      <c r="N103" s="249"/>
      <c r="O103" s="242">
        <f t="shared" si="7"/>
        <v>1</v>
      </c>
      <c r="P103" s="246" t="s">
        <v>394</v>
      </c>
      <c r="Q103" s="244" t="str">
        <f>IF(ISBLANK(P103),"",VLOOKUP(P103,Level,2,false))</f>
        <v/>
      </c>
      <c r="R103" s="246" t="s">
        <v>394</v>
      </c>
      <c r="S103" s="244" t="str">
        <f>IF(ISBLANK(R103),"",VLOOKUP(R103,Level,2,false))</f>
        <v/>
      </c>
      <c r="T103" s="246" t="s">
        <v>124</v>
      </c>
      <c r="U103" s="244" t="str">
        <f>IF(ISBLANK(T103),"",VLOOKUP(T103,Intelligents,2,false))</f>
        <v/>
      </c>
      <c r="V103" s="249"/>
      <c r="W103" s="249"/>
      <c r="X103" s="255" t="s">
        <v>119</v>
      </c>
      <c r="Y103" s="252"/>
      <c r="Z103" s="244">
        <f>IF(ISBLANK(A103),"",VLOOKUP(LEFT(A103,1),Coordinate,2,FALSE))</f>
        <v>2</v>
      </c>
      <c r="AA103" s="247">
        <f t="shared" si="8"/>
        <v>2</v>
      </c>
      <c r="AB103" s="248">
        <f t="shared" si="9"/>
        <v>0</v>
      </c>
      <c r="AC103" s="248">
        <f t="shared" si="10"/>
        <v>54</v>
      </c>
      <c r="AD103" s="249">
        <f>vlookup(LEFT(A103,1),Coordinate,9,false)</f>
        <v>5</v>
      </c>
      <c r="AE103" s="249">
        <f>VLOOKUP(MID(A103,2,1),Coordinate,9,false)</f>
        <v>17</v>
      </c>
      <c r="AF103" s="250">
        <f>VLOOKUP(MID(A103,3,1),Coordinate,9,false)</f>
        <v>0</v>
      </c>
      <c r="AG103" s="250">
        <f>VLOOKUP(MID(A103,4,1),Coordinate,9,false)</f>
        <v>2</v>
      </c>
      <c r="AH103" s="250">
        <f>VLOOKUP(MID(A103,5,1),Coordinate,9,false)</f>
        <v>19</v>
      </c>
      <c r="AI103" s="250">
        <f>VLOOKUP(MID(A103,6,1),Coordinate,9,false)</f>
        <v>0</v>
      </c>
      <c r="AJ103" s="248">
        <f>VLOOKUP(RIGHT(A103,1),Coordinate,9,false)</f>
        <v>11</v>
      </c>
      <c r="AK103" s="251"/>
      <c r="AL103" s="251"/>
    </row>
    <row r="104">
      <c r="A104" s="259" t="s">
        <v>1624</v>
      </c>
      <c r="B104" s="240" t="str">
        <f>VLOOKUP(AC104,Planet,2,false)</f>
        <v>Theta Haskell VIII</v>
      </c>
      <c r="C104" s="260" t="s">
        <v>1361</v>
      </c>
      <c r="D104" s="255" t="s">
        <v>119</v>
      </c>
      <c r="E104" s="255"/>
      <c r="F104" s="255"/>
      <c r="G104" s="255"/>
      <c r="H104" s="255"/>
      <c r="I104" s="242">
        <f t="shared" si="6"/>
        <v>1</v>
      </c>
      <c r="J104" s="255"/>
      <c r="K104" s="255"/>
      <c r="L104" s="255"/>
      <c r="M104" s="255" t="s">
        <v>119</v>
      </c>
      <c r="N104" s="255"/>
      <c r="O104" s="242">
        <f t="shared" si="7"/>
        <v>1</v>
      </c>
      <c r="P104" s="246" t="s">
        <v>1452</v>
      </c>
      <c r="Q104" s="244" t="str">
        <f>IF(ISBLANK(P104),"",VLOOKUP(P104,Level,2,false))</f>
        <v>#N/A</v>
      </c>
      <c r="R104" s="246" t="s">
        <v>394</v>
      </c>
      <c r="S104" s="244" t="str">
        <f>IF(ISBLANK(R104),"",VLOOKUP(R104,Level,2,false))</f>
        <v/>
      </c>
      <c r="T104" s="246" t="s">
        <v>1175</v>
      </c>
      <c r="U104" s="257" t="str">
        <f>IF(ISBLANK(T103),"",VLOOKUP(T103,Intelligents,2,false))</f>
        <v/>
      </c>
      <c r="V104" s="255" t="s">
        <v>119</v>
      </c>
      <c r="W104" s="255" t="s">
        <v>182</v>
      </c>
      <c r="X104" s="255" t="s">
        <v>182</v>
      </c>
      <c r="Y104" s="246"/>
      <c r="Z104" s="244">
        <f>IF(ISBLANK(A104),"",VLOOKUP(LEFT(A104,1),Coordinate,2,FALSE))</f>
        <v>2</v>
      </c>
      <c r="AA104" s="247">
        <f t="shared" si="8"/>
        <v>2</v>
      </c>
      <c r="AB104" s="248" t="str">
        <f t="shared" si="9"/>
        <v>#N/A</v>
      </c>
      <c r="AC104" s="248">
        <f t="shared" si="10"/>
        <v>101</v>
      </c>
      <c r="AD104" s="249">
        <f>vlookup(LEFT(A104,1),Coordinate,9,false)</f>
        <v>5</v>
      </c>
      <c r="AE104" s="249">
        <f>VLOOKUP(MID(A104,2,1),Coordinate,9,false)</f>
        <v>17</v>
      </c>
      <c r="AF104" s="250">
        <f>VLOOKUP(MID(A104,3,1),Coordinate,9,false)</f>
        <v>14</v>
      </c>
      <c r="AG104" s="250">
        <f>VLOOKUP(MID(A104,4,1),Coordinate,9,false)</f>
        <v>1</v>
      </c>
      <c r="AH104" s="250">
        <f>VLOOKUP(MID(A104,5,1),Coordinate,9,false)</f>
        <v>14</v>
      </c>
      <c r="AI104" s="250">
        <f>VLOOKUP(MID(A104,6,1),Coordinate,9,false)</f>
        <v>25</v>
      </c>
      <c r="AJ104" s="248">
        <f>VLOOKUP(RIGHT(A104,1),Coordinate,9,false)</f>
        <v>25</v>
      </c>
      <c r="AK104" s="251"/>
      <c r="AL104" s="251"/>
    </row>
    <row r="105">
      <c r="A105" s="259" t="s">
        <v>1626</v>
      </c>
      <c r="B105" s="240" t="str">
        <f>VLOOKUP(AC105,Planet,2,false)</f>
        <v>Psi Linoleus III</v>
      </c>
      <c r="C105" s="260" t="s">
        <v>1366</v>
      </c>
      <c r="D105" s="255"/>
      <c r="E105" s="255"/>
      <c r="F105" s="255"/>
      <c r="G105" s="255"/>
      <c r="H105" s="255" t="s">
        <v>119</v>
      </c>
      <c r="I105" s="242">
        <f t="shared" si="6"/>
        <v>1</v>
      </c>
      <c r="J105" s="255"/>
      <c r="K105" s="255"/>
      <c r="L105" s="255"/>
      <c r="M105" s="255" t="s">
        <v>119</v>
      </c>
      <c r="N105" s="255"/>
      <c r="O105" s="242">
        <f t="shared" si="7"/>
        <v>1</v>
      </c>
      <c r="P105" s="246" t="s">
        <v>1440</v>
      </c>
      <c r="Q105" s="244" t="str">
        <f>IF(ISBLANK(P105),"",VLOOKUP(P105,Level,2,false))</f>
        <v>#N/A</v>
      </c>
      <c r="R105" s="246" t="s">
        <v>394</v>
      </c>
      <c r="S105" s="244" t="str">
        <f>IF(ISBLANK(R105),"",VLOOKUP(R105,Level,2,false))</f>
        <v/>
      </c>
      <c r="T105" s="246" t="s">
        <v>394</v>
      </c>
      <c r="U105" s="257" t="str">
        <f>IF(ISBLANK(T103),"",VLOOKUP(T103,Intelligents,2,false))</f>
        <v/>
      </c>
      <c r="V105" s="255" t="s">
        <v>119</v>
      </c>
      <c r="W105" s="255" t="s">
        <v>119</v>
      </c>
      <c r="X105" s="255" t="s">
        <v>182</v>
      </c>
      <c r="Y105" s="246" t="s">
        <v>1627</v>
      </c>
      <c r="Z105" s="244">
        <f>IF(ISBLANK(A105),"",VLOOKUP(LEFT(A105,1),Coordinate,2,FALSE))</f>
        <v>2</v>
      </c>
      <c r="AA105" s="247">
        <f t="shared" si="8"/>
        <v>2</v>
      </c>
      <c r="AB105" s="248" t="str">
        <f t="shared" si="9"/>
        <v>#N/A</v>
      </c>
      <c r="AC105" s="248">
        <f t="shared" si="10"/>
        <v>104</v>
      </c>
      <c r="AD105" s="249">
        <f>vlookup(LEFT(A105,1),Coordinate,9,false)</f>
        <v>5</v>
      </c>
      <c r="AE105" s="249">
        <f>VLOOKUP(MID(A105,2,1),Coordinate,9,false)</f>
        <v>20</v>
      </c>
      <c r="AF105" s="250">
        <f>VLOOKUP(MID(A105,3,1),Coordinate,9,false)</f>
        <v>25</v>
      </c>
      <c r="AG105" s="250">
        <f>VLOOKUP(MID(A105,4,1),Coordinate,9,false)</f>
        <v>25</v>
      </c>
      <c r="AH105" s="250">
        <f>VLOOKUP(MID(A105,5,1),Coordinate,9,false)</f>
        <v>8</v>
      </c>
      <c r="AI105" s="250">
        <f>VLOOKUP(MID(A105,6,1),Coordinate,9,false)</f>
        <v>4</v>
      </c>
      <c r="AJ105" s="248">
        <f>VLOOKUP(RIGHT(A105,1),Coordinate,9,false)</f>
        <v>17</v>
      </c>
      <c r="AK105" s="251"/>
      <c r="AL105" s="251"/>
    </row>
    <row r="106">
      <c r="A106" s="259" t="s">
        <v>1629</v>
      </c>
      <c r="B106" s="261" t="s">
        <v>1230</v>
      </c>
      <c r="C106" s="261" t="s">
        <v>1230</v>
      </c>
      <c r="D106" s="249"/>
      <c r="E106" s="249"/>
      <c r="F106" s="255" t="s">
        <v>119</v>
      </c>
      <c r="G106" s="249"/>
      <c r="H106" s="255"/>
      <c r="I106" s="242">
        <f t="shared" si="6"/>
        <v>1</v>
      </c>
      <c r="J106" s="249"/>
      <c r="K106" s="249"/>
      <c r="L106" s="255" t="s">
        <v>119</v>
      </c>
      <c r="M106" s="249"/>
      <c r="N106" s="249"/>
      <c r="O106" s="242">
        <f t="shared" si="7"/>
        <v>1</v>
      </c>
      <c r="P106" s="246" t="s">
        <v>394</v>
      </c>
      <c r="Q106" s="257" t="str">
        <f>IF(ISBLANK(P105),"",VLOOKUP(P105,Level,2,false))</f>
        <v>#N/A</v>
      </c>
      <c r="R106" s="311" t="s">
        <v>1452</v>
      </c>
      <c r="S106" s="257" t="str">
        <f>IF(ISBLANK(R105),"",VLOOKUP(R105,Level,2,false))</f>
        <v/>
      </c>
      <c r="T106" s="246" t="s">
        <v>394</v>
      </c>
      <c r="U106" s="315" t="str">
        <f>IF(ISBLANK(T103),"",VLOOKUP(T103,Intelligents,2,false))</f>
        <v/>
      </c>
      <c r="V106" s="255" t="s">
        <v>182</v>
      </c>
      <c r="W106" s="255" t="s">
        <v>182</v>
      </c>
      <c r="X106" s="255" t="s">
        <v>182</v>
      </c>
      <c r="Y106" s="246" t="s">
        <v>1630</v>
      </c>
      <c r="Z106" s="244">
        <f>IF(ISBLANK(A106),"",VLOOKUP(LEFT(A106,1),Coordinate,2,FALSE))</f>
        <v>2</v>
      </c>
      <c r="AA106" s="247">
        <f t="shared" si="8"/>
        <v>2</v>
      </c>
      <c r="AB106" s="248" t="str">
        <f t="shared" si="9"/>
        <v>#N/A</v>
      </c>
      <c r="AC106" s="248">
        <f t="shared" si="10"/>
        <v>38</v>
      </c>
      <c r="AD106" s="249">
        <f>vlookup(LEFT(A106,1),Coordinate,9,false)</f>
        <v>6</v>
      </c>
      <c r="AE106" s="249">
        <f>VLOOKUP(MID(A106,2,1),Coordinate,9,false)</f>
        <v>0</v>
      </c>
      <c r="AF106" s="250">
        <f>VLOOKUP(MID(A106,3,1),Coordinate,9,false)</f>
        <v>13</v>
      </c>
      <c r="AG106" s="250">
        <f>VLOOKUP(MID(A106,4,1),Coordinate,9,false)</f>
        <v>3</v>
      </c>
      <c r="AH106" s="250">
        <f>VLOOKUP(MID(A106,5,1),Coordinate,9,false)</f>
        <v>0</v>
      </c>
      <c r="AI106" s="250">
        <f>VLOOKUP(MID(A106,6,1),Coordinate,9,false)</f>
        <v>11</v>
      </c>
      <c r="AJ106" s="248">
        <f>VLOOKUP(RIGHT(A106,1),Coordinate,9,false)</f>
        <v>5</v>
      </c>
      <c r="AK106" s="252"/>
      <c r="AL106" s="252"/>
    </row>
    <row r="107">
      <c r="A107" s="259" t="s">
        <v>1631</v>
      </c>
      <c r="B107" s="240" t="str">
        <f>VLOOKUP(AC107,Planet,2,false)</f>
        <v>Sigma Nipperus III</v>
      </c>
      <c r="C107" s="246" t="s">
        <v>1200</v>
      </c>
      <c r="D107" s="249"/>
      <c r="E107" s="249"/>
      <c r="F107" s="249"/>
      <c r="G107" s="249"/>
      <c r="H107" s="255" t="s">
        <v>119</v>
      </c>
      <c r="I107" s="242">
        <f t="shared" si="6"/>
        <v>1</v>
      </c>
      <c r="J107" s="249"/>
      <c r="K107" s="249"/>
      <c r="L107" s="255" t="s">
        <v>119</v>
      </c>
      <c r="M107" s="249"/>
      <c r="N107" s="249"/>
      <c r="O107" s="242">
        <f t="shared" si="7"/>
        <v>1</v>
      </c>
      <c r="P107" s="246" t="s">
        <v>394</v>
      </c>
      <c r="Q107" s="244" t="str">
        <f>IF(ISBLANK(P107),"",VLOOKUP(P107,Level,2,false))</f>
        <v/>
      </c>
      <c r="R107" s="246" t="s">
        <v>1440</v>
      </c>
      <c r="S107" s="244" t="str">
        <f>IF(ISBLANK(R107),"",VLOOKUP(R107,Level,2,false))</f>
        <v>#N/A</v>
      </c>
      <c r="T107" s="246" t="s">
        <v>1175</v>
      </c>
      <c r="U107" s="244">
        <f>IF(ISBLANK(T107),"",VLOOKUP(T107,Intelligents,2,false))</f>
        <v>2</v>
      </c>
      <c r="V107" s="255" t="s">
        <v>182</v>
      </c>
      <c r="W107" s="255" t="s">
        <v>119</v>
      </c>
      <c r="X107" s="255" t="s">
        <v>182</v>
      </c>
      <c r="Y107" s="246" t="s">
        <v>1633</v>
      </c>
      <c r="Z107" s="244">
        <f>IF(ISBLANK(A107),"",VLOOKUP(LEFT(A107,1),Coordinate,2,FALSE))</f>
        <v>2</v>
      </c>
      <c r="AA107" s="247">
        <f t="shared" si="8"/>
        <v>2</v>
      </c>
      <c r="AB107" s="248" t="str">
        <f t="shared" si="9"/>
        <v>#N/A</v>
      </c>
      <c r="AC107" s="248">
        <f t="shared" si="10"/>
        <v>21</v>
      </c>
      <c r="AD107" s="249">
        <f>vlookup(LEFT(A107,1),Coordinate,9,false)</f>
        <v>6</v>
      </c>
      <c r="AE107" s="249">
        <f>VLOOKUP(MID(A107,2,1),Coordinate,9,false)</f>
        <v>5</v>
      </c>
      <c r="AF107" s="250">
        <f>VLOOKUP(MID(A107,3,1),Coordinate,9,false)</f>
        <v>4</v>
      </c>
      <c r="AG107" s="250">
        <f>VLOOKUP(MID(A107,4,1),Coordinate,9,false)</f>
        <v>3</v>
      </c>
      <c r="AH107" s="250">
        <f>VLOOKUP(MID(A107,5,1),Coordinate,9,false)</f>
        <v>2</v>
      </c>
      <c r="AI107" s="250">
        <f>VLOOKUP(MID(A107,6,1),Coordinate,9,false)</f>
        <v>1</v>
      </c>
      <c r="AJ107" s="248">
        <f>VLOOKUP(RIGHT(A107,1),Coordinate,9,false)</f>
        <v>0</v>
      </c>
      <c r="AK107" s="252"/>
      <c r="AL107" s="252"/>
    </row>
    <row r="108">
      <c r="A108" s="259" t="s">
        <v>1634</v>
      </c>
      <c r="B108" s="240" t="str">
        <f>VLOOKUP(AC108,Planet,2,false)</f>
        <v>Epsilon Fritus X</v>
      </c>
      <c r="C108" s="260" t="s">
        <v>1263</v>
      </c>
      <c r="D108" s="255"/>
      <c r="E108" s="255"/>
      <c r="F108" s="255"/>
      <c r="G108" s="255" t="s">
        <v>119</v>
      </c>
      <c r="H108" s="255"/>
      <c r="I108" s="242">
        <f t="shared" si="6"/>
        <v>1</v>
      </c>
      <c r="J108" s="255" t="s">
        <v>119</v>
      </c>
      <c r="K108" s="255"/>
      <c r="L108" s="255"/>
      <c r="M108" s="255"/>
      <c r="N108" s="255"/>
      <c r="O108" s="242">
        <f t="shared" si="7"/>
        <v>1</v>
      </c>
      <c r="P108" s="246" t="s">
        <v>1452</v>
      </c>
      <c r="Q108" s="244" t="str">
        <f>IF(ISBLANK(P108),"",VLOOKUP(P108,Level,2,false))</f>
        <v>#N/A</v>
      </c>
      <c r="R108" s="246" t="s">
        <v>1452</v>
      </c>
      <c r="S108" s="244" t="str">
        <f>IF(ISBLANK(R108),"",VLOOKUP(R108,Level,2,false))</f>
        <v>#N/A</v>
      </c>
      <c r="T108" s="246" t="s">
        <v>394</v>
      </c>
      <c r="U108" s="244" t="str">
        <f>IF(ISBLANK(T108),"",VLOOKUP(T108,Intelligents,2,false))</f>
        <v/>
      </c>
      <c r="V108" s="255" t="s">
        <v>182</v>
      </c>
      <c r="W108" s="255" t="s">
        <v>119</v>
      </c>
      <c r="X108" s="255" t="s">
        <v>119</v>
      </c>
      <c r="Y108" s="246"/>
      <c r="Z108" s="244">
        <f>IF(ISBLANK(A108),"",VLOOKUP(LEFT(A108,1),Coordinate,2,FALSE))</f>
        <v>2</v>
      </c>
      <c r="AA108" s="247">
        <f t="shared" si="8"/>
        <v>2</v>
      </c>
      <c r="AB108" s="248" t="str">
        <f t="shared" si="9"/>
        <v>#N/A</v>
      </c>
      <c r="AC108" s="248">
        <f t="shared" si="10"/>
        <v>56</v>
      </c>
      <c r="AD108" s="249">
        <f>vlookup(LEFT(A108,1),Coordinate,9,false)</f>
        <v>6</v>
      </c>
      <c r="AE108" s="249">
        <f>VLOOKUP(MID(A108,2,1),Coordinate,9,false)</f>
        <v>8</v>
      </c>
      <c r="AF108" s="250">
        <f>VLOOKUP(MID(A108,3,1),Coordinate,9,false)</f>
        <v>0</v>
      </c>
      <c r="AG108" s="250">
        <f>VLOOKUP(MID(A108,4,1),Coordinate,9,false)</f>
        <v>13</v>
      </c>
      <c r="AH108" s="250">
        <f>VLOOKUP(MID(A108,5,1),Coordinate,9,false)</f>
        <v>10</v>
      </c>
      <c r="AI108" s="250">
        <f>VLOOKUP(MID(A108,6,1),Coordinate,9,false)</f>
        <v>9</v>
      </c>
      <c r="AJ108" s="248">
        <f>VLOOKUP(RIGHT(A108,1),Coordinate,9,false)</f>
        <v>10</v>
      </c>
      <c r="AK108" s="251"/>
      <c r="AL108" s="251"/>
    </row>
    <row r="109">
      <c r="A109" s="254" t="s">
        <v>1635</v>
      </c>
      <c r="B109" s="240" t="str">
        <f>VLOOKUP(AC109,Planet,2,false)</f>
        <v>Phi Robinson VIII</v>
      </c>
      <c r="C109" s="260" t="s">
        <v>1345</v>
      </c>
      <c r="D109" s="255" t="s">
        <v>119</v>
      </c>
      <c r="E109" s="255"/>
      <c r="F109" s="255"/>
      <c r="G109" s="255"/>
      <c r="H109" s="255"/>
      <c r="I109" s="242">
        <f t="shared" si="6"/>
        <v>1</v>
      </c>
      <c r="J109" s="255"/>
      <c r="K109" s="255"/>
      <c r="L109" s="255"/>
      <c r="M109" s="255" t="s">
        <v>119</v>
      </c>
      <c r="N109" s="255"/>
      <c r="O109" s="242">
        <f t="shared" si="7"/>
        <v>1</v>
      </c>
      <c r="P109" s="246" t="s">
        <v>1452</v>
      </c>
      <c r="Q109" s="244" t="str">
        <f>IF(ISBLANK(P109),"",VLOOKUP(P109,Level,2,false))</f>
        <v>#N/A</v>
      </c>
      <c r="R109" s="246" t="s">
        <v>1440</v>
      </c>
      <c r="S109" s="244" t="str">
        <f>IF(ISBLANK(R109),"",VLOOKUP(R109,Level,2,false))</f>
        <v>#N/A</v>
      </c>
      <c r="T109" s="246" t="s">
        <v>394</v>
      </c>
      <c r="U109" s="244" t="str">
        <f>IF(ISBLANK(T109),"",VLOOKUP(T109,Intelligents,2,false))</f>
        <v/>
      </c>
      <c r="V109" s="255" t="s">
        <v>119</v>
      </c>
      <c r="W109" s="255" t="s">
        <v>119</v>
      </c>
      <c r="X109" s="255" t="s">
        <v>182</v>
      </c>
      <c r="Y109" s="246"/>
      <c r="Z109" s="244">
        <f>IF(ISBLANK(A109),"",VLOOKUP(LEFT(A109,1),Coordinate,2,FALSE))</f>
        <v>2</v>
      </c>
      <c r="AA109" s="247">
        <f t="shared" si="8"/>
        <v>2</v>
      </c>
      <c r="AB109" s="248" t="str">
        <f t="shared" si="9"/>
        <v>#N/A</v>
      </c>
      <c r="AC109" s="248">
        <f t="shared" si="10"/>
        <v>93</v>
      </c>
      <c r="AD109" s="249">
        <f>vlookup(LEFT(A109,1),Coordinate,9,false)</f>
        <v>6</v>
      </c>
      <c r="AE109" s="249">
        <f>VLOOKUP(MID(A109,2,1),Coordinate,9,false)</f>
        <v>14</v>
      </c>
      <c r="AF109" s="250">
        <f>VLOOKUP(MID(A109,3,1),Coordinate,9,false)</f>
        <v>8</v>
      </c>
      <c r="AG109" s="250">
        <f>VLOOKUP(MID(A109,4,1),Coordinate,9,false)</f>
        <v>13</v>
      </c>
      <c r="AH109" s="250">
        <f>VLOOKUP(MID(A109,5,1),Coordinate,9,false)</f>
        <v>6</v>
      </c>
      <c r="AI109" s="250">
        <f>VLOOKUP(MID(A109,6,1),Coordinate,9,false)</f>
        <v>23</v>
      </c>
      <c r="AJ109" s="248">
        <f>VLOOKUP(RIGHT(A109,1),Coordinate,9,false)</f>
        <v>23</v>
      </c>
      <c r="AK109" s="251"/>
      <c r="AL109" s="251"/>
    </row>
    <row r="110">
      <c r="A110" s="254" t="s">
        <v>381</v>
      </c>
      <c r="B110" s="240" t="str">
        <f>VLOOKUP(AC110,Planet,2,false)</f>
        <v>Allopecius Khan VII</v>
      </c>
      <c r="C110" s="260" t="s">
        <v>1299</v>
      </c>
      <c r="D110" s="255" t="s">
        <v>119</v>
      </c>
      <c r="E110" s="255"/>
      <c r="F110" s="255"/>
      <c r="G110" s="255"/>
      <c r="H110" s="255"/>
      <c r="I110" s="242">
        <f t="shared" si="6"/>
        <v>1</v>
      </c>
      <c r="J110" s="255"/>
      <c r="K110" s="255"/>
      <c r="L110" s="255" t="s">
        <v>119</v>
      </c>
      <c r="M110" s="255"/>
      <c r="N110" s="255"/>
      <c r="O110" s="242">
        <f t="shared" si="7"/>
        <v>1</v>
      </c>
      <c r="P110" s="246" t="s">
        <v>394</v>
      </c>
      <c r="Q110" s="244" t="str">
        <f>IF(ISBLANK(P110),"",VLOOKUP(P110,Level,2,false))</f>
        <v/>
      </c>
      <c r="R110" s="246" t="s">
        <v>394</v>
      </c>
      <c r="S110" s="244" t="str">
        <f>IF(ISBLANK(R110),"",VLOOKUP(R110,Level,2,false))</f>
        <v/>
      </c>
      <c r="T110" s="246" t="s">
        <v>394</v>
      </c>
      <c r="U110" s="244" t="str">
        <f>IF(ISBLANK(T110),"",VLOOKUP(T110,Intelligents,2,false))</f>
        <v/>
      </c>
      <c r="V110" s="255" t="s">
        <v>182</v>
      </c>
      <c r="W110" s="255" t="s">
        <v>119</v>
      </c>
      <c r="X110" s="255" t="s">
        <v>182</v>
      </c>
      <c r="Y110" s="246"/>
      <c r="Z110" s="244">
        <f>IF(ISBLANK(A110),"",VLOOKUP(LEFT(A110,1),Coordinate,2,FALSE))</f>
        <v>2</v>
      </c>
      <c r="AA110" s="247">
        <f t="shared" si="8"/>
        <v>2</v>
      </c>
      <c r="AB110" s="248">
        <f t="shared" si="9"/>
        <v>0</v>
      </c>
      <c r="AC110" s="248">
        <f t="shared" si="10"/>
        <v>72</v>
      </c>
      <c r="AD110" s="249">
        <f>vlookup(LEFT(A110,1),Coordinate,9,false)</f>
        <v>6</v>
      </c>
      <c r="AE110" s="249">
        <f>VLOOKUP(MID(A110,2,1),Coordinate,9,false)</f>
        <v>17</v>
      </c>
      <c r="AF110" s="250">
        <f>VLOOKUP(MID(A110,3,1),Coordinate,9,false)</f>
        <v>4</v>
      </c>
      <c r="AG110" s="250">
        <f>VLOOKUP(MID(A110,4,1),Coordinate,9,false)</f>
        <v>24</v>
      </c>
      <c r="AH110" s="250">
        <f>VLOOKUP(MID(A110,5,1),Coordinate,9,false)</f>
        <v>2</v>
      </c>
      <c r="AI110" s="250">
        <f>VLOOKUP(MID(A110,6,1),Coordinate,9,false)</f>
        <v>0</v>
      </c>
      <c r="AJ110" s="248">
        <f>VLOOKUP(RIGHT(A110,1),Coordinate,9,false)</f>
        <v>19</v>
      </c>
      <c r="AK110" s="251"/>
      <c r="AL110" s="251"/>
    </row>
    <row r="111">
      <c r="A111" s="254" t="s">
        <v>1639</v>
      </c>
      <c r="B111" s="240" t="str">
        <f>VLOOKUP(AC111,Planet,2,false)</f>
        <v>Sigma Allopecius VII</v>
      </c>
      <c r="C111" s="260" t="s">
        <v>1250</v>
      </c>
      <c r="D111" s="255"/>
      <c r="E111" s="255" t="s">
        <v>119</v>
      </c>
      <c r="F111" s="255"/>
      <c r="G111" s="255"/>
      <c r="H111" s="255"/>
      <c r="I111" s="242">
        <f t="shared" si="6"/>
        <v>1</v>
      </c>
      <c r="J111" s="255"/>
      <c r="K111" s="255"/>
      <c r="L111" s="255"/>
      <c r="M111" s="255"/>
      <c r="N111" s="255" t="s">
        <v>119</v>
      </c>
      <c r="O111" s="242">
        <f t="shared" si="7"/>
        <v>1</v>
      </c>
      <c r="P111" s="246" t="s">
        <v>394</v>
      </c>
      <c r="Q111" s="244" t="str">
        <f>IF(ISBLANK(P111),"",VLOOKUP(P111,Level,2,false))</f>
        <v/>
      </c>
      <c r="R111" s="246" t="s">
        <v>394</v>
      </c>
      <c r="S111" s="244" t="str">
        <f>IF(ISBLANK(R111),"",VLOOKUP(R111,Level,2,false))</f>
        <v/>
      </c>
      <c r="T111" s="246" t="s">
        <v>394</v>
      </c>
      <c r="U111" s="244" t="str">
        <f>IF(ISBLANK(T111),"",VLOOKUP(T111,Intelligents,2,false))</f>
        <v/>
      </c>
      <c r="V111" s="255" t="s">
        <v>182</v>
      </c>
      <c r="W111" s="255" t="s">
        <v>119</v>
      </c>
      <c r="X111" s="255" t="s">
        <v>182</v>
      </c>
      <c r="Y111" s="246" t="s">
        <v>1640</v>
      </c>
      <c r="Z111" s="244">
        <f>IF(ISBLANK(A111),"",VLOOKUP(LEFT(A111,1),Coordinate,2,FALSE))</f>
        <v>2</v>
      </c>
      <c r="AA111" s="247">
        <f t="shared" si="8"/>
        <v>2</v>
      </c>
      <c r="AB111" s="248">
        <f t="shared" si="9"/>
        <v>0</v>
      </c>
      <c r="AC111" s="248">
        <f t="shared" si="10"/>
        <v>49</v>
      </c>
      <c r="AD111" s="249">
        <f>vlookup(LEFT(A111,1),Coordinate,9,false)</f>
        <v>6</v>
      </c>
      <c r="AE111" s="249">
        <f>VLOOKUP(MID(A111,2,1),Coordinate,9,false)</f>
        <v>17</v>
      </c>
      <c r="AF111" s="250">
        <f>VLOOKUP(MID(A111,3,1),Coordinate,9,false)</f>
        <v>8</v>
      </c>
      <c r="AG111" s="250">
        <f>VLOOKUP(MID(A111,4,1),Coordinate,9,false)</f>
        <v>12</v>
      </c>
      <c r="AH111" s="250">
        <f>VLOOKUP(MID(A111,5,1),Coordinate,9,false)</f>
        <v>0</v>
      </c>
      <c r="AI111" s="250">
        <f>VLOOKUP(MID(A111,6,1),Coordinate,9,false)</f>
        <v>2</v>
      </c>
      <c r="AJ111" s="248">
        <f>VLOOKUP(RIGHT(A111,1),Coordinate,9,false)</f>
        <v>4</v>
      </c>
      <c r="AK111" s="251"/>
      <c r="AL111" s="251"/>
    </row>
    <row r="112">
      <c r="A112" s="254" t="s">
        <v>1642</v>
      </c>
      <c r="B112" s="240" t="str">
        <f>VLOOKUP(AC112,Planet,2,false)</f>
        <v>Allopecius Khan VII</v>
      </c>
      <c r="C112" s="260" t="s">
        <v>1299</v>
      </c>
      <c r="D112" s="255" t="s">
        <v>119</v>
      </c>
      <c r="E112" s="255"/>
      <c r="F112" s="255"/>
      <c r="G112" s="255"/>
      <c r="H112" s="255"/>
      <c r="I112" s="242">
        <f t="shared" si="6"/>
        <v>1</v>
      </c>
      <c r="J112" s="255"/>
      <c r="K112" s="255"/>
      <c r="L112" s="255" t="s">
        <v>119</v>
      </c>
      <c r="M112" s="255"/>
      <c r="N112" s="255"/>
      <c r="O112" s="242">
        <f t="shared" si="7"/>
        <v>1</v>
      </c>
      <c r="P112" s="246" t="s">
        <v>394</v>
      </c>
      <c r="Q112" s="241">
        <v>0.0</v>
      </c>
      <c r="R112" s="246" t="s">
        <v>394</v>
      </c>
      <c r="S112" s="241">
        <v>0.0</v>
      </c>
      <c r="T112" s="246" t="s">
        <v>1169</v>
      </c>
      <c r="U112" s="241">
        <v>1.0</v>
      </c>
      <c r="V112" s="255" t="s">
        <v>182</v>
      </c>
      <c r="W112" s="255" t="s">
        <v>119</v>
      </c>
      <c r="X112" s="255" t="s">
        <v>182</v>
      </c>
      <c r="Y112" s="246" t="s">
        <v>1643</v>
      </c>
      <c r="Z112" s="244">
        <f>IF(ISBLANK(A112),"",VLOOKUP(LEFT(A112,1),Coordinate,2,FALSE))</f>
        <v>2</v>
      </c>
      <c r="AA112" s="247">
        <f t="shared" si="8"/>
        <v>2</v>
      </c>
      <c r="AB112" s="248">
        <f t="shared" si="9"/>
        <v>1</v>
      </c>
      <c r="AC112" s="248">
        <f t="shared" si="10"/>
        <v>72</v>
      </c>
      <c r="AD112" s="249">
        <f>vlookup(LEFT(A112,1),Coordinate,9,false)</f>
        <v>6</v>
      </c>
      <c r="AE112" s="249">
        <f>VLOOKUP(MID(A112,2,1),Coordinate,9,false)</f>
        <v>24</v>
      </c>
      <c r="AF112" s="250">
        <f>VLOOKUP(MID(A112,3,1),Coordinate,9,false)</f>
        <v>2</v>
      </c>
      <c r="AG112" s="250">
        <f>VLOOKUP(MID(A112,4,1),Coordinate,9,false)</f>
        <v>19</v>
      </c>
      <c r="AH112" s="250">
        <f>VLOOKUP(MID(A112,5,1),Coordinate,9,false)</f>
        <v>0</v>
      </c>
      <c r="AI112" s="250">
        <f>VLOOKUP(MID(A112,6,1),Coordinate,9,false)</f>
        <v>17</v>
      </c>
      <c r="AJ112" s="248">
        <f>VLOOKUP(RIGHT(A112,1),Coordinate,9,false)</f>
        <v>4</v>
      </c>
      <c r="AK112" s="251"/>
      <c r="AL112" s="251"/>
    </row>
    <row r="113">
      <c r="A113" s="254" t="s">
        <v>1645</v>
      </c>
      <c r="B113" s="240" t="str">
        <f>VLOOKUP(AC113,Planet,2,false)</f>
        <v>Beta Belletaco IV</v>
      </c>
      <c r="C113" s="260" t="s">
        <v>1276</v>
      </c>
      <c r="D113" s="255"/>
      <c r="E113" s="255"/>
      <c r="F113" s="255"/>
      <c r="G113" s="255" t="s">
        <v>121</v>
      </c>
      <c r="H113" s="255"/>
      <c r="I113" s="242">
        <f t="shared" si="6"/>
        <v>1</v>
      </c>
      <c r="J113" s="255"/>
      <c r="K113" s="255"/>
      <c r="L113" s="255"/>
      <c r="M113" s="255"/>
      <c r="N113" s="255" t="s">
        <v>119</v>
      </c>
      <c r="O113" s="242">
        <f t="shared" si="7"/>
        <v>1</v>
      </c>
      <c r="P113" s="246" t="s">
        <v>1142</v>
      </c>
      <c r="Q113" s="244">
        <f>IF(ISBLANK(P113),"",VLOOKUP(P113,Level,2,false))</f>
        <v>2</v>
      </c>
      <c r="R113" s="246" t="s">
        <v>1452</v>
      </c>
      <c r="S113" s="244" t="str">
        <f>IF(ISBLANK(R113),"",VLOOKUP(R113,Level,2,false))</f>
        <v>#N/A</v>
      </c>
      <c r="T113" s="246" t="s">
        <v>394</v>
      </c>
      <c r="U113" s="244" t="str">
        <f>IF(ISBLANK(T113),"",VLOOKUP(T113,Intelligents,2,false))</f>
        <v/>
      </c>
      <c r="V113" s="255" t="s">
        <v>182</v>
      </c>
      <c r="W113" s="255" t="s">
        <v>182</v>
      </c>
      <c r="X113" s="255" t="s">
        <v>182</v>
      </c>
      <c r="Y113" s="246" t="s">
        <v>1646</v>
      </c>
      <c r="Z113" s="244">
        <f>IF(ISBLANK(A113),"",VLOOKUP(LEFT(A113,1),Coordinate,2,FALSE))</f>
        <v>2</v>
      </c>
      <c r="AA113" s="247">
        <f t="shared" si="8"/>
        <v>2</v>
      </c>
      <c r="AB113" s="248" t="str">
        <f t="shared" si="9"/>
        <v>#N/A</v>
      </c>
      <c r="AC113" s="248">
        <f t="shared" si="10"/>
        <v>63</v>
      </c>
      <c r="AD113" s="249">
        <f>vlookup(LEFT(A113,1),Coordinate,9,false)</f>
        <v>7</v>
      </c>
      <c r="AE113" s="249">
        <f>VLOOKUP(MID(A113,2,1),Coordinate,9,false)</f>
        <v>0</v>
      </c>
      <c r="AF113" s="250">
        <f>VLOOKUP(MID(A113,3,1),Coordinate,9,false)</f>
        <v>12</v>
      </c>
      <c r="AG113" s="250">
        <f>VLOOKUP(MID(A113,4,1),Coordinate,9,false)</f>
        <v>1</v>
      </c>
      <c r="AH113" s="250">
        <f>VLOOKUP(MID(A113,5,1),Coordinate,9,false)</f>
        <v>20</v>
      </c>
      <c r="AI113" s="250">
        <f>VLOOKUP(MID(A113,6,1),Coordinate,9,false)</f>
        <v>17</v>
      </c>
      <c r="AJ113" s="248">
        <f>VLOOKUP(RIGHT(A113,1),Coordinate,9,false)</f>
        <v>6</v>
      </c>
      <c r="AK113" s="251"/>
      <c r="AL113" s="251"/>
    </row>
    <row r="114">
      <c r="A114" s="254" t="s">
        <v>1648</v>
      </c>
      <c r="B114" s="240" t="str">
        <f>VLOOKUP(AC114,Planet,2,false)</f>
        <v>Theta Misogynous X</v>
      </c>
      <c r="C114" s="260" t="s">
        <v>1272</v>
      </c>
      <c r="D114" s="255"/>
      <c r="E114" s="255"/>
      <c r="F114" s="255" t="s">
        <v>119</v>
      </c>
      <c r="G114" s="255"/>
      <c r="H114" s="255"/>
      <c r="I114" s="242">
        <f t="shared" si="6"/>
        <v>1</v>
      </c>
      <c r="J114" s="255"/>
      <c r="K114" s="255"/>
      <c r="L114" s="255"/>
      <c r="M114" s="255"/>
      <c r="N114" s="255" t="s">
        <v>119</v>
      </c>
      <c r="O114" s="242">
        <f t="shared" si="7"/>
        <v>1</v>
      </c>
      <c r="P114" s="246" t="s">
        <v>394</v>
      </c>
      <c r="Q114" s="244" t="str">
        <f>IF(ISBLANK(P114),"",VLOOKUP(P114,Level,2,false))</f>
        <v/>
      </c>
      <c r="R114" s="246" t="s">
        <v>394</v>
      </c>
      <c r="S114" s="244" t="str">
        <f>IF(ISBLANK(R114),"",VLOOKUP(R114,Level,2,false))</f>
        <v/>
      </c>
      <c r="T114" s="246" t="s">
        <v>394</v>
      </c>
      <c r="U114" s="244" t="str">
        <f>IF(ISBLANK(T114),"",VLOOKUP(T114,Intelligents,2,false))</f>
        <v/>
      </c>
      <c r="V114" s="255" t="s">
        <v>182</v>
      </c>
      <c r="W114" s="255" t="s">
        <v>182</v>
      </c>
      <c r="X114" s="255" t="s">
        <v>182</v>
      </c>
      <c r="Y114" s="252"/>
      <c r="Z114" s="244">
        <f>IF(ISBLANK(A114),"",VLOOKUP(LEFT(A114,1),Coordinate,2,FALSE))</f>
        <v>2</v>
      </c>
      <c r="AA114" s="247">
        <f t="shared" si="8"/>
        <v>2</v>
      </c>
      <c r="AB114" s="248">
        <f t="shared" si="9"/>
        <v>0</v>
      </c>
      <c r="AC114" s="248">
        <f t="shared" si="10"/>
        <v>61</v>
      </c>
      <c r="AD114" s="249">
        <f>vlookup(LEFT(A114,1),Coordinate,9,false)</f>
        <v>7</v>
      </c>
      <c r="AE114" s="249">
        <f>VLOOKUP(MID(A114,2,1),Coordinate,9,false)</f>
        <v>0</v>
      </c>
      <c r="AF114" s="250">
        <f>VLOOKUP(MID(A114,3,1),Coordinate,9,false)</f>
        <v>12</v>
      </c>
      <c r="AG114" s="250">
        <f>VLOOKUP(MID(A114,4,1),Coordinate,9,false)</f>
        <v>12</v>
      </c>
      <c r="AH114" s="250">
        <f>VLOOKUP(MID(A114,5,1),Coordinate,9,false)</f>
        <v>14</v>
      </c>
      <c r="AI114" s="250">
        <f>VLOOKUP(MID(A114,6,1),Coordinate,9,false)</f>
        <v>13</v>
      </c>
      <c r="AJ114" s="248">
        <f>VLOOKUP(RIGHT(A114,1),Coordinate,9,false)</f>
        <v>3</v>
      </c>
      <c r="AK114" s="251"/>
      <c r="AL114" s="251"/>
    </row>
    <row r="115">
      <c r="A115" s="254" t="s">
        <v>1650</v>
      </c>
      <c r="B115" s="240" t="str">
        <f>VLOOKUP(AC115,Planet,2,false)</f>
        <v>Allopecius Brown V</v>
      </c>
      <c r="C115" s="260" t="s">
        <v>1329</v>
      </c>
      <c r="D115" s="255"/>
      <c r="E115" s="255"/>
      <c r="F115" s="255" t="s">
        <v>119</v>
      </c>
      <c r="G115" s="255"/>
      <c r="H115" s="255"/>
      <c r="I115" s="242">
        <f t="shared" si="6"/>
        <v>1</v>
      </c>
      <c r="J115" s="255"/>
      <c r="K115" s="255"/>
      <c r="L115" s="255"/>
      <c r="M115" s="255"/>
      <c r="N115" s="255" t="s">
        <v>119</v>
      </c>
      <c r="O115" s="242">
        <f t="shared" si="7"/>
        <v>1</v>
      </c>
      <c r="P115" s="246" t="s">
        <v>1467</v>
      </c>
      <c r="Q115" s="244" t="str">
        <f>IF(ISBLANK(P115),"",VLOOKUP(P115,Level,2,false))</f>
        <v>#N/A</v>
      </c>
      <c r="R115" s="246" t="s">
        <v>1452</v>
      </c>
      <c r="S115" s="244" t="str">
        <f>IF(ISBLANK(R115),"",VLOOKUP(R115,Level,2,false))</f>
        <v>#N/A</v>
      </c>
      <c r="T115" s="246" t="s">
        <v>394</v>
      </c>
      <c r="U115" s="244" t="str">
        <f>IF(ISBLANK(T115),"",VLOOKUP(T115,Intelligents,2,false))</f>
        <v/>
      </c>
      <c r="V115" s="255" t="s">
        <v>182</v>
      </c>
      <c r="W115" s="255" t="s">
        <v>119</v>
      </c>
      <c r="X115" s="255" t="s">
        <v>182</v>
      </c>
      <c r="Y115" s="252"/>
      <c r="Z115" s="244">
        <f>IF(ISBLANK(A115),"",VLOOKUP(LEFT(A115,1),Coordinate,2,FALSE))</f>
        <v>2</v>
      </c>
      <c r="AA115" s="247">
        <f t="shared" si="8"/>
        <v>2</v>
      </c>
      <c r="AB115" s="248" t="str">
        <f t="shared" si="9"/>
        <v>#N/A</v>
      </c>
      <c r="AC115" s="248">
        <f t="shared" si="10"/>
        <v>85</v>
      </c>
      <c r="AD115" s="249">
        <f>vlookup(LEFT(A115,1),Coordinate,9,false)</f>
        <v>7</v>
      </c>
      <c r="AE115" s="249">
        <f>VLOOKUP(MID(A115,2,1),Coordinate,9,false)</f>
        <v>0</v>
      </c>
      <c r="AF115" s="250">
        <f>VLOOKUP(MID(A115,3,1),Coordinate,9,false)</f>
        <v>12</v>
      </c>
      <c r="AG115" s="250">
        <f>VLOOKUP(MID(A115,4,1),Coordinate,9,false)</f>
        <v>19</v>
      </c>
      <c r="AH115" s="250">
        <f>VLOOKUP(MID(A115,5,1),Coordinate,9,false)</f>
        <v>14</v>
      </c>
      <c r="AI115" s="250">
        <f>VLOOKUP(MID(A115,6,1),Coordinate,9,false)</f>
        <v>14</v>
      </c>
      <c r="AJ115" s="248">
        <f>VLOOKUP(RIGHT(A115,1),Coordinate,9,false)</f>
        <v>19</v>
      </c>
      <c r="AK115" s="251"/>
      <c r="AL115" s="251"/>
    </row>
    <row r="116">
      <c r="A116" s="254" t="s">
        <v>544</v>
      </c>
      <c r="B116" s="240" t="str">
        <f>VLOOKUP(AC116,Planet,2,false)</f>
        <v>Phi Perambulus II</v>
      </c>
      <c r="C116" s="170" t="s">
        <v>1234</v>
      </c>
      <c r="D116" s="249"/>
      <c r="E116" s="249"/>
      <c r="F116" s="255" t="s">
        <v>119</v>
      </c>
      <c r="G116" s="249"/>
      <c r="H116" s="249"/>
      <c r="I116" s="242">
        <f t="shared" si="6"/>
        <v>1</v>
      </c>
      <c r="J116" s="255" t="s">
        <v>119</v>
      </c>
      <c r="K116" s="249"/>
      <c r="L116" s="249"/>
      <c r="M116" s="249"/>
      <c r="N116" s="249"/>
      <c r="O116" s="242">
        <f t="shared" si="7"/>
        <v>1</v>
      </c>
      <c r="P116" s="246" t="s">
        <v>394</v>
      </c>
      <c r="Q116" s="244" t="str">
        <f>IF(ISBLANK(P116),"",VLOOKUP(P116,Level,2,false))</f>
        <v/>
      </c>
      <c r="R116" s="246" t="s">
        <v>194</v>
      </c>
      <c r="S116" s="244">
        <f>IF(ISBLANK(R116),"",VLOOKUP(R116,Level,2,false))</f>
        <v>1</v>
      </c>
      <c r="T116" s="246" t="s">
        <v>1175</v>
      </c>
      <c r="U116" s="244">
        <f>IF(ISBLANK(T116),"",VLOOKUP(T116,Intelligents,2,false))</f>
        <v>2</v>
      </c>
      <c r="V116" s="255" t="s">
        <v>182</v>
      </c>
      <c r="W116" s="255" t="s">
        <v>119</v>
      </c>
      <c r="X116" s="255" t="s">
        <v>119</v>
      </c>
      <c r="Y116" s="246" t="s">
        <v>1515</v>
      </c>
      <c r="Z116" s="244">
        <f>IF(ISBLANK(A116),"",VLOOKUP(LEFT(A116,1),Coordinate,2,FALSE))</f>
        <v>2</v>
      </c>
      <c r="AA116" s="247">
        <f t="shared" si="8"/>
        <v>2</v>
      </c>
      <c r="AB116" s="248">
        <f t="shared" si="9"/>
        <v>2</v>
      </c>
      <c r="AC116" s="248">
        <f t="shared" si="10"/>
        <v>41</v>
      </c>
      <c r="AD116" s="249">
        <f>vlookup(LEFT(A116,1),Coordinate,9,false)</f>
        <v>7</v>
      </c>
      <c r="AE116" s="249">
        <f>VLOOKUP(MID(A116,2,1),Coordinate,9,false)</f>
        <v>0</v>
      </c>
      <c r="AF116" s="250">
        <f>VLOOKUP(MID(A116,3,1),Coordinate,9,false)</f>
        <v>17</v>
      </c>
      <c r="AG116" s="250">
        <f>VLOOKUP(MID(A116,4,1),Coordinate,9,false)</f>
        <v>0</v>
      </c>
      <c r="AH116" s="250">
        <f>VLOOKUP(MID(A116,5,1),Coordinate,9,false)</f>
        <v>12</v>
      </c>
      <c r="AI116" s="250">
        <f>VLOOKUP(MID(A116,6,1),Coordinate,9,false)</f>
        <v>1</v>
      </c>
      <c r="AJ116" s="248">
        <f>VLOOKUP(RIGHT(A116,1),Coordinate,9,false)</f>
        <v>4</v>
      </c>
      <c r="AK116" s="256"/>
      <c r="AL116" s="256"/>
    </row>
    <row r="117">
      <c r="A117" s="254" t="s">
        <v>1655</v>
      </c>
      <c r="B117" s="240" t="str">
        <f>VLOOKUP(AC117,Planet,2,false)</f>
        <v>Alpha Thompson XI</v>
      </c>
      <c r="C117" s="246" t="s">
        <v>1253</v>
      </c>
      <c r="D117" s="249"/>
      <c r="E117" s="249"/>
      <c r="F117" s="255" t="s">
        <v>119</v>
      </c>
      <c r="G117" s="249"/>
      <c r="H117" s="249"/>
      <c r="I117" s="242">
        <f t="shared" si="6"/>
        <v>1</v>
      </c>
      <c r="J117" s="255" t="s">
        <v>119</v>
      </c>
      <c r="K117" s="249"/>
      <c r="L117" s="249"/>
      <c r="M117" s="249"/>
      <c r="N117" s="249"/>
      <c r="O117" s="242">
        <f t="shared" si="7"/>
        <v>1</v>
      </c>
      <c r="P117" s="246" t="s">
        <v>394</v>
      </c>
      <c r="Q117" s="244" t="str">
        <f>IF(ISBLANK(P117),"",VLOOKUP(P117,Level,2,false))</f>
        <v/>
      </c>
      <c r="R117" s="246" t="s">
        <v>394</v>
      </c>
      <c r="S117" s="244" t="str">
        <f>IF(ISBLANK(R117),"",VLOOKUP(R117,Level,2,false))</f>
        <v/>
      </c>
      <c r="T117" s="246" t="s">
        <v>394</v>
      </c>
      <c r="U117" s="244" t="str">
        <f>IF(ISBLANK(T117),"",VLOOKUP(T117,Intelligents,2,false))</f>
        <v/>
      </c>
      <c r="V117" s="255" t="s">
        <v>182</v>
      </c>
      <c r="W117" s="255" t="s">
        <v>182</v>
      </c>
      <c r="X117" s="255" t="s">
        <v>119</v>
      </c>
      <c r="Y117" s="326" t="s">
        <v>1656</v>
      </c>
      <c r="Z117" s="244">
        <f>IF(ISBLANK(A117),"",VLOOKUP(LEFT(A117,1),Coordinate,2,FALSE))</f>
        <v>2</v>
      </c>
      <c r="AA117" s="247">
        <f t="shared" si="8"/>
        <v>2</v>
      </c>
      <c r="AB117" s="248">
        <f t="shared" si="9"/>
        <v>0</v>
      </c>
      <c r="AC117" s="248">
        <f t="shared" si="10"/>
        <v>51</v>
      </c>
      <c r="AD117" s="249">
        <f>vlookup(LEFT(A117,1),Coordinate,9,false)</f>
        <v>7</v>
      </c>
      <c r="AE117" s="249">
        <f>VLOOKUP(MID(A117,2,1),Coordinate,9,false)</f>
        <v>1</v>
      </c>
      <c r="AF117" s="250">
        <f>VLOOKUP(MID(A117,3,1),Coordinate,9,false)</f>
        <v>4</v>
      </c>
      <c r="AG117" s="250">
        <f>VLOOKUP(MID(A117,4,1),Coordinate,9,false)</f>
        <v>15</v>
      </c>
      <c r="AH117" s="250">
        <f>VLOOKUP(MID(A117,5,1),Coordinate,9,false)</f>
        <v>8</v>
      </c>
      <c r="AI117" s="250">
        <f>VLOOKUP(MID(A117,6,1),Coordinate,9,false)</f>
        <v>8</v>
      </c>
      <c r="AJ117" s="248">
        <f>VLOOKUP(RIGHT(A117,1),Coordinate,9,false)</f>
        <v>8</v>
      </c>
      <c r="AK117" s="256"/>
      <c r="AL117" s="256"/>
    </row>
    <row r="118">
      <c r="A118" s="170" t="s">
        <v>1659</v>
      </c>
      <c r="B118" s="240" t="str">
        <f>VLOOKUP(AC118,Planet,2,false)</f>
        <v>Omicron Allen XI</v>
      </c>
      <c r="C118" s="170" t="s">
        <v>1267</v>
      </c>
      <c r="D118" s="249"/>
      <c r="E118" s="249"/>
      <c r="F118" s="255" t="s">
        <v>119</v>
      </c>
      <c r="G118" s="249"/>
      <c r="H118" s="249"/>
      <c r="I118" s="242">
        <f t="shared" si="6"/>
        <v>1</v>
      </c>
      <c r="J118" s="255" t="s">
        <v>119</v>
      </c>
      <c r="K118" s="249"/>
      <c r="L118" s="249"/>
      <c r="M118" s="249"/>
      <c r="N118" s="249"/>
      <c r="O118" s="242">
        <f t="shared" si="7"/>
        <v>1</v>
      </c>
      <c r="P118" s="246" t="s">
        <v>394</v>
      </c>
      <c r="Q118" s="244" t="str">
        <f>IF(ISBLANK(P118),"",VLOOKUP(P118,Level,2,false))</f>
        <v/>
      </c>
      <c r="R118" s="246" t="s">
        <v>1142</v>
      </c>
      <c r="S118" s="244">
        <f>IF(ISBLANK(R118),"",VLOOKUP(R118,Level,2,false))</f>
        <v>2</v>
      </c>
      <c r="T118" s="246" t="s">
        <v>394</v>
      </c>
      <c r="U118" s="244" t="str">
        <f>IF(ISBLANK(T118),"",VLOOKUP(T118,Intelligents,2,false))</f>
        <v/>
      </c>
      <c r="V118" s="255" t="s">
        <v>119</v>
      </c>
      <c r="W118" s="255" t="s">
        <v>119</v>
      </c>
      <c r="X118" s="255" t="s">
        <v>182</v>
      </c>
      <c r="Y118" s="252"/>
      <c r="Z118" s="244">
        <f>IF(ISBLANK(A118),"",VLOOKUP(LEFT(A118,1),Coordinate,2,FALSE))</f>
        <v>2</v>
      </c>
      <c r="AA118" s="247">
        <f t="shared" si="8"/>
        <v>2</v>
      </c>
      <c r="AB118" s="248">
        <f t="shared" si="9"/>
        <v>1</v>
      </c>
      <c r="AC118" s="248">
        <f t="shared" si="10"/>
        <v>58</v>
      </c>
      <c r="AD118" s="249">
        <f>vlookup(LEFT(A118,1),Coordinate,9,false)</f>
        <v>7</v>
      </c>
      <c r="AE118" s="249">
        <f>VLOOKUP(MID(A118,2,1),Coordinate,9,false)</f>
        <v>1</v>
      </c>
      <c r="AF118" s="250">
        <f>VLOOKUP(MID(A118,3,1),Coordinate,9,false)</f>
        <v>13</v>
      </c>
      <c r="AG118" s="250">
        <f>VLOOKUP(MID(A118,4,1),Coordinate,9,false)</f>
        <v>10</v>
      </c>
      <c r="AH118" s="250">
        <f>VLOOKUP(MID(A118,5,1),Coordinate,9,false)</f>
        <v>2</v>
      </c>
      <c r="AI118" s="250">
        <f>VLOOKUP(MID(A118,6,1),Coordinate,9,false)</f>
        <v>2</v>
      </c>
      <c r="AJ118" s="248">
        <f>VLOOKUP(RIGHT(A118,1),Coordinate,9,false)</f>
        <v>23</v>
      </c>
      <c r="AK118" s="256"/>
      <c r="AL118" s="256"/>
    </row>
    <row r="119">
      <c r="A119" s="254" t="s">
        <v>1661</v>
      </c>
      <c r="B119" s="240" t="str">
        <f>VLOOKUP(AC119,Planet,2,false)</f>
        <v>Rho Mexicanus III</v>
      </c>
      <c r="C119" s="260" t="s">
        <v>1280</v>
      </c>
      <c r="D119" s="255"/>
      <c r="E119" s="255"/>
      <c r="F119" s="255"/>
      <c r="G119" s="255"/>
      <c r="H119" s="255" t="s">
        <v>119</v>
      </c>
      <c r="I119" s="242">
        <f t="shared" si="6"/>
        <v>1</v>
      </c>
      <c r="J119" s="255"/>
      <c r="K119" s="255"/>
      <c r="L119" s="255"/>
      <c r="M119" s="255"/>
      <c r="N119" s="255" t="s">
        <v>119</v>
      </c>
      <c r="O119" s="242">
        <f t="shared" si="7"/>
        <v>1</v>
      </c>
      <c r="P119" s="246" t="s">
        <v>194</v>
      </c>
      <c r="Q119" s="244">
        <f>IF(ISBLANK(P119),"",VLOOKUP(P119,Level,2,false))</f>
        <v>1</v>
      </c>
      <c r="R119" s="246" t="s">
        <v>194</v>
      </c>
      <c r="S119" s="244">
        <f>IF(ISBLANK(R119),"",VLOOKUP(R119,Level,2,false))</f>
        <v>1</v>
      </c>
      <c r="T119" s="246" t="s">
        <v>1175</v>
      </c>
      <c r="U119" s="244">
        <f>IF(ISBLANK(T119),"",VLOOKUP(T119,Intelligents,2,false))</f>
        <v>2</v>
      </c>
      <c r="V119" s="255" t="s">
        <v>182</v>
      </c>
      <c r="W119" s="255" t="s">
        <v>119</v>
      </c>
      <c r="X119" s="255" t="s">
        <v>182</v>
      </c>
      <c r="Y119" s="252"/>
      <c r="Z119" s="244">
        <f>IF(ISBLANK(A119),"",VLOOKUP(LEFT(A119,1),Coordinate,2,FALSE))</f>
        <v>2</v>
      </c>
      <c r="AA119" s="247">
        <f t="shared" si="8"/>
        <v>2</v>
      </c>
      <c r="AB119" s="248">
        <f t="shared" si="9"/>
        <v>3</v>
      </c>
      <c r="AC119" s="248">
        <f t="shared" si="10"/>
        <v>65</v>
      </c>
      <c r="AD119" s="249">
        <f>vlookup(LEFT(A119,1),Coordinate,9,false)</f>
        <v>7</v>
      </c>
      <c r="AE119" s="249">
        <f>VLOOKUP(MID(A119,2,1),Coordinate,9,false)</f>
        <v>4</v>
      </c>
      <c r="AF119" s="250">
        <f>VLOOKUP(MID(A119,3,1),Coordinate,9,false)</f>
        <v>15</v>
      </c>
      <c r="AG119" s="250">
        <f>VLOOKUP(MID(A119,4,1),Coordinate,9,false)</f>
        <v>2</v>
      </c>
      <c r="AH119" s="250">
        <f>VLOOKUP(MID(A119,5,1),Coordinate,9,false)</f>
        <v>0</v>
      </c>
      <c r="AI119" s="250">
        <f>VLOOKUP(MID(A119,6,1),Coordinate,9,false)</f>
        <v>19</v>
      </c>
      <c r="AJ119" s="248">
        <f>VLOOKUP(RIGHT(A119,1),Coordinate,9,false)</f>
        <v>18</v>
      </c>
      <c r="AK119" s="251"/>
      <c r="AL119" s="251"/>
    </row>
    <row r="120">
      <c r="A120" s="254" t="s">
        <v>1663</v>
      </c>
      <c r="B120" s="240" t="str">
        <f>VLOOKUP(AC120,Planet,2,false)</f>
        <v>Lambda Diggusduggus IV</v>
      </c>
      <c r="C120" s="246" t="s">
        <v>1288</v>
      </c>
      <c r="D120" s="255" t="s">
        <v>119</v>
      </c>
      <c r="E120" s="249"/>
      <c r="F120" s="249"/>
      <c r="G120" s="249"/>
      <c r="H120" s="249"/>
      <c r="I120" s="242">
        <f t="shared" si="6"/>
        <v>1</v>
      </c>
      <c r="J120" s="249"/>
      <c r="K120" s="249"/>
      <c r="L120" s="249"/>
      <c r="M120" s="255" t="s">
        <v>119</v>
      </c>
      <c r="N120" s="249"/>
      <c r="O120" s="242">
        <f t="shared" si="7"/>
        <v>1</v>
      </c>
      <c r="P120" s="246" t="s">
        <v>1452</v>
      </c>
      <c r="Q120" s="244" t="str">
        <f>IF(ISBLANK(P120),"",VLOOKUP(P120,Level,2,false))</f>
        <v>#N/A</v>
      </c>
      <c r="R120" s="246" t="s">
        <v>1452</v>
      </c>
      <c r="S120" s="244" t="str">
        <f>IF(ISBLANK(R120),"",VLOOKUP(R120,Level,2,false))</f>
        <v>#N/A</v>
      </c>
      <c r="T120" s="246" t="s">
        <v>394</v>
      </c>
      <c r="U120" s="244" t="str">
        <f>IF(ISBLANK(T120),"",VLOOKUP(T120,Intelligents,2,false))</f>
        <v/>
      </c>
      <c r="V120" s="255" t="s">
        <v>182</v>
      </c>
      <c r="W120" s="255" t="s">
        <v>119</v>
      </c>
      <c r="X120" s="255" t="s">
        <v>182</v>
      </c>
      <c r="Y120" s="246" t="s">
        <v>1667</v>
      </c>
      <c r="Z120" s="244">
        <f>IF(ISBLANK(A120),"",VLOOKUP(LEFT(A120,1),Coordinate,2,FALSE))</f>
        <v>2</v>
      </c>
      <c r="AA120" s="247">
        <f t="shared" si="8"/>
        <v>2</v>
      </c>
      <c r="AB120" s="248" t="str">
        <f t="shared" si="9"/>
        <v>#N/A</v>
      </c>
      <c r="AC120" s="248">
        <f t="shared" si="10"/>
        <v>69</v>
      </c>
      <c r="AD120" s="249">
        <f>vlookup(LEFT(A120,1),Coordinate,9,false)</f>
        <v>7</v>
      </c>
      <c r="AE120" s="249">
        <f>VLOOKUP(MID(A120,2,1),Coordinate,9,false)</f>
        <v>13</v>
      </c>
      <c r="AF120" s="250">
        <f>VLOOKUP(MID(A120,3,1),Coordinate,9,false)</f>
        <v>6</v>
      </c>
      <c r="AG120" s="250">
        <f>VLOOKUP(MID(A120,4,1),Coordinate,9,false)</f>
        <v>10</v>
      </c>
      <c r="AH120" s="250">
        <f>VLOOKUP(MID(A120,5,1),Coordinate,9,false)</f>
        <v>14</v>
      </c>
      <c r="AI120" s="250">
        <f>VLOOKUP(MID(A120,6,1),Coordinate,9,false)</f>
        <v>13</v>
      </c>
      <c r="AJ120" s="248">
        <f>VLOOKUP(RIGHT(A120,1),Coordinate,9,false)</f>
        <v>6</v>
      </c>
      <c r="AK120" s="251"/>
      <c r="AL120" s="251"/>
    </row>
    <row r="121">
      <c r="A121" s="259" t="s">
        <v>1669</v>
      </c>
      <c r="B121" s="240" t="str">
        <f>VLOOKUP(AC121,Planet,2,false)</f>
        <v>Mu Cancerus X</v>
      </c>
      <c r="C121" s="260" t="s">
        <v>1261</v>
      </c>
      <c r="D121" s="255" t="s">
        <v>119</v>
      </c>
      <c r="E121" s="255"/>
      <c r="F121" s="255"/>
      <c r="G121" s="255" t="s">
        <v>119</v>
      </c>
      <c r="H121" s="255"/>
      <c r="I121" s="242">
        <f t="shared" si="6"/>
        <v>2</v>
      </c>
      <c r="J121" s="255"/>
      <c r="K121" s="255"/>
      <c r="L121" s="255"/>
      <c r="M121" s="255"/>
      <c r="N121" s="255"/>
      <c r="O121" s="242">
        <f t="shared" si="7"/>
        <v>0</v>
      </c>
      <c r="P121" s="246" t="s">
        <v>394</v>
      </c>
      <c r="Q121" s="244" t="str">
        <f>IF(ISBLANK(P121),"",VLOOKUP(P121,Level,2,false))</f>
        <v/>
      </c>
      <c r="R121" s="246" t="s">
        <v>194</v>
      </c>
      <c r="S121" s="244">
        <f>IF(ISBLANK(R121),"",VLOOKUP(R121,Level,2,false))</f>
        <v>1</v>
      </c>
      <c r="T121" s="246" t="s">
        <v>1169</v>
      </c>
      <c r="U121" s="244">
        <f>IF(ISBLANK(T121),"",VLOOKUP(T121,Intelligents,2,false))</f>
        <v>1</v>
      </c>
      <c r="V121" s="255" t="s">
        <v>119</v>
      </c>
      <c r="W121" s="255" t="s">
        <v>182</v>
      </c>
      <c r="X121" s="255" t="s">
        <v>182</v>
      </c>
      <c r="Y121" s="252"/>
      <c r="Z121" s="244">
        <f>IF(ISBLANK(A121),"",VLOOKUP(LEFT(A121,1),Coordinate,2,FALSE))</f>
        <v>2</v>
      </c>
      <c r="AA121" s="247">
        <f t="shared" si="8"/>
        <v>2</v>
      </c>
      <c r="AB121" s="248">
        <f t="shared" si="9"/>
        <v>2</v>
      </c>
      <c r="AC121" s="248">
        <f t="shared" si="10"/>
        <v>55</v>
      </c>
      <c r="AD121" s="249">
        <f>vlookup(LEFT(A121,1),Coordinate,9,false)</f>
        <v>7</v>
      </c>
      <c r="AE121" s="249">
        <f>VLOOKUP(MID(A121,2,1),Coordinate,9,false)</f>
        <v>14</v>
      </c>
      <c r="AF121" s="250">
        <f>VLOOKUP(MID(A121,3,1),Coordinate,9,false)</f>
        <v>3</v>
      </c>
      <c r="AG121" s="250">
        <f>VLOOKUP(MID(A121,4,1),Coordinate,9,false)</f>
        <v>6</v>
      </c>
      <c r="AH121" s="250">
        <f>VLOOKUP(MID(A121,5,1),Coordinate,9,false)</f>
        <v>12</v>
      </c>
      <c r="AI121" s="250">
        <f>VLOOKUP(MID(A121,6,1),Coordinate,9,false)</f>
        <v>0</v>
      </c>
      <c r="AJ121" s="248">
        <f>VLOOKUP(RIGHT(A121,1),Coordinate,9,false)</f>
        <v>13</v>
      </c>
      <c r="AK121" s="251"/>
      <c r="AL121" s="251"/>
    </row>
    <row r="122">
      <c r="A122" s="259" t="s">
        <v>1672</v>
      </c>
      <c r="B122" s="240" t="str">
        <f>VLOOKUP(AC122,Planet,2,false)</f>
        <v>Diverticulus Adams VIII</v>
      </c>
      <c r="C122" s="260" t="s">
        <v>1286</v>
      </c>
      <c r="D122" s="255" t="s">
        <v>119</v>
      </c>
      <c r="E122" s="255"/>
      <c r="F122" s="255"/>
      <c r="G122" s="255"/>
      <c r="H122" s="255"/>
      <c r="I122" s="242">
        <f t="shared" si="6"/>
        <v>1</v>
      </c>
      <c r="J122" s="255"/>
      <c r="K122" s="255"/>
      <c r="L122" s="255" t="s">
        <v>119</v>
      </c>
      <c r="M122" s="255"/>
      <c r="N122" s="255"/>
      <c r="O122" s="242">
        <f t="shared" si="7"/>
        <v>1</v>
      </c>
      <c r="P122" s="246" t="s">
        <v>1452</v>
      </c>
      <c r="Q122" s="244" t="str">
        <f>IF(ISBLANK(P122),"",VLOOKUP(P122,Level,2,false))</f>
        <v>#N/A</v>
      </c>
      <c r="R122" s="246" t="s">
        <v>1440</v>
      </c>
      <c r="S122" s="244" t="str">
        <f>IF(ISBLANK(R122),"",VLOOKUP(R122,Level,2,false))</f>
        <v>#N/A</v>
      </c>
      <c r="T122" s="246" t="s">
        <v>1169</v>
      </c>
      <c r="U122" s="244">
        <f>IF(ISBLANK(T122),"",VLOOKUP(T122,Intelligents,2,false))</f>
        <v>1</v>
      </c>
      <c r="V122" s="255" t="s">
        <v>182</v>
      </c>
      <c r="W122" s="255" t="s">
        <v>182</v>
      </c>
      <c r="X122" s="255" t="s">
        <v>182</v>
      </c>
      <c r="Y122" s="252"/>
      <c r="Z122" s="244">
        <f>IF(ISBLANK(A122),"",VLOOKUP(LEFT(A122,1),Coordinate,2,FALSE))</f>
        <v>2</v>
      </c>
      <c r="AA122" s="247">
        <f t="shared" si="8"/>
        <v>2</v>
      </c>
      <c r="AB122" s="248" t="str">
        <f t="shared" si="9"/>
        <v>#N/A</v>
      </c>
      <c r="AC122" s="248">
        <f t="shared" si="10"/>
        <v>68</v>
      </c>
      <c r="AD122" s="249">
        <f>vlookup(LEFT(A122,1),Coordinate,9,false)</f>
        <v>7</v>
      </c>
      <c r="AE122" s="249">
        <f>VLOOKUP(MID(A122,2,1),Coordinate,9,false)</f>
        <v>14</v>
      </c>
      <c r="AF122" s="250">
        <f>VLOOKUP(MID(A122,3,1),Coordinate,9,false)</f>
        <v>14</v>
      </c>
      <c r="AG122" s="250">
        <f>VLOOKUP(MID(A122,4,1),Coordinate,9,false)</f>
        <v>15</v>
      </c>
      <c r="AH122" s="250">
        <f>VLOOKUP(MID(A122,5,1),Coordinate,9,false)</f>
        <v>11</v>
      </c>
      <c r="AI122" s="250">
        <f>VLOOKUP(MID(A122,6,1),Coordinate,9,false)</f>
        <v>0</v>
      </c>
      <c r="AJ122" s="248">
        <f>VLOOKUP(RIGHT(A122,1),Coordinate,9,false)</f>
        <v>7</v>
      </c>
      <c r="AK122" s="251"/>
      <c r="AL122" s="251"/>
    </row>
    <row r="123">
      <c r="A123" s="363" t="s">
        <v>1674</v>
      </c>
      <c r="B123" s="240" t="str">
        <f>VLOOKUP(AC123,Planet,2,false)</f>
        <v>Gamma Adams VII</v>
      </c>
      <c r="C123" s="366" t="s">
        <v>1321</v>
      </c>
      <c r="D123" s="244"/>
      <c r="E123" s="368"/>
      <c r="F123" s="243" t="s">
        <v>119</v>
      </c>
      <c r="G123" s="368"/>
      <c r="H123" s="368"/>
      <c r="I123" s="242">
        <f t="shared" si="6"/>
        <v>1</v>
      </c>
      <c r="J123" s="368"/>
      <c r="K123" s="243" t="s">
        <v>119</v>
      </c>
      <c r="L123" s="368"/>
      <c r="M123" s="244"/>
      <c r="N123" s="368"/>
      <c r="O123" s="242">
        <f t="shared" si="7"/>
        <v>1</v>
      </c>
      <c r="P123" s="246" t="s">
        <v>394</v>
      </c>
      <c r="Q123" s="244" t="str">
        <f>IF(ISBLANK(P123),"",VLOOKUP(P123,Level,2,false))</f>
        <v/>
      </c>
      <c r="R123" s="246" t="s">
        <v>394</v>
      </c>
      <c r="S123" s="244" t="str">
        <f>IF(ISBLANK(R123),"",VLOOKUP(R123,Level,2,false))</f>
        <v/>
      </c>
      <c r="T123" s="246" t="s">
        <v>1175</v>
      </c>
      <c r="U123" s="244">
        <f>IF(ISBLANK(T123),"",VLOOKUP(T123,Intelligents,2,false))</f>
        <v>2</v>
      </c>
      <c r="V123" s="241" t="s">
        <v>182</v>
      </c>
      <c r="W123" s="241" t="s">
        <v>182</v>
      </c>
      <c r="X123" s="241" t="s">
        <v>182</v>
      </c>
      <c r="Y123" s="243"/>
      <c r="Z123" s="244">
        <f>IF(ISBLANK(A123),"",VLOOKUP(LEFT(A123,1),Coordinate,2,FALSE))</f>
        <v>2</v>
      </c>
      <c r="AA123" s="247">
        <f t="shared" si="8"/>
        <v>2</v>
      </c>
      <c r="AB123" s="248">
        <f t="shared" si="9"/>
        <v>1</v>
      </c>
      <c r="AC123" s="248">
        <f t="shared" si="10"/>
        <v>81</v>
      </c>
      <c r="AD123" s="249">
        <f>vlookup(LEFT(A123,1),Coordinate,9,false)</f>
        <v>7</v>
      </c>
      <c r="AE123" s="249">
        <f>VLOOKUP(MID(A123,2,1),Coordinate,9,false)</f>
        <v>14</v>
      </c>
      <c r="AF123" s="250">
        <f>VLOOKUP(MID(A123,3,1),Coordinate,9,false)</f>
        <v>19</v>
      </c>
      <c r="AG123" s="250">
        <f>VLOOKUP(MID(A123,4,1),Coordinate,9,false)</f>
        <v>3</v>
      </c>
      <c r="AH123" s="250">
        <f>VLOOKUP(MID(A123,5,1),Coordinate,9,false)</f>
        <v>14</v>
      </c>
      <c r="AI123" s="250">
        <f>VLOOKUP(MID(A123,6,1),Coordinate,9,false)</f>
        <v>6</v>
      </c>
      <c r="AJ123" s="248">
        <f>VLOOKUP(RIGHT(A123,1),Coordinate,9,false)</f>
        <v>18</v>
      </c>
      <c r="AK123" s="251"/>
      <c r="AL123" s="251"/>
    </row>
    <row r="124">
      <c r="A124" s="363" t="s">
        <v>1675</v>
      </c>
      <c r="B124" s="366" t="s">
        <v>1676</v>
      </c>
      <c r="C124" s="366" t="s">
        <v>1676</v>
      </c>
      <c r="D124" s="244"/>
      <c r="E124" s="368"/>
      <c r="F124" s="243"/>
      <c r="G124" s="368"/>
      <c r="H124" s="243" t="s">
        <v>119</v>
      </c>
      <c r="I124" s="242">
        <f t="shared" si="6"/>
        <v>1</v>
      </c>
      <c r="J124" s="368"/>
      <c r="K124" s="243"/>
      <c r="L124" s="368"/>
      <c r="M124" s="241" t="s">
        <v>119</v>
      </c>
      <c r="N124" s="368"/>
      <c r="O124" s="242">
        <f t="shared" si="7"/>
        <v>1</v>
      </c>
      <c r="P124" s="246" t="s">
        <v>1452</v>
      </c>
      <c r="Q124" s="241">
        <v>1.0</v>
      </c>
      <c r="R124" s="246" t="s">
        <v>394</v>
      </c>
      <c r="S124" s="241">
        <v>0.0</v>
      </c>
      <c r="T124" s="246" t="s">
        <v>394</v>
      </c>
      <c r="U124" s="241">
        <v>0.0</v>
      </c>
      <c r="V124" s="241" t="s">
        <v>182</v>
      </c>
      <c r="W124" s="241" t="s">
        <v>182</v>
      </c>
      <c r="X124" s="241" t="s">
        <v>182</v>
      </c>
      <c r="Y124" s="243" t="s">
        <v>1677</v>
      </c>
      <c r="Z124" s="244">
        <f>IF(ISBLANK(A124),"",VLOOKUP(LEFT(A124,1),Coordinate,2,FALSE))</f>
        <v>2</v>
      </c>
      <c r="AA124" s="247">
        <f t="shared" si="8"/>
        <v>2</v>
      </c>
      <c r="AB124" s="248">
        <f t="shared" si="9"/>
        <v>1</v>
      </c>
      <c r="AC124" s="248">
        <f t="shared" si="10"/>
        <v>115</v>
      </c>
      <c r="AD124" s="249">
        <f>vlookup(LEFT(A124,1),Coordinate,9,false)</f>
        <v>7</v>
      </c>
      <c r="AE124" s="249">
        <f>VLOOKUP(MID(A124,2,1),Coordinate,9,false)</f>
        <v>14</v>
      </c>
      <c r="AF124" s="250">
        <f>VLOOKUP(MID(A124,3,1),Coordinate,9,false)</f>
        <v>19</v>
      </c>
      <c r="AG124" s="250">
        <f>VLOOKUP(MID(A124,4,1),Coordinate,9,false)</f>
        <v>5</v>
      </c>
      <c r="AH124" s="250">
        <f>VLOOKUP(MID(A124,5,1),Coordinate,9,false)</f>
        <v>20</v>
      </c>
      <c r="AI124" s="250">
        <f>VLOOKUP(MID(A124,6,1),Coordinate,9,false)</f>
        <v>25</v>
      </c>
      <c r="AJ124" s="248">
        <f>VLOOKUP(RIGHT(A124,1),Coordinate,9,false)</f>
        <v>25</v>
      </c>
      <c r="AK124" s="251"/>
      <c r="AL124" s="251"/>
    </row>
    <row r="125">
      <c r="A125" s="259" t="s">
        <v>1679</v>
      </c>
      <c r="B125" s="240" t="str">
        <f>VLOOKUP(AC125,Planet,2,false)</f>
        <v>Xi McNichols I</v>
      </c>
      <c r="C125" s="260" t="s">
        <v>1343</v>
      </c>
      <c r="D125" s="255" t="s">
        <v>119</v>
      </c>
      <c r="E125" s="249"/>
      <c r="F125" s="249"/>
      <c r="G125" s="249"/>
      <c r="H125" s="249"/>
      <c r="I125" s="242">
        <f t="shared" si="6"/>
        <v>1</v>
      </c>
      <c r="J125" s="249"/>
      <c r="K125" s="249"/>
      <c r="L125" s="249"/>
      <c r="M125" s="255" t="s">
        <v>119</v>
      </c>
      <c r="N125" s="249"/>
      <c r="O125" s="242">
        <f t="shared" si="7"/>
        <v>1</v>
      </c>
      <c r="P125" s="246" t="s">
        <v>1452</v>
      </c>
      <c r="Q125" s="244" t="str">
        <f>IF(ISBLANK(P125),"",VLOOKUP(P125,Level,2,false))</f>
        <v>#N/A</v>
      </c>
      <c r="R125" s="246" t="s">
        <v>1440</v>
      </c>
      <c r="S125" s="244" t="str">
        <f>IF(ISBLANK(R125),"",VLOOKUP(R125,Level,2,false))</f>
        <v>#N/A</v>
      </c>
      <c r="T125" s="246" t="s">
        <v>1175</v>
      </c>
      <c r="U125" s="244">
        <f>IF(ISBLANK(T125),"",VLOOKUP(T125,Intelligents,2,false))</f>
        <v>2</v>
      </c>
      <c r="V125" s="255" t="s">
        <v>119</v>
      </c>
      <c r="W125" s="255" t="s">
        <v>119</v>
      </c>
      <c r="X125" s="255" t="s">
        <v>182</v>
      </c>
      <c r="Y125" s="246" t="s">
        <v>1680</v>
      </c>
      <c r="Z125" s="244">
        <f>IF(ISBLANK(A125),"",VLOOKUP(LEFT(A125,1),Coordinate,2,FALSE))</f>
        <v>2</v>
      </c>
      <c r="AA125" s="247">
        <f t="shared" si="8"/>
        <v>2</v>
      </c>
      <c r="AB125" s="248" t="str">
        <f t="shared" si="9"/>
        <v>#N/A</v>
      </c>
      <c r="AC125" s="248">
        <f t="shared" si="10"/>
        <v>92</v>
      </c>
      <c r="AD125" s="249">
        <f>vlookup(LEFT(A125,1),Coordinate,9,false)</f>
        <v>7</v>
      </c>
      <c r="AE125" s="249">
        <f>VLOOKUP(MID(A125,2,1),Coordinate,9,false)</f>
        <v>14</v>
      </c>
      <c r="AF125" s="250">
        <f>VLOOKUP(MID(A125,3,1),Coordinate,9,false)</f>
        <v>19</v>
      </c>
      <c r="AG125" s="250">
        <f>VLOOKUP(MID(A125,4,1),Coordinate,9,false)</f>
        <v>12</v>
      </c>
      <c r="AH125" s="250">
        <f>VLOOKUP(MID(A125,5,1),Coordinate,9,false)</f>
        <v>4</v>
      </c>
      <c r="AI125" s="250">
        <f>VLOOKUP(MID(A125,6,1),Coordinate,9,false)</f>
        <v>18</v>
      </c>
      <c r="AJ125" s="248">
        <f>VLOOKUP(RIGHT(A125,1),Coordinate,9,false)</f>
        <v>18</v>
      </c>
      <c r="AK125" s="251"/>
      <c r="AL125" s="251"/>
    </row>
    <row r="126">
      <c r="A126" s="259" t="s">
        <v>1681</v>
      </c>
      <c r="B126" s="240" t="str">
        <f>VLOOKUP(AC126,Planet,2,false)</f>
        <v>Theta Misogynous X</v>
      </c>
      <c r="C126" s="263" t="s">
        <v>1272</v>
      </c>
      <c r="D126" s="255"/>
      <c r="E126" s="249"/>
      <c r="F126" s="255" t="s">
        <v>119</v>
      </c>
      <c r="G126" s="249"/>
      <c r="H126" s="249"/>
      <c r="I126" s="242">
        <f t="shared" si="6"/>
        <v>1</v>
      </c>
      <c r="J126" s="249"/>
      <c r="K126" s="249"/>
      <c r="L126" s="249"/>
      <c r="M126" s="255"/>
      <c r="N126" s="255" t="s">
        <v>119</v>
      </c>
      <c r="O126" s="242">
        <f t="shared" si="7"/>
        <v>1</v>
      </c>
      <c r="P126" s="246" t="s">
        <v>1452</v>
      </c>
      <c r="Q126" s="244" t="str">
        <f>IF(ISBLANK(P126),"",VLOOKUP(P126,Level,2,false))</f>
        <v>#N/A</v>
      </c>
      <c r="R126" s="246" t="s">
        <v>194</v>
      </c>
      <c r="S126" s="244">
        <f>IF(ISBLANK(R126),"",VLOOKUP(R126,Level,2,false))</f>
        <v>1</v>
      </c>
      <c r="T126" s="246" t="s">
        <v>394</v>
      </c>
      <c r="U126" s="244" t="str">
        <f>IF(ISBLANK(T126),"",VLOOKUP(T126,Intelligents,2,false))</f>
        <v/>
      </c>
      <c r="V126" s="255" t="s">
        <v>182</v>
      </c>
      <c r="W126" s="255" t="s">
        <v>182</v>
      </c>
      <c r="X126" s="255" t="s">
        <v>182</v>
      </c>
      <c r="Y126" s="246"/>
      <c r="Z126" s="244">
        <f>IF(ISBLANK(A126),"",VLOOKUP(LEFT(A126,1),Coordinate,2,FALSE))</f>
        <v>2</v>
      </c>
      <c r="AA126" s="247">
        <f t="shared" si="8"/>
        <v>2</v>
      </c>
      <c r="AB126" s="248" t="str">
        <f t="shared" si="9"/>
        <v>#N/A</v>
      </c>
      <c r="AC126" s="248">
        <f t="shared" si="10"/>
        <v>61</v>
      </c>
      <c r="AD126" s="249">
        <f>vlookup(LEFT(A126,1),Coordinate,9,false)</f>
        <v>8</v>
      </c>
      <c r="AE126" s="249">
        <f>VLOOKUP(MID(A126,2,1),Coordinate,9,false)</f>
        <v>5</v>
      </c>
      <c r="AF126" s="250">
        <f>VLOOKUP(MID(A126,3,1),Coordinate,9,false)</f>
        <v>20</v>
      </c>
      <c r="AG126" s="250">
        <f>VLOOKUP(MID(A126,4,1),Coordinate,9,false)</f>
        <v>12</v>
      </c>
      <c r="AH126" s="250">
        <f>VLOOKUP(MID(A126,5,1),Coordinate,9,false)</f>
        <v>1</v>
      </c>
      <c r="AI126" s="250">
        <f>VLOOKUP(MID(A126,6,1),Coordinate,9,false)</f>
        <v>11</v>
      </c>
      <c r="AJ126" s="248">
        <f>VLOOKUP(RIGHT(A126,1),Coordinate,9,false)</f>
        <v>4</v>
      </c>
      <c r="AK126" s="251"/>
      <c r="AL126" s="251"/>
    </row>
    <row r="127">
      <c r="A127" s="380" t="s">
        <v>1685</v>
      </c>
      <c r="B127" s="240" t="str">
        <f>VLOOKUP(AC127,Planet,2,false)</f>
        <v>Dudebaddus Nelson II</v>
      </c>
      <c r="C127" s="170" t="s">
        <v>1325</v>
      </c>
      <c r="D127" s="255"/>
      <c r="E127" s="249"/>
      <c r="F127" s="381" t="s">
        <v>119</v>
      </c>
      <c r="G127" s="249"/>
      <c r="H127" s="249"/>
      <c r="I127" s="242">
        <f t="shared" si="6"/>
        <v>1</v>
      </c>
      <c r="J127" s="249"/>
      <c r="K127" s="249"/>
      <c r="L127" s="249"/>
      <c r="M127" s="255"/>
      <c r="N127" s="381" t="s">
        <v>119</v>
      </c>
      <c r="O127" s="242">
        <f t="shared" si="7"/>
        <v>1</v>
      </c>
      <c r="P127" s="382" t="s">
        <v>394</v>
      </c>
      <c r="Q127" s="244" t="str">
        <f>IF(ISBLANK(P127),"",VLOOKUP(P127,Level,2,false))</f>
        <v/>
      </c>
      <c r="R127" s="382" t="s">
        <v>1440</v>
      </c>
      <c r="S127" s="244" t="str">
        <f>IF(ISBLANK(R127),"",VLOOKUP(R127,Level,2,false))</f>
        <v>#N/A</v>
      </c>
      <c r="T127" s="382" t="s">
        <v>394</v>
      </c>
      <c r="U127" s="244" t="str">
        <f>IF(ISBLANK(T127),"",VLOOKUP(T127,Intelligents,2,false))</f>
        <v/>
      </c>
      <c r="V127" s="255"/>
      <c r="W127" s="381" t="s">
        <v>119</v>
      </c>
      <c r="X127" s="255"/>
      <c r="Y127" s="382" t="s">
        <v>1687</v>
      </c>
      <c r="Z127" s="244">
        <f>IF(ISBLANK(A127),"",VLOOKUP(LEFT(A127,1),Coordinate,2,FALSE))</f>
        <v>2</v>
      </c>
      <c r="AA127" s="247">
        <f t="shared" si="8"/>
        <v>2</v>
      </c>
      <c r="AB127" s="248" t="str">
        <f t="shared" si="9"/>
        <v>#N/A</v>
      </c>
      <c r="AC127" s="248">
        <f t="shared" si="10"/>
        <v>83</v>
      </c>
      <c r="AD127" s="249">
        <f>vlookup(LEFT(A127,1),Coordinate,9,false)</f>
        <v>8</v>
      </c>
      <c r="AE127" s="249">
        <f>VLOOKUP(MID(A127,2,1),Coordinate,9,false)</f>
        <v>12</v>
      </c>
      <c r="AF127" s="250">
        <f>VLOOKUP(MID(A127,3,1),Coordinate,9,false)</f>
        <v>3</v>
      </c>
      <c r="AG127" s="250">
        <f>VLOOKUP(MID(A127,4,1),Coordinate,9,false)</f>
        <v>17</v>
      </c>
      <c r="AH127" s="250">
        <f>VLOOKUP(MID(A127,5,1),Coordinate,9,false)</f>
        <v>20</v>
      </c>
      <c r="AI127" s="250">
        <f>VLOOKUP(MID(A127,6,1),Coordinate,9,false)</f>
        <v>13</v>
      </c>
      <c r="AJ127" s="248">
        <f>VLOOKUP(RIGHT(A127,1),Coordinate,9,false)</f>
        <v>10</v>
      </c>
      <c r="AK127" s="251"/>
      <c r="AL127" s="251"/>
    </row>
    <row r="128">
      <c r="A128" s="259" t="s">
        <v>1688</v>
      </c>
      <c r="B128" s="240" t="str">
        <f>VLOOKUP(AC128,Planet,2,false)</f>
        <v>Sigma Gronulus VI</v>
      </c>
      <c r="C128" s="170" t="s">
        <v>1307</v>
      </c>
      <c r="D128" s="255"/>
      <c r="E128" s="249"/>
      <c r="F128" s="255"/>
      <c r="G128" s="255" t="s">
        <v>121</v>
      </c>
      <c r="H128" s="249"/>
      <c r="I128" s="242">
        <f t="shared" si="6"/>
        <v>1</v>
      </c>
      <c r="J128" s="249"/>
      <c r="K128" s="249"/>
      <c r="L128" s="249"/>
      <c r="M128" s="255"/>
      <c r="N128" s="255" t="s">
        <v>121</v>
      </c>
      <c r="O128" s="242">
        <f t="shared" si="7"/>
        <v>1</v>
      </c>
      <c r="P128" s="246" t="s">
        <v>124</v>
      </c>
      <c r="Q128" s="244" t="str">
        <f>IF(ISBLANK(P128),"",VLOOKUP(P128,Level,2,false))</f>
        <v/>
      </c>
      <c r="R128" s="246" t="s">
        <v>123</v>
      </c>
      <c r="S128" s="244">
        <f>IF(ISBLANK(R128),"",VLOOKUP(R128,Level,2,false))</f>
        <v>1</v>
      </c>
      <c r="T128" s="246" t="s">
        <v>124</v>
      </c>
      <c r="U128" s="244" t="str">
        <f>IF(ISBLANK(T128),"",VLOOKUP(T128,Intelligents,2,false))</f>
        <v/>
      </c>
      <c r="V128" s="255" t="s">
        <v>121</v>
      </c>
      <c r="W128" s="255" t="s">
        <v>121</v>
      </c>
      <c r="X128" s="255" t="s">
        <v>121</v>
      </c>
      <c r="Y128" s="246" t="s">
        <v>1690</v>
      </c>
      <c r="Z128" s="244">
        <f>IF(ISBLANK(A128),"",VLOOKUP(LEFT(A128,1),Coordinate,2,FALSE))</f>
        <v>2</v>
      </c>
      <c r="AA128" s="247">
        <f t="shared" si="8"/>
        <v>2</v>
      </c>
      <c r="AB128" s="248">
        <f t="shared" si="9"/>
        <v>1</v>
      </c>
      <c r="AC128" s="248">
        <f t="shared" si="10"/>
        <v>75</v>
      </c>
      <c r="AD128" s="249">
        <f>vlookup(LEFT(A128,1),Coordinate,9,false)</f>
        <v>8</v>
      </c>
      <c r="AE128" s="249">
        <f>VLOOKUP(MID(A128,2,1),Coordinate,9,false)</f>
        <v>12</v>
      </c>
      <c r="AF128" s="250">
        <f>VLOOKUP(MID(A128,3,1),Coordinate,9,false)</f>
        <v>15</v>
      </c>
      <c r="AG128" s="250">
        <f>VLOOKUP(MID(A128,4,1),Coordinate,9,false)</f>
        <v>4</v>
      </c>
      <c r="AH128" s="250">
        <f>VLOOKUP(MID(A128,5,1),Coordinate,9,false)</f>
        <v>17</v>
      </c>
      <c r="AI128" s="250">
        <f>VLOOKUP(MID(A128,6,1),Coordinate,9,false)</f>
        <v>8</v>
      </c>
      <c r="AJ128" s="248">
        <f>VLOOKUP(RIGHT(A128,1),Coordinate,9,false)</f>
        <v>11</v>
      </c>
      <c r="AK128" s="251"/>
      <c r="AL128" s="251"/>
    </row>
    <row r="129">
      <c r="A129" s="259" t="s">
        <v>1692</v>
      </c>
      <c r="B129" s="240" t="str">
        <f>VLOOKUP(AC129,Planet,2,false)</f>
        <v>Gronulus Nelson IV</v>
      </c>
      <c r="C129" s="260" t="s">
        <v>1270</v>
      </c>
      <c r="D129" s="255"/>
      <c r="E129" s="255"/>
      <c r="F129" s="255"/>
      <c r="G129" s="255" t="s">
        <v>119</v>
      </c>
      <c r="H129" s="255"/>
      <c r="I129" s="242">
        <f t="shared" si="6"/>
        <v>1</v>
      </c>
      <c r="J129" s="255"/>
      <c r="K129" s="255"/>
      <c r="L129" s="255"/>
      <c r="M129" s="255" t="s">
        <v>119</v>
      </c>
      <c r="N129" s="255"/>
      <c r="O129" s="242">
        <f t="shared" si="7"/>
        <v>1</v>
      </c>
      <c r="P129" s="246" t="s">
        <v>1452</v>
      </c>
      <c r="Q129" s="244" t="str">
        <f>IF(ISBLANK(P129),"",VLOOKUP(P129,Level,2,false))</f>
        <v>#N/A</v>
      </c>
      <c r="R129" s="246" t="s">
        <v>1146</v>
      </c>
      <c r="S129" s="244">
        <f>IF(ISBLANK(R129),"",VLOOKUP(R129,Level,2,false))</f>
        <v>3</v>
      </c>
      <c r="T129" s="246" t="s">
        <v>394</v>
      </c>
      <c r="U129" s="244" t="str">
        <f>IF(ISBLANK(T129),"",VLOOKUP(T129,Intelligents,2,false))</f>
        <v/>
      </c>
      <c r="V129" s="255" t="s">
        <v>182</v>
      </c>
      <c r="W129" s="255" t="s">
        <v>182</v>
      </c>
      <c r="X129" s="255" t="s">
        <v>182</v>
      </c>
      <c r="Y129" s="260"/>
      <c r="Z129" s="244">
        <f>IF(ISBLANK(A129),"",VLOOKUP(LEFT(A129,1),Coordinate,2,FALSE))</f>
        <v>2</v>
      </c>
      <c r="AA129" s="247">
        <f t="shared" si="8"/>
        <v>2</v>
      </c>
      <c r="AB129" s="248" t="str">
        <f t="shared" si="9"/>
        <v>#N/A</v>
      </c>
      <c r="AC129" s="248">
        <f t="shared" si="10"/>
        <v>60</v>
      </c>
      <c r="AD129" s="249">
        <f>vlookup(LEFT(A129,1),Coordinate,9,false)</f>
        <v>8</v>
      </c>
      <c r="AE129" s="249">
        <f>VLOOKUP(MID(A129,2,1),Coordinate,9,false)</f>
        <v>18</v>
      </c>
      <c r="AF129" s="250">
        <f>VLOOKUP(MID(A129,3,1),Coordinate,9,false)</f>
        <v>7</v>
      </c>
      <c r="AG129" s="250">
        <f>VLOOKUP(MID(A129,4,1),Coordinate,9,false)</f>
        <v>12</v>
      </c>
      <c r="AH129" s="250">
        <f>VLOOKUP(MID(A129,5,1),Coordinate,9,false)</f>
        <v>0</v>
      </c>
      <c r="AI129" s="250">
        <f>VLOOKUP(MID(A129,6,1),Coordinate,9,false)</f>
        <v>4</v>
      </c>
      <c r="AJ129" s="248">
        <f>VLOOKUP(RIGHT(A129,1),Coordinate,9,false)</f>
        <v>11</v>
      </c>
      <c r="AK129" s="251"/>
      <c r="AL129" s="251"/>
    </row>
    <row r="130">
      <c r="A130" s="259" t="s">
        <v>1694</v>
      </c>
      <c r="B130" s="240" t="str">
        <f>VLOOKUP(AC130,Planet,2,false)</f>
        <v>Hamburguesus Taylor X</v>
      </c>
      <c r="C130" s="260" t="s">
        <v>1315</v>
      </c>
      <c r="D130" s="255"/>
      <c r="E130" s="255"/>
      <c r="F130" s="255"/>
      <c r="G130" s="255"/>
      <c r="H130" s="255" t="s">
        <v>119</v>
      </c>
      <c r="I130" s="242">
        <f t="shared" si="6"/>
        <v>1</v>
      </c>
      <c r="J130" s="255"/>
      <c r="K130" s="255"/>
      <c r="L130" s="255"/>
      <c r="M130" s="255" t="s">
        <v>119</v>
      </c>
      <c r="N130" s="255"/>
      <c r="O130" s="242">
        <f t="shared" si="7"/>
        <v>1</v>
      </c>
      <c r="P130" s="246" t="s">
        <v>1695</v>
      </c>
      <c r="Q130" s="244" t="str">
        <f>IF(ISBLANK(P130),"",VLOOKUP(P130,Level,2,false))</f>
        <v>#N/A</v>
      </c>
      <c r="R130" s="246" t="s">
        <v>1695</v>
      </c>
      <c r="S130" s="244" t="str">
        <f>IF(ISBLANK(R130),"",VLOOKUP(R130,Level,2,false))</f>
        <v>#N/A</v>
      </c>
      <c r="T130" s="246" t="s">
        <v>1696</v>
      </c>
      <c r="U130" s="244">
        <f>IF(ISBLANK(T130),"",VLOOKUP(T130,Intelligents,2,false))</f>
        <v>2</v>
      </c>
      <c r="V130" s="255" t="s">
        <v>119</v>
      </c>
      <c r="W130" s="255" t="s">
        <v>182</v>
      </c>
      <c r="X130" s="255" t="s">
        <v>119</v>
      </c>
      <c r="Y130" s="260" t="s">
        <v>1697</v>
      </c>
      <c r="Z130" s="244">
        <f>IF(ISBLANK(A130),"",VLOOKUP(LEFT(A130,1),Coordinate,2,FALSE))</f>
        <v>2</v>
      </c>
      <c r="AA130" s="247">
        <f t="shared" si="8"/>
        <v>2</v>
      </c>
      <c r="AB130" s="248" t="str">
        <f t="shared" si="9"/>
        <v>#N/A</v>
      </c>
      <c r="AC130" s="248">
        <f t="shared" si="10"/>
        <v>78</v>
      </c>
      <c r="AD130" s="249">
        <f>vlookup(LEFT(A130,1),Coordinate,9,false)</f>
        <v>8</v>
      </c>
      <c r="AE130" s="249">
        <f>VLOOKUP(MID(A130,2,1),Coordinate,9,false)</f>
        <v>18</v>
      </c>
      <c r="AF130" s="250">
        <f>VLOOKUP(MID(A130,3,1),Coordinate,9,false)</f>
        <v>14</v>
      </c>
      <c r="AG130" s="250">
        <f>VLOOKUP(MID(A130,4,1),Coordinate,9,false)</f>
        <v>4</v>
      </c>
      <c r="AH130" s="250">
        <f>VLOOKUP(MID(A130,5,1),Coordinate,9,false)</f>
        <v>17</v>
      </c>
      <c r="AI130" s="250">
        <f>VLOOKUP(MID(A130,6,1),Coordinate,9,false)</f>
        <v>4</v>
      </c>
      <c r="AJ130" s="248">
        <f>VLOOKUP(RIGHT(A130,1),Coordinate,9,false)</f>
        <v>13</v>
      </c>
      <c r="AK130" s="251"/>
      <c r="AL130" s="251"/>
    </row>
    <row r="131">
      <c r="A131" s="259" t="s">
        <v>1700</v>
      </c>
      <c r="B131" s="240" t="str">
        <f>VLOOKUP(AC131,Planet,2,false)</f>
        <v>Theta Gromulus IV</v>
      </c>
      <c r="C131" s="260" t="s">
        <v>1347</v>
      </c>
      <c r="D131" s="255" t="s">
        <v>119</v>
      </c>
      <c r="E131" s="255"/>
      <c r="F131" s="255"/>
      <c r="G131" s="255"/>
      <c r="H131" s="255"/>
      <c r="I131" s="242">
        <f t="shared" si="6"/>
        <v>1</v>
      </c>
      <c r="J131" s="255"/>
      <c r="K131" s="255"/>
      <c r="L131" s="255"/>
      <c r="M131" s="255" t="s">
        <v>119</v>
      </c>
      <c r="N131" s="255"/>
      <c r="O131" s="242">
        <f t="shared" si="7"/>
        <v>1</v>
      </c>
      <c r="P131" s="246" t="s">
        <v>394</v>
      </c>
      <c r="Q131" s="244" t="str">
        <f>IF(ISBLANK(P131),"",VLOOKUP(P131,Level,2,false))</f>
        <v/>
      </c>
      <c r="R131" s="246" t="s">
        <v>1452</v>
      </c>
      <c r="S131" s="244" t="str">
        <f>IF(ISBLANK(R131),"",VLOOKUP(R131,Level,2,false))</f>
        <v>#N/A</v>
      </c>
      <c r="T131" s="246" t="s">
        <v>394</v>
      </c>
      <c r="U131" s="244" t="str">
        <f>IF(ISBLANK(T131),"",VLOOKUP(T131,Intelligents,2,false))</f>
        <v/>
      </c>
      <c r="V131" s="255" t="s">
        <v>182</v>
      </c>
      <c r="W131" s="255" t="s">
        <v>182</v>
      </c>
      <c r="X131" s="255" t="s">
        <v>119</v>
      </c>
      <c r="Y131" s="260" t="s">
        <v>1490</v>
      </c>
      <c r="Z131" s="244">
        <f>IF(ISBLANK(A131),"",VLOOKUP(LEFT(A131,1),Coordinate,2,FALSE))</f>
        <v>2</v>
      </c>
      <c r="AA131" s="247">
        <f t="shared" si="8"/>
        <v>2</v>
      </c>
      <c r="AB131" s="248" t="str">
        <f t="shared" si="9"/>
        <v>#N/A</v>
      </c>
      <c r="AC131" s="248">
        <f t="shared" si="10"/>
        <v>94</v>
      </c>
      <c r="AD131" s="249">
        <f>vlookup(LEFT(A131,1),Coordinate,9,false)</f>
        <v>8</v>
      </c>
      <c r="AE131" s="249">
        <f>VLOOKUP(MID(A131,2,1),Coordinate,9,false)</f>
        <v>22</v>
      </c>
      <c r="AF131" s="250">
        <f>VLOOKUP(MID(A131,3,1),Coordinate,9,false)</f>
        <v>15</v>
      </c>
      <c r="AG131" s="250">
        <f>VLOOKUP(MID(A131,4,1),Coordinate,9,false)</f>
        <v>11</v>
      </c>
      <c r="AH131" s="250">
        <f>VLOOKUP(MID(A131,5,1),Coordinate,9,false)</f>
        <v>4</v>
      </c>
      <c r="AI131" s="250">
        <f>VLOOKUP(MID(A131,6,1),Coordinate,9,false)</f>
        <v>14</v>
      </c>
      <c r="AJ131" s="248">
        <f>VLOOKUP(RIGHT(A131,1),Coordinate,9,false)</f>
        <v>20</v>
      </c>
      <c r="AK131" s="251"/>
      <c r="AL131" s="251"/>
    </row>
    <row r="132">
      <c r="A132" s="259" t="s">
        <v>1701</v>
      </c>
      <c r="B132" s="240" t="str">
        <f>VLOOKUP(AC132,Planet,2,false)</f>
        <v>Nu Roosevelt III</v>
      </c>
      <c r="C132" s="261" t="s">
        <v>1221</v>
      </c>
      <c r="D132" s="255" t="s">
        <v>119</v>
      </c>
      <c r="E132" s="255" t="s">
        <v>119</v>
      </c>
      <c r="F132" s="255"/>
      <c r="G132" s="255"/>
      <c r="H132" s="255"/>
      <c r="I132" s="242">
        <f t="shared" si="6"/>
        <v>2</v>
      </c>
      <c r="J132" s="255"/>
      <c r="K132" s="255"/>
      <c r="L132" s="255"/>
      <c r="M132" s="255"/>
      <c r="N132" s="255" t="s">
        <v>119</v>
      </c>
      <c r="O132" s="242">
        <f t="shared" si="7"/>
        <v>1</v>
      </c>
      <c r="P132" s="246" t="s">
        <v>194</v>
      </c>
      <c r="Q132" s="244">
        <f>IF(ISBLANK(P132),"",VLOOKUP(P132,Level,2,false))</f>
        <v>1</v>
      </c>
      <c r="R132" s="246" t="s">
        <v>194</v>
      </c>
      <c r="S132" s="244">
        <f>IF(ISBLANK(R132),"",VLOOKUP(R132,Level,2,false))</f>
        <v>1</v>
      </c>
      <c r="T132" s="246" t="s">
        <v>1169</v>
      </c>
      <c r="U132" s="244">
        <f>IF(ISBLANK(T132),"",VLOOKUP(T132,Intelligents,2,false))</f>
        <v>1</v>
      </c>
      <c r="V132" s="255" t="s">
        <v>119</v>
      </c>
      <c r="W132" s="255" t="s">
        <v>182</v>
      </c>
      <c r="X132" s="255" t="s">
        <v>182</v>
      </c>
      <c r="Y132" s="246"/>
      <c r="Z132" s="244">
        <f>IF(ISBLANK(A132),"",VLOOKUP(LEFT(A132,1),Coordinate,2,FALSE))</f>
        <v>3</v>
      </c>
      <c r="AA132" s="247">
        <f t="shared" si="8"/>
        <v>3</v>
      </c>
      <c r="AB132" s="248">
        <f t="shared" si="9"/>
        <v>3</v>
      </c>
      <c r="AC132" s="248">
        <f t="shared" si="10"/>
        <v>31</v>
      </c>
      <c r="AD132" s="249">
        <f>vlookup(LEFT(A132,1),Coordinate,9,false)</f>
        <v>9</v>
      </c>
      <c r="AE132" s="249">
        <f>VLOOKUP(MID(A132,2,1),Coordinate,9,false)</f>
        <v>0</v>
      </c>
      <c r="AF132" s="250">
        <f>VLOOKUP(MID(A132,3,1),Coordinate,9,false)</f>
        <v>12</v>
      </c>
      <c r="AG132" s="250">
        <f>VLOOKUP(MID(A132,4,1),Coordinate,9,false)</f>
        <v>0</v>
      </c>
      <c r="AH132" s="250">
        <f>VLOOKUP(MID(A132,5,1),Coordinate,9,false)</f>
        <v>8</v>
      </c>
      <c r="AI132" s="250">
        <f>VLOOKUP(MID(A132,6,1),Coordinate,9,false)</f>
        <v>2</v>
      </c>
      <c r="AJ132" s="248">
        <f>VLOOKUP(RIGHT(A132,1),Coordinate,9,false)</f>
        <v>0</v>
      </c>
      <c r="AK132" s="251"/>
      <c r="AL132" s="251"/>
    </row>
    <row r="133">
      <c r="A133" s="259" t="s">
        <v>1702</v>
      </c>
      <c r="B133" s="240" t="str">
        <f>VLOOKUP(AC133,Planet,2,false)</f>
        <v>Lambda Diggusduggus IV</v>
      </c>
      <c r="C133" s="260"/>
      <c r="D133" s="255" t="s">
        <v>119</v>
      </c>
      <c r="E133" s="255"/>
      <c r="F133" s="255"/>
      <c r="G133" s="255"/>
      <c r="H133" s="255" t="s">
        <v>119</v>
      </c>
      <c r="I133" s="242">
        <f t="shared" si="6"/>
        <v>2</v>
      </c>
      <c r="J133" s="255"/>
      <c r="K133" s="255"/>
      <c r="L133" s="255"/>
      <c r="M133" s="255" t="s">
        <v>119</v>
      </c>
      <c r="N133" s="255"/>
      <c r="O133" s="242">
        <f t="shared" si="7"/>
        <v>1</v>
      </c>
      <c r="P133" s="246" t="s">
        <v>394</v>
      </c>
      <c r="Q133" s="244" t="str">
        <f>IF(ISBLANK(P133),"",VLOOKUP(P133,Level,2,false))</f>
        <v/>
      </c>
      <c r="R133" s="246" t="s">
        <v>1440</v>
      </c>
      <c r="S133" s="244" t="str">
        <f>IF(ISBLANK(R133),"",VLOOKUP(R133,Level,2,false))</f>
        <v>#N/A</v>
      </c>
      <c r="T133" s="246" t="s">
        <v>394</v>
      </c>
      <c r="U133" s="244" t="str">
        <f>IF(ISBLANK(T133),"",VLOOKUP(T133,Intelligents,2,false))</f>
        <v/>
      </c>
      <c r="V133" s="255" t="s">
        <v>182</v>
      </c>
      <c r="W133" s="255" t="s">
        <v>119</v>
      </c>
      <c r="X133" s="255" t="s">
        <v>182</v>
      </c>
      <c r="Y133" s="246" t="s">
        <v>1704</v>
      </c>
      <c r="Z133" s="244">
        <f>IF(ISBLANK(A133),"",VLOOKUP(LEFT(A133,1),Coordinate,2,FALSE))</f>
        <v>3</v>
      </c>
      <c r="AA133" s="247">
        <f t="shared" si="8"/>
        <v>3</v>
      </c>
      <c r="AB133" s="248" t="str">
        <f t="shared" si="9"/>
        <v>#N/A</v>
      </c>
      <c r="AC133" s="248">
        <f t="shared" si="10"/>
        <v>69</v>
      </c>
      <c r="AD133" s="249">
        <f>vlookup(LEFT(A133,1),Coordinate,9,false)</f>
        <v>9</v>
      </c>
      <c r="AE133" s="249">
        <f>VLOOKUP(MID(A133,2,1),Coordinate,9,false)</f>
        <v>8</v>
      </c>
      <c r="AF133" s="250">
        <f>VLOOKUP(MID(A133,3,1),Coordinate,9,false)</f>
        <v>2</v>
      </c>
      <c r="AG133" s="250">
        <f>VLOOKUP(MID(A133,4,1),Coordinate,9,false)</f>
        <v>10</v>
      </c>
      <c r="AH133" s="250">
        <f>VLOOKUP(MID(A133,5,1),Coordinate,9,false)</f>
        <v>1</v>
      </c>
      <c r="AI133" s="250">
        <f>VLOOKUP(MID(A133,6,1),Coordinate,9,false)</f>
        <v>20</v>
      </c>
      <c r="AJ133" s="248">
        <f>VLOOKUP(RIGHT(A133,1),Coordinate,9,false)</f>
        <v>19</v>
      </c>
      <c r="AK133" s="251"/>
      <c r="AL133" s="251"/>
    </row>
    <row r="134">
      <c r="A134" s="254" t="s">
        <v>1706</v>
      </c>
      <c r="B134" s="240" t="str">
        <f>VLOOKUP(AC134,Planet,2,false)</f>
        <v>Milkius Mack X</v>
      </c>
      <c r="C134" s="170" t="s">
        <v>1339</v>
      </c>
      <c r="D134" s="249"/>
      <c r="E134" s="249"/>
      <c r="F134" s="255" t="s">
        <v>119</v>
      </c>
      <c r="G134" s="255" t="s">
        <v>119</v>
      </c>
      <c r="H134" s="249"/>
      <c r="I134" s="242">
        <f t="shared" si="6"/>
        <v>2</v>
      </c>
      <c r="J134" s="249"/>
      <c r="K134" s="249"/>
      <c r="L134" s="249"/>
      <c r="M134" s="255" t="s">
        <v>119</v>
      </c>
      <c r="N134" s="249"/>
      <c r="O134" s="242">
        <f t="shared" si="7"/>
        <v>1</v>
      </c>
      <c r="P134" s="246" t="s">
        <v>1146</v>
      </c>
      <c r="Q134" s="244">
        <f>IF(ISBLANK(P134),"",VLOOKUP(P134,Level,2,false))</f>
        <v>3</v>
      </c>
      <c r="R134" s="246" t="s">
        <v>1467</v>
      </c>
      <c r="S134" s="244" t="str">
        <f>IF(ISBLANK(R134),"",VLOOKUP(R134,Level,2,false))</f>
        <v>#N/A</v>
      </c>
      <c r="T134" s="246" t="s">
        <v>1175</v>
      </c>
      <c r="U134" s="244">
        <f>IF(ISBLANK(T134),"",VLOOKUP(T134,Intelligents,2,false))</f>
        <v>2</v>
      </c>
      <c r="V134" s="255" t="s">
        <v>182</v>
      </c>
      <c r="W134" s="255" t="s">
        <v>119</v>
      </c>
      <c r="X134" s="255" t="s">
        <v>182</v>
      </c>
      <c r="Y134" s="246" t="s">
        <v>1709</v>
      </c>
      <c r="Z134" s="244">
        <f>IF(ISBLANK(A134),"",VLOOKUP(LEFT(A134,1),Coordinate,2,FALSE))</f>
        <v>3</v>
      </c>
      <c r="AA134" s="247">
        <f t="shared" si="8"/>
        <v>3</v>
      </c>
      <c r="AB134" s="248" t="str">
        <f t="shared" si="9"/>
        <v>#N/A</v>
      </c>
      <c r="AC134" s="248">
        <f t="shared" si="10"/>
        <v>90</v>
      </c>
      <c r="AD134" s="249">
        <f>vlookup(LEFT(A134,1),Coordinate,9,false)</f>
        <v>9</v>
      </c>
      <c r="AE134" s="249">
        <f>VLOOKUP(MID(A134,2,1),Coordinate,9,false)</f>
        <v>8</v>
      </c>
      <c r="AF134" s="250">
        <f>VLOOKUP(MID(A134,3,1),Coordinate,9,false)</f>
        <v>2</v>
      </c>
      <c r="AG134" s="250">
        <f>VLOOKUP(MID(A134,4,1),Coordinate,9,false)</f>
        <v>10</v>
      </c>
      <c r="AH134" s="250">
        <f>VLOOKUP(MID(A134,5,1),Coordinate,9,false)</f>
        <v>18</v>
      </c>
      <c r="AI134" s="250">
        <f>VLOOKUP(MID(A134,6,1),Coordinate,9,false)</f>
        <v>20</v>
      </c>
      <c r="AJ134" s="248">
        <f>VLOOKUP(RIGHT(A134,1),Coordinate,9,false)</f>
        <v>23</v>
      </c>
      <c r="AK134" s="251"/>
      <c r="AL134" s="251"/>
    </row>
    <row r="135">
      <c r="A135" s="259" t="s">
        <v>1710</v>
      </c>
      <c r="B135" s="366" t="s">
        <v>1286</v>
      </c>
      <c r="C135" s="260" t="s">
        <v>1286</v>
      </c>
      <c r="D135" s="255" t="s">
        <v>119</v>
      </c>
      <c r="E135" s="255"/>
      <c r="F135" s="255"/>
      <c r="G135" s="255"/>
      <c r="H135" s="255" t="s">
        <v>119</v>
      </c>
      <c r="I135" s="242">
        <f t="shared" si="6"/>
        <v>2</v>
      </c>
      <c r="J135" s="255"/>
      <c r="K135" s="255"/>
      <c r="L135" s="255" t="s">
        <v>119</v>
      </c>
      <c r="M135" s="255"/>
      <c r="N135" s="255"/>
      <c r="O135" s="242">
        <f t="shared" si="7"/>
        <v>1</v>
      </c>
      <c r="P135" s="246" t="s">
        <v>1142</v>
      </c>
      <c r="Q135" s="244">
        <f>IF(ISBLANK(P135),"",VLOOKUP(P135,Level,2,false))</f>
        <v>2</v>
      </c>
      <c r="R135" s="246" t="s">
        <v>394</v>
      </c>
      <c r="S135" s="241">
        <v>0.0</v>
      </c>
      <c r="T135" s="246" t="s">
        <v>1175</v>
      </c>
      <c r="U135" s="244">
        <f>IF(ISBLANK(T135),"",VLOOKUP(T135,Intelligents,2,false))</f>
        <v>2</v>
      </c>
      <c r="V135" s="255" t="s">
        <v>182</v>
      </c>
      <c r="W135" s="255" t="s">
        <v>119</v>
      </c>
      <c r="X135" s="255" t="s">
        <v>182</v>
      </c>
      <c r="Y135" s="246" t="s">
        <v>1711</v>
      </c>
      <c r="Z135" s="244">
        <f>IF(ISBLANK(A135),"",VLOOKUP(LEFT(A135,1),Coordinate,2,FALSE))</f>
        <v>3</v>
      </c>
      <c r="AA135" s="247">
        <f t="shared" si="8"/>
        <v>3</v>
      </c>
      <c r="AB135" s="248">
        <f t="shared" si="9"/>
        <v>2</v>
      </c>
      <c r="AC135" s="248">
        <f t="shared" si="10"/>
        <v>68</v>
      </c>
      <c r="AD135" s="249">
        <f>vlookup(LEFT(A135,1),Coordinate,9,false)</f>
        <v>9</v>
      </c>
      <c r="AE135" s="249">
        <f>VLOOKUP(MID(A135,2,1),Coordinate,9,false)</f>
        <v>8</v>
      </c>
      <c r="AF135" s="250">
        <f>VLOOKUP(MID(A135,3,1),Coordinate,9,false)</f>
        <v>12</v>
      </c>
      <c r="AG135" s="250">
        <f>VLOOKUP(MID(A135,4,1),Coordinate,9,false)</f>
        <v>9</v>
      </c>
      <c r="AH135" s="250">
        <f>VLOOKUP(MID(A135,5,1),Coordinate,9,false)</f>
        <v>0</v>
      </c>
      <c r="AI135" s="250">
        <f>VLOOKUP(MID(A135,6,1),Coordinate,9,false)</f>
        <v>12</v>
      </c>
      <c r="AJ135" s="248">
        <f>VLOOKUP(RIGHT(A135,1),Coordinate,9,false)</f>
        <v>18</v>
      </c>
      <c r="AK135" s="251"/>
      <c r="AL135" s="251"/>
    </row>
    <row r="136">
      <c r="A136" s="259" t="s">
        <v>643</v>
      </c>
      <c r="B136" s="240" t="str">
        <f>VLOOKUP(AC136,Planet,2,false)</f>
        <v>Theta Yodeli I</v>
      </c>
      <c r="C136" s="260" t="s">
        <v>1335</v>
      </c>
      <c r="D136" s="255" t="s">
        <v>119</v>
      </c>
      <c r="E136" s="255" t="s">
        <v>119</v>
      </c>
      <c r="F136" s="255"/>
      <c r="G136" s="255"/>
      <c r="H136" s="255"/>
      <c r="I136" s="242">
        <f t="shared" si="6"/>
        <v>2</v>
      </c>
      <c r="J136" s="255"/>
      <c r="K136" s="255"/>
      <c r="L136" s="255" t="s">
        <v>119</v>
      </c>
      <c r="M136" s="255"/>
      <c r="N136" s="255"/>
      <c r="O136" s="242">
        <f t="shared" si="7"/>
        <v>1</v>
      </c>
      <c r="P136" s="246" t="s">
        <v>394</v>
      </c>
      <c r="Q136" s="244" t="str">
        <f>IF(ISBLANK(P136),"",VLOOKUP(P136,Level,2,false))</f>
        <v/>
      </c>
      <c r="R136" s="246" t="s">
        <v>1452</v>
      </c>
      <c r="S136" s="244" t="str">
        <f>IF(ISBLANK(R136),"",VLOOKUP(R136,Level,2,false))</f>
        <v>#N/A</v>
      </c>
      <c r="T136" s="246" t="s">
        <v>394</v>
      </c>
      <c r="U136" s="244" t="str">
        <f>IF(ISBLANK(T136),"",VLOOKUP(T136,Intelligents,2,false))</f>
        <v/>
      </c>
      <c r="V136" s="255" t="s">
        <v>119</v>
      </c>
      <c r="W136" s="255" t="s">
        <v>182</v>
      </c>
      <c r="X136" s="255" t="s">
        <v>182</v>
      </c>
      <c r="Y136" s="246" t="s">
        <v>1713</v>
      </c>
      <c r="Z136" s="244">
        <f>IF(ISBLANK(A136),"",VLOOKUP(LEFT(A136,1),Coordinate,2,FALSE))</f>
        <v>3</v>
      </c>
      <c r="AA136" s="247">
        <f t="shared" si="8"/>
        <v>3</v>
      </c>
      <c r="AB136" s="248" t="str">
        <f t="shared" si="9"/>
        <v>#N/A</v>
      </c>
      <c r="AC136" s="248">
        <f t="shared" si="10"/>
        <v>88</v>
      </c>
      <c r="AD136" s="249">
        <f>vlookup(LEFT(A136,1),Coordinate,9,false)</f>
        <v>9</v>
      </c>
      <c r="AE136" s="249">
        <f>VLOOKUP(MID(A136,2,1),Coordinate,9,false)</f>
        <v>14</v>
      </c>
      <c r="AF136" s="250">
        <f>VLOOKUP(MID(A136,3,1),Coordinate,9,false)</f>
        <v>7</v>
      </c>
      <c r="AG136" s="250">
        <f>VLOOKUP(MID(A136,4,1),Coordinate,9,false)</f>
        <v>13</v>
      </c>
      <c r="AH136" s="250">
        <f>VLOOKUP(MID(A136,5,1),Coordinate,9,false)</f>
        <v>18</v>
      </c>
      <c r="AI136" s="250">
        <f>VLOOKUP(MID(A136,6,1),Coordinate,9,false)</f>
        <v>14</v>
      </c>
      <c r="AJ136" s="248">
        <f>VLOOKUP(RIGHT(A136,1),Coordinate,9,false)</f>
        <v>13</v>
      </c>
      <c r="AK136" s="251"/>
      <c r="AL136" s="251"/>
    </row>
    <row r="137">
      <c r="A137" s="259" t="s">
        <v>1714</v>
      </c>
      <c r="B137" s="240" t="str">
        <f>VLOOKUP(AC137,Planet,2,false)</f>
        <v>Theta Haskell VIII</v>
      </c>
      <c r="C137" s="263" t="s">
        <v>1361</v>
      </c>
      <c r="D137" s="255" t="s">
        <v>119</v>
      </c>
      <c r="E137" s="255"/>
      <c r="F137" s="255"/>
      <c r="G137" s="255"/>
      <c r="H137" s="255" t="s">
        <v>119</v>
      </c>
      <c r="I137" s="242">
        <f t="shared" si="6"/>
        <v>2</v>
      </c>
      <c r="J137" s="255"/>
      <c r="K137" s="255"/>
      <c r="L137" s="255"/>
      <c r="M137" s="255" t="s">
        <v>119</v>
      </c>
      <c r="N137" s="255"/>
      <c r="O137" s="242">
        <f t="shared" si="7"/>
        <v>1</v>
      </c>
      <c r="P137" s="246" t="s">
        <v>394</v>
      </c>
      <c r="Q137" s="244" t="str">
        <f>IF(ISBLANK(P137),"",VLOOKUP(P137,Level,2,false))</f>
        <v/>
      </c>
      <c r="R137" s="246" t="s">
        <v>1452</v>
      </c>
      <c r="S137" s="244" t="str">
        <f>IF(ISBLANK(R137),"",VLOOKUP(R137,Level,2,false))</f>
        <v>#N/A</v>
      </c>
      <c r="T137" s="246" t="s">
        <v>394</v>
      </c>
      <c r="U137" s="244" t="str">
        <f>IF(ISBLANK(T137),"",VLOOKUP(T137,Intelligents,2,false))</f>
        <v/>
      </c>
      <c r="V137" s="255" t="s">
        <v>119</v>
      </c>
      <c r="W137" s="255" t="s">
        <v>182</v>
      </c>
      <c r="X137" s="255" t="s">
        <v>119</v>
      </c>
      <c r="Y137" s="246"/>
      <c r="Z137" s="244">
        <f>IF(ISBLANK(A137),"",VLOOKUP(LEFT(A137,1),Coordinate,2,FALSE))</f>
        <v>3</v>
      </c>
      <c r="AA137" s="247">
        <f t="shared" si="8"/>
        <v>3</v>
      </c>
      <c r="AB137" s="248" t="str">
        <f t="shared" si="9"/>
        <v>#N/A</v>
      </c>
      <c r="AC137" s="248">
        <f t="shared" si="10"/>
        <v>101</v>
      </c>
      <c r="AD137" s="249">
        <f>vlookup(LEFT(A137,1),Coordinate,9,false)</f>
        <v>9</v>
      </c>
      <c r="AE137" s="249">
        <f>VLOOKUP(MID(A137,2,1),Coordinate,9,false)</f>
        <v>14</v>
      </c>
      <c r="AF137" s="250">
        <f>VLOOKUP(MID(A137,3,1),Coordinate,9,false)</f>
        <v>20</v>
      </c>
      <c r="AG137" s="250">
        <f>VLOOKUP(MID(A137,4,1),Coordinate,9,false)</f>
        <v>17</v>
      </c>
      <c r="AH137" s="250">
        <f>VLOOKUP(MID(A137,5,1),Coordinate,9,false)</f>
        <v>13</v>
      </c>
      <c r="AI137" s="250">
        <f>VLOOKUP(MID(A137,6,1),Coordinate,9,false)</f>
        <v>4</v>
      </c>
      <c r="AJ137" s="248">
        <f>VLOOKUP(RIGHT(A137,1),Coordinate,9,false)</f>
        <v>24</v>
      </c>
      <c r="AK137" s="251"/>
      <c r="AL137" s="251"/>
    </row>
    <row r="138">
      <c r="A138" s="259" t="s">
        <v>1716</v>
      </c>
      <c r="B138" s="240" t="str">
        <f>VLOOKUP(AC138,Planet,2,false)</f>
        <v>Kappa Brooks III</v>
      </c>
      <c r="C138" s="326" t="s">
        <v>1319</v>
      </c>
      <c r="D138" s="255" t="s">
        <v>119</v>
      </c>
      <c r="E138" s="255"/>
      <c r="F138" s="255"/>
      <c r="G138" s="255"/>
      <c r="H138" s="255" t="s">
        <v>119</v>
      </c>
      <c r="I138" s="242">
        <f t="shared" si="6"/>
        <v>2</v>
      </c>
      <c r="J138" s="255"/>
      <c r="K138" s="255"/>
      <c r="L138" s="255"/>
      <c r="M138" s="255" t="s">
        <v>119</v>
      </c>
      <c r="N138" s="255"/>
      <c r="O138" s="242">
        <f t="shared" si="7"/>
        <v>1</v>
      </c>
      <c r="P138" s="246" t="s">
        <v>194</v>
      </c>
      <c r="Q138" s="244">
        <f>IF(ISBLANK(P138),"",VLOOKUP(P138,Level,2,false))</f>
        <v>1</v>
      </c>
      <c r="R138" s="246" t="s">
        <v>394</v>
      </c>
      <c r="S138" s="244" t="str">
        <f>IF(ISBLANK(R138),"",VLOOKUP(R138,Level,2,false))</f>
        <v/>
      </c>
      <c r="T138" s="246" t="s">
        <v>394</v>
      </c>
      <c r="U138" s="244" t="str">
        <f>IF(ISBLANK(T138),"",VLOOKUP(T138,Intelligents,2,false))</f>
        <v/>
      </c>
      <c r="V138" s="255" t="s">
        <v>119</v>
      </c>
      <c r="W138" s="255" t="s">
        <v>182</v>
      </c>
      <c r="X138" s="255" t="s">
        <v>119</v>
      </c>
      <c r="Y138" s="246" t="s">
        <v>1718</v>
      </c>
      <c r="Z138" s="244">
        <f>IF(ISBLANK(A138),"",VLOOKUP(LEFT(A138,1),Coordinate,2,FALSE))</f>
        <v>3</v>
      </c>
      <c r="AA138" s="247">
        <f t="shared" si="8"/>
        <v>3</v>
      </c>
      <c r="AB138" s="248">
        <f t="shared" si="9"/>
        <v>1</v>
      </c>
      <c r="AC138" s="248">
        <f t="shared" si="10"/>
        <v>80</v>
      </c>
      <c r="AD138" s="249">
        <f>vlookup(LEFT(A138,1),Coordinate,9,false)</f>
        <v>9</v>
      </c>
      <c r="AE138" s="249">
        <f>VLOOKUP(MID(A138,2,1),Coordinate,9,false)</f>
        <v>20</v>
      </c>
      <c r="AF138" s="250">
        <f>VLOOKUP(MID(A138,3,1),Coordinate,9,false)</f>
        <v>12</v>
      </c>
      <c r="AG138" s="250">
        <f>VLOOKUP(MID(A138,4,1),Coordinate,9,false)</f>
        <v>15</v>
      </c>
      <c r="AH138" s="250">
        <f>VLOOKUP(MID(A138,5,1),Coordinate,9,false)</f>
        <v>14</v>
      </c>
      <c r="AI138" s="250">
        <f>VLOOKUP(MID(A138,6,1),Coordinate,9,false)</f>
        <v>5</v>
      </c>
      <c r="AJ138" s="248">
        <f>VLOOKUP(RIGHT(A138,1),Coordinate,9,false)</f>
        <v>5</v>
      </c>
      <c r="AK138" s="251"/>
      <c r="AL138" s="251"/>
    </row>
    <row r="139">
      <c r="A139" s="259" t="s">
        <v>1720</v>
      </c>
      <c r="B139" s="240" t="str">
        <f>VLOOKUP(AC139,Planet,2,false)</f>
        <v>Xi McNichols I</v>
      </c>
      <c r="C139" s="260" t="s">
        <v>1343</v>
      </c>
      <c r="D139" s="255" t="s">
        <v>119</v>
      </c>
      <c r="E139" s="255"/>
      <c r="F139" s="255"/>
      <c r="G139" s="255"/>
      <c r="H139" s="255" t="s">
        <v>119</v>
      </c>
      <c r="I139" s="242">
        <f t="shared" si="6"/>
        <v>2</v>
      </c>
      <c r="J139" s="255"/>
      <c r="K139" s="255"/>
      <c r="L139" s="255"/>
      <c r="M139" s="255" t="s">
        <v>119</v>
      </c>
      <c r="N139" s="255"/>
      <c r="O139" s="242">
        <f t="shared" si="7"/>
        <v>1</v>
      </c>
      <c r="P139" s="246" t="s">
        <v>394</v>
      </c>
      <c r="Q139" s="244" t="str">
        <f>IF(ISBLANK(P139),"",VLOOKUP(P139,Level,2,false))</f>
        <v/>
      </c>
      <c r="R139" s="246" t="s">
        <v>194</v>
      </c>
      <c r="S139" s="244">
        <f>IF(ISBLANK(R139),"",VLOOKUP(R139,Level,2,false))</f>
        <v>1</v>
      </c>
      <c r="T139" s="246" t="s">
        <v>1175</v>
      </c>
      <c r="U139" s="244">
        <f>IF(ISBLANK(T139),"",VLOOKUP(T139,Intelligents,2,false))</f>
        <v>2</v>
      </c>
      <c r="V139" s="255" t="s">
        <v>182</v>
      </c>
      <c r="W139" s="255" t="s">
        <v>182</v>
      </c>
      <c r="X139" s="255" t="s">
        <v>119</v>
      </c>
      <c r="Y139" s="252"/>
      <c r="Z139" s="244">
        <f>IF(ISBLANK(A139),"",VLOOKUP(LEFT(A139,1),Coordinate,2,FALSE))</f>
        <v>3</v>
      </c>
      <c r="AA139" s="247">
        <f t="shared" si="8"/>
        <v>3</v>
      </c>
      <c r="AB139" s="248">
        <f t="shared" si="9"/>
        <v>2</v>
      </c>
      <c r="AC139" s="248">
        <f t="shared" si="10"/>
        <v>92</v>
      </c>
      <c r="AD139" s="249">
        <f>vlookup(LEFT(A139,1),Coordinate,9,false)</f>
        <v>9</v>
      </c>
      <c r="AE139" s="249">
        <f>VLOOKUP(MID(A139,2,1),Coordinate,9,false)</f>
        <v>20</v>
      </c>
      <c r="AF139" s="250">
        <f>VLOOKUP(MID(A139,3,1),Coordinate,9,false)</f>
        <v>15</v>
      </c>
      <c r="AG139" s="250">
        <f>VLOOKUP(MID(A139,4,1),Coordinate,9,false)</f>
        <v>8</v>
      </c>
      <c r="AH139" s="250">
        <f>VLOOKUP(MID(A139,5,1),Coordinate,9,false)</f>
        <v>19</v>
      </c>
      <c r="AI139" s="250">
        <f>VLOOKUP(MID(A139,6,1),Coordinate,9,false)</f>
        <v>4</v>
      </c>
      <c r="AJ139" s="248">
        <f>VLOOKUP(RIGHT(A139,1),Coordinate,9,false)</f>
        <v>17</v>
      </c>
      <c r="AK139" s="251"/>
      <c r="AL139" s="251"/>
    </row>
    <row r="140">
      <c r="A140" s="259" t="s">
        <v>1722</v>
      </c>
      <c r="B140" s="240" t="str">
        <f>VLOOKUP(AC140,Planet,2,false)</f>
        <v>Gamma Adams VII</v>
      </c>
      <c r="C140" s="260" t="s">
        <v>1321</v>
      </c>
      <c r="D140" s="255"/>
      <c r="E140" s="255"/>
      <c r="F140" s="255" t="s">
        <v>119</v>
      </c>
      <c r="G140" s="255" t="s">
        <v>119</v>
      </c>
      <c r="H140" s="255"/>
      <c r="I140" s="242">
        <f t="shared" si="6"/>
        <v>2</v>
      </c>
      <c r="J140" s="255"/>
      <c r="K140" s="255" t="s">
        <v>119</v>
      </c>
      <c r="L140" s="255"/>
      <c r="M140" s="255"/>
      <c r="N140" s="255"/>
      <c r="O140" s="242">
        <f t="shared" si="7"/>
        <v>1</v>
      </c>
      <c r="P140" s="246" t="s">
        <v>394</v>
      </c>
      <c r="Q140" s="244" t="str">
        <f>IF(ISBLANK(P140),"",VLOOKUP(P140,Level,2,false))</f>
        <v/>
      </c>
      <c r="R140" s="246" t="s">
        <v>394</v>
      </c>
      <c r="S140" s="244" t="str">
        <f>IF(ISBLANK(R140),"",VLOOKUP(R140,Level,2,false))</f>
        <v/>
      </c>
      <c r="T140" s="246" t="s">
        <v>394</v>
      </c>
      <c r="U140" s="244" t="str">
        <f>IF(ISBLANK(T140),"",VLOOKUP(T140,Intelligents,2,false))</f>
        <v/>
      </c>
      <c r="V140" s="255" t="s">
        <v>119</v>
      </c>
      <c r="W140" s="255" t="s">
        <v>182</v>
      </c>
      <c r="X140" s="255" t="s">
        <v>182</v>
      </c>
      <c r="Y140" s="252"/>
      <c r="Z140" s="244">
        <f>IF(ISBLANK(A140),"",VLOOKUP(LEFT(A140,1),Coordinate,2,FALSE))</f>
        <v>3</v>
      </c>
      <c r="AA140" s="247">
        <f t="shared" si="8"/>
        <v>3</v>
      </c>
      <c r="AB140" s="248">
        <f t="shared" si="9"/>
        <v>0</v>
      </c>
      <c r="AC140" s="248">
        <f t="shared" si="10"/>
        <v>81</v>
      </c>
      <c r="AD140" s="249">
        <f>vlookup(LEFT(A140,1),Coordinate,9,false)</f>
        <v>9</v>
      </c>
      <c r="AE140" s="249">
        <f>VLOOKUP(MID(A140,2,1),Coordinate,9,false)</f>
        <v>25</v>
      </c>
      <c r="AF140" s="250">
        <f>VLOOKUP(MID(A140,3,1),Coordinate,9,false)</f>
        <v>1</v>
      </c>
      <c r="AG140" s="250">
        <f>VLOOKUP(MID(A140,4,1),Coordinate,9,false)</f>
        <v>22</v>
      </c>
      <c r="AH140" s="250">
        <f>VLOOKUP(MID(A140,5,1),Coordinate,9,false)</f>
        <v>6</v>
      </c>
      <c r="AI140" s="250">
        <f>VLOOKUP(MID(A140,6,1),Coordinate,9,false)</f>
        <v>9</v>
      </c>
      <c r="AJ140" s="248">
        <f>VLOOKUP(RIGHT(A140,1),Coordinate,9,false)</f>
        <v>9</v>
      </c>
      <c r="AK140" s="251"/>
      <c r="AL140" s="251"/>
    </row>
    <row r="141">
      <c r="A141" s="259" t="s">
        <v>1726</v>
      </c>
      <c r="B141" s="240" t="str">
        <f>VLOOKUP(AC141,Planet,2,false)</f>
        <v>Rho Mexicanus I</v>
      </c>
      <c r="C141" s="260" t="s">
        <v>1171</v>
      </c>
      <c r="D141" s="255"/>
      <c r="E141" s="255" t="s">
        <v>119</v>
      </c>
      <c r="F141" s="255" t="s">
        <v>119</v>
      </c>
      <c r="G141" s="255"/>
      <c r="H141" s="255"/>
      <c r="I141" s="242">
        <f t="shared" si="6"/>
        <v>2</v>
      </c>
      <c r="J141" s="255"/>
      <c r="K141" s="255"/>
      <c r="L141" s="255" t="s">
        <v>119</v>
      </c>
      <c r="M141" s="255"/>
      <c r="N141" s="255"/>
      <c r="O141" s="242">
        <f t="shared" si="7"/>
        <v>1</v>
      </c>
      <c r="P141" s="246" t="s">
        <v>394</v>
      </c>
      <c r="Q141" s="244" t="str">
        <f>IF(ISBLANK(P141),"",VLOOKUP(P141,Level,2,false))</f>
        <v/>
      </c>
      <c r="R141" s="246" t="s">
        <v>1452</v>
      </c>
      <c r="S141" s="244" t="str">
        <f>IF(ISBLANK(R141),"",VLOOKUP(R141,Level,2,false))</f>
        <v>#N/A</v>
      </c>
      <c r="T141" s="246" t="s">
        <v>1175</v>
      </c>
      <c r="U141" s="244">
        <f>IF(ISBLANK(T141),"",VLOOKUP(T141,Intelligents,2,false))</f>
        <v>2</v>
      </c>
      <c r="V141" s="255" t="s">
        <v>182</v>
      </c>
      <c r="W141" s="255" t="s">
        <v>182</v>
      </c>
      <c r="X141" s="255" t="s">
        <v>119</v>
      </c>
      <c r="Y141" s="252"/>
      <c r="Z141" s="244">
        <f>IF(ISBLANK(A141),"",VLOOKUP(LEFT(A141,1),Coordinate,2,FALSE))</f>
        <v>3</v>
      </c>
      <c r="AA141" s="247">
        <f t="shared" si="8"/>
        <v>3</v>
      </c>
      <c r="AB141" s="248" t="str">
        <f t="shared" si="9"/>
        <v>#N/A</v>
      </c>
      <c r="AC141" s="248">
        <f t="shared" si="10"/>
        <v>10</v>
      </c>
      <c r="AD141" s="249">
        <f>vlookup(LEFT(A141,1),Coordinate,9,false)</f>
        <v>10</v>
      </c>
      <c r="AE141" s="249">
        <f>VLOOKUP(MID(A141,2,1),Coordinate,9,false)</f>
        <v>0</v>
      </c>
      <c r="AF141" s="250">
        <f>VLOOKUP(MID(A141,3,1),Coordinate,9,false)</f>
        <v>0</v>
      </c>
      <c r="AG141" s="250">
        <f>VLOOKUP(MID(A141,4,1),Coordinate,9,false)</f>
        <v>0</v>
      </c>
      <c r="AH141" s="250">
        <f>VLOOKUP(MID(A141,5,1),Coordinate,9,false)</f>
        <v>0</v>
      </c>
      <c r="AI141" s="250">
        <f>VLOOKUP(MID(A141,6,1),Coordinate,9,false)</f>
        <v>0</v>
      </c>
      <c r="AJ141" s="248">
        <f>VLOOKUP(RIGHT(A141,1),Coordinate,9,false)</f>
        <v>0</v>
      </c>
      <c r="AK141" s="251"/>
      <c r="AL141" s="251"/>
    </row>
    <row r="142">
      <c r="A142" s="259" t="s">
        <v>666</v>
      </c>
      <c r="B142" s="170" t="s">
        <v>1282</v>
      </c>
      <c r="C142" s="170" t="s">
        <v>1282</v>
      </c>
      <c r="D142" s="255" t="s">
        <v>119</v>
      </c>
      <c r="E142" s="255"/>
      <c r="F142" s="255" t="s">
        <v>119</v>
      </c>
      <c r="G142" s="255"/>
      <c r="H142" s="255"/>
      <c r="I142" s="242">
        <f t="shared" si="6"/>
        <v>2</v>
      </c>
      <c r="J142" s="255"/>
      <c r="K142" s="255"/>
      <c r="L142" s="255" t="s">
        <v>119</v>
      </c>
      <c r="M142" s="255"/>
      <c r="N142" s="255"/>
      <c r="O142" s="242">
        <f t="shared" si="7"/>
        <v>1</v>
      </c>
      <c r="P142" s="384" t="s">
        <v>394</v>
      </c>
      <c r="Q142" s="241">
        <v>0.0</v>
      </c>
      <c r="R142" s="385" t="s">
        <v>194</v>
      </c>
      <c r="S142" s="241">
        <v>1.0</v>
      </c>
      <c r="T142" s="246" t="s">
        <v>1175</v>
      </c>
      <c r="U142" s="241">
        <v>2.0</v>
      </c>
      <c r="V142" s="255" t="s">
        <v>119</v>
      </c>
      <c r="W142" s="255" t="s">
        <v>182</v>
      </c>
      <c r="X142" s="255" t="s">
        <v>182</v>
      </c>
      <c r="Y142" s="252"/>
      <c r="Z142" s="244">
        <f>IF(ISBLANK(A142),"",VLOOKUP(LEFT(A142,1),Coordinate,2,FALSE))</f>
        <v>3</v>
      </c>
      <c r="AA142" s="247">
        <f t="shared" si="8"/>
        <v>3</v>
      </c>
      <c r="AB142" s="248">
        <f t="shared" si="9"/>
        <v>2</v>
      </c>
      <c r="AC142" s="248">
        <f t="shared" si="10"/>
        <v>66</v>
      </c>
      <c r="AD142" s="249">
        <f>vlookup(LEFT(A142,1),Coordinate,9,false)</f>
        <v>10</v>
      </c>
      <c r="AE142" s="249">
        <f>VLOOKUP(MID(A142,2,1),Coordinate,9,false)</f>
        <v>8</v>
      </c>
      <c r="AF142" s="250">
        <f>VLOOKUP(MID(A142,3,1),Coordinate,9,false)</f>
        <v>2</v>
      </c>
      <c r="AG142" s="250">
        <f>VLOOKUP(MID(A142,4,1),Coordinate,9,false)</f>
        <v>10</v>
      </c>
      <c r="AH142" s="250">
        <f>VLOOKUP(MID(A142,5,1),Coordinate,9,false)</f>
        <v>0</v>
      </c>
      <c r="AI142" s="250">
        <f>VLOOKUP(MID(A142,6,1),Coordinate,9,false)</f>
        <v>18</v>
      </c>
      <c r="AJ142" s="248">
        <f>VLOOKUP(RIGHT(A142,1),Coordinate,9,false)</f>
        <v>18</v>
      </c>
      <c r="AK142" s="251"/>
      <c r="AL142" s="251"/>
    </row>
    <row r="143">
      <c r="A143" s="259" t="s">
        <v>1730</v>
      </c>
      <c r="B143" s="240" t="str">
        <f>VLOOKUP(AC143,Planet,2,false)</f>
        <v>Lambda Perambulus XI</v>
      </c>
      <c r="C143" s="260" t="s">
        <v>1282</v>
      </c>
      <c r="D143" s="255" t="s">
        <v>119</v>
      </c>
      <c r="E143" s="255"/>
      <c r="F143" s="255" t="s">
        <v>119</v>
      </c>
      <c r="G143" s="255"/>
      <c r="H143" s="255"/>
      <c r="I143" s="242">
        <f t="shared" si="6"/>
        <v>2</v>
      </c>
      <c r="J143" s="255"/>
      <c r="K143" s="255"/>
      <c r="L143" s="255" t="s">
        <v>119</v>
      </c>
      <c r="M143" s="255"/>
      <c r="N143" s="255"/>
      <c r="O143" s="242">
        <f t="shared" si="7"/>
        <v>1</v>
      </c>
      <c r="P143" s="246" t="s">
        <v>394</v>
      </c>
      <c r="Q143" s="244" t="str">
        <f>IF(ISBLANK(P143),"",VLOOKUP(P143,Level,2,false))</f>
        <v/>
      </c>
      <c r="R143" s="246" t="s">
        <v>1440</v>
      </c>
      <c r="S143" s="244" t="str">
        <f>IF(ISBLANK(R143),"",VLOOKUP(R143,Level,2,false))</f>
        <v>#N/A</v>
      </c>
      <c r="T143" s="246" t="s">
        <v>1175</v>
      </c>
      <c r="U143" s="244">
        <f>IF(ISBLANK(T143),"",VLOOKUP(T143,Intelligents,2,false))</f>
        <v>2</v>
      </c>
      <c r="V143" s="255" t="s">
        <v>182</v>
      </c>
      <c r="W143" s="255" t="s">
        <v>119</v>
      </c>
      <c r="X143" s="255" t="s">
        <v>182</v>
      </c>
      <c r="Y143" s="252"/>
      <c r="Z143" s="244">
        <f>IF(ISBLANK(A143),"",VLOOKUP(LEFT(A143,1),Coordinate,2,FALSE))</f>
        <v>3</v>
      </c>
      <c r="AA143" s="247">
        <f t="shared" si="8"/>
        <v>3</v>
      </c>
      <c r="AB143" s="248" t="str">
        <f t="shared" si="9"/>
        <v>#N/A</v>
      </c>
      <c r="AC143" s="248">
        <f t="shared" si="10"/>
        <v>66</v>
      </c>
      <c r="AD143" s="249">
        <f>vlookup(LEFT(A143,1),Coordinate,9,false)</f>
        <v>10</v>
      </c>
      <c r="AE143" s="249">
        <f>VLOOKUP(MID(A143,2,1),Coordinate,9,false)</f>
        <v>8</v>
      </c>
      <c r="AF143" s="250">
        <f>VLOOKUP(MID(A143,3,1),Coordinate,9,false)</f>
        <v>13</v>
      </c>
      <c r="AG143" s="250">
        <f>VLOOKUP(MID(A143,4,1),Coordinate,9,false)</f>
        <v>6</v>
      </c>
      <c r="AH143" s="250">
        <f>VLOOKUP(MID(A143,5,1),Coordinate,9,false)</f>
        <v>3</v>
      </c>
      <c r="AI143" s="250">
        <f>VLOOKUP(MID(A143,6,1),Coordinate,9,false)</f>
        <v>14</v>
      </c>
      <c r="AJ143" s="248">
        <f>VLOOKUP(RIGHT(A143,1),Coordinate,9,false)</f>
        <v>12</v>
      </c>
      <c r="AK143" s="251"/>
      <c r="AL143" s="251"/>
    </row>
    <row r="144">
      <c r="A144" s="259" t="s">
        <v>1733</v>
      </c>
      <c r="B144" s="240" t="str">
        <f>VLOOKUP(AC144,Planet,2,false)</f>
        <v>Sigma Bubblewrapium VII</v>
      </c>
      <c r="C144" s="260" t="s">
        <v>1290</v>
      </c>
      <c r="D144" s="249"/>
      <c r="E144" s="249"/>
      <c r="F144" s="255" t="s">
        <v>119</v>
      </c>
      <c r="G144" s="255" t="s">
        <v>119</v>
      </c>
      <c r="H144" s="249"/>
      <c r="I144" s="242">
        <f t="shared" si="6"/>
        <v>2</v>
      </c>
      <c r="J144" s="249"/>
      <c r="K144" s="249"/>
      <c r="L144" s="255" t="s">
        <v>119</v>
      </c>
      <c r="M144" s="249"/>
      <c r="N144" s="249"/>
      <c r="O144" s="242">
        <f t="shared" si="7"/>
        <v>1</v>
      </c>
      <c r="P144" s="246" t="s">
        <v>394</v>
      </c>
      <c r="Q144" s="244" t="str">
        <f>IF(ISBLANK(P144),"",VLOOKUP(P144,Level,2,false))</f>
        <v/>
      </c>
      <c r="R144" s="246" t="s">
        <v>394</v>
      </c>
      <c r="S144" s="244" t="str">
        <f>IF(ISBLANK(R144),"",VLOOKUP(R144,Level,2,false))</f>
        <v/>
      </c>
      <c r="T144" s="246" t="s">
        <v>1169</v>
      </c>
      <c r="U144" s="244">
        <f>IF(ISBLANK(T144),"",VLOOKUP(T144,Intelligents,2,false))</f>
        <v>1</v>
      </c>
      <c r="V144" s="255" t="s">
        <v>182</v>
      </c>
      <c r="W144" s="255" t="s">
        <v>119</v>
      </c>
      <c r="X144" s="255" t="s">
        <v>182</v>
      </c>
      <c r="Y144" s="252"/>
      <c r="Z144" s="244">
        <f>IF(ISBLANK(A144),"",VLOOKUP(LEFT(A144,1),Coordinate,2,FALSE))</f>
        <v>3</v>
      </c>
      <c r="AA144" s="247">
        <f t="shared" si="8"/>
        <v>3</v>
      </c>
      <c r="AB144" s="248">
        <f t="shared" si="9"/>
        <v>1</v>
      </c>
      <c r="AC144" s="248">
        <f t="shared" si="10"/>
        <v>70</v>
      </c>
      <c r="AD144" s="249">
        <f>vlookup(LEFT(A144,1),Coordinate,9,false)</f>
        <v>10</v>
      </c>
      <c r="AE144" s="249">
        <f>VLOOKUP(MID(A144,2,1),Coordinate,9,false)</f>
        <v>10</v>
      </c>
      <c r="AF144" s="250">
        <f>VLOOKUP(MID(A144,3,1),Coordinate,9,false)</f>
        <v>10</v>
      </c>
      <c r="AG144" s="250">
        <f>VLOOKUP(MID(A144,4,1),Coordinate,9,false)</f>
        <v>10</v>
      </c>
      <c r="AH144" s="250">
        <f>VLOOKUP(MID(A144,5,1),Coordinate,9,false)</f>
        <v>10</v>
      </c>
      <c r="AI144" s="250">
        <f>VLOOKUP(MID(A144,6,1),Coordinate,9,false)</f>
        <v>10</v>
      </c>
      <c r="AJ144" s="248">
        <f>VLOOKUP(RIGHT(A144,1),Coordinate,9,false)</f>
        <v>10</v>
      </c>
      <c r="AK144" s="256"/>
      <c r="AL144" s="256"/>
    </row>
    <row r="145">
      <c r="A145" s="254" t="s">
        <v>1736</v>
      </c>
      <c r="B145" s="240" t="str">
        <f>VLOOKUP(AC145,Planet,2,false)</f>
        <v>Chi Zevon III</v>
      </c>
      <c r="C145" s="260" t="s">
        <v>1317</v>
      </c>
      <c r="D145" s="249"/>
      <c r="E145" s="255" t="s">
        <v>119</v>
      </c>
      <c r="F145" s="255"/>
      <c r="G145" s="249"/>
      <c r="H145" s="255" t="s">
        <v>119</v>
      </c>
      <c r="I145" s="242">
        <f t="shared" si="6"/>
        <v>2</v>
      </c>
      <c r="J145" s="249"/>
      <c r="K145" s="249"/>
      <c r="L145" s="249"/>
      <c r="M145" s="255"/>
      <c r="N145" s="255" t="s">
        <v>119</v>
      </c>
      <c r="O145" s="242">
        <f t="shared" si="7"/>
        <v>1</v>
      </c>
      <c r="P145" s="246" t="s">
        <v>394</v>
      </c>
      <c r="Q145" s="244" t="str">
        <f>IF(ISBLANK(P145),"",VLOOKUP(P145,Level,2,false))</f>
        <v/>
      </c>
      <c r="R145" s="246" t="s">
        <v>394</v>
      </c>
      <c r="S145" s="244" t="str">
        <f>IF(ISBLANK(R145),"",VLOOKUP(R145,Level,2,false))</f>
        <v/>
      </c>
      <c r="T145" s="246" t="s">
        <v>1175</v>
      </c>
      <c r="U145" s="244">
        <f>IF(ISBLANK(T145),"",VLOOKUP(T145,Intelligents,2,false))</f>
        <v>2</v>
      </c>
      <c r="V145" s="255" t="s">
        <v>182</v>
      </c>
      <c r="W145" s="255" t="s">
        <v>182</v>
      </c>
      <c r="X145" s="255" t="s">
        <v>182</v>
      </c>
      <c r="Y145" s="252"/>
      <c r="Z145" s="244">
        <f>IF(ISBLANK(A145),"",VLOOKUP(LEFT(A145,1),Coordinate,2,FALSE))</f>
        <v>3</v>
      </c>
      <c r="AA145" s="247">
        <f t="shared" si="8"/>
        <v>3</v>
      </c>
      <c r="AB145" s="248">
        <f t="shared" si="9"/>
        <v>1</v>
      </c>
      <c r="AC145" s="248">
        <f t="shared" si="10"/>
        <v>79</v>
      </c>
      <c r="AD145" s="249">
        <f>vlookup(LEFT(A145,1),Coordinate,9,false)</f>
        <v>10</v>
      </c>
      <c r="AE145" s="249">
        <f>VLOOKUP(MID(A145,2,1),Coordinate,9,false)</f>
        <v>20</v>
      </c>
      <c r="AF145" s="250">
        <f>VLOOKUP(MID(A145,3,1),Coordinate,9,false)</f>
        <v>15</v>
      </c>
      <c r="AG145" s="250">
        <f>VLOOKUP(MID(A145,4,1),Coordinate,9,false)</f>
        <v>9</v>
      </c>
      <c r="AH145" s="250">
        <f>VLOOKUP(MID(A145,5,1),Coordinate,9,false)</f>
        <v>2</v>
      </c>
      <c r="AI145" s="250">
        <f>VLOOKUP(MID(A145,6,1),Coordinate,9,false)</f>
        <v>21</v>
      </c>
      <c r="AJ145" s="248">
        <f>VLOOKUP(RIGHT(A145,1),Coordinate,9,false)</f>
        <v>2</v>
      </c>
      <c r="AK145" s="251"/>
      <c r="AL145" s="251"/>
    </row>
    <row r="146">
      <c r="A146" s="254" t="s">
        <v>1738</v>
      </c>
      <c r="B146" s="240" t="str">
        <f>VLOOKUP(AC146,Planet,2,false)</f>
        <v>Iota Johnson VI</v>
      </c>
      <c r="C146" s="260" t="s">
        <v>1246</v>
      </c>
      <c r="D146" s="249"/>
      <c r="E146" s="255" t="s">
        <v>119</v>
      </c>
      <c r="F146" s="255" t="s">
        <v>119</v>
      </c>
      <c r="G146" s="249"/>
      <c r="H146" s="249"/>
      <c r="I146" s="242">
        <f t="shared" si="6"/>
        <v>2</v>
      </c>
      <c r="J146" s="249"/>
      <c r="K146" s="249"/>
      <c r="L146" s="249"/>
      <c r="M146" s="255" t="s">
        <v>119</v>
      </c>
      <c r="N146" s="249"/>
      <c r="O146" s="242">
        <f t="shared" si="7"/>
        <v>1</v>
      </c>
      <c r="P146" s="246" t="s">
        <v>194</v>
      </c>
      <c r="Q146" s="244">
        <f>IF(ISBLANK(P146),"",VLOOKUP(P146,Level,2,false))</f>
        <v>1</v>
      </c>
      <c r="R146" s="246" t="s">
        <v>1142</v>
      </c>
      <c r="S146" s="244">
        <f>IF(ISBLANK(R146),"",VLOOKUP(R146,Level,2,false))</f>
        <v>2</v>
      </c>
      <c r="T146" s="246" t="s">
        <v>1169</v>
      </c>
      <c r="U146" s="244">
        <f>IF(ISBLANK(T146),"",VLOOKUP(T146,Intelligents,2,false))</f>
        <v>1</v>
      </c>
      <c r="V146" s="255" t="s">
        <v>182</v>
      </c>
      <c r="W146" s="255" t="s">
        <v>182</v>
      </c>
      <c r="X146" s="255" t="s">
        <v>182</v>
      </c>
      <c r="Y146" s="252"/>
      <c r="Z146" s="244">
        <f>IF(ISBLANK(A146),"",VLOOKUP(LEFT(A146,1),Coordinate,2,FALSE))</f>
        <v>3</v>
      </c>
      <c r="AA146" s="247">
        <f t="shared" si="8"/>
        <v>3</v>
      </c>
      <c r="AB146" s="248">
        <f t="shared" si="9"/>
        <v>3</v>
      </c>
      <c r="AC146" s="248">
        <f t="shared" si="10"/>
        <v>47</v>
      </c>
      <c r="AD146" s="249">
        <f>vlookup(LEFT(A146,1),Coordinate,9,false)</f>
        <v>11</v>
      </c>
      <c r="AE146" s="249">
        <f>VLOOKUP(MID(A146,2,1),Coordinate,9,false)</f>
        <v>0</v>
      </c>
      <c r="AF146" s="250">
        <f>VLOOKUP(MID(A146,3,1),Coordinate,9,false)</f>
        <v>13</v>
      </c>
      <c r="AG146" s="250">
        <f>VLOOKUP(MID(A146,4,1),Coordinate,9,false)</f>
        <v>6</v>
      </c>
      <c r="AH146" s="250">
        <f>VLOOKUP(MID(A146,5,1),Coordinate,9,false)</f>
        <v>0</v>
      </c>
      <c r="AI146" s="250">
        <f>VLOOKUP(MID(A146,6,1),Coordinate,9,false)</f>
        <v>17</v>
      </c>
      <c r="AJ146" s="248">
        <f>VLOOKUP(RIGHT(A146,1),Coordinate,9,false)</f>
        <v>0</v>
      </c>
      <c r="AK146" s="251"/>
      <c r="AL146" s="251"/>
    </row>
    <row r="147">
      <c r="A147" s="254" t="s">
        <v>1741</v>
      </c>
      <c r="B147" s="240" t="str">
        <f>VLOOKUP(AC147,Planet,2,false)</f>
        <v>Theta Haggard VIII</v>
      </c>
      <c r="C147" s="260" t="s">
        <v>1248</v>
      </c>
      <c r="D147" s="249"/>
      <c r="E147" s="255"/>
      <c r="F147" s="255"/>
      <c r="G147" s="255" t="s">
        <v>119</v>
      </c>
      <c r="H147" s="255" t="s">
        <v>119</v>
      </c>
      <c r="I147" s="242">
        <f t="shared" si="6"/>
        <v>2</v>
      </c>
      <c r="J147" s="249"/>
      <c r="K147" s="255" t="s">
        <v>119</v>
      </c>
      <c r="L147" s="249"/>
      <c r="M147" s="255"/>
      <c r="N147" s="249"/>
      <c r="O147" s="242">
        <f t="shared" si="7"/>
        <v>1</v>
      </c>
      <c r="P147" s="246" t="s">
        <v>194</v>
      </c>
      <c r="Q147" s="244">
        <f>IF(ISBLANK(P147),"",VLOOKUP(P147,Level,2,false))</f>
        <v>1</v>
      </c>
      <c r="R147" s="246" t="s">
        <v>194</v>
      </c>
      <c r="S147" s="244">
        <f>IF(ISBLANK(R147),"",VLOOKUP(R147,Level,2,false))</f>
        <v>1</v>
      </c>
      <c r="T147" s="246" t="s">
        <v>394</v>
      </c>
      <c r="U147" s="244" t="str">
        <f>IF(ISBLANK(T147),"",VLOOKUP(T147,Intelligents,2,false))</f>
        <v/>
      </c>
      <c r="V147" s="255" t="s">
        <v>182</v>
      </c>
      <c r="W147" s="255" t="s">
        <v>182</v>
      </c>
      <c r="X147" s="255" t="s">
        <v>182</v>
      </c>
      <c r="Y147" s="246" t="s">
        <v>1742</v>
      </c>
      <c r="Z147" s="244">
        <f>IF(ISBLANK(A147),"",VLOOKUP(LEFT(A147,1),Coordinate,2,FALSE))</f>
        <v>3</v>
      </c>
      <c r="AA147" s="247">
        <f t="shared" si="8"/>
        <v>3</v>
      </c>
      <c r="AB147" s="248">
        <f t="shared" si="9"/>
        <v>2</v>
      </c>
      <c r="AC147" s="248">
        <f t="shared" si="10"/>
        <v>48</v>
      </c>
      <c r="AD147" s="249">
        <f>vlookup(LEFT(A147,1),Coordinate,9,false)</f>
        <v>11</v>
      </c>
      <c r="AE147" s="249">
        <f>VLOOKUP(MID(A147,2,1),Coordinate,9,false)</f>
        <v>0</v>
      </c>
      <c r="AF147" s="250">
        <f>VLOOKUP(MID(A147,3,1),Coordinate,9,false)</f>
        <v>18</v>
      </c>
      <c r="AG147" s="250">
        <f>VLOOKUP(MID(A147,4,1),Coordinate,9,false)</f>
        <v>0</v>
      </c>
      <c r="AH147" s="250">
        <f>VLOOKUP(MID(A147,5,1),Coordinate,9,false)</f>
        <v>6</v>
      </c>
      <c r="AI147" s="250">
        <f>VLOOKUP(MID(A147,6,1),Coordinate,9,false)</f>
        <v>13</v>
      </c>
      <c r="AJ147" s="248">
        <f>VLOOKUP(RIGHT(A147,1),Coordinate,9,false)</f>
        <v>0</v>
      </c>
      <c r="AK147" s="251"/>
      <c r="AL147" s="251"/>
    </row>
    <row r="148">
      <c r="A148" s="254" t="s">
        <v>1744</v>
      </c>
      <c r="B148" s="240" t="str">
        <f>VLOOKUP(AC148,Planet,2,false)</f>
        <v>Delta Humptydumptus XI</v>
      </c>
      <c r="C148" s="170" t="s">
        <v>1284</v>
      </c>
      <c r="D148" s="249"/>
      <c r="E148" s="249"/>
      <c r="F148" s="255" t="s">
        <v>119</v>
      </c>
      <c r="G148" s="249"/>
      <c r="H148" s="255" t="s">
        <v>119</v>
      </c>
      <c r="I148" s="242">
        <f t="shared" si="6"/>
        <v>2</v>
      </c>
      <c r="J148" s="249"/>
      <c r="K148" s="249"/>
      <c r="L148" s="255" t="s">
        <v>119</v>
      </c>
      <c r="M148" s="249"/>
      <c r="N148" s="249"/>
      <c r="O148" s="242">
        <f t="shared" si="7"/>
        <v>1</v>
      </c>
      <c r="P148" s="246" t="s">
        <v>1142</v>
      </c>
      <c r="Q148" s="244">
        <f>IF(ISBLANK(P148),"",VLOOKUP(P148,Level,2,false))</f>
        <v>2</v>
      </c>
      <c r="R148" s="246" t="s">
        <v>394</v>
      </c>
      <c r="S148" s="244" t="str">
        <f>IF(ISBLANK(R148),"",VLOOKUP(R148,Level,2,false))</f>
        <v/>
      </c>
      <c r="T148" s="246" t="s">
        <v>1169</v>
      </c>
      <c r="U148" s="244">
        <f>IF(ISBLANK(T148),"",VLOOKUP(T148,Intelligents,2,false))</f>
        <v>1</v>
      </c>
      <c r="V148" s="255" t="s">
        <v>182</v>
      </c>
      <c r="W148" s="255" t="s">
        <v>119</v>
      </c>
      <c r="X148" s="255" t="s">
        <v>182</v>
      </c>
      <c r="Y148" s="246" t="s">
        <v>685</v>
      </c>
      <c r="Z148" s="244">
        <f>IF(ISBLANK(A148),"",VLOOKUP(LEFT(A148,1),Coordinate,2,FALSE))</f>
        <v>3</v>
      </c>
      <c r="AA148" s="247">
        <f t="shared" si="8"/>
        <v>3</v>
      </c>
      <c r="AB148" s="248">
        <f t="shared" si="9"/>
        <v>2</v>
      </c>
      <c r="AC148" s="248">
        <f t="shared" si="10"/>
        <v>67</v>
      </c>
      <c r="AD148" s="249">
        <f>vlookup(LEFT(A148,1),Coordinate,9,false)</f>
        <v>11</v>
      </c>
      <c r="AE148" s="249">
        <f>VLOOKUP(MID(A148,2,1),Coordinate,9,false)</f>
        <v>3</v>
      </c>
      <c r="AF148" s="250">
        <f>VLOOKUP(MID(A148,3,1),Coordinate,9,false)</f>
        <v>17</v>
      </c>
      <c r="AG148" s="250">
        <f>VLOOKUP(MID(A148,4,1),Coordinate,9,false)</f>
        <v>8</v>
      </c>
      <c r="AH148" s="250">
        <f>VLOOKUP(MID(A148,5,1),Coordinate,9,false)</f>
        <v>19</v>
      </c>
      <c r="AI148" s="250">
        <f>VLOOKUP(MID(A148,6,1),Coordinate,9,false)</f>
        <v>2</v>
      </c>
      <c r="AJ148" s="248">
        <f>VLOOKUP(RIGHT(A148,1),Coordinate,9,false)</f>
        <v>7</v>
      </c>
      <c r="AK148" s="256"/>
      <c r="AL148" s="256"/>
    </row>
    <row r="149">
      <c r="A149" s="254" t="s">
        <v>1747</v>
      </c>
      <c r="B149" s="240" t="str">
        <f>VLOOKUP(AC149,Planet,2,false)</f>
        <v>Lambda Berry II</v>
      </c>
      <c r="C149" s="246" t="s">
        <v>1239</v>
      </c>
      <c r="D149" s="255"/>
      <c r="E149" s="255"/>
      <c r="F149" s="255" t="s">
        <v>119</v>
      </c>
      <c r="G149" s="255"/>
      <c r="H149" s="255" t="s">
        <v>119</v>
      </c>
      <c r="I149" s="242">
        <f t="shared" si="6"/>
        <v>2</v>
      </c>
      <c r="J149" s="255"/>
      <c r="K149" s="255" t="s">
        <v>119</v>
      </c>
      <c r="L149" s="255"/>
      <c r="M149" s="255"/>
      <c r="N149" s="255"/>
      <c r="O149" s="242">
        <f t="shared" si="7"/>
        <v>1</v>
      </c>
      <c r="P149" s="246" t="s">
        <v>194</v>
      </c>
      <c r="Q149" s="244">
        <f>IF(ISBLANK(P149),"",VLOOKUP(P149,Level,2,false))</f>
        <v>1</v>
      </c>
      <c r="R149" s="246" t="s">
        <v>1452</v>
      </c>
      <c r="S149" s="244" t="str">
        <f>IF(ISBLANK(R149),"",VLOOKUP(R149,Level,2,false))</f>
        <v>#N/A</v>
      </c>
      <c r="T149" s="246" t="s">
        <v>394</v>
      </c>
      <c r="U149" s="244" t="str">
        <f>IF(ISBLANK(T149),"",VLOOKUP(T149,Intelligents,2,false))</f>
        <v/>
      </c>
      <c r="V149" s="255" t="s">
        <v>182</v>
      </c>
      <c r="W149" s="255" t="s">
        <v>182</v>
      </c>
      <c r="X149" s="255" t="s">
        <v>182</v>
      </c>
      <c r="Y149" s="252"/>
      <c r="Z149" s="244">
        <f>IF(ISBLANK(A149),"",VLOOKUP(LEFT(A149,1),Coordinate,2,FALSE))</f>
        <v>3</v>
      </c>
      <c r="AA149" s="247">
        <f t="shared" si="8"/>
        <v>3</v>
      </c>
      <c r="AB149" s="248" t="str">
        <f t="shared" si="9"/>
        <v>#N/A</v>
      </c>
      <c r="AC149" s="248">
        <f t="shared" si="10"/>
        <v>44</v>
      </c>
      <c r="AD149" s="249">
        <f>vlookup(LEFT(A149,1),Coordinate,9,false)</f>
        <v>11</v>
      </c>
      <c r="AE149" s="249">
        <f>VLOOKUP(MID(A149,2,1),Coordinate,9,false)</f>
        <v>4</v>
      </c>
      <c r="AF149" s="250">
        <f>VLOOKUP(MID(A149,3,1),Coordinate,9,false)</f>
        <v>0</v>
      </c>
      <c r="AG149" s="250">
        <f>VLOOKUP(MID(A149,4,1),Coordinate,9,false)</f>
        <v>2</v>
      </c>
      <c r="AH149" s="250">
        <f>VLOOKUP(MID(A149,5,1),Coordinate,9,false)</f>
        <v>7</v>
      </c>
      <c r="AI149" s="250">
        <f>VLOOKUP(MID(A149,6,1),Coordinate,9,false)</f>
        <v>8</v>
      </c>
      <c r="AJ149" s="248">
        <f>VLOOKUP(RIGHT(A149,1),Coordinate,9,false)</f>
        <v>12</v>
      </c>
      <c r="AK149" s="251"/>
      <c r="AL149" s="251"/>
    </row>
    <row r="150">
      <c r="A150" s="254" t="s">
        <v>1750</v>
      </c>
      <c r="B150" s="240" t="str">
        <f>VLOOKUP(AC150,Planet,2,false)</f>
        <v>Mu Cancerus X</v>
      </c>
      <c r="C150" s="246" t="s">
        <v>1261</v>
      </c>
      <c r="D150" s="255" t="s">
        <v>119</v>
      </c>
      <c r="E150" s="249"/>
      <c r="F150" s="249"/>
      <c r="G150" s="255" t="s">
        <v>119</v>
      </c>
      <c r="H150" s="249"/>
      <c r="I150" s="242">
        <f t="shared" si="6"/>
        <v>2</v>
      </c>
      <c r="J150" s="249"/>
      <c r="K150" s="249"/>
      <c r="L150" s="249"/>
      <c r="M150" s="255" t="s">
        <v>119</v>
      </c>
      <c r="N150" s="249"/>
      <c r="O150" s="242">
        <f t="shared" si="7"/>
        <v>1</v>
      </c>
      <c r="P150" s="246" t="s">
        <v>1751</v>
      </c>
      <c r="Q150" s="244" t="str">
        <f>IF(ISBLANK(P150),"",VLOOKUP(P150,Level,2,false))</f>
        <v>#N/A</v>
      </c>
      <c r="R150" s="246" t="s">
        <v>1752</v>
      </c>
      <c r="S150" s="244" t="str">
        <f>IF(ISBLANK(R150),"",VLOOKUP(R150,Level,2,false))</f>
        <v>#N/A</v>
      </c>
      <c r="T150" s="246" t="s">
        <v>394</v>
      </c>
      <c r="U150" s="244" t="str">
        <f>IF(ISBLANK(T150),"",VLOOKUP(T150,Intelligents,2,false))</f>
        <v/>
      </c>
      <c r="V150" s="255" t="s">
        <v>119</v>
      </c>
      <c r="W150" s="255" t="s">
        <v>119</v>
      </c>
      <c r="X150" s="249"/>
      <c r="Y150" s="246" t="s">
        <v>1753</v>
      </c>
      <c r="Z150" s="244">
        <f>IF(ISBLANK(A150),"",VLOOKUP(LEFT(A150,1),Coordinate,2,FALSE))</f>
        <v>3</v>
      </c>
      <c r="AA150" s="247">
        <f t="shared" si="8"/>
        <v>3</v>
      </c>
      <c r="AB150" s="248" t="str">
        <f t="shared" si="9"/>
        <v>#N/A</v>
      </c>
      <c r="AC150" s="248">
        <f t="shared" si="10"/>
        <v>55</v>
      </c>
      <c r="AD150" s="249">
        <f>vlookup(LEFT(A150,1),Coordinate,9,false)</f>
        <v>11</v>
      </c>
      <c r="AE150" s="249">
        <f>VLOOKUP(MID(A150,2,1),Coordinate,9,false)</f>
        <v>6</v>
      </c>
      <c r="AF150" s="250">
        <f>VLOOKUP(MID(A150,3,1),Coordinate,9,false)</f>
        <v>1</v>
      </c>
      <c r="AG150" s="250">
        <f>VLOOKUP(MID(A150,4,1),Coordinate,9,false)</f>
        <v>19</v>
      </c>
      <c r="AH150" s="250">
        <f>VLOOKUP(MID(A150,5,1),Coordinate,9,false)</f>
        <v>1</v>
      </c>
      <c r="AI150" s="250">
        <f>VLOOKUP(MID(A150,6,1),Coordinate,9,false)</f>
        <v>1</v>
      </c>
      <c r="AJ150" s="248">
        <f>VLOOKUP(RIGHT(A150,1),Coordinate,9,false)</f>
        <v>16</v>
      </c>
      <c r="AK150" s="251"/>
      <c r="AL150" s="251"/>
    </row>
    <row r="151">
      <c r="A151" s="254" t="s">
        <v>1755</v>
      </c>
      <c r="B151" s="240" t="str">
        <f>VLOOKUP(AC151,Planet,2,false)</f>
        <v>Dudebaddus Nelson II</v>
      </c>
      <c r="C151" s="261" t="s">
        <v>1325</v>
      </c>
      <c r="D151" s="249"/>
      <c r="E151" s="249"/>
      <c r="F151" s="255" t="s">
        <v>119</v>
      </c>
      <c r="G151" s="249"/>
      <c r="H151" s="255" t="s">
        <v>119</v>
      </c>
      <c r="I151" s="242">
        <f t="shared" si="6"/>
        <v>2</v>
      </c>
      <c r="J151" s="249"/>
      <c r="K151" s="249"/>
      <c r="L151" s="249"/>
      <c r="M151" s="249"/>
      <c r="N151" s="255" t="s">
        <v>119</v>
      </c>
      <c r="O151" s="242">
        <f t="shared" si="7"/>
        <v>1</v>
      </c>
      <c r="P151" s="246" t="s">
        <v>194</v>
      </c>
      <c r="Q151" s="244">
        <f>IF(ISBLANK(P151),"",VLOOKUP(P151,Level,2,false))</f>
        <v>1</v>
      </c>
      <c r="R151" s="246" t="s">
        <v>1452</v>
      </c>
      <c r="S151" s="244" t="str">
        <f>IF(ISBLANK(R151),"",VLOOKUP(R151,Level,2,false))</f>
        <v>#N/A</v>
      </c>
      <c r="T151" s="246" t="s">
        <v>1175</v>
      </c>
      <c r="U151" s="244">
        <f>IF(ISBLANK(T151),"",VLOOKUP(T151,Intelligents,2,false))</f>
        <v>2</v>
      </c>
      <c r="V151" s="255" t="s">
        <v>182</v>
      </c>
      <c r="W151" s="255" t="s">
        <v>182</v>
      </c>
      <c r="X151" s="255" t="s">
        <v>182</v>
      </c>
      <c r="Y151" s="252"/>
      <c r="Z151" s="244">
        <f>IF(ISBLANK(A151),"",VLOOKUP(LEFT(A151,1),Coordinate,2,FALSE))</f>
        <v>3</v>
      </c>
      <c r="AA151" s="247">
        <f t="shared" si="8"/>
        <v>3</v>
      </c>
      <c r="AB151" s="248" t="str">
        <f t="shared" si="9"/>
        <v>#N/A</v>
      </c>
      <c r="AC151" s="248">
        <f t="shared" si="10"/>
        <v>83</v>
      </c>
      <c r="AD151" s="249">
        <f>vlookup(LEFT(A151,1),Coordinate,9,false)</f>
        <v>11</v>
      </c>
      <c r="AE151" s="249">
        <f>VLOOKUP(MID(A151,2,1),Coordinate,9,false)</f>
        <v>8</v>
      </c>
      <c r="AF151" s="250">
        <f>VLOOKUP(MID(A151,3,1),Coordinate,9,false)</f>
        <v>4</v>
      </c>
      <c r="AG151" s="250">
        <f>VLOOKUP(MID(A151,4,1),Coordinate,9,false)</f>
        <v>19</v>
      </c>
      <c r="AH151" s="250">
        <f>VLOOKUP(MID(A151,5,1),Coordinate,9,false)</f>
        <v>20</v>
      </c>
      <c r="AI151" s="250">
        <f>VLOOKUP(MID(A151,6,1),Coordinate,9,false)</f>
        <v>21</v>
      </c>
      <c r="AJ151" s="248">
        <f>VLOOKUP(RIGHT(A151,1),Coordinate,9,false)</f>
        <v>0</v>
      </c>
      <c r="AK151" s="252"/>
      <c r="AL151" s="252"/>
    </row>
    <row r="152">
      <c r="A152" s="254" t="s">
        <v>1756</v>
      </c>
      <c r="B152" s="170" t="s">
        <v>1290</v>
      </c>
      <c r="C152" s="170" t="s">
        <v>1290</v>
      </c>
      <c r="D152" s="255"/>
      <c r="E152" s="255"/>
      <c r="F152" s="255" t="s">
        <v>119</v>
      </c>
      <c r="G152" s="255" t="s">
        <v>119</v>
      </c>
      <c r="H152" s="255"/>
      <c r="I152" s="242">
        <f t="shared" si="6"/>
        <v>2</v>
      </c>
      <c r="J152" s="249"/>
      <c r="K152" s="249"/>
      <c r="L152" s="255" t="s">
        <v>119</v>
      </c>
      <c r="M152" s="249"/>
      <c r="N152" s="255"/>
      <c r="O152" s="242">
        <f t="shared" si="7"/>
        <v>1</v>
      </c>
      <c r="P152" s="246" t="s">
        <v>1452</v>
      </c>
      <c r="Q152" s="241">
        <v>2.0</v>
      </c>
      <c r="R152" s="246" t="s">
        <v>1467</v>
      </c>
      <c r="S152" s="241">
        <v>6.0</v>
      </c>
      <c r="T152" s="246" t="s">
        <v>1175</v>
      </c>
      <c r="U152" s="241">
        <v>2.0</v>
      </c>
      <c r="V152" s="255" t="s">
        <v>182</v>
      </c>
      <c r="W152" s="255" t="s">
        <v>119</v>
      </c>
      <c r="X152" s="255" t="s">
        <v>182</v>
      </c>
      <c r="Y152" s="246" t="s">
        <v>1758</v>
      </c>
      <c r="Z152" s="241">
        <v>3.0</v>
      </c>
      <c r="AA152" s="389">
        <v>3.0</v>
      </c>
      <c r="AB152" s="248">
        <f t="shared" si="9"/>
        <v>3</v>
      </c>
      <c r="AC152" s="248">
        <v>70.0</v>
      </c>
      <c r="AD152" s="255">
        <v>11.0</v>
      </c>
      <c r="AE152" s="255">
        <v>14.0</v>
      </c>
      <c r="AF152" s="248">
        <v>8.0</v>
      </c>
      <c r="AG152" s="248">
        <v>18.0</v>
      </c>
      <c r="AH152" s="248">
        <v>11.0</v>
      </c>
      <c r="AI152" s="248">
        <v>4.0</v>
      </c>
      <c r="AJ152" s="248">
        <v>4.0</v>
      </c>
      <c r="AK152" s="251"/>
      <c r="AL152" s="251"/>
    </row>
    <row r="153">
      <c r="A153" s="254" t="s">
        <v>1759</v>
      </c>
      <c r="B153" s="240" t="str">
        <f>VLOOKUP(AC153,Planet,2,false)</f>
        <v>Bellegrandus Shafer II</v>
      </c>
      <c r="C153" s="260" t="s">
        <v>1331</v>
      </c>
      <c r="D153" s="255" t="s">
        <v>119</v>
      </c>
      <c r="E153" s="255"/>
      <c r="F153" s="249"/>
      <c r="G153" s="249"/>
      <c r="H153" s="255" t="s">
        <v>119</v>
      </c>
      <c r="I153" s="242">
        <f t="shared" si="6"/>
        <v>2</v>
      </c>
      <c r="J153" s="249"/>
      <c r="K153" s="249"/>
      <c r="L153" s="255" t="s">
        <v>119</v>
      </c>
      <c r="M153" s="249"/>
      <c r="N153" s="255"/>
      <c r="O153" s="242">
        <f t="shared" si="7"/>
        <v>1</v>
      </c>
      <c r="P153" s="246" t="s">
        <v>194</v>
      </c>
      <c r="Q153" s="244">
        <f>IF(ISBLANK(P153),"",VLOOKUP(P153,Level,2,false))</f>
        <v>1</v>
      </c>
      <c r="R153" s="246" t="s">
        <v>394</v>
      </c>
      <c r="S153" s="244" t="str">
        <f>IF(ISBLANK(R153),"",VLOOKUP(R153,Level,2,false))</f>
        <v/>
      </c>
      <c r="T153" s="246" t="s">
        <v>394</v>
      </c>
      <c r="U153" s="244" t="str">
        <f>IF(ISBLANK(T153),"",VLOOKUP(T153,Intelligents,2,false))</f>
        <v/>
      </c>
      <c r="V153" s="255" t="s">
        <v>119</v>
      </c>
      <c r="W153" s="255" t="s">
        <v>182</v>
      </c>
      <c r="X153" s="255" t="s">
        <v>182</v>
      </c>
      <c r="Y153" s="246" t="s">
        <v>1760</v>
      </c>
      <c r="Z153" s="244">
        <f>IF(ISBLANK(A153),"",VLOOKUP(LEFT(A153,1),Coordinate,2,FALSE))</f>
        <v>3</v>
      </c>
      <c r="AA153" s="247">
        <f t="shared" ref="AA153:AA282" si="11">I153+O153</f>
        <v>3</v>
      </c>
      <c r="AB153" s="248">
        <f t="shared" si="9"/>
        <v>1</v>
      </c>
      <c r="AC153" s="248">
        <f t="shared" ref="AC153:AC157" si="12">SUM(AD153:AJ153)</f>
        <v>86</v>
      </c>
      <c r="AD153" s="249">
        <f>vlookup(LEFT(A153,1),Coordinate,9,false)</f>
        <v>11</v>
      </c>
      <c r="AE153" s="249">
        <f>VLOOKUP(MID(A153,2,1),Coordinate,9,false)</f>
        <v>14</v>
      </c>
      <c r="AF153" s="250">
        <f>VLOOKUP(MID(A153,3,1),Coordinate,9,false)</f>
        <v>11</v>
      </c>
      <c r="AG153" s="250">
        <f>VLOOKUP(MID(A153,4,1),Coordinate,9,false)</f>
        <v>14</v>
      </c>
      <c r="AH153" s="250">
        <f>VLOOKUP(MID(A153,5,1),Coordinate,9,false)</f>
        <v>11</v>
      </c>
      <c r="AI153" s="250">
        <f>VLOOKUP(MID(A153,6,1),Coordinate,9,false)</f>
        <v>14</v>
      </c>
      <c r="AJ153" s="248">
        <f>VLOOKUP(RIGHT(A153,1),Coordinate,9,false)</f>
        <v>11</v>
      </c>
      <c r="AK153" s="256"/>
      <c r="AL153" s="256"/>
    </row>
    <row r="154">
      <c r="A154" s="259" t="s">
        <v>1763</v>
      </c>
      <c r="B154" s="240" t="str">
        <f>VLOOKUP(AC154,Planet,2,false)</f>
        <v>Dudebaddus Nelson II</v>
      </c>
      <c r="C154" s="260" t="s">
        <v>1325</v>
      </c>
      <c r="D154" s="255"/>
      <c r="E154" s="255"/>
      <c r="F154" s="255" t="s">
        <v>119</v>
      </c>
      <c r="G154" s="249"/>
      <c r="H154" s="255" t="s">
        <v>119</v>
      </c>
      <c r="I154" s="242">
        <f t="shared" si="6"/>
        <v>2</v>
      </c>
      <c r="J154" s="249"/>
      <c r="K154" s="249"/>
      <c r="L154" s="249"/>
      <c r="M154" s="249"/>
      <c r="N154" s="255" t="s">
        <v>119</v>
      </c>
      <c r="O154" s="242">
        <f t="shared" si="7"/>
        <v>1</v>
      </c>
      <c r="P154" s="246" t="s">
        <v>394</v>
      </c>
      <c r="Q154" s="244" t="str">
        <f>IF(ISBLANK(P154),"",VLOOKUP(P154,Level,2,false))</f>
        <v/>
      </c>
      <c r="R154" s="246" t="s">
        <v>1452</v>
      </c>
      <c r="S154" s="244" t="str">
        <f>IF(ISBLANK(R154),"",VLOOKUP(R154,Level,2,false))</f>
        <v>#N/A</v>
      </c>
      <c r="T154" s="246" t="s">
        <v>1175</v>
      </c>
      <c r="U154" s="244">
        <f>IF(ISBLANK(T154),"",VLOOKUP(T154,Intelligents,2,false))</f>
        <v>2</v>
      </c>
      <c r="V154" s="255" t="s">
        <v>182</v>
      </c>
      <c r="W154" s="255" t="s">
        <v>182</v>
      </c>
      <c r="X154" s="255" t="s">
        <v>119</v>
      </c>
      <c r="Y154" s="252"/>
      <c r="Z154" s="244">
        <f>IF(ISBLANK(A154),"",VLOOKUP(LEFT(A154,1),Coordinate,2,FALSE))</f>
        <v>3</v>
      </c>
      <c r="AA154" s="247">
        <f t="shared" si="11"/>
        <v>3</v>
      </c>
      <c r="AB154" s="248" t="str">
        <f t="shared" si="9"/>
        <v>#N/A</v>
      </c>
      <c r="AC154" s="248">
        <f t="shared" si="12"/>
        <v>83</v>
      </c>
      <c r="AD154" s="249">
        <f>vlookup(LEFT(A154,1),Coordinate,9,false)</f>
        <v>11</v>
      </c>
      <c r="AE154" s="249">
        <f>VLOOKUP(MID(A154,2,1),Coordinate,9,false)</f>
        <v>19</v>
      </c>
      <c r="AF154" s="250">
        <f>VLOOKUP(MID(A154,3,1),Coordinate,9,false)</f>
        <v>9</v>
      </c>
      <c r="AG154" s="250">
        <f>VLOOKUP(MID(A154,4,1),Coordinate,9,false)</f>
        <v>12</v>
      </c>
      <c r="AH154" s="250">
        <f>VLOOKUP(MID(A154,5,1),Coordinate,9,false)</f>
        <v>1</v>
      </c>
      <c r="AI154" s="250">
        <f>VLOOKUP(MID(A154,6,1),Coordinate,9,false)</f>
        <v>18</v>
      </c>
      <c r="AJ154" s="248">
        <f>VLOOKUP(RIGHT(A154,1),Coordinate,9,false)</f>
        <v>13</v>
      </c>
      <c r="AK154" s="251"/>
      <c r="AL154" s="251"/>
    </row>
    <row r="155">
      <c r="A155" s="254" t="s">
        <v>1765</v>
      </c>
      <c r="B155" s="240" t="str">
        <f>VLOOKUP(AC155,Planet,2,false)</f>
        <v/>
      </c>
      <c r="C155" s="261" t="s">
        <v>1375</v>
      </c>
      <c r="D155" s="255"/>
      <c r="E155" s="255" t="s">
        <v>119</v>
      </c>
      <c r="F155" s="249"/>
      <c r="G155" s="255" t="s">
        <v>119</v>
      </c>
      <c r="H155" s="249"/>
      <c r="I155" s="242">
        <f t="shared" si="6"/>
        <v>2</v>
      </c>
      <c r="J155" s="249"/>
      <c r="K155" s="249"/>
      <c r="L155" s="249"/>
      <c r="M155" s="255" t="s">
        <v>119</v>
      </c>
      <c r="N155" s="255"/>
      <c r="O155" s="242">
        <f t="shared" si="7"/>
        <v>1</v>
      </c>
      <c r="P155" s="246" t="s">
        <v>394</v>
      </c>
      <c r="Q155" s="244" t="str">
        <f>IF(ISBLANK(P155),"",VLOOKUP(P155,Level,2,false))</f>
        <v/>
      </c>
      <c r="R155" s="246" t="s">
        <v>194</v>
      </c>
      <c r="S155" s="244">
        <f>IF(ISBLANK(R155),"",VLOOKUP(R155,Level,2,false))</f>
        <v>1</v>
      </c>
      <c r="T155" s="246" t="s">
        <v>1175</v>
      </c>
      <c r="U155" s="244">
        <f>IF(ISBLANK(T155),"",VLOOKUP(T155,Intelligents,2,false))</f>
        <v>2</v>
      </c>
      <c r="V155" s="255" t="s">
        <v>182</v>
      </c>
      <c r="W155" s="255" t="s">
        <v>182</v>
      </c>
      <c r="X155" s="255" t="s">
        <v>119</v>
      </c>
      <c r="Y155" s="246" t="s">
        <v>1766</v>
      </c>
      <c r="Z155" s="244">
        <f>IF(ISBLANK(A155),"",VLOOKUP(LEFT(A155,1),Coordinate,2,FALSE))</f>
        <v>3</v>
      </c>
      <c r="AA155" s="247">
        <f t="shared" si="11"/>
        <v>3</v>
      </c>
      <c r="AB155" s="248">
        <f t="shared" si="9"/>
        <v>2</v>
      </c>
      <c r="AC155" s="248">
        <f t="shared" si="12"/>
        <v>110</v>
      </c>
      <c r="AD155" s="249">
        <f>vlookup(LEFT(A155,1),Coordinate,9,false)</f>
        <v>11</v>
      </c>
      <c r="AE155" s="249">
        <f>VLOOKUP(MID(A155,2,1),Coordinate,9,false)</f>
        <v>23</v>
      </c>
      <c r="AF155" s="250">
        <f>VLOOKUP(MID(A155,3,1),Coordinate,9,false)</f>
        <v>0</v>
      </c>
      <c r="AG155" s="250">
        <f>VLOOKUP(MID(A155,4,1),Coordinate,9,false)</f>
        <v>24</v>
      </c>
      <c r="AH155" s="250">
        <f>VLOOKUP(MID(A155,5,1),Coordinate,9,false)</f>
        <v>16</v>
      </c>
      <c r="AI155" s="250">
        <f>VLOOKUP(MID(A155,6,1),Coordinate,9,false)</f>
        <v>18</v>
      </c>
      <c r="AJ155" s="248">
        <f>VLOOKUP(RIGHT(A155,1),Coordinate,9,false)</f>
        <v>18</v>
      </c>
      <c r="AK155" s="251"/>
      <c r="AL155" s="251"/>
    </row>
    <row r="156">
      <c r="A156" s="254" t="s">
        <v>1768</v>
      </c>
      <c r="B156" s="240" t="str">
        <f>VLOOKUP(AC156,Planet,2,false)</f>
        <v>Xi Moore IX</v>
      </c>
      <c r="C156" s="260" t="s">
        <v>1231</v>
      </c>
      <c r="D156" s="255" t="s">
        <v>119</v>
      </c>
      <c r="E156" s="255" t="s">
        <v>119</v>
      </c>
      <c r="F156" s="249"/>
      <c r="G156" s="249"/>
      <c r="H156" s="249"/>
      <c r="I156" s="242">
        <f t="shared" si="6"/>
        <v>2</v>
      </c>
      <c r="J156" s="249"/>
      <c r="K156" s="249"/>
      <c r="L156" s="249"/>
      <c r="M156" s="249"/>
      <c r="N156" s="255" t="s">
        <v>119</v>
      </c>
      <c r="O156" s="242">
        <f t="shared" si="7"/>
        <v>1</v>
      </c>
      <c r="P156" s="246" t="s">
        <v>1142</v>
      </c>
      <c r="Q156" s="244">
        <f>IF(ISBLANK(P156),"",VLOOKUP(P156,Level,2,false))</f>
        <v>2</v>
      </c>
      <c r="R156" s="246" t="s">
        <v>1142</v>
      </c>
      <c r="S156" s="244">
        <f>IF(ISBLANK(R156),"",VLOOKUP(R156,Level,2,false))</f>
        <v>2</v>
      </c>
      <c r="T156" s="246" t="s">
        <v>394</v>
      </c>
      <c r="U156" s="244" t="str">
        <f>IF(ISBLANK(T156),"",VLOOKUP(T156,Intelligents,2,false))</f>
        <v/>
      </c>
      <c r="V156" s="255" t="s">
        <v>182</v>
      </c>
      <c r="W156" s="255" t="s">
        <v>119</v>
      </c>
      <c r="X156" s="255" t="s">
        <v>182</v>
      </c>
      <c r="Y156" s="252"/>
      <c r="Z156" s="244">
        <f>IF(ISBLANK(A156),"",VLOOKUP(LEFT(A156,1),Coordinate,2,FALSE))</f>
        <v>3</v>
      </c>
      <c r="AA156" s="247">
        <f t="shared" si="11"/>
        <v>3</v>
      </c>
      <c r="AB156" s="248">
        <f t="shared" si="9"/>
        <v>2</v>
      </c>
      <c r="AC156" s="248">
        <f t="shared" si="12"/>
        <v>39</v>
      </c>
      <c r="AD156" s="249">
        <f>vlookup(LEFT(A156,1),Coordinate,9,false)</f>
        <v>12</v>
      </c>
      <c r="AE156" s="249">
        <f>VLOOKUP(MID(A156,2,1),Coordinate,9,false)</f>
        <v>0</v>
      </c>
      <c r="AF156" s="250">
        <f>VLOOKUP(MID(A156,3,1),Coordinate,9,false)</f>
        <v>6</v>
      </c>
      <c r="AG156" s="250">
        <f>VLOOKUP(MID(A156,4,1),Coordinate,9,false)</f>
        <v>8</v>
      </c>
      <c r="AH156" s="250">
        <f>VLOOKUP(MID(A156,5,1),Coordinate,9,false)</f>
        <v>2</v>
      </c>
      <c r="AI156" s="250">
        <f>VLOOKUP(MID(A156,6,1),Coordinate,9,false)</f>
        <v>0</v>
      </c>
      <c r="AJ156" s="248">
        <f>VLOOKUP(RIGHT(A156,1),Coordinate,9,false)</f>
        <v>11</v>
      </c>
      <c r="AK156" s="251"/>
      <c r="AL156" s="251"/>
    </row>
    <row r="157">
      <c r="A157" s="254" t="s">
        <v>1769</v>
      </c>
      <c r="B157" s="240" t="str">
        <f>VLOOKUP(AC157,Planet,2,false)</f>
        <v>Xi Moore IX</v>
      </c>
      <c r="C157" s="246" t="s">
        <v>1231</v>
      </c>
      <c r="D157" s="255" t="s">
        <v>119</v>
      </c>
      <c r="E157" s="255" t="s">
        <v>119</v>
      </c>
      <c r="F157" s="249"/>
      <c r="G157" s="249"/>
      <c r="H157" s="249"/>
      <c r="I157" s="242">
        <f t="shared" si="6"/>
        <v>2</v>
      </c>
      <c r="J157" s="249"/>
      <c r="K157" s="249"/>
      <c r="L157" s="249"/>
      <c r="M157" s="249"/>
      <c r="N157" s="255" t="s">
        <v>119</v>
      </c>
      <c r="O157" s="242">
        <f t="shared" si="7"/>
        <v>1</v>
      </c>
      <c r="P157" s="246" t="s">
        <v>1142</v>
      </c>
      <c r="Q157" s="244">
        <f>IF(ISBLANK(P157),"",VLOOKUP(P157,Level,2,false))</f>
        <v>2</v>
      </c>
      <c r="R157" s="246" t="s">
        <v>1452</v>
      </c>
      <c r="S157" s="244" t="str">
        <f>IF(ISBLANK(R157),"",VLOOKUP(R157,Level,2,false))</f>
        <v>#N/A</v>
      </c>
      <c r="T157" s="246" t="s">
        <v>1175</v>
      </c>
      <c r="U157" s="244">
        <f>IF(ISBLANK(T157),"",VLOOKUP(T157,Intelligents,2,false))</f>
        <v>2</v>
      </c>
      <c r="V157" s="255" t="s">
        <v>182</v>
      </c>
      <c r="W157" s="255" t="s">
        <v>119</v>
      </c>
      <c r="X157" s="255" t="s">
        <v>182</v>
      </c>
      <c r="Y157" s="252"/>
      <c r="Z157" s="244">
        <f>IF(ISBLANK(A157),"",VLOOKUP(LEFT(A157,1),Coordinate,2,FALSE))</f>
        <v>3</v>
      </c>
      <c r="AA157" s="247">
        <f t="shared" si="11"/>
        <v>3</v>
      </c>
      <c r="AB157" s="248" t="str">
        <f t="shared" si="9"/>
        <v>#N/A</v>
      </c>
      <c r="AC157" s="248">
        <f t="shared" si="12"/>
        <v>39</v>
      </c>
      <c r="AD157" s="249">
        <f>vlookup(LEFT(A157,1),Coordinate,9,false)</f>
        <v>12</v>
      </c>
      <c r="AE157" s="249">
        <f>VLOOKUP(MID(A157,2,1),Coordinate,9,false)</f>
        <v>0</v>
      </c>
      <c r="AF157" s="250">
        <f>VLOOKUP(MID(A157,3,1),Coordinate,9,false)</f>
        <v>13</v>
      </c>
      <c r="AG157" s="250">
        <f>VLOOKUP(MID(A157,4,1),Coordinate,9,false)</f>
        <v>3</v>
      </c>
      <c r="AH157" s="250">
        <f>VLOOKUP(MID(A157,5,1),Coordinate,9,false)</f>
        <v>0</v>
      </c>
      <c r="AI157" s="250">
        <f>VLOOKUP(MID(A157,6,1),Coordinate,9,false)</f>
        <v>11</v>
      </c>
      <c r="AJ157" s="248">
        <f>VLOOKUP(RIGHT(A157,1),Coordinate,9,false)</f>
        <v>0</v>
      </c>
      <c r="AK157" s="251"/>
      <c r="AL157" s="251"/>
    </row>
    <row r="158">
      <c r="A158" s="254" t="s">
        <v>1772</v>
      </c>
      <c r="B158" s="240" t="str">
        <f>VLOOKUP(AC158,Planet,2,false)</f>
        <v>Bubblewrapium Nipperus XI</v>
      </c>
      <c r="C158" s="246" t="s">
        <v>1349</v>
      </c>
      <c r="D158" s="255" t="s">
        <v>119</v>
      </c>
      <c r="E158" s="249"/>
      <c r="F158" s="249"/>
      <c r="G158" s="249"/>
      <c r="H158" s="255" t="s">
        <v>119</v>
      </c>
      <c r="I158" s="242">
        <f t="shared" si="6"/>
        <v>2</v>
      </c>
      <c r="J158" s="249"/>
      <c r="K158" s="249"/>
      <c r="L158" s="255" t="s">
        <v>119</v>
      </c>
      <c r="M158" s="249"/>
      <c r="N158" s="249"/>
      <c r="O158" s="242">
        <f t="shared" si="7"/>
        <v>1</v>
      </c>
      <c r="P158" s="246" t="s">
        <v>1751</v>
      </c>
      <c r="Q158" s="244" t="str">
        <f>IF(ISBLANK(P158),"",VLOOKUP(P158,Level,2,false))</f>
        <v>#N/A</v>
      </c>
      <c r="R158" s="246" t="s">
        <v>394</v>
      </c>
      <c r="S158" s="244" t="str">
        <f>IF(ISBLANK(R158),"",VLOOKUP(R158,Level,2,false))</f>
        <v/>
      </c>
      <c r="T158" s="246" t="s">
        <v>394</v>
      </c>
      <c r="U158" s="244" t="str">
        <f>IF(ISBLANK(T158),"",VLOOKUP(T158,Intelligents,2,false))</f>
        <v/>
      </c>
      <c r="V158" s="255" t="s">
        <v>182</v>
      </c>
      <c r="W158" s="255" t="s">
        <v>182</v>
      </c>
      <c r="X158" s="255" t="s">
        <v>182</v>
      </c>
      <c r="Y158" s="246" t="s">
        <v>1773</v>
      </c>
      <c r="Z158" s="244">
        <f>IF(ISBLANK(A158),"",VLOOKUP(LEFT(A158,1),Coordinate,2,FALSE))</f>
        <v>3</v>
      </c>
      <c r="AA158" s="247">
        <f t="shared" si="11"/>
        <v>3</v>
      </c>
      <c r="AB158" s="248" t="str">
        <f t="shared" si="9"/>
        <v>#N/A</v>
      </c>
      <c r="AC158" s="255">
        <v>95.0</v>
      </c>
      <c r="AD158" s="249">
        <f>vlookup(LEFT(A158,1),Coordinate,9,false)</f>
        <v>12</v>
      </c>
      <c r="AE158" s="249">
        <f>VLOOKUP(MID(A158,2,1),Coordinate,9,false)</f>
        <v>0</v>
      </c>
      <c r="AF158" s="250">
        <f>VLOOKUP(MID(A158,3,1),Coordinate,9,false)</f>
        <v>13</v>
      </c>
      <c r="AG158" s="250">
        <f>VLOOKUP(MID(A158,4,1),Coordinate,9,false)</f>
        <v>18</v>
      </c>
      <c r="AH158" s="250">
        <f>VLOOKUP(MID(A158,5,1),Coordinate,9,false)</f>
        <v>18</v>
      </c>
      <c r="AI158" s="250">
        <f>VLOOKUP(MID(A158,6,1),Coordinate,9,false)</f>
        <v>10</v>
      </c>
      <c r="AJ158" s="248">
        <f>VLOOKUP(RIGHT(A158,1),Coordinate,9,false)</f>
        <v>24</v>
      </c>
      <c r="AK158" s="251"/>
      <c r="AL158" s="251"/>
    </row>
    <row r="159">
      <c r="A159" s="254" t="s">
        <v>1774</v>
      </c>
      <c r="B159" s="170" t="s">
        <v>1319</v>
      </c>
      <c r="C159" s="170" t="s">
        <v>1319</v>
      </c>
      <c r="D159" s="255" t="s">
        <v>121</v>
      </c>
      <c r="E159" s="249"/>
      <c r="F159" s="249"/>
      <c r="G159" s="249"/>
      <c r="H159" s="255" t="s">
        <v>121</v>
      </c>
      <c r="I159" s="242">
        <f t="shared" si="6"/>
        <v>2</v>
      </c>
      <c r="J159" s="249"/>
      <c r="K159" s="249"/>
      <c r="L159" s="255"/>
      <c r="M159" s="255" t="s">
        <v>121</v>
      </c>
      <c r="N159" s="249"/>
      <c r="O159" s="242">
        <f t="shared" si="7"/>
        <v>1</v>
      </c>
      <c r="P159" s="246" t="s">
        <v>1775</v>
      </c>
      <c r="Q159" s="244" t="str">
        <f>IF(ISBLANK(P159),"",VLOOKUP(P159,Level,2,false))</f>
        <v>#N/A</v>
      </c>
      <c r="R159" s="246" t="s">
        <v>124</v>
      </c>
      <c r="S159" s="244" t="str">
        <f>IF(ISBLANK(R159),"",VLOOKUP(R159,Level,2,false))</f>
        <v/>
      </c>
      <c r="T159" s="246" t="s">
        <v>1776</v>
      </c>
      <c r="U159" s="244">
        <f>IF(ISBLANK(T159),"",VLOOKUP(T159,Intelligents,2,false))</f>
        <v>2</v>
      </c>
      <c r="V159" s="255" t="s">
        <v>180</v>
      </c>
      <c r="W159" s="255" t="s">
        <v>121</v>
      </c>
      <c r="X159" s="255" t="s">
        <v>180</v>
      </c>
      <c r="Y159" s="246"/>
      <c r="Z159" s="244">
        <f>IF(ISBLANK(A159),"",VLOOKUP(LEFT(A159,1),Coordinate,2,FALSE))</f>
        <v>3</v>
      </c>
      <c r="AA159" s="247">
        <f t="shared" si="11"/>
        <v>3</v>
      </c>
      <c r="AB159" s="248" t="str">
        <f t="shared" si="9"/>
        <v>#N/A</v>
      </c>
      <c r="AC159" s="255">
        <v>95.0</v>
      </c>
      <c r="AD159" s="249">
        <f>vlookup(LEFT(A159,1),Coordinate,9,false)</f>
        <v>12</v>
      </c>
      <c r="AE159" s="249">
        <f>VLOOKUP(MID(A159,2,1),Coordinate,9,false)</f>
        <v>0</v>
      </c>
      <c r="AF159" s="250">
        <f>VLOOKUP(MID(A159,3,1),Coordinate,9,false)</f>
        <v>17</v>
      </c>
      <c r="AG159" s="250">
        <f>VLOOKUP(MID(A159,4,1),Coordinate,9,false)</f>
        <v>10</v>
      </c>
      <c r="AH159" s="250">
        <f>VLOOKUP(MID(A159,5,1),Coordinate,9,false)</f>
        <v>4</v>
      </c>
      <c r="AI159" s="250">
        <f>VLOOKUP(MID(A159,6,1),Coordinate,9,false)</f>
        <v>19</v>
      </c>
      <c r="AJ159" s="248">
        <f>VLOOKUP(RIGHT(A159,1),Coordinate,9,false)</f>
        <v>19</v>
      </c>
      <c r="AK159" s="251"/>
      <c r="AL159" s="251"/>
    </row>
    <row r="160">
      <c r="A160" s="254" t="s">
        <v>1778</v>
      </c>
      <c r="B160" s="240" t="str">
        <f>VLOOKUP(AC160,Planet,2,false)</f>
        <v>Lambda Diggusduggus IV</v>
      </c>
      <c r="C160" s="261" t="s">
        <v>1288</v>
      </c>
      <c r="D160" s="255" t="s">
        <v>119</v>
      </c>
      <c r="E160" s="255"/>
      <c r="F160" s="249"/>
      <c r="G160" s="249"/>
      <c r="H160" s="255" t="s">
        <v>119</v>
      </c>
      <c r="I160" s="242">
        <f t="shared" si="6"/>
        <v>2</v>
      </c>
      <c r="J160" s="249"/>
      <c r="K160" s="249"/>
      <c r="L160" s="249"/>
      <c r="M160" s="255" t="s">
        <v>119</v>
      </c>
      <c r="N160" s="255"/>
      <c r="O160" s="242">
        <f t="shared" si="7"/>
        <v>1</v>
      </c>
      <c r="P160" s="246" t="s">
        <v>1452</v>
      </c>
      <c r="Q160" s="244" t="str">
        <f>IF(ISBLANK(P160),"",VLOOKUP(P160,Level,2,false))</f>
        <v>#N/A</v>
      </c>
      <c r="R160" s="246" t="s">
        <v>194</v>
      </c>
      <c r="S160" s="244">
        <f>IF(ISBLANK(R160),"",VLOOKUP(R160,Level,2,false))</f>
        <v>1</v>
      </c>
      <c r="T160" s="246" t="s">
        <v>394</v>
      </c>
      <c r="U160" s="244" t="str">
        <f>IF(ISBLANK(T160),"",VLOOKUP(T160,Intelligents,2,false))</f>
        <v/>
      </c>
      <c r="V160" s="255" t="s">
        <v>119</v>
      </c>
      <c r="W160" s="255" t="s">
        <v>182</v>
      </c>
      <c r="X160" s="255" t="s">
        <v>119</v>
      </c>
      <c r="Y160" s="246" t="s">
        <v>1779</v>
      </c>
      <c r="Z160" s="244">
        <f>IF(ISBLANK(A160),"",VLOOKUP(LEFT(A160,1),Coordinate,2,FALSE))</f>
        <v>3</v>
      </c>
      <c r="AA160" s="247">
        <f t="shared" si="11"/>
        <v>3</v>
      </c>
      <c r="AB160" s="248" t="str">
        <f t="shared" si="9"/>
        <v>#N/A</v>
      </c>
      <c r="AC160" s="248">
        <f t="shared" ref="AC160:AC186" si="13">SUM(AD160:AJ160)</f>
        <v>69</v>
      </c>
      <c r="AD160" s="249">
        <f>vlookup(LEFT(A160,1),Coordinate,9,false)</f>
        <v>12</v>
      </c>
      <c r="AE160" s="249">
        <f>VLOOKUP(MID(A160,2,1),Coordinate,9,false)</f>
        <v>0</v>
      </c>
      <c r="AF160" s="250">
        <f>VLOOKUP(MID(A160,3,1),Coordinate,9,false)</f>
        <v>17</v>
      </c>
      <c r="AG160" s="250">
        <f>VLOOKUP(MID(A160,4,1),Coordinate,9,false)</f>
        <v>19</v>
      </c>
      <c r="AH160" s="250">
        <f>VLOOKUP(MID(A160,5,1),Coordinate,9,false)</f>
        <v>8</v>
      </c>
      <c r="AI160" s="250">
        <f>VLOOKUP(MID(A160,6,1),Coordinate,9,false)</f>
        <v>0</v>
      </c>
      <c r="AJ160" s="248">
        <f>VLOOKUP(RIGHT(A160,1),Coordinate,9,false)</f>
        <v>13</v>
      </c>
      <c r="AK160" s="251"/>
      <c r="AL160" s="251"/>
    </row>
    <row r="161">
      <c r="A161" s="254" t="s">
        <v>627</v>
      </c>
      <c r="B161" s="240" t="str">
        <f>VLOOKUP(AC161,Planet,2,false)</f>
        <v>Pi Waldorf XI</v>
      </c>
      <c r="C161" s="260" t="s">
        <v>1313</v>
      </c>
      <c r="D161" s="255" t="s">
        <v>119</v>
      </c>
      <c r="E161" s="255" t="s">
        <v>119</v>
      </c>
      <c r="F161" s="255"/>
      <c r="G161" s="255"/>
      <c r="H161" s="255"/>
      <c r="I161" s="242">
        <f t="shared" si="6"/>
        <v>2</v>
      </c>
      <c r="J161" s="255"/>
      <c r="K161" s="255" t="s">
        <v>119</v>
      </c>
      <c r="L161" s="255"/>
      <c r="M161" s="255"/>
      <c r="N161" s="255"/>
      <c r="O161" s="242">
        <f t="shared" si="7"/>
        <v>1</v>
      </c>
      <c r="P161" s="246" t="s">
        <v>1142</v>
      </c>
      <c r="Q161" s="244">
        <f>IF(ISBLANK(P161),"",VLOOKUP(P161,Level,2,false))</f>
        <v>2</v>
      </c>
      <c r="R161" s="246" t="s">
        <v>1452</v>
      </c>
      <c r="S161" s="244" t="str">
        <f>IF(ISBLANK(R161),"",VLOOKUP(R161,Level,2,false))</f>
        <v>#N/A</v>
      </c>
      <c r="T161" s="246" t="s">
        <v>1169</v>
      </c>
      <c r="U161" s="244">
        <f>IF(ISBLANK(T161),"",VLOOKUP(T161,Intelligents,2,false))</f>
        <v>1</v>
      </c>
      <c r="V161" s="255" t="s">
        <v>182</v>
      </c>
      <c r="W161" s="255" t="s">
        <v>182</v>
      </c>
      <c r="X161" s="255" t="s">
        <v>119</v>
      </c>
      <c r="Y161" s="252"/>
      <c r="Z161" s="244">
        <f>IF(ISBLANK(A161),"",VLOOKUP(LEFT(A161,1),Coordinate,2,FALSE))</f>
        <v>3</v>
      </c>
      <c r="AA161" s="247">
        <f t="shared" si="11"/>
        <v>3</v>
      </c>
      <c r="AB161" s="248" t="str">
        <f t="shared" si="9"/>
        <v>#N/A</v>
      </c>
      <c r="AC161" s="248">
        <f t="shared" si="13"/>
        <v>77</v>
      </c>
      <c r="AD161" s="249">
        <f>vlookup(LEFT(A161,1),Coordinate,9,false)</f>
        <v>12</v>
      </c>
      <c r="AE161" s="249">
        <f>VLOOKUP(MID(A161,2,1),Coordinate,9,false)</f>
        <v>4</v>
      </c>
      <c r="AF161" s="250">
        <f>VLOOKUP(MID(A161,3,1),Coordinate,9,false)</f>
        <v>19</v>
      </c>
      <c r="AG161" s="250">
        <f>VLOOKUP(MID(A161,4,1),Coordinate,9,false)</f>
        <v>17</v>
      </c>
      <c r="AH161" s="250">
        <f>VLOOKUP(MID(A161,5,1),Coordinate,9,false)</f>
        <v>14</v>
      </c>
      <c r="AI161" s="250">
        <f>VLOOKUP(MID(A161,6,1),Coordinate,9,false)</f>
        <v>8</v>
      </c>
      <c r="AJ161" s="248">
        <f>VLOOKUP(RIGHT(A161,1),Coordinate,9,false)</f>
        <v>3</v>
      </c>
      <c r="AK161" s="251"/>
      <c r="AL161" s="251"/>
    </row>
    <row r="162">
      <c r="A162" s="254" t="s">
        <v>1781</v>
      </c>
      <c r="B162" s="240" t="str">
        <f>VLOOKUP(AC162,Planet,2,false)</f>
        <v>Omicron Bubblicius X</v>
      </c>
      <c r="C162" s="260" t="s">
        <v>1327</v>
      </c>
      <c r="D162" s="255"/>
      <c r="E162" s="255" t="s">
        <v>119</v>
      </c>
      <c r="F162" s="255"/>
      <c r="G162" s="255" t="s">
        <v>119</v>
      </c>
      <c r="H162" s="255"/>
      <c r="I162" s="242">
        <f t="shared" si="6"/>
        <v>2</v>
      </c>
      <c r="J162" s="255" t="s">
        <v>119</v>
      </c>
      <c r="K162" s="255"/>
      <c r="L162" s="255"/>
      <c r="M162" s="255"/>
      <c r="N162" s="255"/>
      <c r="O162" s="242">
        <f t="shared" si="7"/>
        <v>1</v>
      </c>
      <c r="P162" s="246" t="s">
        <v>394</v>
      </c>
      <c r="Q162" s="244" t="str">
        <f>IF(ISBLANK(P162),"",VLOOKUP(P162,Level,2,false))</f>
        <v/>
      </c>
      <c r="R162" s="246" t="s">
        <v>394</v>
      </c>
      <c r="S162" s="244" t="str">
        <f>IF(ISBLANK(R162),"",VLOOKUP(R162,Level,2,false))</f>
        <v/>
      </c>
      <c r="T162" s="246" t="s">
        <v>1175</v>
      </c>
      <c r="U162" s="244">
        <f>IF(ISBLANK(T162),"",VLOOKUP(T162,Intelligents,2,false))</f>
        <v>2</v>
      </c>
      <c r="V162" s="255" t="s">
        <v>182</v>
      </c>
      <c r="W162" s="255" t="s">
        <v>182</v>
      </c>
      <c r="X162" s="255" t="s">
        <v>119</v>
      </c>
      <c r="Y162" s="246" t="s">
        <v>1782</v>
      </c>
      <c r="Z162" s="244">
        <f>IF(ISBLANK(A162),"",VLOOKUP(LEFT(A162,1),Coordinate,2,FALSE))</f>
        <v>3</v>
      </c>
      <c r="AA162" s="247">
        <f t="shared" si="11"/>
        <v>3</v>
      </c>
      <c r="AB162" s="248">
        <f t="shared" si="9"/>
        <v>1</v>
      </c>
      <c r="AC162" s="248">
        <f t="shared" si="13"/>
        <v>84</v>
      </c>
      <c r="AD162" s="249">
        <f>vlookup(LEFT(A162,1),Coordinate,9,false)</f>
        <v>12</v>
      </c>
      <c r="AE162" s="249">
        <f>VLOOKUP(MID(A162,2,1),Coordinate,9,false)</f>
        <v>12</v>
      </c>
      <c r="AF162" s="250">
        <f>VLOOKUP(MID(A162,3,1),Coordinate,9,false)</f>
        <v>12</v>
      </c>
      <c r="AG162" s="250">
        <f>VLOOKUP(MID(A162,4,1),Coordinate,9,false)</f>
        <v>12</v>
      </c>
      <c r="AH162" s="250">
        <f>VLOOKUP(MID(A162,5,1),Coordinate,9,false)</f>
        <v>12</v>
      </c>
      <c r="AI162" s="250">
        <f>VLOOKUP(MID(A162,6,1),Coordinate,9,false)</f>
        <v>12</v>
      </c>
      <c r="AJ162" s="248">
        <f>VLOOKUP(RIGHT(A162,1),Coordinate,9,false)</f>
        <v>12</v>
      </c>
      <c r="AK162" s="251"/>
      <c r="AL162" s="251"/>
    </row>
    <row r="163">
      <c r="A163" s="254" t="s">
        <v>1783</v>
      </c>
      <c r="B163" s="240" t="str">
        <f>VLOOKUP(AC163,Planet,2,false)</f>
        <v>Iota Corpulus VIII</v>
      </c>
      <c r="C163" s="246" t="s">
        <v>1363</v>
      </c>
      <c r="D163" s="249"/>
      <c r="E163" s="255" t="s">
        <v>119</v>
      </c>
      <c r="F163" s="249"/>
      <c r="G163" s="249"/>
      <c r="H163" s="255" t="s">
        <v>119</v>
      </c>
      <c r="I163" s="242">
        <f t="shared" si="6"/>
        <v>2</v>
      </c>
      <c r="J163" s="249"/>
      <c r="K163" s="249"/>
      <c r="L163" s="249"/>
      <c r="M163" s="255" t="s">
        <v>119</v>
      </c>
      <c r="N163" s="249"/>
      <c r="O163" s="242">
        <f t="shared" si="7"/>
        <v>1</v>
      </c>
      <c r="P163" s="246" t="s">
        <v>1452</v>
      </c>
      <c r="Q163" s="244" t="str">
        <f>IF(ISBLANK(P163),"",VLOOKUP(P163,Level,2,false))</f>
        <v>#N/A</v>
      </c>
      <c r="R163" s="246" t="s">
        <v>394</v>
      </c>
      <c r="S163" s="244" t="str">
        <f>IF(ISBLANK(R163),"",VLOOKUP(R163,Level,2,false))</f>
        <v/>
      </c>
      <c r="T163" s="246" t="s">
        <v>394</v>
      </c>
      <c r="U163" s="244" t="str">
        <f>IF(ISBLANK(T163),"",VLOOKUP(T163,Intelligents,2,false))</f>
        <v/>
      </c>
      <c r="V163" s="249"/>
      <c r="W163" s="255" t="s">
        <v>119</v>
      </c>
      <c r="X163" s="249"/>
      <c r="Y163" s="246" t="s">
        <v>1784</v>
      </c>
      <c r="Z163" s="244">
        <f>IF(ISBLANK(A163),"",VLOOKUP(LEFT(A163,1),Coordinate,2,FALSE))</f>
        <v>3</v>
      </c>
      <c r="AA163" s="247">
        <f t="shared" si="11"/>
        <v>3</v>
      </c>
      <c r="AB163" s="248" t="str">
        <f t="shared" si="9"/>
        <v>#N/A</v>
      </c>
      <c r="AC163" s="248">
        <f t="shared" si="13"/>
        <v>102</v>
      </c>
      <c r="AD163" s="249">
        <f>vlookup(LEFT(A163,1),Coordinate,9,false)</f>
        <v>12</v>
      </c>
      <c r="AE163" s="249">
        <f>VLOOKUP(MID(A163,2,1),Coordinate,9,false)</f>
        <v>17</v>
      </c>
      <c r="AF163" s="250">
        <f>VLOOKUP(MID(A163,3,1),Coordinate,9,false)</f>
        <v>19</v>
      </c>
      <c r="AG163" s="250">
        <f>VLOOKUP(MID(A163,4,1),Coordinate,9,false)</f>
        <v>14</v>
      </c>
      <c r="AH163" s="250">
        <f>VLOOKUP(MID(A163,5,1),Coordinate,9,false)</f>
        <v>14</v>
      </c>
      <c r="AI163" s="250">
        <f>VLOOKUP(MID(A163,6,1),Coordinate,9,false)</f>
        <v>19</v>
      </c>
      <c r="AJ163" s="248">
        <f>VLOOKUP(RIGHT(A163,1),Coordinate,9,false)</f>
        <v>7</v>
      </c>
      <c r="AK163" s="256"/>
      <c r="AL163" s="256"/>
    </row>
    <row r="164">
      <c r="A164" s="259" t="s">
        <v>1786</v>
      </c>
      <c r="B164" s="240" t="str">
        <f>VLOOKUP(AC164,Planet,2,false)</f>
        <v>Phi Garfield V</v>
      </c>
      <c r="C164" s="260" t="s">
        <v>1370</v>
      </c>
      <c r="D164" s="255"/>
      <c r="E164" s="255" t="s">
        <v>119</v>
      </c>
      <c r="F164" s="255"/>
      <c r="G164" s="255" t="s">
        <v>119</v>
      </c>
      <c r="H164" s="255"/>
      <c r="I164" s="242">
        <f t="shared" si="6"/>
        <v>2</v>
      </c>
      <c r="J164" s="255"/>
      <c r="K164" s="255" t="s">
        <v>119</v>
      </c>
      <c r="L164" s="255"/>
      <c r="M164" s="255"/>
      <c r="N164" s="255"/>
      <c r="O164" s="242">
        <f t="shared" si="7"/>
        <v>1</v>
      </c>
      <c r="P164" s="246" t="s">
        <v>394</v>
      </c>
      <c r="Q164" s="244" t="str">
        <f>IF(ISBLANK(P164),"",VLOOKUP(P164,Level,2,false))</f>
        <v/>
      </c>
      <c r="R164" s="246" t="s">
        <v>394</v>
      </c>
      <c r="S164" s="244" t="str">
        <f>IF(ISBLANK(R164),"",VLOOKUP(R164,Level,2,false))</f>
        <v/>
      </c>
      <c r="T164" s="246" t="s">
        <v>394</v>
      </c>
      <c r="U164" s="244" t="str">
        <f>IF(ISBLANK(T164),"",VLOOKUP(T164,Intelligents,2,false))</f>
        <v/>
      </c>
      <c r="V164" s="255" t="s">
        <v>182</v>
      </c>
      <c r="W164" s="255" t="s">
        <v>182</v>
      </c>
      <c r="X164" s="255" t="s">
        <v>119</v>
      </c>
      <c r="Y164" s="246" t="s">
        <v>1787</v>
      </c>
      <c r="Z164" s="244">
        <f>IF(ISBLANK(A164),"",VLOOKUP(LEFT(A164,1),Coordinate,2,FALSE))</f>
        <v>3</v>
      </c>
      <c r="AA164" s="247">
        <f t="shared" si="11"/>
        <v>3</v>
      </c>
      <c r="AB164" s="248">
        <f t="shared" si="9"/>
        <v>0</v>
      </c>
      <c r="AC164" s="248">
        <f t="shared" si="13"/>
        <v>106</v>
      </c>
      <c r="AD164" s="249">
        <f>vlookup(LEFT(A164,1),Coordinate,9,false)</f>
        <v>12</v>
      </c>
      <c r="AE164" s="249">
        <f>VLOOKUP(MID(A164,2,1),Coordinate,9,false)</f>
        <v>25</v>
      </c>
      <c r="AF164" s="250">
        <f>VLOOKUP(MID(A164,3,1),Coordinate,9,false)</f>
        <v>18</v>
      </c>
      <c r="AG164" s="250">
        <f>VLOOKUP(MID(A164,4,1),Coordinate,9,false)</f>
        <v>10</v>
      </c>
      <c r="AH164" s="250">
        <f>VLOOKUP(MID(A164,5,1),Coordinate,9,false)</f>
        <v>21</v>
      </c>
      <c r="AI164" s="250">
        <f>VLOOKUP(MID(A164,6,1),Coordinate,9,false)</f>
        <v>3</v>
      </c>
      <c r="AJ164" s="248">
        <f>VLOOKUP(RIGHT(A164,1),Coordinate,9,false)</f>
        <v>17</v>
      </c>
      <c r="AK164" s="251"/>
      <c r="AL164" s="251"/>
    </row>
    <row r="165">
      <c r="A165" s="259" t="s">
        <v>1789</v>
      </c>
      <c r="B165" s="240" t="str">
        <f>VLOOKUP(AC165,Planet,2,false)</f>
        <v>Cancerus Garfield VIII</v>
      </c>
      <c r="C165" s="260" t="s">
        <v>1337</v>
      </c>
      <c r="D165" s="255"/>
      <c r="E165" s="255"/>
      <c r="F165" s="255"/>
      <c r="G165" s="255" t="s">
        <v>119</v>
      </c>
      <c r="H165" s="255" t="s">
        <v>119</v>
      </c>
      <c r="I165" s="242">
        <f t="shared" si="6"/>
        <v>2</v>
      </c>
      <c r="J165" s="255" t="s">
        <v>119</v>
      </c>
      <c r="K165" s="255"/>
      <c r="L165" s="255"/>
      <c r="M165" s="255"/>
      <c r="N165" s="255"/>
      <c r="O165" s="242">
        <f t="shared" si="7"/>
        <v>1</v>
      </c>
      <c r="P165" s="246" t="s">
        <v>1452</v>
      </c>
      <c r="Q165" s="244" t="str">
        <f>IF(ISBLANK(P165),"",VLOOKUP(P165,Level,2,false))</f>
        <v>#N/A</v>
      </c>
      <c r="R165" s="246" t="s">
        <v>1142</v>
      </c>
      <c r="S165" s="244">
        <f>IF(ISBLANK(R165),"",VLOOKUP(R165,Level,2,false))</f>
        <v>2</v>
      </c>
      <c r="T165" s="246" t="s">
        <v>394</v>
      </c>
      <c r="U165" s="241">
        <v>0.0</v>
      </c>
      <c r="V165" s="255" t="s">
        <v>182</v>
      </c>
      <c r="W165" s="255" t="s">
        <v>182</v>
      </c>
      <c r="X165" s="255" t="s">
        <v>119</v>
      </c>
      <c r="Y165" s="252"/>
      <c r="Z165" s="244">
        <f>IF(ISBLANK(A165),"",VLOOKUP(LEFT(A165,1),Coordinate,2,FALSE))</f>
        <v>3</v>
      </c>
      <c r="AA165" s="247">
        <f t="shared" si="11"/>
        <v>3</v>
      </c>
      <c r="AB165" s="248" t="str">
        <f t="shared" si="9"/>
        <v>#N/A</v>
      </c>
      <c r="AC165" s="248">
        <f t="shared" si="13"/>
        <v>89</v>
      </c>
      <c r="AD165" s="249">
        <f>vlookup(LEFT(A165,1),Coordinate,9,false)</f>
        <v>13</v>
      </c>
      <c r="AE165" s="249">
        <f>VLOOKUP(MID(A165,2,1),Coordinate,9,false)</f>
        <v>0</v>
      </c>
      <c r="AF165" s="250">
        <f>VLOOKUP(MID(A165,3,1),Coordinate,9,false)</f>
        <v>20</v>
      </c>
      <c r="AG165" s="250">
        <f>VLOOKUP(MID(A165,4,1),Coordinate,9,false)</f>
        <v>6</v>
      </c>
      <c r="AH165" s="250">
        <f>VLOOKUP(MID(A165,5,1),Coordinate,9,false)</f>
        <v>7</v>
      </c>
      <c r="AI165" s="250">
        <f>VLOOKUP(MID(A165,6,1),Coordinate,9,false)</f>
        <v>19</v>
      </c>
      <c r="AJ165" s="248">
        <f>VLOOKUP(RIGHT(A165,1),Coordinate,9,false)</f>
        <v>24</v>
      </c>
      <c r="AK165" s="251"/>
      <c r="AL165" s="251"/>
    </row>
    <row r="166">
      <c r="A166" s="259" t="s">
        <v>1791</v>
      </c>
      <c r="B166" s="240" t="str">
        <f>VLOOKUP(AC166,Planet,2,false)</f>
        <v>Pi Waldorf XI</v>
      </c>
      <c r="C166" s="170" t="s">
        <v>1313</v>
      </c>
      <c r="D166" s="255" t="s">
        <v>119</v>
      </c>
      <c r="E166" s="255" t="s">
        <v>119</v>
      </c>
      <c r="F166" s="255"/>
      <c r="G166" s="255"/>
      <c r="H166" s="255"/>
      <c r="I166" s="242">
        <f t="shared" si="6"/>
        <v>2</v>
      </c>
      <c r="J166" s="255"/>
      <c r="K166" s="255" t="s">
        <v>119</v>
      </c>
      <c r="L166" s="255"/>
      <c r="M166" s="255"/>
      <c r="N166" s="255"/>
      <c r="O166" s="242">
        <f t="shared" si="7"/>
        <v>1</v>
      </c>
      <c r="P166" s="246" t="s">
        <v>1142</v>
      </c>
      <c r="Q166" s="244">
        <f>IF(ISBLANK(P166),"",VLOOKUP(P166,Level,2,false))</f>
        <v>2</v>
      </c>
      <c r="R166" s="246" t="s">
        <v>1452</v>
      </c>
      <c r="S166" s="244" t="str">
        <f>IF(ISBLANK(R166),"",VLOOKUP(R166,Level,2,false))</f>
        <v>#N/A</v>
      </c>
      <c r="T166" s="246" t="s">
        <v>1175</v>
      </c>
      <c r="U166" s="241">
        <v>0.0</v>
      </c>
      <c r="V166" s="255" t="s">
        <v>182</v>
      </c>
      <c r="W166" s="255" t="s">
        <v>182</v>
      </c>
      <c r="X166" s="255" t="s">
        <v>119</v>
      </c>
      <c r="Y166" s="252"/>
      <c r="Z166" s="244">
        <f>IF(ISBLANK(A166),"",VLOOKUP(LEFT(A166,1),Coordinate,2,FALSE))</f>
        <v>3</v>
      </c>
      <c r="AA166" s="247">
        <f t="shared" si="11"/>
        <v>3</v>
      </c>
      <c r="AB166" s="248" t="str">
        <f t="shared" si="9"/>
        <v>#N/A</v>
      </c>
      <c r="AC166" s="248">
        <f t="shared" si="13"/>
        <v>77</v>
      </c>
      <c r="AD166" s="249">
        <f>vlookup(LEFT(A166,1),Coordinate,9,false)</f>
        <v>13</v>
      </c>
      <c r="AE166" s="249">
        <f>VLOOKUP(MID(A166,2,1),Coordinate,9,false)</f>
        <v>4</v>
      </c>
      <c r="AF166" s="250">
        <f>VLOOKUP(MID(A166,3,1),Coordinate,9,false)</f>
        <v>12</v>
      </c>
      <c r="AG166" s="250">
        <f>VLOOKUP(MID(A166,4,1),Coordinate,9,false)</f>
        <v>4</v>
      </c>
      <c r="AH166" s="250">
        <f>VLOOKUP(MID(A166,5,1),Coordinate,9,false)</f>
        <v>18</v>
      </c>
      <c r="AI166" s="250">
        <f>VLOOKUP(MID(A166,6,1),Coordinate,9,false)</f>
        <v>8</v>
      </c>
      <c r="AJ166" s="248">
        <f>VLOOKUP(RIGHT(A166,1),Coordinate,9,false)</f>
        <v>18</v>
      </c>
      <c r="AK166" s="251"/>
      <c r="AL166" s="251"/>
    </row>
    <row r="167">
      <c r="A167" s="259" t="s">
        <v>1793</v>
      </c>
      <c r="B167" s="240" t="str">
        <f>VLOOKUP(AC167,Planet,2,false)</f>
        <v>Theta Yodeli I</v>
      </c>
      <c r="C167" s="260" t="s">
        <v>1335</v>
      </c>
      <c r="D167" s="255" t="s">
        <v>119</v>
      </c>
      <c r="E167" s="255" t="s">
        <v>119</v>
      </c>
      <c r="F167" s="255"/>
      <c r="G167" s="255"/>
      <c r="H167" s="255"/>
      <c r="I167" s="242">
        <f t="shared" si="6"/>
        <v>2</v>
      </c>
      <c r="J167" s="255"/>
      <c r="K167" s="255"/>
      <c r="L167" s="255" t="s">
        <v>119</v>
      </c>
      <c r="M167" s="255"/>
      <c r="N167" s="255"/>
      <c r="O167" s="242">
        <f t="shared" si="7"/>
        <v>1</v>
      </c>
      <c r="P167" s="246" t="s">
        <v>394</v>
      </c>
      <c r="Q167" s="244" t="str">
        <f>IF(ISBLANK(P167),"",VLOOKUP(P167,Level,2,false))</f>
        <v/>
      </c>
      <c r="R167" s="246" t="s">
        <v>1452</v>
      </c>
      <c r="S167" s="244" t="str">
        <f>IF(ISBLANK(R167),"",VLOOKUP(R167,Level,2,false))</f>
        <v>#N/A</v>
      </c>
      <c r="T167" s="246" t="s">
        <v>394</v>
      </c>
      <c r="U167" s="244" t="str">
        <f>IF(ISBLANK(T167),"",VLOOKUP(T167,Intelligents,2,false))</f>
        <v/>
      </c>
      <c r="V167" s="255" t="s">
        <v>119</v>
      </c>
      <c r="W167" s="255" t="s">
        <v>182</v>
      </c>
      <c r="X167" s="255" t="s">
        <v>182</v>
      </c>
      <c r="Y167" s="252"/>
      <c r="Z167" s="244">
        <f>IF(ISBLANK(A167),"",VLOOKUP(LEFT(A167,1),Coordinate,2,FALSE))</f>
        <v>3</v>
      </c>
      <c r="AA167" s="247">
        <f t="shared" si="11"/>
        <v>3</v>
      </c>
      <c r="AB167" s="248" t="str">
        <f t="shared" si="9"/>
        <v>#N/A</v>
      </c>
      <c r="AC167" s="248">
        <f t="shared" si="13"/>
        <v>88</v>
      </c>
      <c r="AD167" s="249">
        <f>vlookup(LEFT(A167,1),Coordinate,9,false)</f>
        <v>13</v>
      </c>
      <c r="AE167" s="249">
        <f>VLOOKUP(MID(A167,2,1),Coordinate,9,false)</f>
        <v>4</v>
      </c>
      <c r="AF167" s="250">
        <f>VLOOKUP(MID(A167,3,1),Coordinate,9,false)</f>
        <v>15</v>
      </c>
      <c r="AG167" s="250">
        <f>VLOOKUP(MID(A167,4,1),Coordinate,9,false)</f>
        <v>19</v>
      </c>
      <c r="AH167" s="250">
        <f>VLOOKUP(MID(A167,5,1),Coordinate,9,false)</f>
        <v>20</v>
      </c>
      <c r="AI167" s="250">
        <f>VLOOKUP(MID(A167,6,1),Coordinate,9,false)</f>
        <v>13</v>
      </c>
      <c r="AJ167" s="248">
        <f>VLOOKUP(RIGHT(A167,1),Coordinate,9,false)</f>
        <v>4</v>
      </c>
      <c r="AK167" s="251"/>
      <c r="AL167" s="251"/>
    </row>
    <row r="168">
      <c r="A168" s="259" t="s">
        <v>1795</v>
      </c>
      <c r="B168" s="240" t="str">
        <f>VLOOKUP(AC168,Planet,2,false)</f>
        <v>Gamma Adams VII</v>
      </c>
      <c r="C168" s="260" t="s">
        <v>1321</v>
      </c>
      <c r="D168" s="255"/>
      <c r="E168" s="255"/>
      <c r="F168" s="255" t="s">
        <v>119</v>
      </c>
      <c r="G168" s="255"/>
      <c r="H168" s="255"/>
      <c r="I168" s="242">
        <f t="shared" si="6"/>
        <v>1</v>
      </c>
      <c r="J168" s="255"/>
      <c r="K168" s="255" t="s">
        <v>119</v>
      </c>
      <c r="L168" s="255"/>
      <c r="M168" s="255"/>
      <c r="N168" s="255"/>
      <c r="O168" s="242">
        <f t="shared" si="7"/>
        <v>1</v>
      </c>
      <c r="P168" s="246" t="s">
        <v>394</v>
      </c>
      <c r="Q168" s="244" t="str">
        <f>IF(ISBLANK(P168),"",VLOOKUP(P168,Level,2,false))</f>
        <v/>
      </c>
      <c r="R168" s="246" t="s">
        <v>1142</v>
      </c>
      <c r="S168" s="244">
        <f>IF(ISBLANK(R168),"",VLOOKUP(R168,Level,2,false))</f>
        <v>2</v>
      </c>
      <c r="T168" s="246" t="s">
        <v>394</v>
      </c>
      <c r="U168" s="244" t="str">
        <f>IF(ISBLANK(T168),"",VLOOKUP(T168,Intelligents,2,false))</f>
        <v/>
      </c>
      <c r="V168" s="255" t="s">
        <v>119</v>
      </c>
      <c r="W168" s="255" t="s">
        <v>182</v>
      </c>
      <c r="X168" s="255" t="s">
        <v>119</v>
      </c>
      <c r="Y168" s="252"/>
      <c r="Z168" s="244">
        <f>IF(ISBLANK(A168),"",VLOOKUP(LEFT(A168,1),Coordinate,2,FALSE))</f>
        <v>3</v>
      </c>
      <c r="AA168" s="247">
        <f t="shared" si="11"/>
        <v>2</v>
      </c>
      <c r="AB168" s="248">
        <f t="shared" si="9"/>
        <v>1</v>
      </c>
      <c r="AC168" s="248">
        <f t="shared" si="13"/>
        <v>81</v>
      </c>
      <c r="AD168" s="249">
        <f>vlookup(LEFT(A168,1),Coordinate,9,false)</f>
        <v>13</v>
      </c>
      <c r="AE168" s="249">
        <f>VLOOKUP(MID(A168,2,1),Coordinate,9,false)</f>
        <v>14</v>
      </c>
      <c r="AF168" s="250">
        <f>VLOOKUP(MID(A168,3,1),Coordinate,9,false)</f>
        <v>22</v>
      </c>
      <c r="AG168" s="250">
        <f>VLOOKUP(MID(A168,4,1),Coordinate,9,false)</f>
        <v>7</v>
      </c>
      <c r="AH168" s="250">
        <f>VLOOKUP(MID(A168,5,1),Coordinate,9,false)</f>
        <v>4</v>
      </c>
      <c r="AI168" s="250">
        <f>VLOOKUP(MID(A168,6,1),Coordinate,9,false)</f>
        <v>17</v>
      </c>
      <c r="AJ168" s="248">
        <f>VLOOKUP(RIGHT(A168,1),Coordinate,9,false)</f>
        <v>4</v>
      </c>
      <c r="AK168" s="251"/>
      <c r="AL168" s="251"/>
    </row>
    <row r="169">
      <c r="A169" s="254" t="s">
        <v>1798</v>
      </c>
      <c r="B169" s="240" t="str">
        <f>VLOOKUP(AC169,Planet,2,false)</f>
        <v>Hamburguesus Taylor X</v>
      </c>
      <c r="C169" s="246" t="s">
        <v>1315</v>
      </c>
      <c r="D169" s="249"/>
      <c r="E169" s="249"/>
      <c r="F169" s="249"/>
      <c r="G169" s="255" t="s">
        <v>119</v>
      </c>
      <c r="H169" s="255" t="s">
        <v>119</v>
      </c>
      <c r="I169" s="242">
        <f t="shared" si="6"/>
        <v>2</v>
      </c>
      <c r="J169" s="249"/>
      <c r="K169" s="249"/>
      <c r="L169" s="249"/>
      <c r="M169" s="255" t="s">
        <v>119</v>
      </c>
      <c r="N169" s="249"/>
      <c r="O169" s="242">
        <f t="shared" si="7"/>
        <v>1</v>
      </c>
      <c r="P169" s="246" t="s">
        <v>1452</v>
      </c>
      <c r="Q169" s="244" t="str">
        <f>IF(ISBLANK(P169),"",VLOOKUP(P169,Level,2,false))</f>
        <v>#N/A</v>
      </c>
      <c r="R169" s="246" t="s">
        <v>1142</v>
      </c>
      <c r="S169" s="244">
        <f>IF(ISBLANK(R169),"",VLOOKUP(R169,Level,2,false))</f>
        <v>2</v>
      </c>
      <c r="T169" s="246" t="s">
        <v>394</v>
      </c>
      <c r="U169" s="244" t="str">
        <f>IF(ISBLANK(T169),"",VLOOKUP(T169,Intelligents,2,false))</f>
        <v/>
      </c>
      <c r="V169" s="255" t="s">
        <v>119</v>
      </c>
      <c r="W169" s="255" t="s">
        <v>182</v>
      </c>
      <c r="X169" s="255" t="s">
        <v>182</v>
      </c>
      <c r="Y169" s="252"/>
      <c r="Z169" s="244">
        <f>IF(ISBLANK(A169),"",VLOOKUP(LEFT(A169,1),Coordinate,2,FALSE))</f>
        <v>3</v>
      </c>
      <c r="AA169" s="247">
        <f t="shared" si="11"/>
        <v>3</v>
      </c>
      <c r="AB169" s="248" t="str">
        <f t="shared" si="9"/>
        <v>#N/A</v>
      </c>
      <c r="AC169" s="248">
        <f t="shared" si="13"/>
        <v>78</v>
      </c>
      <c r="AD169" s="249">
        <f>vlookup(LEFT(A169,1),Coordinate,9,false)</f>
        <v>13</v>
      </c>
      <c r="AE169" s="249">
        <f>VLOOKUP(MID(A169,2,1),Coordinate,9,false)</f>
        <v>20</v>
      </c>
      <c r="AF169" s="250">
        <f>VLOOKUP(MID(A169,3,1),Coordinate,9,false)</f>
        <v>1</v>
      </c>
      <c r="AG169" s="250">
        <f>VLOOKUP(MID(A169,4,1),Coordinate,9,false)</f>
        <v>14</v>
      </c>
      <c r="AH169" s="250">
        <f>VLOOKUP(MID(A169,5,1),Coordinate,9,false)</f>
        <v>1</v>
      </c>
      <c r="AI169" s="250">
        <f>VLOOKUP(MID(A169,6,1),Coordinate,9,false)</f>
        <v>8</v>
      </c>
      <c r="AJ169" s="248">
        <f>VLOOKUP(RIGHT(A169,1),Coordinate,9,false)</f>
        <v>21</v>
      </c>
      <c r="AK169" s="251"/>
      <c r="AL169" s="251"/>
    </row>
    <row r="170">
      <c r="A170" s="259" t="s">
        <v>1802</v>
      </c>
      <c r="B170" s="240" t="str">
        <f>VLOOKUP(AC170,Planet,2,false)</f>
        <v>Delta Hippidipsus XI</v>
      </c>
      <c r="C170" s="260" t="s">
        <v>1359</v>
      </c>
      <c r="D170" s="255"/>
      <c r="E170" s="255" t="s">
        <v>119</v>
      </c>
      <c r="F170" s="255"/>
      <c r="G170" s="255" t="s">
        <v>119</v>
      </c>
      <c r="H170" s="255"/>
      <c r="I170" s="242">
        <f t="shared" si="6"/>
        <v>2</v>
      </c>
      <c r="J170" s="255"/>
      <c r="K170" s="255"/>
      <c r="L170" s="255" t="s">
        <v>119</v>
      </c>
      <c r="M170" s="255"/>
      <c r="N170" s="255"/>
      <c r="O170" s="242">
        <f t="shared" si="7"/>
        <v>1</v>
      </c>
      <c r="P170" s="246" t="s">
        <v>1452</v>
      </c>
      <c r="Q170" s="244" t="str">
        <f>IF(ISBLANK(P170),"",VLOOKUP(P170,Level,2,false))</f>
        <v>#N/A</v>
      </c>
      <c r="R170" s="246" t="s">
        <v>1452</v>
      </c>
      <c r="S170" s="244" t="str">
        <f>IF(ISBLANK(R170),"",VLOOKUP(R170,Level,2,false))</f>
        <v>#N/A</v>
      </c>
      <c r="T170" s="246" t="s">
        <v>1169</v>
      </c>
      <c r="U170" s="244">
        <f>IF(ISBLANK(T170),"",VLOOKUP(T170,Intelligents,2,false))</f>
        <v>1</v>
      </c>
      <c r="V170" s="255" t="s">
        <v>182</v>
      </c>
      <c r="W170" s="255" t="s">
        <v>182</v>
      </c>
      <c r="X170" s="255" t="s">
        <v>119</v>
      </c>
      <c r="Y170" s="260" t="s">
        <v>1806</v>
      </c>
      <c r="Z170" s="244">
        <f>IF(ISBLANK(A170),"",VLOOKUP(LEFT(A170,1),Coordinate,2,FALSE))</f>
        <v>3</v>
      </c>
      <c r="AA170" s="247">
        <f t="shared" si="11"/>
        <v>3</v>
      </c>
      <c r="AB170" s="248" t="str">
        <f t="shared" si="9"/>
        <v>#N/A</v>
      </c>
      <c r="AC170" s="248">
        <f t="shared" si="13"/>
        <v>100</v>
      </c>
      <c r="AD170" s="249">
        <f>vlookup(LEFT(A170,1),Coordinate,9,false)</f>
        <v>13</v>
      </c>
      <c r="AE170" s="249">
        <f>VLOOKUP(MID(A170,2,1),Coordinate,9,false)</f>
        <v>23</v>
      </c>
      <c r="AF170" s="250">
        <f>VLOOKUP(MID(A170,3,1),Coordinate,9,false)</f>
        <v>18</v>
      </c>
      <c r="AG170" s="250">
        <f>VLOOKUP(MID(A170,4,1),Coordinate,9,false)</f>
        <v>16</v>
      </c>
      <c r="AH170" s="250">
        <f>VLOOKUP(MID(A170,5,1),Coordinate,9,false)</f>
        <v>17</v>
      </c>
      <c r="AI170" s="250">
        <f>VLOOKUP(MID(A170,6,1),Coordinate,9,false)</f>
        <v>2</v>
      </c>
      <c r="AJ170" s="248">
        <f>VLOOKUP(RIGHT(A170,1),Coordinate,9,false)</f>
        <v>11</v>
      </c>
      <c r="AK170" s="251"/>
      <c r="AL170" s="251"/>
    </row>
    <row r="171">
      <c r="A171" s="259" t="s">
        <v>1809</v>
      </c>
      <c r="B171" s="240" t="str">
        <f>VLOOKUP(AC171,Planet,2,false)</f>
        <v>Lambda Perambulus XI</v>
      </c>
      <c r="C171" s="260" t="s">
        <v>1282</v>
      </c>
      <c r="D171" s="255" t="s">
        <v>119</v>
      </c>
      <c r="E171" s="255"/>
      <c r="F171" s="255" t="s">
        <v>119</v>
      </c>
      <c r="G171" s="255"/>
      <c r="H171" s="255"/>
      <c r="I171" s="242">
        <f t="shared" si="6"/>
        <v>2</v>
      </c>
      <c r="J171" s="255"/>
      <c r="K171" s="255"/>
      <c r="L171" s="255" t="s">
        <v>119</v>
      </c>
      <c r="M171" s="255"/>
      <c r="N171" s="255"/>
      <c r="O171" s="242">
        <f t="shared" si="7"/>
        <v>1</v>
      </c>
      <c r="P171" s="246" t="s">
        <v>394</v>
      </c>
      <c r="Q171" s="244" t="str">
        <f>IF(ISBLANK(P171),"",VLOOKUP(P171,Level,2,false))</f>
        <v/>
      </c>
      <c r="R171" s="246" t="s">
        <v>1142</v>
      </c>
      <c r="S171" s="244">
        <f>IF(ISBLANK(R171),"",VLOOKUP(R171,Level,2,false))</f>
        <v>2</v>
      </c>
      <c r="T171" s="246" t="s">
        <v>1169</v>
      </c>
      <c r="U171" s="244">
        <f>IF(ISBLANK(T171),"",VLOOKUP(T171,Intelligents,2,false))</f>
        <v>1</v>
      </c>
      <c r="V171" s="255" t="s">
        <v>182</v>
      </c>
      <c r="W171" s="255" t="s">
        <v>182</v>
      </c>
      <c r="X171" s="255" t="s">
        <v>119</v>
      </c>
      <c r="Y171" s="246" t="s">
        <v>1779</v>
      </c>
      <c r="Z171" s="241">
        <v>4.0</v>
      </c>
      <c r="AA171" s="247">
        <f t="shared" si="11"/>
        <v>3</v>
      </c>
      <c r="AB171" s="248">
        <f t="shared" si="9"/>
        <v>2</v>
      </c>
      <c r="AC171" s="248">
        <f t="shared" si="13"/>
        <v>66</v>
      </c>
      <c r="AD171" s="249">
        <f>vlookup(LEFT(A171,1),Coordinate,9,false)</f>
        <v>14</v>
      </c>
      <c r="AE171" s="249">
        <f>VLOOKUP(MID(A171,2,1),Coordinate,9,false)</f>
        <v>1</v>
      </c>
      <c r="AF171" s="250">
        <f>VLOOKUP(MID(A171,3,1),Coordinate,9,false)</f>
        <v>4</v>
      </c>
      <c r="AG171" s="250">
        <f>VLOOKUP(MID(A171,4,1),Coordinate,9,false)</f>
        <v>11</v>
      </c>
      <c r="AH171" s="250">
        <f>VLOOKUP(MID(A171,5,1),Coordinate,9,false)</f>
        <v>8</v>
      </c>
      <c r="AI171" s="250">
        <f>VLOOKUP(MID(A171,6,1),Coordinate,9,false)</f>
        <v>18</v>
      </c>
      <c r="AJ171" s="248">
        <f>VLOOKUP(RIGHT(A171,1),Coordinate,9,false)</f>
        <v>10</v>
      </c>
      <c r="AK171" s="251"/>
      <c r="AL171" s="251"/>
    </row>
    <row r="172">
      <c r="A172" s="259" t="s">
        <v>1810</v>
      </c>
      <c r="B172" s="240" t="str">
        <f>VLOOKUP(AC172,Planet,2,false)</f>
        <v>Omicron Bubblicius X</v>
      </c>
      <c r="C172" s="261" t="s">
        <v>1327</v>
      </c>
      <c r="D172" s="255"/>
      <c r="E172" s="255" t="s">
        <v>119</v>
      </c>
      <c r="F172" s="255"/>
      <c r="G172" s="255" t="s">
        <v>119</v>
      </c>
      <c r="H172" s="255"/>
      <c r="I172" s="242">
        <f t="shared" si="6"/>
        <v>2</v>
      </c>
      <c r="J172" s="255" t="s">
        <v>119</v>
      </c>
      <c r="K172" s="255"/>
      <c r="L172" s="255"/>
      <c r="M172" s="255"/>
      <c r="N172" s="255"/>
      <c r="O172" s="242">
        <f t="shared" si="7"/>
        <v>1</v>
      </c>
      <c r="P172" s="261" t="s">
        <v>1440</v>
      </c>
      <c r="Q172" s="244" t="str">
        <f>IF(ISBLANK(P172),"",VLOOKUP(P172,Level,2,false))</f>
        <v>#N/A</v>
      </c>
      <c r="R172" s="261" t="s">
        <v>1452</v>
      </c>
      <c r="S172" s="244" t="str">
        <f>IF(ISBLANK(R172),"",VLOOKUP(R172,Level,2,false))</f>
        <v>#N/A</v>
      </c>
      <c r="T172" s="246" t="s">
        <v>394</v>
      </c>
      <c r="U172" s="244" t="str">
        <f>IF(ISBLANK(T172),"",VLOOKUP(T172,Intelligents,2,false))</f>
        <v/>
      </c>
      <c r="V172" s="255" t="s">
        <v>182</v>
      </c>
      <c r="W172" s="255" t="s">
        <v>182</v>
      </c>
      <c r="X172" s="255" t="s">
        <v>119</v>
      </c>
      <c r="Y172" s="246" t="s">
        <v>1812</v>
      </c>
      <c r="Z172" s="241">
        <v>4.0</v>
      </c>
      <c r="AA172" s="247">
        <f t="shared" si="11"/>
        <v>3</v>
      </c>
      <c r="AB172" s="248" t="str">
        <f t="shared" si="9"/>
        <v>#N/A</v>
      </c>
      <c r="AC172" s="248">
        <f t="shared" si="13"/>
        <v>84</v>
      </c>
      <c r="AD172" s="249">
        <f>vlookup(LEFT(A172,1),Coordinate,9,false)</f>
        <v>14</v>
      </c>
      <c r="AE172" s="249">
        <f>VLOOKUP(MID(A172,2,1),Coordinate,9,false)</f>
        <v>2</v>
      </c>
      <c r="AF172" s="250">
        <f>VLOOKUP(MID(A172,3,1),Coordinate,9,false)</f>
        <v>4</v>
      </c>
      <c r="AG172" s="250">
        <f>VLOOKUP(MID(A172,4,1),Coordinate,9,false)</f>
        <v>11</v>
      </c>
      <c r="AH172" s="250">
        <f>VLOOKUP(MID(A172,5,1),Coordinate,9,false)</f>
        <v>14</v>
      </c>
      <c r="AI172" s="250">
        <f>VLOOKUP(MID(A172,6,1),Coordinate,9,false)</f>
        <v>19</v>
      </c>
      <c r="AJ172" s="248">
        <f>VLOOKUP(RIGHT(A172,1),Coordinate,9,false)</f>
        <v>20</v>
      </c>
      <c r="AK172" s="251"/>
      <c r="AL172" s="251"/>
    </row>
    <row r="173">
      <c r="A173" s="259" t="s">
        <v>692</v>
      </c>
      <c r="B173" s="240" t="str">
        <f>VLOOKUP(AC173,Planet,2,false)</f>
        <v>Iota Corpulus VIII</v>
      </c>
      <c r="C173" s="260" t="s">
        <v>1363</v>
      </c>
      <c r="D173" s="255"/>
      <c r="E173" s="255" t="s">
        <v>119</v>
      </c>
      <c r="F173" s="255"/>
      <c r="G173" s="255"/>
      <c r="H173" s="255" t="s">
        <v>119</v>
      </c>
      <c r="I173" s="242">
        <f t="shared" si="6"/>
        <v>2</v>
      </c>
      <c r="J173" s="255"/>
      <c r="K173" s="255"/>
      <c r="L173" s="255"/>
      <c r="M173" s="255" t="s">
        <v>119</v>
      </c>
      <c r="N173" s="255"/>
      <c r="O173" s="242">
        <f t="shared" si="7"/>
        <v>1</v>
      </c>
      <c r="P173" s="246" t="s">
        <v>1440</v>
      </c>
      <c r="Q173" s="244" t="str">
        <f>IF(ISBLANK(P173),"",VLOOKUP(P173,Level,2,false))</f>
        <v>#N/A</v>
      </c>
      <c r="R173" s="246" t="s">
        <v>394</v>
      </c>
      <c r="S173" s="244" t="str">
        <f>IF(ISBLANK(R173),"",VLOOKUP(R173,Level,2,false))</f>
        <v/>
      </c>
      <c r="T173" s="246" t="s">
        <v>394</v>
      </c>
      <c r="U173" s="244" t="str">
        <f>IF(ISBLANK(T173),"",VLOOKUP(T173,Intelligents,2,false))</f>
        <v/>
      </c>
      <c r="V173" s="255" t="s">
        <v>119</v>
      </c>
      <c r="W173" s="255" t="s">
        <v>119</v>
      </c>
      <c r="X173" s="255" t="s">
        <v>182</v>
      </c>
      <c r="Y173" s="252"/>
      <c r="Z173" s="241">
        <v>4.0</v>
      </c>
      <c r="AA173" s="247">
        <f t="shared" si="11"/>
        <v>3</v>
      </c>
      <c r="AB173" s="248" t="str">
        <f t="shared" si="9"/>
        <v>#N/A</v>
      </c>
      <c r="AC173" s="248">
        <f t="shared" si="13"/>
        <v>102</v>
      </c>
      <c r="AD173" s="249">
        <f>vlookup(LEFT(A173,1),Coordinate,9,false)</f>
        <v>14</v>
      </c>
      <c r="AE173" s="249">
        <f>VLOOKUP(MID(A173,2,1),Coordinate,9,false)</f>
        <v>2</v>
      </c>
      <c r="AF173" s="250">
        <f>VLOOKUP(MID(A173,3,1),Coordinate,9,false)</f>
        <v>19</v>
      </c>
      <c r="AG173" s="250">
        <f>VLOOKUP(MID(A173,4,1),Coordinate,9,false)</f>
        <v>14</v>
      </c>
      <c r="AH173" s="250">
        <f>VLOOKUP(MID(A173,5,1),Coordinate,9,false)</f>
        <v>15</v>
      </c>
      <c r="AI173" s="250">
        <f>VLOOKUP(MID(A173,6,1),Coordinate,9,false)</f>
        <v>20</v>
      </c>
      <c r="AJ173" s="248">
        <f>VLOOKUP(RIGHT(A173,1),Coordinate,9,false)</f>
        <v>18</v>
      </c>
      <c r="AK173" s="251"/>
      <c r="AL173" s="251"/>
    </row>
    <row r="174">
      <c r="A174" s="259" t="s">
        <v>1816</v>
      </c>
      <c r="B174" s="240" t="str">
        <f>VLOOKUP(AC174,Planet,2,false)</f>
        <v>Epsilon Fritus X</v>
      </c>
      <c r="C174" s="260" t="s">
        <v>1263</v>
      </c>
      <c r="D174" s="255"/>
      <c r="E174" s="255"/>
      <c r="F174" s="255" t="s">
        <v>119</v>
      </c>
      <c r="G174" s="255" t="s">
        <v>119</v>
      </c>
      <c r="H174" s="255"/>
      <c r="I174" s="242">
        <f t="shared" si="6"/>
        <v>2</v>
      </c>
      <c r="J174" s="255" t="s">
        <v>119</v>
      </c>
      <c r="K174" s="255"/>
      <c r="L174" s="255"/>
      <c r="M174" s="255" t="s">
        <v>119</v>
      </c>
      <c r="N174" s="255"/>
      <c r="O174" s="242">
        <f t="shared" si="7"/>
        <v>2</v>
      </c>
      <c r="P174" s="246" t="s">
        <v>194</v>
      </c>
      <c r="Q174" s="244">
        <f>IF(ISBLANK(P174),"",VLOOKUP(P174,Level,2,false))</f>
        <v>1</v>
      </c>
      <c r="R174" s="246" t="s">
        <v>394</v>
      </c>
      <c r="S174" s="244" t="str">
        <f>IF(ISBLANK(R174),"",VLOOKUP(R174,Level,2,false))</f>
        <v/>
      </c>
      <c r="T174" s="246" t="s">
        <v>1175</v>
      </c>
      <c r="U174" s="244">
        <f>IF(ISBLANK(T174),"",VLOOKUP(T174,Intelligents,2,false))</f>
        <v>2</v>
      </c>
      <c r="V174" s="255" t="s">
        <v>119</v>
      </c>
      <c r="W174" s="255" t="s">
        <v>119</v>
      </c>
      <c r="X174" s="255" t="s">
        <v>182</v>
      </c>
      <c r="Y174" s="252"/>
      <c r="Z174" s="241">
        <v>4.0</v>
      </c>
      <c r="AA174" s="247">
        <f t="shared" si="11"/>
        <v>4</v>
      </c>
      <c r="AB174" s="248">
        <f t="shared" si="9"/>
        <v>2</v>
      </c>
      <c r="AC174" s="248">
        <f t="shared" si="13"/>
        <v>56</v>
      </c>
      <c r="AD174" s="249">
        <f>vlookup(LEFT(A174,1),Coordinate,9,false)</f>
        <v>14</v>
      </c>
      <c r="AE174" s="249">
        <f>VLOOKUP(MID(A174,2,1),Coordinate,9,false)</f>
        <v>14</v>
      </c>
      <c r="AF174" s="250">
        <f>VLOOKUP(MID(A174,3,1),Coordinate,9,false)</f>
        <v>14</v>
      </c>
      <c r="AG174" s="250">
        <f>VLOOKUP(MID(A174,4,1),Coordinate,9,false)</f>
        <v>14</v>
      </c>
      <c r="AH174" s="250">
        <f>VLOOKUP(MID(A174,5,1),Coordinate,9,false)</f>
        <v>0</v>
      </c>
      <c r="AI174" s="250">
        <f>VLOOKUP(MID(A174,6,1),Coordinate,9,false)</f>
        <v>0</v>
      </c>
      <c r="AJ174" s="248">
        <f>VLOOKUP(RIGHT(A174,1),Coordinate,9,false)</f>
        <v>0</v>
      </c>
      <c r="AK174" s="251"/>
      <c r="AL174" s="251"/>
    </row>
    <row r="175">
      <c r="A175" s="259" t="s">
        <v>1817</v>
      </c>
      <c r="B175" s="240" t="str">
        <f>VLOOKUP(AC175,Planet,2,false)</f>
        <v>Chi Zevon III</v>
      </c>
      <c r="C175" s="260" t="s">
        <v>1317</v>
      </c>
      <c r="D175" s="255"/>
      <c r="E175" s="255" t="s">
        <v>119</v>
      </c>
      <c r="F175" s="255"/>
      <c r="G175" s="255"/>
      <c r="H175" s="255" t="s">
        <v>119</v>
      </c>
      <c r="I175" s="242">
        <f t="shared" si="6"/>
        <v>2</v>
      </c>
      <c r="J175" s="255"/>
      <c r="K175" s="255"/>
      <c r="L175" s="255"/>
      <c r="M175" s="255"/>
      <c r="N175" s="255" t="s">
        <v>119</v>
      </c>
      <c r="O175" s="242">
        <f t="shared" si="7"/>
        <v>1</v>
      </c>
      <c r="P175" s="246" t="s">
        <v>194</v>
      </c>
      <c r="Q175" s="244">
        <f>IF(ISBLANK(P175),"",VLOOKUP(P175,Level,2,false))</f>
        <v>1</v>
      </c>
      <c r="R175" s="246" t="s">
        <v>1142</v>
      </c>
      <c r="S175" s="244">
        <f>IF(ISBLANK(R175),"",VLOOKUP(R175,Level,2,false))</f>
        <v>2</v>
      </c>
      <c r="T175" s="246" t="s">
        <v>1175</v>
      </c>
      <c r="U175" s="244">
        <f>IF(ISBLANK(T175),"",VLOOKUP(T175,Intelligents,2,false))</f>
        <v>2</v>
      </c>
      <c r="V175" s="255" t="s">
        <v>119</v>
      </c>
      <c r="W175" s="255" t="s">
        <v>182</v>
      </c>
      <c r="X175" s="255" t="s">
        <v>119</v>
      </c>
      <c r="Y175" s="246" t="s">
        <v>1490</v>
      </c>
      <c r="Z175" s="241">
        <v>4.0</v>
      </c>
      <c r="AA175" s="247">
        <f t="shared" si="11"/>
        <v>3</v>
      </c>
      <c r="AB175" s="248">
        <f t="shared" si="9"/>
        <v>3</v>
      </c>
      <c r="AC175" s="248">
        <f t="shared" si="13"/>
        <v>79</v>
      </c>
      <c r="AD175" s="249">
        <f>vlookup(LEFT(A175,1),Coordinate,9,false)</f>
        <v>14</v>
      </c>
      <c r="AE175" s="249">
        <f>VLOOKUP(MID(A175,2,1),Coordinate,9,false)</f>
        <v>15</v>
      </c>
      <c r="AF175" s="250">
        <f>VLOOKUP(MID(A175,3,1),Coordinate,9,false)</f>
        <v>19</v>
      </c>
      <c r="AG175" s="250">
        <f>VLOOKUP(MID(A175,4,1),Coordinate,9,false)</f>
        <v>8</v>
      </c>
      <c r="AH175" s="250">
        <f>VLOOKUP(MID(A175,5,1),Coordinate,9,false)</f>
        <v>12</v>
      </c>
      <c r="AI175" s="250">
        <f>VLOOKUP(MID(A175,6,1),Coordinate,9,false)</f>
        <v>0</v>
      </c>
      <c r="AJ175" s="248">
        <f>VLOOKUP(RIGHT(A175,1),Coordinate,9,false)</f>
        <v>11</v>
      </c>
      <c r="AK175" s="251"/>
      <c r="AL175" s="251"/>
    </row>
    <row r="176">
      <c r="A176" s="259" t="s">
        <v>1819</v>
      </c>
      <c r="B176" s="366" t="s">
        <v>1385</v>
      </c>
      <c r="C176" s="366" t="s">
        <v>1820</v>
      </c>
      <c r="D176" s="255"/>
      <c r="E176" s="255" t="s">
        <v>119</v>
      </c>
      <c r="F176" s="255" t="s">
        <v>119</v>
      </c>
      <c r="G176" s="255"/>
      <c r="H176" s="255"/>
      <c r="I176" s="242">
        <f t="shared" si="6"/>
        <v>2</v>
      </c>
      <c r="J176" s="255"/>
      <c r="K176" s="255" t="s">
        <v>119</v>
      </c>
      <c r="L176" s="255"/>
      <c r="M176" s="255"/>
      <c r="N176" s="255"/>
      <c r="O176" s="242">
        <f t="shared" si="7"/>
        <v>1</v>
      </c>
      <c r="P176" s="246" t="s">
        <v>1142</v>
      </c>
      <c r="Q176" s="244">
        <f>IF(ISBLANK(P176),"",VLOOKUP(P176,Level,2,false))</f>
        <v>2</v>
      </c>
      <c r="R176" s="308" t="s">
        <v>394</v>
      </c>
      <c r="S176" s="407" t="str">
        <f>IF(ISBLANK(R176),"",VLOOKUP(R176,Level,2,false))</f>
        <v/>
      </c>
      <c r="T176" s="246" t="s">
        <v>394</v>
      </c>
      <c r="U176" s="244" t="str">
        <f>IF(ISBLANK(T176),"",VLOOKUP(T176,Level,2,false))</f>
        <v/>
      </c>
      <c r="V176" s="255" t="s">
        <v>119</v>
      </c>
      <c r="W176" s="255" t="s">
        <v>182</v>
      </c>
      <c r="X176" s="255" t="s">
        <v>182</v>
      </c>
      <c r="Y176" s="246" t="s">
        <v>1821</v>
      </c>
      <c r="Z176" s="241">
        <v>4.0</v>
      </c>
      <c r="AA176" s="247">
        <f t="shared" si="11"/>
        <v>3</v>
      </c>
      <c r="AB176" s="248">
        <f t="shared" si="9"/>
        <v>1</v>
      </c>
      <c r="AC176" s="248">
        <f t="shared" si="13"/>
        <v>119</v>
      </c>
      <c r="AD176" s="249">
        <f>vlookup(LEFT(A176,1),Coordinate,9,false)</f>
        <v>14</v>
      </c>
      <c r="AE176" s="249">
        <f>VLOOKUP(MID(A176,2,1),Coordinate,9,false)</f>
        <v>20</v>
      </c>
      <c r="AF176" s="250">
        <f>VLOOKUP(MID(A176,3,1),Coordinate,9,false)</f>
        <v>19</v>
      </c>
      <c r="AG176" s="250">
        <f>VLOOKUP(MID(A176,4,1),Coordinate,9,false)</f>
        <v>15</v>
      </c>
      <c r="AH176" s="250">
        <f>VLOOKUP(MID(A176,5,1),Coordinate,9,false)</f>
        <v>14</v>
      </c>
      <c r="AI176" s="250">
        <f>VLOOKUP(MID(A176,6,1),Coordinate,9,false)</f>
        <v>18</v>
      </c>
      <c r="AJ176" s="248">
        <f>VLOOKUP(RIGHT(A176,1),Coordinate,9,false)</f>
        <v>19</v>
      </c>
      <c r="AK176" s="251"/>
      <c r="AL176" s="251"/>
    </row>
    <row r="177">
      <c r="A177" s="259" t="s">
        <v>1824</v>
      </c>
      <c r="B177" s="170" t="s">
        <v>1825</v>
      </c>
      <c r="C177" s="260" t="s">
        <v>1188</v>
      </c>
      <c r="D177" s="255"/>
      <c r="E177" s="255" t="s">
        <v>119</v>
      </c>
      <c r="F177" s="255"/>
      <c r="G177" s="255"/>
      <c r="H177" s="255" t="s">
        <v>119</v>
      </c>
      <c r="I177" s="242">
        <f t="shared" si="6"/>
        <v>2</v>
      </c>
      <c r="J177" s="255"/>
      <c r="K177" s="255" t="s">
        <v>119</v>
      </c>
      <c r="L177" s="255"/>
      <c r="M177" s="255" t="s">
        <v>119</v>
      </c>
      <c r="N177" s="255"/>
      <c r="O177" s="242">
        <f t="shared" si="7"/>
        <v>2</v>
      </c>
      <c r="P177" s="246" t="s">
        <v>194</v>
      </c>
      <c r="Q177" s="241">
        <v>1.0</v>
      </c>
      <c r="R177" s="308" t="s">
        <v>394</v>
      </c>
      <c r="S177" s="241">
        <v>0.0</v>
      </c>
      <c r="T177" s="308" t="s">
        <v>394</v>
      </c>
      <c r="U177" s="241">
        <v>0.0</v>
      </c>
      <c r="V177" s="255" t="s">
        <v>182</v>
      </c>
      <c r="W177" s="255" t="s">
        <v>182</v>
      </c>
      <c r="X177" s="255" t="s">
        <v>119</v>
      </c>
      <c r="Y177" s="252"/>
      <c r="Z177" s="244">
        <f>IF(ISBLANK(A177),"",VLOOKUP(LEFT(A177,1),Coordinate,2,FALSE))</f>
        <v>4</v>
      </c>
      <c r="AA177" s="247">
        <f t="shared" si="11"/>
        <v>4</v>
      </c>
      <c r="AB177" s="248">
        <f t="shared" si="9"/>
        <v>1</v>
      </c>
      <c r="AC177" s="248">
        <f t="shared" si="13"/>
        <v>15</v>
      </c>
      <c r="AD177" s="249">
        <f>vlookup(LEFT(A177,1),Coordinate,9,false)</f>
        <v>15</v>
      </c>
      <c r="AE177" s="249">
        <f>VLOOKUP(MID(A177,2,1),Coordinate,9,false)</f>
        <v>0</v>
      </c>
      <c r="AF177" s="250">
        <f>VLOOKUP(MID(A177,3,1),Coordinate,9,false)</f>
        <v>0</v>
      </c>
      <c r="AG177" s="250">
        <f>VLOOKUP(MID(A177,4,1),Coordinate,9,false)</f>
        <v>0</v>
      </c>
      <c r="AH177" s="250">
        <f>VLOOKUP(MID(A177,5,1),Coordinate,9,false)</f>
        <v>0</v>
      </c>
      <c r="AI177" s="250">
        <f>VLOOKUP(MID(A177,6,1),Coordinate,9,false)</f>
        <v>0</v>
      </c>
      <c r="AJ177" s="248">
        <f>VLOOKUP(RIGHT(A177,1),Coordinate,9,false)</f>
        <v>0</v>
      </c>
      <c r="AK177" s="251"/>
      <c r="AL177" s="251"/>
    </row>
    <row r="178">
      <c r="A178" s="254" t="s">
        <v>1826</v>
      </c>
      <c r="B178" s="240" t="str">
        <f>VLOOKUP(AC178,Planet,2,false)</f>
        <v>Mexicanus Black IV</v>
      </c>
      <c r="C178" s="246" t="s">
        <v>1255</v>
      </c>
      <c r="D178" s="255" t="s">
        <v>119</v>
      </c>
      <c r="E178" s="249"/>
      <c r="F178" s="249"/>
      <c r="G178" s="255" t="s">
        <v>119</v>
      </c>
      <c r="H178" s="249"/>
      <c r="I178" s="242">
        <f t="shared" si="6"/>
        <v>2</v>
      </c>
      <c r="J178" s="255" t="s">
        <v>119</v>
      </c>
      <c r="K178" s="255" t="s">
        <v>119</v>
      </c>
      <c r="L178" s="249"/>
      <c r="M178" s="249"/>
      <c r="N178" s="249"/>
      <c r="O178" s="242">
        <f t="shared" si="7"/>
        <v>2</v>
      </c>
      <c r="P178" s="246" t="s">
        <v>394</v>
      </c>
      <c r="Q178" s="244" t="str">
        <f>IF(ISBLANK(P178),"",VLOOKUP(P178,Level,2,false))</f>
        <v/>
      </c>
      <c r="R178" s="246" t="s">
        <v>394</v>
      </c>
      <c r="S178" s="244" t="str">
        <f>IF(ISBLANK(R178),"",VLOOKUP(R178,Level,2,false))</f>
        <v/>
      </c>
      <c r="T178" s="246" t="s">
        <v>1169</v>
      </c>
      <c r="U178" s="244">
        <f>IF(ISBLANK(T178),"",VLOOKUP(T178,Intelligents,2,false))</f>
        <v>1</v>
      </c>
      <c r="V178" s="255" t="s">
        <v>119</v>
      </c>
      <c r="W178" s="255" t="s">
        <v>119</v>
      </c>
      <c r="X178" s="255" t="s">
        <v>182</v>
      </c>
      <c r="Y178" s="246" t="s">
        <v>1828</v>
      </c>
      <c r="Z178" s="244">
        <f>IF(ISBLANK(A178),"",VLOOKUP(LEFT(A178,1),Coordinate,2,FALSE))</f>
        <v>4</v>
      </c>
      <c r="AA178" s="247">
        <f t="shared" si="11"/>
        <v>4</v>
      </c>
      <c r="AB178" s="248">
        <f t="shared" si="9"/>
        <v>1</v>
      </c>
      <c r="AC178" s="248">
        <f t="shared" si="13"/>
        <v>52</v>
      </c>
      <c r="AD178" s="249">
        <f>vlookup(LEFT(A178,1),Coordinate,9,false)</f>
        <v>15</v>
      </c>
      <c r="AE178" s="249">
        <f>VLOOKUP(MID(A178,2,1),Coordinate,9,false)</f>
        <v>0</v>
      </c>
      <c r="AF178" s="250">
        <f>VLOOKUP(MID(A178,3,1),Coordinate,9,false)</f>
        <v>0</v>
      </c>
      <c r="AG178" s="250">
        <f>VLOOKUP(MID(A178,4,1),Coordinate,9,false)</f>
        <v>1</v>
      </c>
      <c r="AH178" s="250">
        <f>VLOOKUP(MID(A178,5,1),Coordinate,9,false)</f>
        <v>24</v>
      </c>
      <c r="AI178" s="250">
        <f>VLOOKUP(MID(A178,6,1),Coordinate,9,false)</f>
        <v>9</v>
      </c>
      <c r="AJ178" s="248">
        <f>VLOOKUP(RIGHT(A178,1),Coordinate,9,false)</f>
        <v>3</v>
      </c>
      <c r="AK178" s="256"/>
      <c r="AL178" s="256"/>
    </row>
    <row r="179">
      <c r="A179" s="259" t="s">
        <v>1829</v>
      </c>
      <c r="B179" s="240" t="str">
        <f>VLOOKUP(AC179,Planet,2,false)</f>
        <v>Theta Cattusdoggus V</v>
      </c>
      <c r="C179" s="260" t="s">
        <v>1274</v>
      </c>
      <c r="D179" s="255"/>
      <c r="E179" s="255" t="s">
        <v>119</v>
      </c>
      <c r="F179" s="255"/>
      <c r="G179" s="255" t="s">
        <v>119</v>
      </c>
      <c r="H179" s="255"/>
      <c r="I179" s="242">
        <f t="shared" si="6"/>
        <v>2</v>
      </c>
      <c r="J179" s="255" t="s">
        <v>119</v>
      </c>
      <c r="K179" s="255" t="s">
        <v>119</v>
      </c>
      <c r="L179" s="255"/>
      <c r="M179" s="255"/>
      <c r="N179" s="255"/>
      <c r="O179" s="242">
        <f t="shared" si="7"/>
        <v>2</v>
      </c>
      <c r="P179" s="246" t="s">
        <v>1440</v>
      </c>
      <c r="Q179" s="244" t="str">
        <f>IF(ISBLANK(P179),"",VLOOKUP(P179,Level,2,false))</f>
        <v>#N/A</v>
      </c>
      <c r="R179" s="246" t="s">
        <v>194</v>
      </c>
      <c r="S179" s="244">
        <f>IF(ISBLANK(R179),"",VLOOKUP(R179,Level,2,false))</f>
        <v>1</v>
      </c>
      <c r="T179" s="246" t="s">
        <v>1175</v>
      </c>
      <c r="U179" s="244">
        <f>IF(ISBLANK(T179),"",VLOOKUP(T179,Intelligents,2,false))</f>
        <v>2</v>
      </c>
      <c r="V179" s="255" t="s">
        <v>182</v>
      </c>
      <c r="W179" s="255" t="s">
        <v>182</v>
      </c>
      <c r="X179" s="255" t="s">
        <v>182</v>
      </c>
      <c r="Y179" s="252"/>
      <c r="Z179" s="244">
        <f>IF(ISBLANK(A179),"",VLOOKUP(LEFT(A179,1),Coordinate,2,FALSE))</f>
        <v>4</v>
      </c>
      <c r="AA179" s="247">
        <f t="shared" si="11"/>
        <v>4</v>
      </c>
      <c r="AB179" s="248" t="str">
        <f t="shared" si="9"/>
        <v>#N/A</v>
      </c>
      <c r="AC179" s="248">
        <f t="shared" si="13"/>
        <v>62</v>
      </c>
      <c r="AD179" s="249">
        <f>vlookup(LEFT(A179,1),Coordinate,9,false)</f>
        <v>15</v>
      </c>
      <c r="AE179" s="249">
        <f>VLOOKUP(MID(A179,2,1),Coordinate,9,false)</f>
        <v>0</v>
      </c>
      <c r="AF179" s="250">
        <f>VLOOKUP(MID(A179,3,1),Coordinate,9,false)</f>
        <v>13</v>
      </c>
      <c r="AG179" s="250">
        <f>VLOOKUP(MID(A179,4,1),Coordinate,9,false)</f>
        <v>3</v>
      </c>
      <c r="AH179" s="250">
        <f>VLOOKUP(MID(A179,5,1),Coordinate,9,false)</f>
        <v>14</v>
      </c>
      <c r="AI179" s="250">
        <f>VLOOKUP(MID(A179,6,1),Coordinate,9,false)</f>
        <v>17</v>
      </c>
      <c r="AJ179" s="248">
        <f>VLOOKUP(RIGHT(A179,1),Coordinate,9,false)</f>
        <v>0</v>
      </c>
      <c r="AK179" s="251"/>
      <c r="AL179" s="251"/>
    </row>
    <row r="180">
      <c r="A180" s="254" t="s">
        <v>1831</v>
      </c>
      <c r="B180" s="240" t="str">
        <f>VLOOKUP(AC180,Planet,2,false)</f>
        <v>Omicron Bubblicius X</v>
      </c>
      <c r="C180" s="263" t="s">
        <v>1327</v>
      </c>
      <c r="D180" s="255"/>
      <c r="E180" s="255" t="s">
        <v>119</v>
      </c>
      <c r="F180" s="249"/>
      <c r="G180" s="255" t="s">
        <v>119</v>
      </c>
      <c r="H180" s="255"/>
      <c r="I180" s="242">
        <f t="shared" si="6"/>
        <v>2</v>
      </c>
      <c r="J180" s="255" t="s">
        <v>119</v>
      </c>
      <c r="K180" s="255" t="s">
        <v>119</v>
      </c>
      <c r="L180" s="249"/>
      <c r="M180" s="255"/>
      <c r="N180" s="255"/>
      <c r="O180" s="242">
        <f t="shared" si="7"/>
        <v>2</v>
      </c>
      <c r="P180" s="246" t="s">
        <v>1142</v>
      </c>
      <c r="Q180" s="244">
        <f>IF(ISBLANK(P180),"",VLOOKUP(P180,Level,2,false))</f>
        <v>2</v>
      </c>
      <c r="R180" s="246" t="s">
        <v>1142</v>
      </c>
      <c r="S180" s="244">
        <f>IF(ISBLANK(R180),"",VLOOKUP(R180,Level,2,false))</f>
        <v>2</v>
      </c>
      <c r="T180" s="246" t="s">
        <v>1175</v>
      </c>
      <c r="U180" s="244">
        <f>IF(ISBLANK(T180),"",VLOOKUP(T180,Intelligents,2,false))</f>
        <v>2</v>
      </c>
      <c r="V180" s="255" t="s">
        <v>119</v>
      </c>
      <c r="W180" s="255" t="s">
        <v>182</v>
      </c>
      <c r="X180" s="255" t="s">
        <v>119</v>
      </c>
      <c r="Y180" s="246"/>
      <c r="Z180" s="244">
        <f>IF(ISBLANK(A180),"",VLOOKUP(LEFT(A180,1),Coordinate,2,FALSE))</f>
        <v>4</v>
      </c>
      <c r="AA180" s="247">
        <f t="shared" si="11"/>
        <v>4</v>
      </c>
      <c r="AB180" s="248">
        <f t="shared" si="9"/>
        <v>3</v>
      </c>
      <c r="AC180" s="248">
        <f t="shared" si="13"/>
        <v>84</v>
      </c>
      <c r="AD180" s="249">
        <f>vlookup(LEFT(A180,1),Coordinate,9,false)</f>
        <v>15</v>
      </c>
      <c r="AE180" s="249">
        <f>VLOOKUP(MID(A180,2,1),Coordinate,9,false)</f>
        <v>6</v>
      </c>
      <c r="AF180" s="250">
        <f>VLOOKUP(MID(A180,3,1),Coordinate,9,false)</f>
        <v>9</v>
      </c>
      <c r="AG180" s="250">
        <f>VLOOKUP(MID(A180,4,1),Coordinate,9,false)</f>
        <v>19</v>
      </c>
      <c r="AH180" s="250">
        <f>VLOOKUP(MID(A180,5,1),Coordinate,9,false)</f>
        <v>0</v>
      </c>
      <c r="AI180" s="250">
        <f>VLOOKUP(MID(A180,6,1),Coordinate,9,false)</f>
        <v>25</v>
      </c>
      <c r="AJ180" s="248">
        <f>VLOOKUP(RIGHT(A180,1),Coordinate,9,false)</f>
        <v>10</v>
      </c>
      <c r="AK180" s="251"/>
      <c r="AL180" s="251"/>
    </row>
    <row r="181">
      <c r="A181" s="254" t="s">
        <v>1834</v>
      </c>
      <c r="B181" s="240" t="str">
        <f>VLOOKUP(AC181,Planet,2,false)</f>
        <v>Lambda Diggusduggus IV</v>
      </c>
      <c r="C181" s="263" t="s">
        <v>1288</v>
      </c>
      <c r="D181" s="255" t="s">
        <v>119</v>
      </c>
      <c r="E181" s="249"/>
      <c r="F181" s="249"/>
      <c r="G181" s="249"/>
      <c r="H181" s="255" t="s">
        <v>119</v>
      </c>
      <c r="I181" s="242">
        <f t="shared" si="6"/>
        <v>2</v>
      </c>
      <c r="J181" s="249"/>
      <c r="K181" s="249"/>
      <c r="L181" s="249"/>
      <c r="M181" s="255" t="s">
        <v>119</v>
      </c>
      <c r="N181" s="255" t="s">
        <v>119</v>
      </c>
      <c r="O181" s="242">
        <f t="shared" si="7"/>
        <v>2</v>
      </c>
      <c r="P181" s="246" t="s">
        <v>394</v>
      </c>
      <c r="Q181" s="244" t="str">
        <f>IF(ISBLANK(P181),"",VLOOKUP(P181,Level,2,false))</f>
        <v/>
      </c>
      <c r="R181" s="246" t="s">
        <v>194</v>
      </c>
      <c r="S181" s="244">
        <f>IF(ISBLANK(R181),"",VLOOKUP(R181,Level,2,false))</f>
        <v>1</v>
      </c>
      <c r="T181" s="246" t="s">
        <v>394</v>
      </c>
      <c r="U181" s="244" t="str">
        <f>IF(ISBLANK(T181),"",VLOOKUP(T181,Intelligents,2,false))</f>
        <v/>
      </c>
      <c r="V181" s="255" t="s">
        <v>119</v>
      </c>
      <c r="W181" s="255" t="s">
        <v>182</v>
      </c>
      <c r="X181" s="255" t="s">
        <v>182</v>
      </c>
      <c r="Y181" s="246"/>
      <c r="Z181" s="244">
        <f>IF(ISBLANK(A181),"",VLOOKUP(LEFT(A181,1),Coordinate,2,FALSE))</f>
        <v>4</v>
      </c>
      <c r="AA181" s="247">
        <f t="shared" si="11"/>
        <v>4</v>
      </c>
      <c r="AB181" s="248">
        <f t="shared" si="9"/>
        <v>1</v>
      </c>
      <c r="AC181" s="248">
        <f t="shared" si="13"/>
        <v>69</v>
      </c>
      <c r="AD181" s="249">
        <f>vlookup(LEFT(A181,1),Coordinate,9,false)</f>
        <v>15</v>
      </c>
      <c r="AE181" s="249">
        <f>VLOOKUP(MID(A181,2,1),Coordinate,9,false)</f>
        <v>7</v>
      </c>
      <c r="AF181" s="250">
        <f>VLOOKUP(MID(A181,3,1),Coordinate,9,false)</f>
        <v>14</v>
      </c>
      <c r="AG181" s="250">
        <f>VLOOKUP(MID(A181,4,1),Coordinate,9,false)</f>
        <v>13</v>
      </c>
      <c r="AH181" s="250">
        <f>VLOOKUP(MID(A181,5,1),Coordinate,9,false)</f>
        <v>4</v>
      </c>
      <c r="AI181" s="250">
        <f>VLOOKUP(MID(A181,6,1),Coordinate,9,false)</f>
        <v>12</v>
      </c>
      <c r="AJ181" s="248">
        <f>VLOOKUP(RIGHT(A181,1),Coordinate,9,false)</f>
        <v>4</v>
      </c>
      <c r="AK181" s="251"/>
      <c r="AL181" s="251"/>
    </row>
    <row r="182">
      <c r="A182" s="254" t="s">
        <v>1835</v>
      </c>
      <c r="B182" s="240" t="str">
        <f>VLOOKUP(AC182,Planet,2,false)</f>
        <v>Allopecius Khan VII</v>
      </c>
      <c r="C182" s="260" t="s">
        <v>1299</v>
      </c>
      <c r="D182" s="255" t="s">
        <v>119</v>
      </c>
      <c r="E182" s="255" t="s">
        <v>119</v>
      </c>
      <c r="F182" s="249"/>
      <c r="G182" s="255"/>
      <c r="H182" s="249"/>
      <c r="I182" s="242">
        <f t="shared" si="6"/>
        <v>2</v>
      </c>
      <c r="J182" s="255" t="s">
        <v>119</v>
      </c>
      <c r="K182" s="255"/>
      <c r="L182" s="255" t="s">
        <v>119</v>
      </c>
      <c r="M182" s="249"/>
      <c r="N182" s="249"/>
      <c r="O182" s="242">
        <f t="shared" si="7"/>
        <v>2</v>
      </c>
      <c r="P182" s="246" t="s">
        <v>394</v>
      </c>
      <c r="Q182" s="244" t="str">
        <f>IF(ISBLANK(P182),"",VLOOKUP(P182,Level,2,false))</f>
        <v/>
      </c>
      <c r="R182" s="246" t="s">
        <v>394</v>
      </c>
      <c r="S182" s="244" t="str">
        <f>IF(ISBLANK(R182),"",VLOOKUP(R182,Level,2,false))</f>
        <v/>
      </c>
      <c r="T182" s="246" t="s">
        <v>1175</v>
      </c>
      <c r="U182" s="244">
        <f>IF(ISBLANK(T182),"",VLOOKUP(T182,Intelligents,2,false))</f>
        <v>2</v>
      </c>
      <c r="V182" s="255" t="s">
        <v>119</v>
      </c>
      <c r="W182" s="255"/>
      <c r="X182" s="255" t="s">
        <v>119</v>
      </c>
      <c r="Y182" s="252"/>
      <c r="Z182" s="244">
        <f>IF(ISBLANK(A182),"",VLOOKUP(LEFT(A182,1),Coordinate,2,FALSE))</f>
        <v>4</v>
      </c>
      <c r="AA182" s="247">
        <f t="shared" si="11"/>
        <v>4</v>
      </c>
      <c r="AB182" s="248">
        <f t="shared" si="9"/>
        <v>1</v>
      </c>
      <c r="AC182" s="248">
        <f t="shared" si="13"/>
        <v>72</v>
      </c>
      <c r="AD182" s="249">
        <f>vlookup(LEFT(A182,1),Coordinate,9,false)</f>
        <v>15</v>
      </c>
      <c r="AE182" s="249">
        <f>VLOOKUP(MID(A182,2,1),Coordinate,9,false)</f>
        <v>8</v>
      </c>
      <c r="AF182" s="250">
        <f>VLOOKUP(MID(A182,3,1),Coordinate,9,false)</f>
        <v>4</v>
      </c>
      <c r="AG182" s="250">
        <f>VLOOKUP(MID(A182,4,1),Coordinate,9,false)</f>
        <v>15</v>
      </c>
      <c r="AH182" s="250">
        <f>VLOOKUP(MID(A182,5,1),Coordinate,9,false)</f>
        <v>8</v>
      </c>
      <c r="AI182" s="250">
        <f>VLOOKUP(MID(A182,6,1),Coordinate,9,false)</f>
        <v>4</v>
      </c>
      <c r="AJ182" s="248">
        <f>VLOOKUP(RIGHT(A182,1),Coordinate,9,false)</f>
        <v>18</v>
      </c>
      <c r="AK182" s="251"/>
      <c r="AL182" s="251"/>
    </row>
    <row r="183">
      <c r="A183" s="254" t="s">
        <v>1838</v>
      </c>
      <c r="B183" s="240" t="str">
        <f>VLOOKUP(AC183,Planet,2,false)</f>
        <v>Theta Cattusdoggus V</v>
      </c>
      <c r="C183" s="260" t="s">
        <v>1274</v>
      </c>
      <c r="D183" s="249"/>
      <c r="E183" s="255" t="s">
        <v>119</v>
      </c>
      <c r="F183" s="249"/>
      <c r="G183" s="255" t="s">
        <v>119</v>
      </c>
      <c r="H183" s="249"/>
      <c r="I183" s="242">
        <f t="shared" si="6"/>
        <v>2</v>
      </c>
      <c r="J183" s="255" t="s">
        <v>119</v>
      </c>
      <c r="K183" s="255" t="s">
        <v>119</v>
      </c>
      <c r="L183" s="249"/>
      <c r="M183" s="249"/>
      <c r="N183" s="249"/>
      <c r="O183" s="242">
        <f t="shared" si="7"/>
        <v>2</v>
      </c>
      <c r="P183" s="246" t="s">
        <v>1142</v>
      </c>
      <c r="Q183" s="244">
        <f>IF(ISBLANK(P183),"",VLOOKUP(P183,Level,2,false))</f>
        <v>2</v>
      </c>
      <c r="R183" s="246" t="s">
        <v>1440</v>
      </c>
      <c r="S183" s="244" t="str">
        <f>IF(ISBLANK(R183),"",VLOOKUP(R183,Level,2,false))</f>
        <v>#N/A</v>
      </c>
      <c r="T183" s="246" t="s">
        <v>394</v>
      </c>
      <c r="U183" s="244" t="str">
        <f>IF(ISBLANK(T183),"",VLOOKUP(T183,Intelligents,2,false))</f>
        <v/>
      </c>
      <c r="V183" s="255" t="s">
        <v>119</v>
      </c>
      <c r="W183" s="255" t="s">
        <v>119</v>
      </c>
      <c r="X183" s="255" t="s">
        <v>182</v>
      </c>
      <c r="Y183" s="252"/>
      <c r="Z183" s="244">
        <f>IF(ISBLANK(A183),"",VLOOKUP(LEFT(A183,1),Coordinate,2,FALSE))</f>
        <v>4</v>
      </c>
      <c r="AA183" s="247">
        <f t="shared" si="11"/>
        <v>4</v>
      </c>
      <c r="AB183" s="248" t="str">
        <f t="shared" si="9"/>
        <v>#N/A</v>
      </c>
      <c r="AC183" s="248">
        <f t="shared" si="13"/>
        <v>62</v>
      </c>
      <c r="AD183" s="249">
        <f>vlookup(LEFT(A183,1),Coordinate,9,false)</f>
        <v>15</v>
      </c>
      <c r="AE183" s="249">
        <f>VLOOKUP(MID(A183,2,1),Coordinate,9,false)</f>
        <v>8</v>
      </c>
      <c r="AF183" s="250">
        <f>VLOOKUP(MID(A183,3,1),Coordinate,9,false)</f>
        <v>10</v>
      </c>
      <c r="AG183" s="250">
        <f>VLOOKUP(MID(A183,4,1),Coordinate,9,false)</f>
        <v>0</v>
      </c>
      <c r="AH183" s="250">
        <f>VLOOKUP(MID(A183,5,1),Coordinate,9,false)</f>
        <v>2</v>
      </c>
      <c r="AI183" s="250">
        <f>VLOOKUP(MID(A183,6,1),Coordinate,9,false)</f>
        <v>7</v>
      </c>
      <c r="AJ183" s="248">
        <f>VLOOKUP(RIGHT(A183,1),Coordinate,9,false)</f>
        <v>20</v>
      </c>
      <c r="AK183" s="256"/>
      <c r="AL183" s="256"/>
    </row>
    <row r="184">
      <c r="A184" s="254" t="s">
        <v>726</v>
      </c>
      <c r="B184" s="240" t="str">
        <f>VLOOKUP(AC184,Planet,2,false)</f>
        <v>Gamma Adams VII</v>
      </c>
      <c r="C184" s="252"/>
      <c r="D184" s="249"/>
      <c r="E184" s="249"/>
      <c r="F184" s="255" t="s">
        <v>119</v>
      </c>
      <c r="G184" s="255" t="s">
        <v>119</v>
      </c>
      <c r="H184" s="249"/>
      <c r="I184" s="242">
        <f t="shared" si="6"/>
        <v>2</v>
      </c>
      <c r="J184" s="249"/>
      <c r="K184" s="255" t="s">
        <v>119</v>
      </c>
      <c r="L184" s="255" t="s">
        <v>119</v>
      </c>
      <c r="M184" s="249"/>
      <c r="N184" s="249"/>
      <c r="O184" s="242">
        <f t="shared" si="7"/>
        <v>2</v>
      </c>
      <c r="P184" s="246" t="s">
        <v>124</v>
      </c>
      <c r="Q184" s="244" t="str">
        <f>IF(ISBLANK(P184),"",VLOOKUP(P184,Level,2,false))</f>
        <v/>
      </c>
      <c r="R184" s="246" t="s">
        <v>1452</v>
      </c>
      <c r="S184" s="244" t="str">
        <f>IF(ISBLANK(R184),"",VLOOKUP(R184,Level,2,false))</f>
        <v>#N/A</v>
      </c>
      <c r="T184" s="246" t="s">
        <v>394</v>
      </c>
      <c r="U184" s="244" t="str">
        <f>IF(ISBLANK(T184),"",VLOOKUP(T184,Intelligents,2,false))</f>
        <v/>
      </c>
      <c r="V184" s="255" t="s">
        <v>182</v>
      </c>
      <c r="W184" s="255" t="s">
        <v>119</v>
      </c>
      <c r="X184" s="255" t="s">
        <v>182</v>
      </c>
      <c r="Y184" s="246" t="s">
        <v>1841</v>
      </c>
      <c r="Z184" s="244">
        <f>IF(ISBLANK(A184),"",VLOOKUP(LEFT(A184,1),Coordinate,2,FALSE))</f>
        <v>4</v>
      </c>
      <c r="AA184" s="247">
        <f t="shared" si="11"/>
        <v>4</v>
      </c>
      <c r="AB184" s="248" t="str">
        <f t="shared" si="9"/>
        <v>#N/A</v>
      </c>
      <c r="AC184" s="248">
        <f t="shared" si="13"/>
        <v>81</v>
      </c>
      <c r="AD184" s="249">
        <f>vlookup(LEFT(A184,1),Coordinate,9,false)</f>
        <v>15</v>
      </c>
      <c r="AE184" s="249">
        <f>VLOOKUP(MID(A184,2,1),Coordinate,9,false)</f>
        <v>8</v>
      </c>
      <c r="AF184" s="250">
        <f>VLOOKUP(MID(A184,3,1),Coordinate,9,false)</f>
        <v>17</v>
      </c>
      <c r="AG184" s="250">
        <f>VLOOKUP(MID(A184,4,1),Coordinate,9,false)</f>
        <v>0</v>
      </c>
      <c r="AH184" s="250">
        <f>VLOOKUP(MID(A184,5,1),Coordinate,9,false)</f>
        <v>19</v>
      </c>
      <c r="AI184" s="250">
        <f>VLOOKUP(MID(A184,6,1),Coordinate,9,false)</f>
        <v>4</v>
      </c>
      <c r="AJ184" s="248">
        <f>VLOOKUP(RIGHT(A184,1),Coordinate,9,false)</f>
        <v>18</v>
      </c>
      <c r="AK184" s="251"/>
      <c r="AL184" s="251"/>
    </row>
    <row r="185">
      <c r="A185" s="254" t="s">
        <v>1843</v>
      </c>
      <c r="B185" s="240" t="str">
        <f>VLOOKUP(AC185,Planet,2,false)</f>
        <v>Bellegrandus Shafer II</v>
      </c>
      <c r="C185" s="170" t="s">
        <v>1331</v>
      </c>
      <c r="D185" s="255" t="s">
        <v>119</v>
      </c>
      <c r="E185" s="249"/>
      <c r="F185" s="255"/>
      <c r="G185" s="249"/>
      <c r="H185" s="255" t="s">
        <v>119</v>
      </c>
      <c r="I185" s="242">
        <f t="shared" si="6"/>
        <v>2</v>
      </c>
      <c r="J185" s="255" t="s">
        <v>119</v>
      </c>
      <c r="K185" s="255"/>
      <c r="L185" s="255" t="s">
        <v>119</v>
      </c>
      <c r="M185" s="249"/>
      <c r="N185" s="255"/>
      <c r="O185" s="242">
        <f t="shared" si="7"/>
        <v>2</v>
      </c>
      <c r="P185" s="246" t="s">
        <v>394</v>
      </c>
      <c r="Q185" s="244" t="str">
        <f>IF(ISBLANK(P185),"",VLOOKUP(P185,Level,2,false))</f>
        <v/>
      </c>
      <c r="R185" s="246" t="s">
        <v>1452</v>
      </c>
      <c r="S185" s="244" t="str">
        <f>IF(ISBLANK(R185),"",VLOOKUP(R185,Level,2,false))</f>
        <v>#N/A</v>
      </c>
      <c r="T185" s="246" t="s">
        <v>1175</v>
      </c>
      <c r="U185" s="244">
        <f>IF(ISBLANK(T185),"",VLOOKUP(T185,Intelligents,2,false))</f>
        <v>2</v>
      </c>
      <c r="V185" s="255"/>
      <c r="W185" s="255" t="s">
        <v>182</v>
      </c>
      <c r="X185" s="255" t="s">
        <v>182</v>
      </c>
      <c r="Y185" s="260" t="s">
        <v>1844</v>
      </c>
      <c r="Z185" s="244">
        <f>IF(ISBLANK(A185),"",VLOOKUP(LEFT(A185,1),Coordinate,2,FALSE))</f>
        <v>4</v>
      </c>
      <c r="AA185" s="247">
        <f t="shared" si="11"/>
        <v>4</v>
      </c>
      <c r="AB185" s="248" t="str">
        <f t="shared" si="9"/>
        <v>#N/A</v>
      </c>
      <c r="AC185" s="248">
        <f t="shared" si="13"/>
        <v>86</v>
      </c>
      <c r="AD185" s="249">
        <f>vlookup(LEFT(A185,1),Coordinate,9,false)</f>
        <v>15</v>
      </c>
      <c r="AE185" s="249">
        <f>VLOOKUP(MID(A185,2,1),Coordinate,9,false)</f>
        <v>8</v>
      </c>
      <c r="AF185" s="250">
        <f>VLOOKUP(MID(A185,3,1),Coordinate,9,false)</f>
        <v>18</v>
      </c>
      <c r="AG185" s="250">
        <f>VLOOKUP(MID(A185,4,1),Coordinate,9,false)</f>
        <v>18</v>
      </c>
      <c r="AH185" s="250">
        <f>VLOOKUP(MID(A185,5,1),Coordinate,9,false)</f>
        <v>8</v>
      </c>
      <c r="AI185" s="250">
        <f>VLOOKUP(MID(A185,6,1),Coordinate,9,false)</f>
        <v>13</v>
      </c>
      <c r="AJ185" s="248">
        <f>VLOOKUP(RIGHT(A185,1),Coordinate,9,false)</f>
        <v>6</v>
      </c>
      <c r="AK185" s="256"/>
      <c r="AL185" s="256"/>
    </row>
    <row r="186">
      <c r="A186" s="254" t="s">
        <v>740</v>
      </c>
      <c r="B186" s="240" t="str">
        <f>VLOOKUP(AC186,Planet,2,false)</f>
        <v>Allopecius Brown V</v>
      </c>
      <c r="C186" s="260" t="s">
        <v>1329</v>
      </c>
      <c r="D186" s="255" t="s">
        <v>119</v>
      </c>
      <c r="E186" s="249"/>
      <c r="F186" s="255" t="s">
        <v>119</v>
      </c>
      <c r="G186" s="249"/>
      <c r="H186" s="249"/>
      <c r="I186" s="242">
        <f t="shared" si="6"/>
        <v>2</v>
      </c>
      <c r="J186" s="249"/>
      <c r="K186" s="255" t="s">
        <v>119</v>
      </c>
      <c r="L186" s="249"/>
      <c r="M186" s="249"/>
      <c r="N186" s="255" t="s">
        <v>119</v>
      </c>
      <c r="O186" s="242">
        <f t="shared" si="7"/>
        <v>2</v>
      </c>
      <c r="P186" s="246" t="s">
        <v>1146</v>
      </c>
      <c r="Q186" s="244">
        <f>IF(ISBLANK(P186),"",VLOOKUP(P186,Level,2,false))</f>
        <v>3</v>
      </c>
      <c r="R186" s="246" t="s">
        <v>1452</v>
      </c>
      <c r="S186" s="244" t="str">
        <f>IF(ISBLANK(R186),"",VLOOKUP(R186,Level,2,false))</f>
        <v>#N/A</v>
      </c>
      <c r="T186" s="246" t="s">
        <v>394</v>
      </c>
      <c r="U186" s="244" t="str">
        <f>IF(ISBLANK(T186),"",VLOOKUP(T186,Intelligents,2,false))</f>
        <v/>
      </c>
      <c r="V186" s="255" t="s">
        <v>182</v>
      </c>
      <c r="W186" s="255" t="s">
        <v>119</v>
      </c>
      <c r="X186" s="255" t="s">
        <v>119</v>
      </c>
      <c r="Y186" s="260" t="s">
        <v>1490</v>
      </c>
      <c r="Z186" s="244">
        <f>IF(ISBLANK(A186),"",VLOOKUP(LEFT(A186,1),Coordinate,2,FALSE))</f>
        <v>4</v>
      </c>
      <c r="AA186" s="247">
        <f t="shared" si="11"/>
        <v>4</v>
      </c>
      <c r="AB186" s="248" t="str">
        <f t="shared" si="9"/>
        <v>#N/A</v>
      </c>
      <c r="AC186" s="248">
        <f t="shared" si="13"/>
        <v>85</v>
      </c>
      <c r="AD186" s="249">
        <f>vlookup(LEFT(A186,1),Coordinate,9,false)</f>
        <v>15</v>
      </c>
      <c r="AE186" s="249">
        <f>VLOOKUP(MID(A186,2,1),Coordinate,9,false)</f>
        <v>11</v>
      </c>
      <c r="AF186" s="250">
        <f>VLOOKUP(MID(A186,3,1),Coordinate,9,false)</f>
        <v>0</v>
      </c>
      <c r="AG186" s="250">
        <f>VLOOKUP(MID(A186,4,1),Coordinate,9,false)</f>
        <v>13</v>
      </c>
      <c r="AH186" s="250">
        <f>VLOOKUP(MID(A186,5,1),Coordinate,9,false)</f>
        <v>4</v>
      </c>
      <c r="AI186" s="250">
        <f>VLOOKUP(MID(A186,6,1),Coordinate,9,false)</f>
        <v>19</v>
      </c>
      <c r="AJ186" s="248">
        <f>VLOOKUP(RIGHT(A186,1),Coordinate,9,false)</f>
        <v>23</v>
      </c>
      <c r="AK186" s="256"/>
      <c r="AL186" s="256"/>
    </row>
    <row r="187">
      <c r="A187" s="254" t="s">
        <v>1850</v>
      </c>
      <c r="B187" s="240" t="str">
        <f>VLOOKUP(AC187,Planet,2,false)</f>
        <v>Bellegrandus Shafer II</v>
      </c>
      <c r="C187" s="170" t="s">
        <v>1331</v>
      </c>
      <c r="D187" s="255" t="s">
        <v>119</v>
      </c>
      <c r="E187" s="249"/>
      <c r="F187" s="249"/>
      <c r="G187" s="249"/>
      <c r="H187" s="255" t="s">
        <v>119</v>
      </c>
      <c r="I187" s="242">
        <f t="shared" si="6"/>
        <v>2</v>
      </c>
      <c r="J187" s="255" t="s">
        <v>119</v>
      </c>
      <c r="K187" s="249"/>
      <c r="L187" s="255" t="s">
        <v>119</v>
      </c>
      <c r="M187" s="249"/>
      <c r="N187" s="249"/>
      <c r="O187" s="242">
        <f t="shared" si="7"/>
        <v>2</v>
      </c>
      <c r="P187" s="246" t="s">
        <v>394</v>
      </c>
      <c r="Q187" s="244" t="str">
        <f>IF(ISBLANK(P187),"",VLOOKUP(P187,Level,2,false))</f>
        <v/>
      </c>
      <c r="R187" s="246" t="s">
        <v>194</v>
      </c>
      <c r="S187" s="244">
        <f>IF(ISBLANK(R187),"",VLOOKUP(R187,Level,2,false))</f>
        <v>1</v>
      </c>
      <c r="T187" s="246" t="s">
        <v>1169</v>
      </c>
      <c r="U187" s="244">
        <f>IF(ISBLANK(T187),"",VLOOKUP(T187,Intelligents,2,false))</f>
        <v>1</v>
      </c>
      <c r="V187" s="255" t="s">
        <v>182</v>
      </c>
      <c r="W187" s="255" t="s">
        <v>182</v>
      </c>
      <c r="X187" s="255" t="s">
        <v>119</v>
      </c>
      <c r="Y187" s="246" t="s">
        <v>1851</v>
      </c>
      <c r="Z187" s="244">
        <f>IF(ISBLANK(A187),"",VLOOKUP(LEFT(A187,1),Coordinate,2,FALSE))</f>
        <v>4</v>
      </c>
      <c r="AA187" s="247">
        <f t="shared" si="11"/>
        <v>4</v>
      </c>
      <c r="AB187" s="248">
        <f t="shared" si="9"/>
        <v>2</v>
      </c>
      <c r="AC187" s="255">
        <v>86.0</v>
      </c>
      <c r="AD187" s="249">
        <f>vlookup(LEFT(A187,1),Coordinate,9,false)</f>
        <v>15</v>
      </c>
      <c r="AE187" s="249">
        <f>VLOOKUP(MID(A187,2,1),Coordinate,9,false)</f>
        <v>11</v>
      </c>
      <c r="AF187" s="250">
        <f>VLOOKUP(MID(A187,3,1),Coordinate,9,false)</f>
        <v>0</v>
      </c>
      <c r="AG187" s="250">
        <f>VLOOKUP(MID(A187,4,1),Coordinate,9,false)</f>
        <v>13</v>
      </c>
      <c r="AH187" s="250">
        <f>VLOOKUP(MID(A187,5,1),Coordinate,9,false)</f>
        <v>4</v>
      </c>
      <c r="AI187" s="250">
        <f>VLOOKUP(MID(A187,6,1),Coordinate,9,false)</f>
        <v>19</v>
      </c>
      <c r="AJ187" s="248">
        <f>VLOOKUP(RIGHT(A187,1),Coordinate,9,false)</f>
        <v>24</v>
      </c>
      <c r="AK187" s="251"/>
      <c r="AL187" s="251"/>
    </row>
    <row r="188" ht="18.0" customHeight="1">
      <c r="A188" s="254" t="s">
        <v>1853</v>
      </c>
      <c r="B188" s="240" t="str">
        <f>VLOOKUP(AC188,Planet,2,false)</f>
        <v>Gronulus DuPree V</v>
      </c>
      <c r="C188" s="170" t="s">
        <v>1333</v>
      </c>
      <c r="D188" s="249"/>
      <c r="E188" s="255" t="s">
        <v>119</v>
      </c>
      <c r="F188" s="255" t="s">
        <v>119</v>
      </c>
      <c r="G188" s="249"/>
      <c r="H188" s="249"/>
      <c r="I188" s="242">
        <f t="shared" si="6"/>
        <v>2</v>
      </c>
      <c r="J188" s="255" t="s">
        <v>119</v>
      </c>
      <c r="K188" s="249"/>
      <c r="L188" s="249"/>
      <c r="M188" s="255" t="s">
        <v>119</v>
      </c>
      <c r="N188" s="249"/>
      <c r="O188" s="242">
        <f t="shared" si="7"/>
        <v>2</v>
      </c>
      <c r="P188" s="246" t="s">
        <v>1452</v>
      </c>
      <c r="Q188" s="244" t="str">
        <f>IF(ISBLANK(P188),"",VLOOKUP(P188,Level,2,false))</f>
        <v>#N/A</v>
      </c>
      <c r="R188" s="246" t="s">
        <v>394</v>
      </c>
      <c r="S188" s="244" t="str">
        <f>IF(ISBLANK(R188),"",VLOOKUP(R188,Level,2,false))</f>
        <v/>
      </c>
      <c r="T188" s="246" t="s">
        <v>1175</v>
      </c>
      <c r="U188" s="244">
        <f>IF(ISBLANK(T188),"",VLOOKUP(T188,Intelligents,2,false))</f>
        <v>2</v>
      </c>
      <c r="V188" s="255" t="s">
        <v>182</v>
      </c>
      <c r="W188" s="255" t="s">
        <v>119</v>
      </c>
      <c r="X188" s="255" t="s">
        <v>182</v>
      </c>
      <c r="Y188" s="246" t="s">
        <v>1855</v>
      </c>
      <c r="Z188" s="244">
        <f>IF(ISBLANK(A188),"",VLOOKUP(LEFT(A188,1),Coordinate,2,FALSE))</f>
        <v>4</v>
      </c>
      <c r="AA188" s="247">
        <f t="shared" si="11"/>
        <v>4</v>
      </c>
      <c r="AB188" s="248" t="str">
        <f t="shared" si="9"/>
        <v>#N/A</v>
      </c>
      <c r="AC188" s="248">
        <f t="shared" ref="AC188:AC190" si="14">SUM(AD188:AJ188)</f>
        <v>87</v>
      </c>
      <c r="AD188" s="249">
        <f>vlookup(LEFT(A188,1),Coordinate,9,false)</f>
        <v>15</v>
      </c>
      <c r="AE188" s="249">
        <f>VLOOKUP(MID(A188,2,1),Coordinate,9,false)</f>
        <v>11</v>
      </c>
      <c r="AF188" s="250">
        <f>VLOOKUP(MID(A188,3,1),Coordinate,9,false)</f>
        <v>0</v>
      </c>
      <c r="AG188" s="250">
        <f>VLOOKUP(MID(A188,4,1),Coordinate,9,false)</f>
        <v>13</v>
      </c>
      <c r="AH188" s="250">
        <f>VLOOKUP(MID(A188,5,1),Coordinate,9,false)</f>
        <v>4</v>
      </c>
      <c r="AI188" s="250">
        <f>VLOOKUP(MID(A188,6,1),Coordinate,9,false)</f>
        <v>19</v>
      </c>
      <c r="AJ188" s="248">
        <f>VLOOKUP(RIGHT(A188,1),Coordinate,9,false)</f>
        <v>25</v>
      </c>
      <c r="AK188" s="256"/>
      <c r="AL188" s="256"/>
    </row>
    <row r="189" ht="18.0" customHeight="1">
      <c r="A189" s="259" t="s">
        <v>1856</v>
      </c>
      <c r="B189" s="240" t="str">
        <f>VLOOKUP(AC189,Planet,2,false)</f>
        <v>Sigma Gronulus VI</v>
      </c>
      <c r="C189" s="260" t="s">
        <v>1307</v>
      </c>
      <c r="D189" s="255"/>
      <c r="E189" s="249"/>
      <c r="F189" s="249"/>
      <c r="G189" s="255" t="s">
        <v>119</v>
      </c>
      <c r="H189" s="255" t="s">
        <v>119</v>
      </c>
      <c r="I189" s="242">
        <f t="shared" si="6"/>
        <v>2</v>
      </c>
      <c r="J189" s="249"/>
      <c r="K189" s="255" t="s">
        <v>119</v>
      </c>
      <c r="L189" s="249"/>
      <c r="M189" s="255" t="s">
        <v>119</v>
      </c>
      <c r="N189" s="249"/>
      <c r="O189" s="242">
        <f t="shared" si="7"/>
        <v>2</v>
      </c>
      <c r="P189" s="260" t="s">
        <v>394</v>
      </c>
      <c r="Q189" s="244" t="str">
        <f>IF(ISBLANK(P189),"",VLOOKUP(P189,Level,2,false))</f>
        <v/>
      </c>
      <c r="R189" s="246" t="s">
        <v>394</v>
      </c>
      <c r="S189" s="244" t="str">
        <f>IF(ISBLANK(R189),"",VLOOKUP(R189,Level,2,false))</f>
        <v/>
      </c>
      <c r="T189" s="246" t="s">
        <v>394</v>
      </c>
      <c r="U189" s="244" t="str">
        <f>IF(ISBLANK(T189),"",VLOOKUP(T189,Intelligents,2,false))</f>
        <v/>
      </c>
      <c r="V189" s="255" t="s">
        <v>182</v>
      </c>
      <c r="W189" s="255" t="s">
        <v>182</v>
      </c>
      <c r="X189" s="255" t="s">
        <v>182</v>
      </c>
      <c r="Y189" s="252"/>
      <c r="Z189" s="244">
        <f>IF(ISBLANK(A189),"",VLOOKUP(LEFT(A189,1),Coordinate,2,FALSE))</f>
        <v>4</v>
      </c>
      <c r="AA189" s="247">
        <f t="shared" si="11"/>
        <v>4</v>
      </c>
      <c r="AB189" s="248">
        <f t="shared" si="9"/>
        <v>0</v>
      </c>
      <c r="AC189" s="248">
        <f t="shared" si="14"/>
        <v>75</v>
      </c>
      <c r="AD189" s="249">
        <f>vlookup(LEFT(A189,1),Coordinate,9,false)</f>
        <v>15</v>
      </c>
      <c r="AE189" s="249">
        <f>VLOOKUP(MID(A189,2,1),Coordinate,9,false)</f>
        <v>12</v>
      </c>
      <c r="AF189" s="250">
        <f>VLOOKUP(MID(A189,3,1),Coordinate,9,false)</f>
        <v>11</v>
      </c>
      <c r="AG189" s="250">
        <f>VLOOKUP(MID(A189,4,1),Coordinate,9,false)</f>
        <v>3</v>
      </c>
      <c r="AH189" s="250">
        <f>VLOOKUP(MID(A189,5,1),Coordinate,9,false)</f>
        <v>15</v>
      </c>
      <c r="AI189" s="250">
        <f>VLOOKUP(MID(A189,6,1),Coordinate,9,false)</f>
        <v>12</v>
      </c>
      <c r="AJ189" s="248">
        <f>VLOOKUP(RIGHT(A189,1),Coordinate,9,false)</f>
        <v>7</v>
      </c>
      <c r="AK189" s="251"/>
      <c r="AL189" s="251"/>
    </row>
    <row r="190">
      <c r="A190" s="254" t="s">
        <v>1858</v>
      </c>
      <c r="B190" s="240" t="str">
        <f>VLOOKUP(AC190,Planet,2,false)</f>
        <v>Hamburguesus Taylor X</v>
      </c>
      <c r="C190" s="246" t="s">
        <v>1315</v>
      </c>
      <c r="D190" s="249"/>
      <c r="E190" s="249"/>
      <c r="F190" s="249"/>
      <c r="G190" s="255" t="s">
        <v>119</v>
      </c>
      <c r="H190" s="255" t="s">
        <v>119</v>
      </c>
      <c r="I190" s="242">
        <f t="shared" si="6"/>
        <v>2</v>
      </c>
      <c r="J190" s="249"/>
      <c r="K190" s="255" t="s">
        <v>119</v>
      </c>
      <c r="L190" s="249"/>
      <c r="M190" s="255" t="s">
        <v>119</v>
      </c>
      <c r="N190" s="249"/>
      <c r="O190" s="242">
        <f t="shared" si="7"/>
        <v>2</v>
      </c>
      <c r="P190" s="246" t="s">
        <v>394</v>
      </c>
      <c r="Q190" s="244" t="str">
        <f>IF(ISBLANK(P190),"",VLOOKUP(P190,Level,2,false))</f>
        <v/>
      </c>
      <c r="R190" s="246" t="s">
        <v>394</v>
      </c>
      <c r="S190" s="244" t="str">
        <f>IF(ISBLANK(R190),"",VLOOKUP(R190,Level,2,false))</f>
        <v/>
      </c>
      <c r="T190" s="246" t="s">
        <v>394</v>
      </c>
      <c r="U190" s="244" t="str">
        <f>IF(ISBLANK(T190),"",VLOOKUP(T190,Intelligents,2,false))</f>
        <v/>
      </c>
      <c r="V190" s="249"/>
      <c r="W190" s="249"/>
      <c r="X190" s="255" t="s">
        <v>119</v>
      </c>
      <c r="Y190" s="246" t="s">
        <v>1860</v>
      </c>
      <c r="Z190" s="244">
        <f>IF(ISBLANK(A190),"",VLOOKUP(LEFT(A190,1),Coordinate,2,FALSE))</f>
        <v>4</v>
      </c>
      <c r="AA190" s="247">
        <f t="shared" si="11"/>
        <v>4</v>
      </c>
      <c r="AB190" s="248">
        <f t="shared" si="9"/>
        <v>0</v>
      </c>
      <c r="AC190" s="248">
        <f t="shared" si="14"/>
        <v>78</v>
      </c>
      <c r="AD190" s="249">
        <f>vlookup(LEFT(A190,1),Coordinate,9,false)</f>
        <v>15</v>
      </c>
      <c r="AE190" s="249">
        <f>VLOOKUP(MID(A190,2,1),Coordinate,9,false)</f>
        <v>14</v>
      </c>
      <c r="AF190" s="250">
        <f>VLOOKUP(MID(A190,3,1),Coordinate,9,false)</f>
        <v>10</v>
      </c>
      <c r="AG190" s="250">
        <f>VLOOKUP(MID(A190,4,1),Coordinate,9,false)</f>
        <v>0</v>
      </c>
      <c r="AH190" s="250">
        <f>VLOOKUP(MID(A190,5,1),Coordinate,9,false)</f>
        <v>19</v>
      </c>
      <c r="AI190" s="250">
        <f>VLOOKUP(MID(A190,6,1),Coordinate,9,false)</f>
        <v>20</v>
      </c>
      <c r="AJ190" s="248">
        <f>VLOOKUP(RIGHT(A190,1),Coordinate,9,false)</f>
        <v>0</v>
      </c>
      <c r="AK190" s="251"/>
      <c r="AL190" s="251"/>
    </row>
    <row r="191">
      <c r="A191" s="254" t="s">
        <v>1861</v>
      </c>
      <c r="B191" s="240" t="str">
        <f>VLOOKUP(AC191,Planet,2,false)</f>
        <v>Sigma Miller IV</v>
      </c>
      <c r="C191" s="246" t="s">
        <v>1323</v>
      </c>
      <c r="D191" s="255" t="s">
        <v>119</v>
      </c>
      <c r="E191" s="249"/>
      <c r="F191" s="249"/>
      <c r="G191" s="255" t="s">
        <v>119</v>
      </c>
      <c r="H191" s="249"/>
      <c r="I191" s="242">
        <f t="shared" si="6"/>
        <v>2</v>
      </c>
      <c r="J191" s="249"/>
      <c r="K191" s="249"/>
      <c r="L191" s="255" t="s">
        <v>119</v>
      </c>
      <c r="M191" s="255" t="s">
        <v>119</v>
      </c>
      <c r="N191" s="249"/>
      <c r="O191" s="242">
        <f t="shared" si="7"/>
        <v>2</v>
      </c>
      <c r="P191" s="246" t="s">
        <v>1452</v>
      </c>
      <c r="Q191" s="244" t="str">
        <f>IF(ISBLANK(P191),"",VLOOKUP(P191,Level,2,false))</f>
        <v>#N/A</v>
      </c>
      <c r="R191" s="246" t="s">
        <v>194</v>
      </c>
      <c r="S191" s="244">
        <f>IF(ISBLANK(R191),"",VLOOKUP(R191,Level,2,false))</f>
        <v>1</v>
      </c>
      <c r="T191" s="246" t="s">
        <v>1175</v>
      </c>
      <c r="U191" s="244">
        <f>IF(ISBLANK(T191),"",VLOOKUP(T191,Intelligents,2,false))</f>
        <v>2</v>
      </c>
      <c r="V191" s="255" t="s">
        <v>119</v>
      </c>
      <c r="W191" s="255" t="s">
        <v>119</v>
      </c>
      <c r="X191" s="255" t="s">
        <v>182</v>
      </c>
      <c r="Y191" s="252"/>
      <c r="Z191" s="244">
        <f>IF(ISBLANK(A191),"",VLOOKUP(LEFT(A191,1),Coordinate,2,FALSE))</f>
        <v>4</v>
      </c>
      <c r="AA191" s="247">
        <f t="shared" si="11"/>
        <v>4</v>
      </c>
      <c r="AB191" s="248" t="str">
        <f t="shared" si="9"/>
        <v>#N/A</v>
      </c>
      <c r="AC191" s="255">
        <v>82.0</v>
      </c>
      <c r="AD191" s="249">
        <f>vlookup(LEFT(A191,1),Coordinate,9,false)</f>
        <v>15</v>
      </c>
      <c r="AE191" s="249">
        <f>VLOOKUP(MID(A191,2,1),Coordinate,9,false)</f>
        <v>14</v>
      </c>
      <c r="AF191" s="250">
        <f>VLOOKUP(MID(A191,3,1),Coordinate,9,false)</f>
        <v>10</v>
      </c>
      <c r="AG191" s="250">
        <f>VLOOKUP(MID(A191,4,1),Coordinate,9,false)</f>
        <v>4</v>
      </c>
      <c r="AH191" s="250">
        <f>VLOOKUP(MID(A191,5,1),Coordinate,9,false)</f>
        <v>12</v>
      </c>
      <c r="AI191" s="250">
        <f>VLOOKUP(MID(A191,6,1),Coordinate,9,false)</f>
        <v>14</v>
      </c>
      <c r="AJ191" s="248">
        <f>VLOOKUP(RIGHT(A191,1),Coordinate,9,false)</f>
        <v>13</v>
      </c>
      <c r="AK191" s="251"/>
      <c r="AL191" s="251"/>
    </row>
    <row r="192">
      <c r="A192" s="259" t="s">
        <v>1863</v>
      </c>
      <c r="B192" s="240" t="str">
        <f>VLOOKUP(AC192,Planet,2,false)</f>
        <v>Phi Trixrabbitus VIII</v>
      </c>
      <c r="C192" s="246" t="s">
        <v>1368</v>
      </c>
      <c r="D192" s="255"/>
      <c r="E192" s="255" t="s">
        <v>119</v>
      </c>
      <c r="F192" s="249"/>
      <c r="G192" s="255" t="s">
        <v>119</v>
      </c>
      <c r="H192" s="255"/>
      <c r="I192" s="242">
        <f t="shared" si="6"/>
        <v>2</v>
      </c>
      <c r="J192" s="249"/>
      <c r="K192" s="255" t="s">
        <v>119</v>
      </c>
      <c r="L192" s="249"/>
      <c r="M192" s="255" t="s">
        <v>119</v>
      </c>
      <c r="N192" s="249"/>
      <c r="O192" s="242">
        <f t="shared" si="7"/>
        <v>2</v>
      </c>
      <c r="P192" s="260" t="s">
        <v>394</v>
      </c>
      <c r="Q192" s="244" t="str">
        <f>IF(ISBLANK(P192),"",VLOOKUP(P192,Level,2,false))</f>
        <v/>
      </c>
      <c r="R192" s="246" t="s">
        <v>394</v>
      </c>
      <c r="S192" s="244" t="str">
        <f>IF(ISBLANK(R192),"",VLOOKUP(R192,Level,2,false))</f>
        <v/>
      </c>
      <c r="T192" s="246" t="s">
        <v>1175</v>
      </c>
      <c r="U192" s="241">
        <v>2.0</v>
      </c>
      <c r="V192" s="255" t="s">
        <v>182</v>
      </c>
      <c r="W192" s="255" t="s">
        <v>182</v>
      </c>
      <c r="X192" s="255" t="s">
        <v>182</v>
      </c>
      <c r="Y192" s="252"/>
      <c r="Z192" s="244">
        <f>IF(ISBLANK(A192),"",VLOOKUP(LEFT(A192,1),Coordinate,2,FALSE))</f>
        <v>4</v>
      </c>
      <c r="AA192" s="247">
        <f t="shared" si="11"/>
        <v>4</v>
      </c>
      <c r="AB192" s="248">
        <f t="shared" si="9"/>
        <v>1</v>
      </c>
      <c r="AC192" s="248">
        <f t="shared" ref="AC192:AC217" si="15">SUM(AD192:AJ192)</f>
        <v>105</v>
      </c>
      <c r="AD192" s="249">
        <f>vlookup(LEFT(A192,1),Coordinate,9,false)</f>
        <v>15</v>
      </c>
      <c r="AE192" s="249">
        <f>VLOOKUP(MID(A192,2,1),Coordinate,9,false)</f>
        <v>15</v>
      </c>
      <c r="AF192" s="250">
        <f>VLOOKUP(MID(A192,3,1),Coordinate,9,false)</f>
        <v>15</v>
      </c>
      <c r="AG192" s="250">
        <f>VLOOKUP(MID(A192,4,1),Coordinate,9,false)</f>
        <v>15</v>
      </c>
      <c r="AH192" s="250">
        <f>VLOOKUP(MID(A192,5,1),Coordinate,9,false)</f>
        <v>15</v>
      </c>
      <c r="AI192" s="250">
        <f>VLOOKUP(MID(A192,6,1),Coordinate,9,false)</f>
        <v>15</v>
      </c>
      <c r="AJ192" s="248">
        <f>VLOOKUP(RIGHT(A192,1),Coordinate,9,false)</f>
        <v>15</v>
      </c>
      <c r="AK192" s="251"/>
      <c r="AL192" s="251"/>
    </row>
    <row r="193">
      <c r="A193" s="259" t="s">
        <v>1864</v>
      </c>
      <c r="B193" s="240" t="str">
        <f>VLOOKUP(AC193,Planet,2,false)</f>
        <v>Xi McNichols I</v>
      </c>
      <c r="C193" s="260" t="s">
        <v>1343</v>
      </c>
      <c r="D193" s="255" t="s">
        <v>119</v>
      </c>
      <c r="E193" s="249"/>
      <c r="F193" s="249"/>
      <c r="G193" s="249"/>
      <c r="H193" s="255" t="s">
        <v>119</v>
      </c>
      <c r="I193" s="242">
        <f t="shared" si="6"/>
        <v>2</v>
      </c>
      <c r="J193" s="249"/>
      <c r="K193" s="255" t="s">
        <v>119</v>
      </c>
      <c r="L193" s="249"/>
      <c r="M193" s="255" t="s">
        <v>119</v>
      </c>
      <c r="N193" s="249"/>
      <c r="O193" s="242">
        <f t="shared" si="7"/>
        <v>2</v>
      </c>
      <c r="P193" s="260" t="s">
        <v>1440</v>
      </c>
      <c r="Q193" s="244" t="str">
        <f>IF(ISBLANK(P193),"",VLOOKUP(P193,Level,2,false))</f>
        <v>#N/A</v>
      </c>
      <c r="R193" s="246" t="s">
        <v>394</v>
      </c>
      <c r="S193" s="244" t="str">
        <f>IF(ISBLANK(R193),"",VLOOKUP(R193,Level,2,false))</f>
        <v/>
      </c>
      <c r="T193" s="246" t="s">
        <v>394</v>
      </c>
      <c r="U193" s="244" t="str">
        <f>IF(ISBLANK(T193),"",VLOOKUP(T193,Intelligents,2,false))</f>
        <v/>
      </c>
      <c r="V193" s="255" t="s">
        <v>119</v>
      </c>
      <c r="W193" s="255" t="s">
        <v>182</v>
      </c>
      <c r="X193" s="255" t="s">
        <v>182</v>
      </c>
      <c r="Y193" s="252"/>
      <c r="Z193" s="244">
        <f>IF(ISBLANK(A193),"",VLOOKUP(LEFT(A193,1),Coordinate,2,FALSE))</f>
        <v>4</v>
      </c>
      <c r="AA193" s="247">
        <f t="shared" si="11"/>
        <v>4</v>
      </c>
      <c r="AB193" s="248" t="str">
        <f t="shared" si="9"/>
        <v>#N/A</v>
      </c>
      <c r="AC193" s="248">
        <f t="shared" si="15"/>
        <v>92</v>
      </c>
      <c r="AD193" s="249">
        <f>vlookup(LEFT(A193,1),Coordinate,9,false)</f>
        <v>15</v>
      </c>
      <c r="AE193" s="249">
        <f>VLOOKUP(MID(A193,2,1),Coordinate,9,false)</f>
        <v>18</v>
      </c>
      <c r="AF193" s="250">
        <f>VLOOKUP(MID(A193,3,1),Coordinate,9,false)</f>
        <v>7</v>
      </c>
      <c r="AG193" s="250">
        <f>VLOOKUP(MID(A193,4,1),Coordinate,9,false)</f>
        <v>17</v>
      </c>
      <c r="AH193" s="250">
        <f>VLOOKUP(MID(A193,5,1),Coordinate,9,false)</f>
        <v>8</v>
      </c>
      <c r="AI193" s="250">
        <f>VLOOKUP(MID(A193,6,1),Coordinate,9,false)</f>
        <v>12</v>
      </c>
      <c r="AJ193" s="248">
        <f>VLOOKUP(RIGHT(A193,1),Coordinate,9,false)</f>
        <v>15</v>
      </c>
      <c r="AK193" s="251"/>
      <c r="AL193" s="251"/>
    </row>
    <row r="194">
      <c r="A194" s="259" t="s">
        <v>1869</v>
      </c>
      <c r="B194" s="240" t="str">
        <f>VLOOKUP(AC194,Planet,2,false)</f>
        <v>Epsilon Goldthwait IV</v>
      </c>
      <c r="C194" s="260" t="s">
        <v>1382</v>
      </c>
      <c r="D194" s="255"/>
      <c r="E194" s="255"/>
      <c r="F194" s="255"/>
      <c r="G194" s="255" t="s">
        <v>119</v>
      </c>
      <c r="H194" s="255" t="s">
        <v>119</v>
      </c>
      <c r="I194" s="242">
        <f t="shared" si="6"/>
        <v>2</v>
      </c>
      <c r="J194" s="255"/>
      <c r="K194" s="255" t="s">
        <v>119</v>
      </c>
      <c r="L194" s="255" t="s">
        <v>119</v>
      </c>
      <c r="M194" s="255"/>
      <c r="N194" s="255"/>
      <c r="O194" s="242">
        <f t="shared" si="7"/>
        <v>2</v>
      </c>
      <c r="P194" s="246" t="s">
        <v>194</v>
      </c>
      <c r="Q194" s="244">
        <f>IF(ISBLANK(P194),"",VLOOKUP(P194,Level,2,false))</f>
        <v>1</v>
      </c>
      <c r="R194" s="246" t="s">
        <v>1440</v>
      </c>
      <c r="S194" s="244" t="str">
        <f>IF(ISBLANK(R194),"",VLOOKUP(R194,Level,2,false))</f>
        <v>#N/A</v>
      </c>
      <c r="T194" s="246" t="s">
        <v>1175</v>
      </c>
      <c r="U194" s="244">
        <f>IF(ISBLANK(T194),"",VLOOKUP(T194,Intelligents,2,false))</f>
        <v>2</v>
      </c>
      <c r="V194" s="255" t="s">
        <v>119</v>
      </c>
      <c r="W194" s="255" t="s">
        <v>182</v>
      </c>
      <c r="X194" s="255" t="s">
        <v>182</v>
      </c>
      <c r="Y194" s="252"/>
      <c r="Z194" s="244">
        <f>IF(ISBLANK(A194),"",VLOOKUP(LEFT(A194,1),Coordinate,2,FALSE))</f>
        <v>4</v>
      </c>
      <c r="AA194" s="247">
        <f t="shared" si="11"/>
        <v>4</v>
      </c>
      <c r="AB194" s="248" t="str">
        <f t="shared" si="9"/>
        <v>#N/A</v>
      </c>
      <c r="AC194" s="248">
        <f t="shared" si="15"/>
        <v>117</v>
      </c>
      <c r="AD194" s="249">
        <f>vlookup(LEFT(A194,1),Coordinate,9,false)</f>
        <v>15</v>
      </c>
      <c r="AE194" s="249">
        <f>VLOOKUP(MID(A194,2,1),Coordinate,9,false)</f>
        <v>20</v>
      </c>
      <c r="AF194" s="250">
        <f>VLOOKUP(MID(A194,3,1),Coordinate,9,false)</f>
        <v>25</v>
      </c>
      <c r="AG194" s="250">
        <f>VLOOKUP(MID(A194,4,1),Coordinate,9,false)</f>
        <v>25</v>
      </c>
      <c r="AH194" s="250">
        <f>VLOOKUP(MID(A194,5,1),Coordinate,9,false)</f>
        <v>11</v>
      </c>
      <c r="AI194" s="250">
        <f>VLOOKUP(MID(A194,6,1),Coordinate,9,false)</f>
        <v>4</v>
      </c>
      <c r="AJ194" s="248">
        <f>VLOOKUP(RIGHT(A194,1),Coordinate,9,false)</f>
        <v>17</v>
      </c>
      <c r="AK194" s="251"/>
      <c r="AL194" s="251"/>
    </row>
    <row r="195">
      <c r="A195" s="258" t="s">
        <v>1871</v>
      </c>
      <c r="B195" s="240" t="str">
        <f>VLOOKUP(AC195,Planet,2,false)</f>
        <v>Bellegrandus Shafer II</v>
      </c>
      <c r="C195" s="170" t="s">
        <v>1331</v>
      </c>
      <c r="D195" s="255" t="s">
        <v>119</v>
      </c>
      <c r="E195" s="249"/>
      <c r="F195" s="249"/>
      <c r="G195" s="249"/>
      <c r="H195" s="255" t="s">
        <v>119</v>
      </c>
      <c r="I195" s="242">
        <f t="shared" si="6"/>
        <v>2</v>
      </c>
      <c r="J195" s="255" t="s">
        <v>119</v>
      </c>
      <c r="K195" s="255"/>
      <c r="L195" s="255" t="s">
        <v>119</v>
      </c>
      <c r="M195" s="255"/>
      <c r="N195" s="249"/>
      <c r="O195" s="242">
        <f t="shared" si="7"/>
        <v>2</v>
      </c>
      <c r="P195" s="260" t="s">
        <v>1452</v>
      </c>
      <c r="Q195" s="409" t="str">
        <f>IF(ISBLANK(P195),"",VLOOKUP(P195,Level,2,false))</f>
        <v>#N/A</v>
      </c>
      <c r="R195" s="246" t="s">
        <v>394</v>
      </c>
      <c r="S195" s="410" t="str">
        <f>IF(ISBLANK(R195),"",VLOOKUP(R195,Level,2,false))</f>
        <v/>
      </c>
      <c r="T195" s="246" t="s">
        <v>1175</v>
      </c>
      <c r="U195" s="411">
        <f>IF(ISBLANK(T195),"",VLOOKUP(T195,Intelligents,2,false))</f>
        <v>2</v>
      </c>
      <c r="V195" s="255" t="s">
        <v>119</v>
      </c>
      <c r="W195" s="255" t="s">
        <v>119</v>
      </c>
      <c r="X195" s="255" t="s">
        <v>182</v>
      </c>
      <c r="Y195" s="412"/>
      <c r="Z195" s="410">
        <f>IF(ISBLANK(A195),"",VLOOKUP(LEFT(A195,1),Coordinate,2,FALSE))</f>
        <v>4</v>
      </c>
      <c r="AA195" s="413">
        <f t="shared" si="11"/>
        <v>4</v>
      </c>
      <c r="AB195" s="414" t="str">
        <f t="shared" si="9"/>
        <v>#N/A</v>
      </c>
      <c r="AC195" s="414">
        <f t="shared" si="15"/>
        <v>86</v>
      </c>
      <c r="AD195" s="242">
        <f>vlookup(LEFT(A195,1),Coordinate,9,false)</f>
        <v>15</v>
      </c>
      <c r="AE195" s="242">
        <f>VLOOKUP(MID(A195,2,1),Coordinate,9,false)</f>
        <v>21</v>
      </c>
      <c r="AF195" s="247">
        <f>VLOOKUP(MID(A195,3,1),Coordinate,9,false)</f>
        <v>13</v>
      </c>
      <c r="AG195" s="247">
        <f>VLOOKUP(MID(A195,4,1),Coordinate,9,false)</f>
        <v>16</v>
      </c>
      <c r="AH195" s="247">
        <f>VLOOKUP(MID(A195,5,1),Coordinate,9,false)</f>
        <v>15</v>
      </c>
      <c r="AI195" s="247">
        <f>VLOOKUP(MID(A195,6,1),Coordinate,9,false)</f>
        <v>4</v>
      </c>
      <c r="AJ195" s="414">
        <f>VLOOKUP(RIGHT(A195,1),Coordinate,9,false)</f>
        <v>2</v>
      </c>
      <c r="AK195" s="415"/>
      <c r="AL195" s="415"/>
    </row>
    <row r="196">
      <c r="A196" s="254" t="s">
        <v>1875</v>
      </c>
      <c r="B196" s="240" t="str">
        <f>VLOOKUP(AC196,Planet,2,false)</f>
        <v>Omega Dickbutkus X</v>
      </c>
      <c r="C196" s="260" t="s">
        <v>1376</v>
      </c>
      <c r="D196" s="248"/>
      <c r="E196" s="248"/>
      <c r="F196" s="248" t="s">
        <v>119</v>
      </c>
      <c r="G196" s="248"/>
      <c r="H196" s="248" t="s">
        <v>119</v>
      </c>
      <c r="I196" s="242">
        <f t="shared" si="6"/>
        <v>2</v>
      </c>
      <c r="J196" s="248"/>
      <c r="K196" s="248" t="s">
        <v>119</v>
      </c>
      <c r="L196" s="248"/>
      <c r="M196" s="248" t="s">
        <v>119</v>
      </c>
      <c r="N196" s="248"/>
      <c r="O196" s="242">
        <f t="shared" si="7"/>
        <v>2</v>
      </c>
      <c r="P196" s="260" t="s">
        <v>1452</v>
      </c>
      <c r="Q196" s="244" t="str">
        <f>IF(ISBLANK(P196),"",VLOOKUP(P196,Level,2,false))</f>
        <v>#N/A</v>
      </c>
      <c r="R196" s="246" t="s">
        <v>394</v>
      </c>
      <c r="S196" s="244" t="str">
        <f>IF(ISBLANK(R196),"",VLOOKUP(R196,Level,2,false))</f>
        <v/>
      </c>
      <c r="T196" s="246" t="s">
        <v>394</v>
      </c>
      <c r="U196" s="244" t="str">
        <f>IF(ISBLANK(T196),"",VLOOKUP(T196,Intelligents,2,false))</f>
        <v/>
      </c>
      <c r="V196" s="255" t="s">
        <v>182</v>
      </c>
      <c r="W196" s="255" t="s">
        <v>182</v>
      </c>
      <c r="X196" s="255" t="s">
        <v>182</v>
      </c>
      <c r="Y196" s="252"/>
      <c r="Z196" s="244">
        <f>IF(ISBLANK(A196),"",VLOOKUP(LEFT(A196,1),Coordinate,2,FALSE))</f>
        <v>4</v>
      </c>
      <c r="AA196" s="247">
        <f t="shared" si="11"/>
        <v>4</v>
      </c>
      <c r="AB196" s="248" t="str">
        <f t="shared" si="9"/>
        <v>#N/A</v>
      </c>
      <c r="AC196" s="248">
        <f t="shared" si="15"/>
        <v>112</v>
      </c>
      <c r="AD196" s="249">
        <f>vlookup(LEFT(A196,1),Coordinate,9,false)</f>
        <v>16</v>
      </c>
      <c r="AE196" s="249">
        <f>VLOOKUP(MID(A196,2,1),Coordinate,9,false)</f>
        <v>16</v>
      </c>
      <c r="AF196" s="250">
        <f>VLOOKUP(MID(A196,3,1),Coordinate,9,false)</f>
        <v>16</v>
      </c>
      <c r="AG196" s="250">
        <f>VLOOKUP(MID(A196,4,1),Coordinate,9,false)</f>
        <v>16</v>
      </c>
      <c r="AH196" s="250">
        <f>VLOOKUP(MID(A196,5,1),Coordinate,9,false)</f>
        <v>16</v>
      </c>
      <c r="AI196" s="250">
        <f>VLOOKUP(MID(A196,6,1),Coordinate,9,false)</f>
        <v>16</v>
      </c>
      <c r="AJ196" s="248">
        <f>VLOOKUP(RIGHT(A196,1),Coordinate,9,false)</f>
        <v>16</v>
      </c>
      <c r="AK196" s="251"/>
      <c r="AL196" s="251"/>
    </row>
    <row r="197">
      <c r="A197" s="259" t="s">
        <v>1878</v>
      </c>
      <c r="B197" s="240" t="str">
        <f>VLOOKUP(AC197,Planet,2,false)</f>
        <v>Mu Jones XI</v>
      </c>
      <c r="C197" s="260" t="s">
        <v>1389</v>
      </c>
      <c r="D197" s="255" t="s">
        <v>119</v>
      </c>
      <c r="E197" s="255" t="s">
        <v>119</v>
      </c>
      <c r="F197" s="255"/>
      <c r="G197" s="255"/>
      <c r="H197" s="255"/>
      <c r="I197" s="242">
        <f t="shared" si="6"/>
        <v>2</v>
      </c>
      <c r="J197" s="255"/>
      <c r="K197" s="255"/>
      <c r="L197" s="255"/>
      <c r="M197" s="255" t="s">
        <v>119</v>
      </c>
      <c r="N197" s="255" t="s">
        <v>119</v>
      </c>
      <c r="O197" s="242">
        <f t="shared" si="7"/>
        <v>2</v>
      </c>
      <c r="P197" s="246" t="s">
        <v>194</v>
      </c>
      <c r="Q197" s="244">
        <f>IF(ISBLANK(P197),"",VLOOKUP(P197,Level,2,false))</f>
        <v>1</v>
      </c>
      <c r="R197" s="246" t="s">
        <v>194</v>
      </c>
      <c r="S197" s="244">
        <f>IF(ISBLANK(R197),"",VLOOKUP(R197,Level,2,false))</f>
        <v>1</v>
      </c>
      <c r="T197" s="246" t="s">
        <v>394</v>
      </c>
      <c r="U197" s="244" t="str">
        <f>IF(ISBLANK(T197),"",VLOOKUP(T197,Intelligents,2,false))</f>
        <v/>
      </c>
      <c r="V197" s="255" t="s">
        <v>182</v>
      </c>
      <c r="W197" s="255" t="s">
        <v>182</v>
      </c>
      <c r="X197" s="255" t="s">
        <v>182</v>
      </c>
      <c r="Y197" s="252"/>
      <c r="Z197" s="244">
        <f>IF(ISBLANK(A197),"",VLOOKUP(LEFT(A197,1),Coordinate,2,FALSE))</f>
        <v>4</v>
      </c>
      <c r="AA197" s="247">
        <f t="shared" si="11"/>
        <v>4</v>
      </c>
      <c r="AB197" s="248">
        <f t="shared" si="9"/>
        <v>2</v>
      </c>
      <c r="AC197" s="248">
        <f t="shared" si="15"/>
        <v>122</v>
      </c>
      <c r="AD197" s="249">
        <f>vlookup(LEFT(A197,1),Coordinate,9,false)</f>
        <v>16</v>
      </c>
      <c r="AE197" s="249">
        <f>VLOOKUP(MID(A197,2,1),Coordinate,9,false)</f>
        <v>22</v>
      </c>
      <c r="AF197" s="250">
        <f>VLOOKUP(MID(A197,3,1),Coordinate,9,false)</f>
        <v>4</v>
      </c>
      <c r="AG197" s="250">
        <f>VLOOKUP(MID(A197,4,1),Coordinate,9,false)</f>
        <v>17</v>
      </c>
      <c r="AH197" s="250">
        <f>VLOOKUP(MID(A197,5,1),Coordinate,9,false)</f>
        <v>19</v>
      </c>
      <c r="AI197" s="250">
        <f>VLOOKUP(MID(A197,6,1),Coordinate,9,false)</f>
        <v>24</v>
      </c>
      <c r="AJ197" s="248">
        <f>VLOOKUP(RIGHT(A197,1),Coordinate,9,false)</f>
        <v>20</v>
      </c>
      <c r="AK197" s="251"/>
      <c r="AL197" s="251"/>
    </row>
    <row r="198">
      <c r="A198" s="259" t="s">
        <v>1880</v>
      </c>
      <c r="B198" s="240" t="str">
        <f>VLOOKUP(AC198,Planet,2,false)</f>
        <v>Iota Corpulus VIII</v>
      </c>
      <c r="C198" s="260" t="s">
        <v>1363</v>
      </c>
      <c r="D198" s="255"/>
      <c r="E198" s="255" t="s">
        <v>119</v>
      </c>
      <c r="F198" s="255"/>
      <c r="G198" s="255"/>
      <c r="H198" s="255" t="s">
        <v>119</v>
      </c>
      <c r="I198" s="242">
        <f t="shared" si="6"/>
        <v>2</v>
      </c>
      <c r="J198" s="255" t="s">
        <v>119</v>
      </c>
      <c r="K198" s="255"/>
      <c r="L198" s="255"/>
      <c r="M198" s="255" t="s">
        <v>119</v>
      </c>
      <c r="N198" s="255"/>
      <c r="O198" s="242">
        <f t="shared" si="7"/>
        <v>2</v>
      </c>
      <c r="P198" s="246" t="s">
        <v>1452</v>
      </c>
      <c r="Q198" s="244" t="str">
        <f>IF(ISBLANK(P198),"",VLOOKUP(P198,Level,2,false))</f>
        <v>#N/A</v>
      </c>
      <c r="R198" s="246" t="s">
        <v>194</v>
      </c>
      <c r="S198" s="244">
        <f>IF(ISBLANK(R198),"",VLOOKUP(R198,Level,2,false))</f>
        <v>1</v>
      </c>
      <c r="T198" s="246" t="s">
        <v>1175</v>
      </c>
      <c r="U198" s="244">
        <f>IF(ISBLANK(T198),"",VLOOKUP(T198,Intelligents,2,false))</f>
        <v>2</v>
      </c>
      <c r="V198" s="255" t="s">
        <v>182</v>
      </c>
      <c r="W198" s="255" t="s">
        <v>182</v>
      </c>
      <c r="X198" s="255" t="s">
        <v>182</v>
      </c>
      <c r="Y198" s="252"/>
      <c r="Z198" s="244">
        <f>IF(ISBLANK(A198),"",VLOOKUP(LEFT(A198,1),Coordinate,2,FALSE))</f>
        <v>4</v>
      </c>
      <c r="AA198" s="247">
        <f t="shared" si="11"/>
        <v>4</v>
      </c>
      <c r="AB198" s="248" t="str">
        <f t="shared" si="9"/>
        <v>#N/A</v>
      </c>
      <c r="AC198" s="248">
        <f t="shared" si="15"/>
        <v>102</v>
      </c>
      <c r="AD198" s="249">
        <f>vlookup(LEFT(A198,1),Coordinate,9,false)</f>
        <v>16</v>
      </c>
      <c r="AE198" s="249">
        <f>VLOOKUP(MID(A198,2,1),Coordinate,9,false)</f>
        <v>23</v>
      </c>
      <c r="AF198" s="250">
        <f>VLOOKUP(MID(A198,3,1),Coordinate,9,false)</f>
        <v>24</v>
      </c>
      <c r="AG198" s="250">
        <f>VLOOKUP(MID(A198,4,1),Coordinate,9,false)</f>
        <v>5</v>
      </c>
      <c r="AH198" s="250">
        <f>VLOOKUP(MID(A198,5,1),Coordinate,9,false)</f>
        <v>22</v>
      </c>
      <c r="AI198" s="250">
        <f>VLOOKUP(MID(A198,6,1),Coordinate,9,false)</f>
        <v>5</v>
      </c>
      <c r="AJ198" s="248">
        <f>VLOOKUP(RIGHT(A198,1),Coordinate,9,false)</f>
        <v>7</v>
      </c>
      <c r="AK198" s="251"/>
      <c r="AL198" s="251"/>
    </row>
    <row r="199">
      <c r="A199" s="259" t="s">
        <v>1884</v>
      </c>
      <c r="B199" s="240" t="str">
        <f>VLOOKUP(AC199,Planet,2,false)</f>
        <v>Reaganus Smith IV</v>
      </c>
      <c r="C199" s="260" t="s">
        <v>1391</v>
      </c>
      <c r="D199" s="255"/>
      <c r="E199" s="255"/>
      <c r="F199" s="255" t="s">
        <v>119</v>
      </c>
      <c r="G199" s="255" t="s">
        <v>119</v>
      </c>
      <c r="H199" s="255"/>
      <c r="I199" s="242">
        <f t="shared" si="6"/>
        <v>2</v>
      </c>
      <c r="J199" s="255" t="s">
        <v>119</v>
      </c>
      <c r="K199" s="255"/>
      <c r="L199" s="255"/>
      <c r="M199" s="255" t="s">
        <v>119</v>
      </c>
      <c r="N199" s="255"/>
      <c r="O199" s="242">
        <f t="shared" si="7"/>
        <v>2</v>
      </c>
      <c r="P199" s="246" t="s">
        <v>194</v>
      </c>
      <c r="Q199" s="244">
        <f>IF(ISBLANK(P199),"",VLOOKUP(P199,Level,2,false))</f>
        <v>1</v>
      </c>
      <c r="R199" s="246" t="s">
        <v>1440</v>
      </c>
      <c r="S199" s="244" t="str">
        <f>IF(ISBLANK(R199),"",VLOOKUP(R199,Level,2,false))</f>
        <v>#N/A</v>
      </c>
      <c r="T199" s="246" t="s">
        <v>394</v>
      </c>
      <c r="U199" s="244" t="str">
        <f>IF(ISBLANK(T199),"",VLOOKUP(T199,Intelligents,2,false))</f>
        <v/>
      </c>
      <c r="V199" s="255" t="s">
        <v>119</v>
      </c>
      <c r="W199" s="255" t="s">
        <v>119</v>
      </c>
      <c r="X199" s="255" t="s">
        <v>182</v>
      </c>
      <c r="Y199" s="246" t="s">
        <v>1885</v>
      </c>
      <c r="Z199" s="244">
        <f>IF(ISBLANK(A199),"",VLOOKUP(LEFT(A199,1),Coordinate,2,FALSE))</f>
        <v>4</v>
      </c>
      <c r="AA199" s="247">
        <f t="shared" si="11"/>
        <v>4</v>
      </c>
      <c r="AB199" s="248" t="str">
        <f t="shared" si="9"/>
        <v>#N/A</v>
      </c>
      <c r="AC199" s="248">
        <f t="shared" si="15"/>
        <v>123</v>
      </c>
      <c r="AD199" s="249">
        <f>vlookup(LEFT(A199,1),Coordinate,9,false)</f>
        <v>16</v>
      </c>
      <c r="AE199" s="249">
        <f>VLOOKUP(MID(A199,2,1),Coordinate,9,false)</f>
        <v>25</v>
      </c>
      <c r="AF199" s="250">
        <f>VLOOKUP(MID(A199,3,1),Coordinate,9,false)</f>
        <v>21</v>
      </c>
      <c r="AG199" s="250">
        <f>VLOOKUP(MID(A199,4,1),Coordinate,9,false)</f>
        <v>12</v>
      </c>
      <c r="AH199" s="250">
        <f>VLOOKUP(MID(A199,5,1),Coordinate,9,false)</f>
        <v>4</v>
      </c>
      <c r="AI199" s="250">
        <f>VLOOKUP(MID(A199,6,1),Coordinate,9,false)</f>
        <v>21</v>
      </c>
      <c r="AJ199" s="248">
        <f>VLOOKUP(RIGHT(A199,1),Coordinate,9,false)</f>
        <v>24</v>
      </c>
      <c r="AK199" s="251"/>
      <c r="AL199" s="251"/>
    </row>
    <row r="200">
      <c r="A200" s="259" t="s">
        <v>1887</v>
      </c>
      <c r="B200" s="240" t="str">
        <f>VLOOKUP(AC200,Planet,2,false)</f>
        <v>Kappa Stemple II</v>
      </c>
      <c r="C200" s="260" t="s">
        <v>1278</v>
      </c>
      <c r="D200" s="255"/>
      <c r="E200" s="255"/>
      <c r="F200" s="255" t="s">
        <v>119</v>
      </c>
      <c r="G200" s="255"/>
      <c r="H200" s="255" t="s">
        <v>119</v>
      </c>
      <c r="I200" s="242">
        <f t="shared" si="6"/>
        <v>2</v>
      </c>
      <c r="J200" s="255" t="s">
        <v>119</v>
      </c>
      <c r="K200" s="255" t="s">
        <v>119</v>
      </c>
      <c r="L200" s="255"/>
      <c r="M200" s="255"/>
      <c r="N200" s="255"/>
      <c r="O200" s="242">
        <f t="shared" si="7"/>
        <v>2</v>
      </c>
      <c r="P200" s="417" t="s">
        <v>1695</v>
      </c>
      <c r="Q200" s="244" t="str">
        <f>IF(ISBLANK(P200),"",VLOOKUP(P200,Level,2,false))</f>
        <v>#N/A</v>
      </c>
      <c r="R200" s="417" t="s">
        <v>1695</v>
      </c>
      <c r="S200" s="244" t="str">
        <f>IF(ISBLANK(R200),"",VLOOKUP(R200,Level,2,false))</f>
        <v>#N/A</v>
      </c>
      <c r="T200" s="417" t="s">
        <v>1696</v>
      </c>
      <c r="U200" s="244">
        <f>IF(ISBLANK(T200),"",VLOOKUP(T200,Intelligents,2,false))</f>
        <v>2</v>
      </c>
      <c r="V200" s="255" t="s">
        <v>119</v>
      </c>
      <c r="W200" s="255" t="s">
        <v>119</v>
      </c>
      <c r="X200" s="255" t="s">
        <v>119</v>
      </c>
      <c r="Y200" s="246" t="s">
        <v>1888</v>
      </c>
      <c r="Z200" s="244">
        <f>IF(ISBLANK(A200),"",VLOOKUP(LEFT(A200,1),Coordinate,2,FALSE))</f>
        <v>4</v>
      </c>
      <c r="AA200" s="247">
        <f t="shared" si="11"/>
        <v>4</v>
      </c>
      <c r="AB200" s="248" t="str">
        <f t="shared" si="9"/>
        <v>#N/A</v>
      </c>
      <c r="AC200" s="248">
        <f t="shared" si="15"/>
        <v>64</v>
      </c>
      <c r="AD200" s="249">
        <f>vlookup(LEFT(A200,1),Coordinate,9,false)</f>
        <v>17</v>
      </c>
      <c r="AE200" s="249">
        <f>VLOOKUP(MID(A200,2,1),Coordinate,9,false)</f>
        <v>0</v>
      </c>
      <c r="AF200" s="250">
        <f>VLOOKUP(MID(A200,3,1),Coordinate,9,false)</f>
        <v>21</v>
      </c>
      <c r="AG200" s="250">
        <f>VLOOKUP(MID(A200,4,1),Coordinate,9,false)</f>
        <v>0</v>
      </c>
      <c r="AH200" s="250">
        <f>VLOOKUP(MID(A200,5,1),Coordinate,9,false)</f>
        <v>13</v>
      </c>
      <c r="AI200" s="250">
        <f>VLOOKUP(MID(A200,6,1),Coordinate,9,false)</f>
        <v>13</v>
      </c>
      <c r="AJ200" s="248">
        <f>VLOOKUP(RIGHT(A200,1),Coordinate,9,false)</f>
        <v>0</v>
      </c>
      <c r="AK200" s="251"/>
      <c r="AL200" s="251"/>
    </row>
    <row r="201">
      <c r="A201" s="254" t="s">
        <v>1889</v>
      </c>
      <c r="B201" s="240" t="str">
        <f>VLOOKUP(AC201,Planet,2,false)</f>
        <v>Theta Misogynous X</v>
      </c>
      <c r="C201" s="246" t="s">
        <v>1607</v>
      </c>
      <c r="D201" s="249"/>
      <c r="E201" s="249"/>
      <c r="F201" s="249"/>
      <c r="G201" s="255" t="s">
        <v>119</v>
      </c>
      <c r="H201" s="255" t="s">
        <v>119</v>
      </c>
      <c r="I201" s="242">
        <f t="shared" si="6"/>
        <v>2</v>
      </c>
      <c r="J201" s="249"/>
      <c r="K201" s="255" t="s">
        <v>119</v>
      </c>
      <c r="L201" s="249"/>
      <c r="M201" s="249"/>
      <c r="N201" s="255" t="s">
        <v>119</v>
      </c>
      <c r="O201" s="242">
        <f t="shared" si="7"/>
        <v>2</v>
      </c>
      <c r="P201" s="246" t="s">
        <v>394</v>
      </c>
      <c r="Q201" s="244" t="str">
        <f>IF(ISBLANK(P201),"",VLOOKUP(P201,Level,2,false))</f>
        <v/>
      </c>
      <c r="R201" s="246" t="s">
        <v>1452</v>
      </c>
      <c r="S201" s="244" t="str">
        <f>IF(ISBLANK(R201),"",VLOOKUP(R201,Level,2,false))</f>
        <v>#N/A</v>
      </c>
      <c r="T201" s="246" t="s">
        <v>1175</v>
      </c>
      <c r="U201" s="244">
        <f>IF(ISBLANK(T201),"",VLOOKUP(T201,Intelligents,2,false))</f>
        <v>2</v>
      </c>
      <c r="V201" s="255" t="s">
        <v>182</v>
      </c>
      <c r="W201" s="255" t="s">
        <v>119</v>
      </c>
      <c r="X201" s="255" t="s">
        <v>182</v>
      </c>
      <c r="Y201" s="252"/>
      <c r="Z201" s="244">
        <f>IF(ISBLANK(A201),"",VLOOKUP(LEFT(A201,1),Coordinate,2,FALSE))</f>
        <v>4</v>
      </c>
      <c r="AA201" s="247">
        <f t="shared" si="11"/>
        <v>4</v>
      </c>
      <c r="AB201" s="248" t="str">
        <f t="shared" si="9"/>
        <v>#N/A</v>
      </c>
      <c r="AC201" s="248">
        <f t="shared" si="15"/>
        <v>61</v>
      </c>
      <c r="AD201" s="249">
        <f>vlookup(LEFT(A201,1),Coordinate,9,false)</f>
        <v>17</v>
      </c>
      <c r="AE201" s="249">
        <f>VLOOKUP(MID(A201,2,1),Coordinate,9,false)</f>
        <v>0</v>
      </c>
      <c r="AF201" s="250">
        <f>VLOOKUP(MID(A201,3,1),Coordinate,9,false)</f>
        <v>21</v>
      </c>
      <c r="AG201" s="250">
        <f>VLOOKUP(MID(A201,4,1),Coordinate,9,false)</f>
        <v>13</v>
      </c>
      <c r="AH201" s="250">
        <f>VLOOKUP(MID(A201,5,1),Coordinate,9,false)</f>
        <v>8</v>
      </c>
      <c r="AI201" s="250">
        <f>VLOOKUP(MID(A201,6,1),Coordinate,9,false)</f>
        <v>2</v>
      </c>
      <c r="AJ201" s="248">
        <f>VLOOKUP(RIGHT(A201,1),Coordinate,9,false)</f>
        <v>0</v>
      </c>
      <c r="AK201" s="256"/>
      <c r="AL201" s="256"/>
    </row>
    <row r="202">
      <c r="A202" s="259" t="s">
        <v>1891</v>
      </c>
      <c r="B202" s="240" t="str">
        <f>VLOOKUP(AC202,Planet,2,false)</f>
        <v>Sigma Gronulus VI</v>
      </c>
      <c r="C202" s="260" t="s">
        <v>1307</v>
      </c>
      <c r="D202" s="255"/>
      <c r="E202" s="255"/>
      <c r="F202" s="255"/>
      <c r="G202" s="255" t="s">
        <v>119</v>
      </c>
      <c r="H202" s="255" t="s">
        <v>119</v>
      </c>
      <c r="I202" s="242">
        <f t="shared" si="6"/>
        <v>2</v>
      </c>
      <c r="J202" s="255"/>
      <c r="K202" s="255" t="s">
        <v>119</v>
      </c>
      <c r="L202" s="255"/>
      <c r="M202" s="255"/>
      <c r="N202" s="255" t="s">
        <v>119</v>
      </c>
      <c r="O202" s="242">
        <f t="shared" si="7"/>
        <v>2</v>
      </c>
      <c r="P202" s="246" t="s">
        <v>394</v>
      </c>
      <c r="Q202" s="244" t="str">
        <f>IF(ISBLANK(P202),"",VLOOKUP(P202,Level,2,false))</f>
        <v/>
      </c>
      <c r="R202" s="246" t="s">
        <v>1452</v>
      </c>
      <c r="S202" s="244" t="str">
        <f>IF(ISBLANK(R202),"",VLOOKUP(R202,Level,2,false))</f>
        <v>#N/A</v>
      </c>
      <c r="T202" s="246" t="s">
        <v>394</v>
      </c>
      <c r="U202" s="244" t="str">
        <f>IF(ISBLANK(T202),"",VLOOKUP(T202,Intelligents,2,false))</f>
        <v/>
      </c>
      <c r="V202" s="255" t="s">
        <v>119</v>
      </c>
      <c r="W202" s="255" t="s">
        <v>182</v>
      </c>
      <c r="X202" s="255" t="s">
        <v>182</v>
      </c>
      <c r="Y202" s="252"/>
      <c r="Z202" s="244">
        <f>IF(ISBLANK(A202),"",VLOOKUP(LEFT(A202,1),Coordinate,2,FALSE))</f>
        <v>4</v>
      </c>
      <c r="AA202" s="247">
        <f t="shared" si="11"/>
        <v>4</v>
      </c>
      <c r="AB202" s="248" t="str">
        <f t="shared" si="9"/>
        <v>#N/A</v>
      </c>
      <c r="AC202" s="248">
        <f t="shared" si="15"/>
        <v>75</v>
      </c>
      <c r="AD202" s="249">
        <f>vlookup(LEFT(A202,1),Coordinate,9,false)</f>
        <v>17</v>
      </c>
      <c r="AE202" s="249">
        <f>VLOOKUP(MID(A202,2,1),Coordinate,9,false)</f>
        <v>2</v>
      </c>
      <c r="AF202" s="250">
        <f>VLOOKUP(MID(A202,3,1),Coordinate,9,false)</f>
        <v>14</v>
      </c>
      <c r="AG202" s="250">
        <f>VLOOKUP(MID(A202,4,1),Coordinate,9,false)</f>
        <v>17</v>
      </c>
      <c r="AH202" s="250">
        <f>VLOOKUP(MID(A202,5,1),Coordinate,9,false)</f>
        <v>12</v>
      </c>
      <c r="AI202" s="250">
        <f>VLOOKUP(MID(A202,6,1),Coordinate,9,false)</f>
        <v>0</v>
      </c>
      <c r="AJ202" s="248">
        <f>VLOOKUP(RIGHT(A202,1),Coordinate,9,false)</f>
        <v>13</v>
      </c>
      <c r="AK202" s="251"/>
      <c r="AL202" s="251"/>
    </row>
    <row r="203">
      <c r="A203" s="254" t="s">
        <v>794</v>
      </c>
      <c r="B203" s="240" t="str">
        <f>VLOOKUP(AC203,Planet,2,false)</f>
        <v>Tau Harris XI</v>
      </c>
      <c r="C203" s="246" t="s">
        <v>1301</v>
      </c>
      <c r="D203" s="249"/>
      <c r="E203" s="255" t="s">
        <v>119</v>
      </c>
      <c r="F203" s="255" t="s">
        <v>119</v>
      </c>
      <c r="G203" s="249"/>
      <c r="H203" s="249"/>
      <c r="I203" s="242">
        <f t="shared" si="6"/>
        <v>2</v>
      </c>
      <c r="J203" s="255" t="s">
        <v>119</v>
      </c>
      <c r="K203" s="249"/>
      <c r="L203" s="249"/>
      <c r="M203" s="249"/>
      <c r="N203" s="255" t="s">
        <v>119</v>
      </c>
      <c r="O203" s="242">
        <f t="shared" si="7"/>
        <v>2</v>
      </c>
      <c r="P203" s="246" t="s">
        <v>394</v>
      </c>
      <c r="Q203" s="244" t="str">
        <f>IF(ISBLANK(P203),"",VLOOKUP(P203,Level,2,false))</f>
        <v/>
      </c>
      <c r="R203" s="246" t="s">
        <v>394</v>
      </c>
      <c r="S203" s="244" t="str">
        <f>IF(ISBLANK(R203),"",VLOOKUP(R203,Level,2,false))</f>
        <v/>
      </c>
      <c r="T203" s="246" t="s">
        <v>1175</v>
      </c>
      <c r="U203" s="244">
        <f>IF(ISBLANK(T203),"",VLOOKUP(T203,Intelligents,2,false))</f>
        <v>2</v>
      </c>
      <c r="V203" s="255" t="s">
        <v>182</v>
      </c>
      <c r="W203" s="255" t="s">
        <v>182</v>
      </c>
      <c r="X203" s="255" t="s">
        <v>119</v>
      </c>
      <c r="Y203" s="252"/>
      <c r="Z203" s="244">
        <f>IF(ISBLANK(A203),"",VLOOKUP(LEFT(A203,1),Coordinate,2,FALSE))</f>
        <v>4</v>
      </c>
      <c r="AA203" s="247">
        <f t="shared" si="11"/>
        <v>4</v>
      </c>
      <c r="AB203" s="248">
        <f t="shared" si="9"/>
        <v>1</v>
      </c>
      <c r="AC203" s="248">
        <f t="shared" si="15"/>
        <v>73</v>
      </c>
      <c r="AD203" s="249">
        <f>vlookup(LEFT(A203,1),Coordinate,9,false)</f>
        <v>17</v>
      </c>
      <c r="AE203" s="249">
        <f>VLOOKUP(MID(A203,2,1),Coordinate,9,false)</f>
        <v>14</v>
      </c>
      <c r="AF203" s="250">
        <f>VLOOKUP(MID(A203,3,1),Coordinate,9,false)</f>
        <v>5</v>
      </c>
      <c r="AG203" s="250">
        <f>VLOOKUP(MID(A203,4,1),Coordinate,9,false)</f>
        <v>11</v>
      </c>
      <c r="AH203" s="250">
        <f>VLOOKUP(MID(A203,5,1),Coordinate,9,false)</f>
        <v>12</v>
      </c>
      <c r="AI203" s="250">
        <f>VLOOKUP(MID(A203,6,1),Coordinate,9,false)</f>
        <v>0</v>
      </c>
      <c r="AJ203" s="248">
        <f>VLOOKUP(RIGHT(A203,1),Coordinate,9,false)</f>
        <v>14</v>
      </c>
      <c r="AK203" s="251"/>
      <c r="AL203" s="251"/>
    </row>
    <row r="204">
      <c r="A204" s="259" t="s">
        <v>1893</v>
      </c>
      <c r="B204" s="240" t="str">
        <f>VLOOKUP(AC204,Planet,2,false)</f>
        <v>Pi Waldorf XI</v>
      </c>
      <c r="C204" s="260" t="s">
        <v>1313</v>
      </c>
      <c r="D204" s="255" t="s">
        <v>119</v>
      </c>
      <c r="E204" s="255" t="s">
        <v>119</v>
      </c>
      <c r="F204" s="255"/>
      <c r="G204" s="255"/>
      <c r="H204" s="255"/>
      <c r="I204" s="242">
        <f t="shared" si="6"/>
        <v>2</v>
      </c>
      <c r="J204" s="255" t="s">
        <v>119</v>
      </c>
      <c r="K204" s="255" t="s">
        <v>119</v>
      </c>
      <c r="L204" s="255"/>
      <c r="M204" s="255"/>
      <c r="N204" s="255"/>
      <c r="O204" s="242">
        <f t="shared" si="7"/>
        <v>2</v>
      </c>
      <c r="P204" s="246" t="s">
        <v>394</v>
      </c>
      <c r="Q204" s="244" t="str">
        <f>IF(ISBLANK(P204),"",VLOOKUP(P204,Level,2,false))</f>
        <v/>
      </c>
      <c r="R204" s="246" t="s">
        <v>1452</v>
      </c>
      <c r="S204" s="244" t="str">
        <f>IF(ISBLANK(R204),"",VLOOKUP(R204,Level,2,false))</f>
        <v>#N/A</v>
      </c>
      <c r="T204" s="246" t="s">
        <v>1175</v>
      </c>
      <c r="U204" s="244">
        <f>IF(ISBLANK(T204),"",VLOOKUP(T204,Intelligents,2,false))</f>
        <v>2</v>
      </c>
      <c r="V204" s="255" t="s">
        <v>182</v>
      </c>
      <c r="W204" s="255" t="s">
        <v>182</v>
      </c>
      <c r="X204" s="255" t="s">
        <v>119</v>
      </c>
      <c r="Y204" s="246" t="s">
        <v>1595</v>
      </c>
      <c r="Z204" s="244">
        <f>IF(ISBLANK(A204),"",VLOOKUP(LEFT(A204,1),Coordinate,2,FALSE))</f>
        <v>4</v>
      </c>
      <c r="AA204" s="247">
        <f t="shared" si="11"/>
        <v>4</v>
      </c>
      <c r="AB204" s="248" t="str">
        <f t="shared" si="9"/>
        <v>#N/A</v>
      </c>
      <c r="AC204" s="248">
        <f t="shared" si="15"/>
        <v>77</v>
      </c>
      <c r="AD204" s="249">
        <f>vlookup(LEFT(A204,1),Coordinate,9,false)</f>
        <v>17</v>
      </c>
      <c r="AE204" s="249">
        <f>VLOOKUP(MID(A204,2,1),Coordinate,9,false)</f>
        <v>14</v>
      </c>
      <c r="AF204" s="250">
        <f>VLOOKUP(MID(A204,3,1),Coordinate,9,false)</f>
        <v>18</v>
      </c>
      <c r="AG204" s="250">
        <f>VLOOKUP(MID(A204,4,1),Coordinate,9,false)</f>
        <v>4</v>
      </c>
      <c r="AH204" s="250">
        <f>VLOOKUP(MID(A204,5,1),Coordinate,9,false)</f>
        <v>1</v>
      </c>
      <c r="AI204" s="250">
        <f>VLOOKUP(MID(A204,6,1),Coordinate,9,false)</f>
        <v>20</v>
      </c>
      <c r="AJ204" s="248">
        <f>VLOOKUP(RIGHT(A204,1),Coordinate,9,false)</f>
        <v>3</v>
      </c>
      <c r="AK204" s="251"/>
      <c r="AL204" s="251"/>
    </row>
    <row r="205">
      <c r="A205" s="254" t="s">
        <v>1894</v>
      </c>
      <c r="B205" s="240" t="str">
        <f>VLOOKUP(AC205,Planet,2,false)</f>
        <v>Nu Bob IV</v>
      </c>
      <c r="C205" s="246" t="s">
        <v>1357</v>
      </c>
      <c r="D205" s="255" t="s">
        <v>119</v>
      </c>
      <c r="E205" s="249"/>
      <c r="F205" s="255" t="s">
        <v>119</v>
      </c>
      <c r="G205" s="249"/>
      <c r="H205" s="249"/>
      <c r="I205" s="242">
        <f t="shared" si="6"/>
        <v>2</v>
      </c>
      <c r="J205" s="255" t="s">
        <v>119</v>
      </c>
      <c r="K205" s="255" t="s">
        <v>119</v>
      </c>
      <c r="L205" s="249"/>
      <c r="M205" s="249"/>
      <c r="N205" s="249"/>
      <c r="O205" s="242">
        <f t="shared" si="7"/>
        <v>2</v>
      </c>
      <c r="P205" s="246" t="s">
        <v>394</v>
      </c>
      <c r="Q205" s="244" t="str">
        <f>IF(ISBLANK(P205),"",VLOOKUP(P205,Level,2,false))</f>
        <v/>
      </c>
      <c r="R205" s="246" t="s">
        <v>1142</v>
      </c>
      <c r="S205" s="244">
        <f>IF(ISBLANK(R205),"",VLOOKUP(R205,Level,2,false))</f>
        <v>2</v>
      </c>
      <c r="T205" s="246" t="s">
        <v>1175</v>
      </c>
      <c r="U205" s="244">
        <f>IF(ISBLANK(T205),"",VLOOKUP(T205,Intelligents,2,false))</f>
        <v>2</v>
      </c>
      <c r="V205" s="255" t="s">
        <v>182</v>
      </c>
      <c r="W205" s="255" t="s">
        <v>182</v>
      </c>
      <c r="X205" s="255" t="s">
        <v>182</v>
      </c>
      <c r="Y205" s="252"/>
      <c r="Z205" s="244">
        <f>IF(ISBLANK(A205),"",VLOOKUP(LEFT(A205,1),Coordinate,2,FALSE))</f>
        <v>4</v>
      </c>
      <c r="AA205" s="247">
        <f t="shared" si="11"/>
        <v>4</v>
      </c>
      <c r="AB205" s="248">
        <f t="shared" si="9"/>
        <v>2</v>
      </c>
      <c r="AC205" s="248">
        <f t="shared" si="15"/>
        <v>99</v>
      </c>
      <c r="AD205" s="249">
        <f>vlookup(LEFT(A205,1),Coordinate,9,false)</f>
        <v>17</v>
      </c>
      <c r="AE205" s="249">
        <f>VLOOKUP(MID(A205,2,1),Coordinate,9,false)</f>
        <v>20</v>
      </c>
      <c r="AF205" s="250">
        <f>VLOOKUP(MID(A205,3,1),Coordinate,9,false)</f>
        <v>18</v>
      </c>
      <c r="AG205" s="250">
        <f>VLOOKUP(MID(A205,4,1),Coordinate,9,false)</f>
        <v>18</v>
      </c>
      <c r="AH205" s="250">
        <f>VLOOKUP(MID(A205,5,1),Coordinate,9,false)</f>
        <v>4</v>
      </c>
      <c r="AI205" s="250">
        <f>VLOOKUP(MID(A205,6,1),Coordinate,9,false)</f>
        <v>11</v>
      </c>
      <c r="AJ205" s="248">
        <f>VLOOKUP(RIGHT(A205,1),Coordinate,9,false)</f>
        <v>11</v>
      </c>
      <c r="AK205" s="251"/>
      <c r="AL205" s="251"/>
    </row>
    <row r="206">
      <c r="A206" s="254" t="s">
        <v>1895</v>
      </c>
      <c r="B206" s="240" t="str">
        <f>VLOOKUP(AC206,Planet,2,false)</f>
        <v>Lambda Perambulus XI</v>
      </c>
      <c r="C206" s="268" t="s">
        <v>1282</v>
      </c>
      <c r="D206" s="255" t="s">
        <v>119</v>
      </c>
      <c r="E206" s="249"/>
      <c r="F206" s="255" t="s">
        <v>119</v>
      </c>
      <c r="G206" s="249"/>
      <c r="H206" s="249"/>
      <c r="I206" s="242">
        <f t="shared" si="6"/>
        <v>2</v>
      </c>
      <c r="J206" s="255" t="s">
        <v>119</v>
      </c>
      <c r="K206" s="255"/>
      <c r="L206" s="255" t="s">
        <v>119</v>
      </c>
      <c r="M206" s="249"/>
      <c r="N206" s="249"/>
      <c r="O206" s="242">
        <f t="shared" si="7"/>
        <v>2</v>
      </c>
      <c r="P206" s="246" t="s">
        <v>194</v>
      </c>
      <c r="Q206" s="244">
        <f>IF(ISBLANK(P206),"",VLOOKUP(P206,Level,2,false))</f>
        <v>1</v>
      </c>
      <c r="R206" s="246" t="s">
        <v>394</v>
      </c>
      <c r="S206" s="244" t="str">
        <f>IF(ISBLANK(R206),"",VLOOKUP(R206,Level,2,false))</f>
        <v/>
      </c>
      <c r="T206" s="246" t="s">
        <v>394</v>
      </c>
      <c r="U206" s="244" t="str">
        <f>IF(ISBLANK(T206),"",VLOOKUP(T206,Intelligents,2,false))</f>
        <v/>
      </c>
      <c r="V206" s="255" t="s">
        <v>182</v>
      </c>
      <c r="W206" s="255" t="s">
        <v>119</v>
      </c>
      <c r="X206" s="255" t="s">
        <v>119</v>
      </c>
      <c r="Y206" s="246" t="s">
        <v>1896</v>
      </c>
      <c r="Z206" s="244">
        <f>IF(ISBLANK(A206),"",VLOOKUP(LEFT(A206,1),Coordinate,2,FALSE))</f>
        <v>4</v>
      </c>
      <c r="AA206" s="247">
        <f t="shared" si="11"/>
        <v>4</v>
      </c>
      <c r="AB206" s="248">
        <f t="shared" si="9"/>
        <v>1</v>
      </c>
      <c r="AC206" s="248">
        <f t="shared" si="15"/>
        <v>66</v>
      </c>
      <c r="AD206" s="249">
        <f>vlookup(LEFT(A206,1),Coordinate,9,false)</f>
        <v>18</v>
      </c>
      <c r="AE206" s="249">
        <f>VLOOKUP(MID(A206,2,1),Coordinate,9,false)</f>
        <v>0</v>
      </c>
      <c r="AF206" s="250">
        <f>VLOOKUP(MID(A206,3,1),Coordinate,9,false)</f>
        <v>12</v>
      </c>
      <c r="AG206" s="250">
        <f>VLOOKUP(MID(A206,4,1),Coordinate,9,false)</f>
        <v>0</v>
      </c>
      <c r="AH206" s="250">
        <f>VLOOKUP(MID(A206,5,1),Coordinate,9,false)</f>
        <v>19</v>
      </c>
      <c r="AI206" s="250">
        <f>VLOOKUP(MID(A206,6,1),Coordinate,9,false)</f>
        <v>17</v>
      </c>
      <c r="AJ206" s="248">
        <f>VLOOKUP(RIGHT(A206,1),Coordinate,9,false)</f>
        <v>0</v>
      </c>
      <c r="AK206" s="251"/>
      <c r="AL206" s="251"/>
    </row>
    <row r="207">
      <c r="A207" s="380" t="s">
        <v>1897</v>
      </c>
      <c r="B207" s="240" t="str">
        <f>VLOOKUP(AC207,Planet,2,false)</f>
        <v>Omicron Allen XI</v>
      </c>
      <c r="C207" s="380" t="s">
        <v>1267</v>
      </c>
      <c r="D207" s="249"/>
      <c r="E207" s="255"/>
      <c r="F207" s="381" t="s">
        <v>119</v>
      </c>
      <c r="G207" s="381" t="s">
        <v>119</v>
      </c>
      <c r="H207" s="255"/>
      <c r="I207" s="242">
        <f t="shared" si="6"/>
        <v>2</v>
      </c>
      <c r="J207" s="381" t="s">
        <v>119</v>
      </c>
      <c r="K207" s="381" t="s">
        <v>119</v>
      </c>
      <c r="L207" s="249"/>
      <c r="M207" s="255"/>
      <c r="N207" s="249"/>
      <c r="O207" s="242">
        <f t="shared" si="7"/>
        <v>2</v>
      </c>
      <c r="P207" s="382" t="s">
        <v>1452</v>
      </c>
      <c r="Q207" s="244" t="str">
        <f>IF(ISBLANK(P207),"",VLOOKUP(P207,Level,2,false))</f>
        <v>#N/A</v>
      </c>
      <c r="R207" s="382" t="s">
        <v>1452</v>
      </c>
      <c r="S207" s="244" t="str">
        <f>IF(ISBLANK(R207),"",VLOOKUP(R207,Level,2,false))</f>
        <v>#N/A</v>
      </c>
      <c r="T207" s="382" t="s">
        <v>394</v>
      </c>
      <c r="U207" s="244" t="str">
        <f>IF(ISBLANK(T207),"",VLOOKUP(T207,Intelligents,2,false))</f>
        <v/>
      </c>
      <c r="V207" s="255"/>
      <c r="W207" s="255"/>
      <c r="X207" s="255"/>
      <c r="Y207" s="246"/>
      <c r="Z207" s="244">
        <f>IF(ISBLANK(A207),"",VLOOKUP(LEFT(A207,1),Coordinate,2,FALSE))</f>
        <v>4</v>
      </c>
      <c r="AA207" s="247">
        <f t="shared" si="11"/>
        <v>4</v>
      </c>
      <c r="AB207" s="248" t="str">
        <f t="shared" si="9"/>
        <v>#N/A</v>
      </c>
      <c r="AC207" s="248">
        <f t="shared" si="15"/>
        <v>58</v>
      </c>
      <c r="AD207" s="249">
        <f>vlookup(LEFT(A207,1),Coordinate,9,false)</f>
        <v>18</v>
      </c>
      <c r="AE207" s="249">
        <f>VLOOKUP(MID(A207,2,1),Coordinate,9,false)</f>
        <v>0</v>
      </c>
      <c r="AF207" s="250">
        <f>VLOOKUP(MID(A207,3,1),Coordinate,9,false)</f>
        <v>12</v>
      </c>
      <c r="AG207" s="250">
        <f>VLOOKUP(MID(A207,4,1),Coordinate,9,false)</f>
        <v>7</v>
      </c>
      <c r="AH207" s="250">
        <f>VLOOKUP(MID(A207,5,1),Coordinate,9,false)</f>
        <v>0</v>
      </c>
      <c r="AI207" s="250">
        <f>VLOOKUP(MID(A207,6,1),Coordinate,9,false)</f>
        <v>8</v>
      </c>
      <c r="AJ207" s="248">
        <f>VLOOKUP(RIGHT(A207,1),Coordinate,9,false)</f>
        <v>13</v>
      </c>
      <c r="AK207" s="251"/>
      <c r="AL207" s="251"/>
    </row>
    <row r="208">
      <c r="A208" s="259" t="s">
        <v>1898</v>
      </c>
      <c r="B208" s="240" t="str">
        <f>VLOOKUP(AC208,Planet,2,false)</f>
        <v>Eta Equipajus VII</v>
      </c>
      <c r="C208" s="260" t="s">
        <v>1243</v>
      </c>
      <c r="D208" s="249"/>
      <c r="E208" s="255" t="s">
        <v>119</v>
      </c>
      <c r="F208" s="255" t="s">
        <v>119</v>
      </c>
      <c r="G208" s="255"/>
      <c r="H208" s="255"/>
      <c r="I208" s="242">
        <f t="shared" si="6"/>
        <v>2</v>
      </c>
      <c r="J208" s="255"/>
      <c r="K208" s="255" t="s">
        <v>119</v>
      </c>
      <c r="L208" s="249"/>
      <c r="M208" s="255" t="s">
        <v>119</v>
      </c>
      <c r="N208" s="249"/>
      <c r="O208" s="242">
        <f t="shared" si="7"/>
        <v>2</v>
      </c>
      <c r="P208" s="246" t="s">
        <v>1440</v>
      </c>
      <c r="Q208" s="244" t="str">
        <f>IF(ISBLANK(P208),"",VLOOKUP(P208,Level,2,false))</f>
        <v>#N/A</v>
      </c>
      <c r="R208" s="246" t="s">
        <v>394</v>
      </c>
      <c r="S208" s="244" t="str">
        <f>IF(ISBLANK(R208),"",VLOOKUP(R208,Level,2,false))</f>
        <v/>
      </c>
      <c r="T208" s="246" t="s">
        <v>394</v>
      </c>
      <c r="U208" s="241">
        <v>0.0</v>
      </c>
      <c r="V208" s="255" t="s">
        <v>119</v>
      </c>
      <c r="W208" s="255" t="s">
        <v>119</v>
      </c>
      <c r="X208" s="255" t="s">
        <v>182</v>
      </c>
      <c r="Y208" s="246" t="s">
        <v>1900</v>
      </c>
      <c r="Z208" s="244">
        <f>IF(ISBLANK(A208),"",VLOOKUP(LEFT(A208,1),Coordinate,2,FALSE))</f>
        <v>4</v>
      </c>
      <c r="AA208" s="247">
        <f t="shared" si="11"/>
        <v>4</v>
      </c>
      <c r="AB208" s="248" t="str">
        <f t="shared" si="9"/>
        <v>#N/A</v>
      </c>
      <c r="AC208" s="248">
        <f t="shared" si="15"/>
        <v>46</v>
      </c>
      <c r="AD208" s="249">
        <f>vlookup(LEFT(A208,1),Coordinate,9,false)</f>
        <v>18</v>
      </c>
      <c r="AE208" s="249">
        <f>VLOOKUP(MID(A208,2,1),Coordinate,9,false)</f>
        <v>0</v>
      </c>
      <c r="AF208" s="250">
        <f>VLOOKUP(MID(A208,3,1),Coordinate,9,false)</f>
        <v>18</v>
      </c>
      <c r="AG208" s="250">
        <f>VLOOKUP(MID(A208,4,1),Coordinate,9,false)</f>
        <v>0</v>
      </c>
      <c r="AH208" s="250">
        <f>VLOOKUP(MID(A208,5,1),Coordinate,9,false)</f>
        <v>0</v>
      </c>
      <c r="AI208" s="250">
        <f>VLOOKUP(MID(A208,6,1),Coordinate,9,false)</f>
        <v>6</v>
      </c>
      <c r="AJ208" s="248">
        <f>VLOOKUP(RIGHT(A208,1),Coordinate,9,false)</f>
        <v>4</v>
      </c>
      <c r="AK208" s="251"/>
      <c r="AL208" s="251"/>
    </row>
    <row r="209">
      <c r="A209" s="259" t="s">
        <v>1901</v>
      </c>
      <c r="B209" s="240" t="str">
        <f>VLOOKUP(AC209,Planet,2,false)</f>
        <v>Unicornius Stemple X</v>
      </c>
      <c r="C209" s="246" t="s">
        <v>1371</v>
      </c>
      <c r="D209" s="249"/>
      <c r="E209" s="249"/>
      <c r="F209" s="249"/>
      <c r="G209" s="255" t="s">
        <v>119</v>
      </c>
      <c r="H209" s="255" t="s">
        <v>119</v>
      </c>
      <c r="I209" s="242">
        <f t="shared" si="6"/>
        <v>2</v>
      </c>
      <c r="J209" s="255" t="s">
        <v>119</v>
      </c>
      <c r="K209" s="255" t="s">
        <v>119</v>
      </c>
      <c r="L209" s="249"/>
      <c r="M209" s="249"/>
      <c r="N209" s="249"/>
      <c r="O209" s="242">
        <f t="shared" si="7"/>
        <v>2</v>
      </c>
      <c r="P209" s="246" t="s">
        <v>394</v>
      </c>
      <c r="Q209" s="244" t="str">
        <f>IF(ISBLANK(P209),"",VLOOKUP(P209,Level,2,false))</f>
        <v/>
      </c>
      <c r="R209" s="246" t="s">
        <v>394</v>
      </c>
      <c r="S209" s="244" t="str">
        <f>IF(ISBLANK(R209),"",VLOOKUP(R209,Level,2,false))</f>
        <v/>
      </c>
      <c r="T209" s="246" t="s">
        <v>1175</v>
      </c>
      <c r="U209" s="244">
        <f>IF(ISBLANK(T209),"",VLOOKUP(T209,Intelligents,2,false))</f>
        <v>2</v>
      </c>
      <c r="V209" s="255" t="s">
        <v>182</v>
      </c>
      <c r="W209" s="255" t="s">
        <v>182</v>
      </c>
      <c r="X209" s="255" t="s">
        <v>119</v>
      </c>
      <c r="Y209" s="252"/>
      <c r="Z209" s="244">
        <f>IF(ISBLANK(A209),"",VLOOKUP(LEFT(A209,1),Coordinate,2,FALSE))</f>
        <v>4</v>
      </c>
      <c r="AA209" s="247">
        <f t="shared" si="11"/>
        <v>4</v>
      </c>
      <c r="AB209" s="248">
        <f t="shared" si="9"/>
        <v>1</v>
      </c>
      <c r="AC209" s="248">
        <f t="shared" si="15"/>
        <v>108</v>
      </c>
      <c r="AD209" s="249">
        <f>vlookup(LEFT(A209,1),Coordinate,9,false)</f>
        <v>18</v>
      </c>
      <c r="AE209" s="249">
        <f>VLOOKUP(MID(A209,2,1),Coordinate,9,false)</f>
        <v>3</v>
      </c>
      <c r="AF209" s="250">
        <f>VLOOKUP(MID(A209,3,1),Coordinate,9,false)</f>
        <v>16</v>
      </c>
      <c r="AG209" s="250">
        <f>VLOOKUP(MID(A209,4,1),Coordinate,9,false)</f>
        <v>25</v>
      </c>
      <c r="AH209" s="250">
        <f>VLOOKUP(MID(A209,5,1),Coordinate,9,false)</f>
        <v>25</v>
      </c>
      <c r="AI209" s="250">
        <f>VLOOKUP(MID(A209,6,1),Coordinate,9,false)</f>
        <v>21</v>
      </c>
      <c r="AJ209" s="248">
        <f>VLOOKUP(RIGHT(A209,1),Coordinate,9,false)</f>
        <v>0</v>
      </c>
      <c r="AK209" s="251"/>
      <c r="AL209" s="251"/>
    </row>
    <row r="210">
      <c r="A210" s="254" t="s">
        <v>1903</v>
      </c>
      <c r="B210" s="240" t="str">
        <f>VLOOKUP(AC210,Planet,2,false)</f>
        <v>Gamma O'Mally I</v>
      </c>
      <c r="C210" s="418" t="s">
        <v>1311</v>
      </c>
      <c r="D210" s="255" t="s">
        <v>119</v>
      </c>
      <c r="E210" s="249"/>
      <c r="F210" s="255" t="s">
        <v>119</v>
      </c>
      <c r="G210" s="249"/>
      <c r="H210" s="249"/>
      <c r="I210" s="242">
        <f t="shared" si="6"/>
        <v>2</v>
      </c>
      <c r="J210" s="249"/>
      <c r="K210" s="249"/>
      <c r="L210" s="249"/>
      <c r="M210" s="255" t="s">
        <v>119</v>
      </c>
      <c r="N210" s="255" t="s">
        <v>119</v>
      </c>
      <c r="O210" s="242">
        <f t="shared" si="7"/>
        <v>2</v>
      </c>
      <c r="P210" s="418" t="s">
        <v>123</v>
      </c>
      <c r="Q210" s="244">
        <f>IF(ISBLANK(P210),"",VLOOKUP(P210,Level,2,false))</f>
        <v>1</v>
      </c>
      <c r="R210" s="418" t="s">
        <v>1775</v>
      </c>
      <c r="S210" s="244" t="str">
        <f>IF(ISBLANK(R210),"",VLOOKUP(R210,Level,2,false))</f>
        <v>#N/A</v>
      </c>
      <c r="T210" s="418" t="s">
        <v>1696</v>
      </c>
      <c r="U210" s="244">
        <f>IF(ISBLANK(T210),"",VLOOKUP(T210,Intelligents,2,false))</f>
        <v>2</v>
      </c>
      <c r="V210" s="249"/>
      <c r="W210" s="255" t="s">
        <v>119</v>
      </c>
      <c r="X210" s="249"/>
      <c r="Y210" s="419" t="s">
        <v>1905</v>
      </c>
      <c r="Z210" s="244">
        <f>IF(ISBLANK(A210),"",VLOOKUP(LEFT(A210,1),Coordinate,2,FALSE))</f>
        <v>4</v>
      </c>
      <c r="AA210" s="247">
        <f t="shared" si="11"/>
        <v>4</v>
      </c>
      <c r="AB210" s="248" t="str">
        <f t="shared" si="9"/>
        <v>#N/A</v>
      </c>
      <c r="AC210" s="248">
        <f t="shared" si="15"/>
        <v>76</v>
      </c>
      <c r="AD210" s="249">
        <f>vlookup(LEFT(A210,1),Coordinate,9,false)</f>
        <v>18</v>
      </c>
      <c r="AE210" s="249">
        <f>VLOOKUP(MID(A210,2,1),Coordinate,9,false)</f>
        <v>4</v>
      </c>
      <c r="AF210" s="250">
        <f>VLOOKUP(MID(A210,3,1),Coordinate,9,false)</f>
        <v>11</v>
      </c>
      <c r="AG210" s="250">
        <f>VLOOKUP(MID(A210,4,1),Coordinate,9,false)</f>
        <v>4</v>
      </c>
      <c r="AH210" s="250">
        <f>VLOOKUP(MID(A210,5,1),Coordinate,9,false)</f>
        <v>13</v>
      </c>
      <c r="AI210" s="250">
        <f>VLOOKUP(MID(A210,6,1),Coordinate,9,false)</f>
        <v>8</v>
      </c>
      <c r="AJ210" s="248">
        <f>VLOOKUP(RIGHT(A210,1),Coordinate,9,false)</f>
        <v>18</v>
      </c>
      <c r="AK210" s="256"/>
      <c r="AL210" s="251"/>
    </row>
    <row r="211">
      <c r="A211" s="259" t="s">
        <v>1907</v>
      </c>
      <c r="B211" s="240" t="str">
        <f>VLOOKUP(AC211,Planet,2,false)</f>
        <v>Milkius O'Kelly X</v>
      </c>
      <c r="C211" s="260" t="s">
        <v>1257</v>
      </c>
      <c r="D211" s="249"/>
      <c r="E211" s="249"/>
      <c r="F211" s="255" t="s">
        <v>119</v>
      </c>
      <c r="G211" s="249"/>
      <c r="H211" s="255" t="s">
        <v>119</v>
      </c>
      <c r="I211" s="242">
        <f t="shared" si="6"/>
        <v>2</v>
      </c>
      <c r="J211" s="249"/>
      <c r="K211" s="255" t="s">
        <v>119</v>
      </c>
      <c r="L211" s="255" t="s">
        <v>119</v>
      </c>
      <c r="M211" s="249"/>
      <c r="N211" s="249"/>
      <c r="O211" s="242">
        <f t="shared" si="7"/>
        <v>2</v>
      </c>
      <c r="P211" s="246" t="s">
        <v>1452</v>
      </c>
      <c r="Q211" s="244" t="str">
        <f>IF(ISBLANK(P211),"",VLOOKUP(P211,Level,2,false))</f>
        <v>#N/A</v>
      </c>
      <c r="R211" s="246" t="s">
        <v>394</v>
      </c>
      <c r="S211" s="244" t="str">
        <f>IF(ISBLANK(R211),"",VLOOKUP(R211,Level,2,false))</f>
        <v/>
      </c>
      <c r="T211" s="246" t="s">
        <v>1169</v>
      </c>
      <c r="U211" s="244">
        <f>IF(ISBLANK(T211),"",VLOOKUP(T211,Intelligents,2,false))</f>
        <v>1</v>
      </c>
      <c r="V211" s="255" t="s">
        <v>182</v>
      </c>
      <c r="W211" s="255" t="s">
        <v>182</v>
      </c>
      <c r="X211" s="255" t="s">
        <v>182</v>
      </c>
      <c r="Y211" s="246" t="s">
        <v>1908</v>
      </c>
      <c r="Z211" s="244">
        <f>IF(ISBLANK(A211),"",VLOOKUP(LEFT(A211,1),Coordinate,2,FALSE))</f>
        <v>4</v>
      </c>
      <c r="AA211" s="247">
        <f t="shared" si="11"/>
        <v>4</v>
      </c>
      <c r="AB211" s="248" t="str">
        <f t="shared" si="9"/>
        <v>#N/A</v>
      </c>
      <c r="AC211" s="248">
        <f t="shared" si="15"/>
        <v>53</v>
      </c>
      <c r="AD211" s="249">
        <f>vlookup(LEFT(A211,1),Coordinate,9,false)</f>
        <v>18</v>
      </c>
      <c r="AE211" s="249">
        <f>VLOOKUP(MID(A211,2,1),Coordinate,9,false)</f>
        <v>7</v>
      </c>
      <c r="AF211" s="250">
        <f>VLOOKUP(MID(A211,3,1),Coordinate,9,false)</f>
        <v>0</v>
      </c>
      <c r="AG211" s="250">
        <f>VLOOKUP(MID(A211,4,1),Coordinate,9,false)</f>
        <v>12</v>
      </c>
      <c r="AH211" s="250">
        <f>VLOOKUP(MID(A211,5,1),Coordinate,9,false)</f>
        <v>1</v>
      </c>
      <c r="AI211" s="250">
        <f>VLOOKUP(MID(A211,6,1),Coordinate,9,false)</f>
        <v>11</v>
      </c>
      <c r="AJ211" s="248">
        <f>VLOOKUP(RIGHT(A211,1),Coordinate,9,false)</f>
        <v>4</v>
      </c>
      <c r="AK211" s="251"/>
      <c r="AL211" s="251"/>
    </row>
    <row r="212">
      <c r="A212" s="254" t="s">
        <v>1910</v>
      </c>
      <c r="B212" s="240" t="str">
        <f>VLOOKUP(AC212,Planet,2,false)</f>
        <v>Gronulus Nelson IV</v>
      </c>
      <c r="C212" s="260" t="s">
        <v>1270</v>
      </c>
      <c r="D212" s="249"/>
      <c r="E212" s="249"/>
      <c r="F212" s="249"/>
      <c r="G212" s="255" t="s">
        <v>119</v>
      </c>
      <c r="H212" s="255" t="s">
        <v>119</v>
      </c>
      <c r="I212" s="242">
        <f t="shared" si="6"/>
        <v>2</v>
      </c>
      <c r="J212" s="249"/>
      <c r="K212" s="255" t="s">
        <v>119</v>
      </c>
      <c r="L212" s="249"/>
      <c r="M212" s="255" t="s">
        <v>119</v>
      </c>
      <c r="N212" s="249"/>
      <c r="O212" s="242">
        <f t="shared" si="7"/>
        <v>2</v>
      </c>
      <c r="P212" s="246" t="s">
        <v>194</v>
      </c>
      <c r="Q212" s="244">
        <f>IF(ISBLANK(P212),"",VLOOKUP(P212,Level,2,false))</f>
        <v>1</v>
      </c>
      <c r="R212" s="246" t="s">
        <v>1452</v>
      </c>
      <c r="S212" s="244" t="str">
        <f>IF(ISBLANK(R212),"",VLOOKUP(R212,Level,2,false))</f>
        <v>#N/A</v>
      </c>
      <c r="T212" s="246" t="s">
        <v>394</v>
      </c>
      <c r="U212" s="244" t="str">
        <f>IF(ISBLANK(T212),"",VLOOKUP(T212,Intelligents,2,false))</f>
        <v/>
      </c>
      <c r="V212" s="255" t="s">
        <v>182</v>
      </c>
      <c r="W212" s="255" t="s">
        <v>119</v>
      </c>
      <c r="X212" s="255" t="s">
        <v>182</v>
      </c>
      <c r="Y212" s="252"/>
      <c r="Z212" s="244">
        <f>IF(ISBLANK(A212),"",VLOOKUP(LEFT(A212,1),Coordinate,2,FALSE))</f>
        <v>4</v>
      </c>
      <c r="AA212" s="247">
        <f t="shared" si="11"/>
        <v>4</v>
      </c>
      <c r="AB212" s="248" t="str">
        <f t="shared" si="9"/>
        <v>#N/A</v>
      </c>
      <c r="AC212" s="248">
        <f t="shared" si="15"/>
        <v>60</v>
      </c>
      <c r="AD212" s="249">
        <f>vlookup(LEFT(A212,1),Coordinate,9,false)</f>
        <v>18</v>
      </c>
      <c r="AE212" s="249">
        <f>VLOOKUP(MID(A212,2,1),Coordinate,9,false)</f>
        <v>8</v>
      </c>
      <c r="AF212" s="250">
        <f>VLOOKUP(MID(A212,3,1),Coordinate,9,false)</f>
        <v>11</v>
      </c>
      <c r="AG212" s="250">
        <f>VLOOKUP(MID(A212,4,1),Coordinate,9,false)</f>
        <v>4</v>
      </c>
      <c r="AH212" s="250">
        <f>VLOOKUP(MID(A212,5,1),Coordinate,9,false)</f>
        <v>13</v>
      </c>
      <c r="AI212" s="250">
        <f>VLOOKUP(MID(A212,6,1),Coordinate,9,false)</f>
        <v>2</v>
      </c>
      <c r="AJ212" s="248">
        <f>VLOOKUP(RIGHT(A212,1),Coordinate,9,false)</f>
        <v>4</v>
      </c>
      <c r="AK212" s="251"/>
      <c r="AL212" s="251"/>
    </row>
    <row r="213">
      <c r="A213" s="254" t="s">
        <v>1913</v>
      </c>
      <c r="B213" s="240" t="str">
        <f>VLOOKUP(AC213,Planet,2,false)</f>
        <v>Epsilon Goldthwait IV</v>
      </c>
      <c r="C213" s="263" t="s">
        <v>1382</v>
      </c>
      <c r="D213" s="249"/>
      <c r="E213" s="249"/>
      <c r="F213" s="249"/>
      <c r="G213" s="255" t="s">
        <v>119</v>
      </c>
      <c r="H213" s="255" t="s">
        <v>119</v>
      </c>
      <c r="I213" s="242">
        <f t="shared" si="6"/>
        <v>2</v>
      </c>
      <c r="J213" s="249"/>
      <c r="K213" s="255" t="s">
        <v>119</v>
      </c>
      <c r="L213" s="255" t="s">
        <v>119</v>
      </c>
      <c r="M213" s="255"/>
      <c r="N213" s="249"/>
      <c r="O213" s="242">
        <f t="shared" si="7"/>
        <v>2</v>
      </c>
      <c r="P213" s="246" t="s">
        <v>1452</v>
      </c>
      <c r="Q213" s="244" t="str">
        <f>IF(ISBLANK(P213),"",VLOOKUP(P213,Level,2,false))</f>
        <v>#N/A</v>
      </c>
      <c r="R213" s="246" t="s">
        <v>1142</v>
      </c>
      <c r="S213" s="244">
        <f>IF(ISBLANK(R213),"",VLOOKUP(R213,Level,2,false))</f>
        <v>2</v>
      </c>
      <c r="T213" s="246" t="s">
        <v>1175</v>
      </c>
      <c r="U213" s="244">
        <f>IF(ISBLANK(T213),"",VLOOKUP(T213,Intelligents,2,false))</f>
        <v>2</v>
      </c>
      <c r="V213" s="255" t="s">
        <v>119</v>
      </c>
      <c r="W213" s="255" t="s">
        <v>119</v>
      </c>
      <c r="X213" s="255" t="s">
        <v>182</v>
      </c>
      <c r="Y213" s="252"/>
      <c r="Z213" s="244">
        <f>IF(ISBLANK(A213),"",VLOOKUP(LEFT(A213,1),Coordinate,2,FALSE))</f>
        <v>4</v>
      </c>
      <c r="AA213" s="247">
        <f t="shared" si="11"/>
        <v>4</v>
      </c>
      <c r="AB213" s="248" t="str">
        <f t="shared" si="9"/>
        <v>#N/A</v>
      </c>
      <c r="AC213" s="248">
        <f t="shared" si="15"/>
        <v>117</v>
      </c>
      <c r="AD213" s="249">
        <f>vlookup(LEFT(A213,1),Coordinate,9,false)</f>
        <v>18</v>
      </c>
      <c r="AE213" s="249">
        <f>VLOOKUP(MID(A213,2,1),Coordinate,9,false)</f>
        <v>10</v>
      </c>
      <c r="AF213" s="250">
        <f>VLOOKUP(MID(A213,3,1),Coordinate,9,false)</f>
        <v>20</v>
      </c>
      <c r="AG213" s="250">
        <f>VLOOKUP(MID(A213,4,1),Coordinate,9,false)</f>
        <v>11</v>
      </c>
      <c r="AH213" s="250">
        <f>VLOOKUP(MID(A213,5,1),Coordinate,9,false)</f>
        <v>11</v>
      </c>
      <c r="AI213" s="250">
        <f>VLOOKUP(MID(A213,6,1),Coordinate,9,false)</f>
        <v>24</v>
      </c>
      <c r="AJ213" s="248">
        <f>VLOOKUP(RIGHT(A213,1),Coordinate,9,false)</f>
        <v>23</v>
      </c>
      <c r="AK213" s="251"/>
      <c r="AL213" s="251"/>
    </row>
    <row r="214">
      <c r="A214" s="254" t="s">
        <v>1916</v>
      </c>
      <c r="B214" s="240" t="str">
        <f>VLOOKUP(AC214,Planet,2,false)</f>
        <v>Unicornius Stemple X</v>
      </c>
      <c r="C214" s="260" t="s">
        <v>1371</v>
      </c>
      <c r="D214" s="249"/>
      <c r="E214" s="249"/>
      <c r="F214" s="249"/>
      <c r="G214" s="255" t="s">
        <v>119</v>
      </c>
      <c r="H214" s="255" t="s">
        <v>119</v>
      </c>
      <c r="I214" s="242">
        <f t="shared" si="6"/>
        <v>2</v>
      </c>
      <c r="J214" s="255" t="s">
        <v>119</v>
      </c>
      <c r="K214" s="255" t="s">
        <v>119</v>
      </c>
      <c r="L214" s="249"/>
      <c r="M214" s="249"/>
      <c r="N214" s="249"/>
      <c r="O214" s="242">
        <f t="shared" si="7"/>
        <v>2</v>
      </c>
      <c r="P214" s="246" t="s">
        <v>1452</v>
      </c>
      <c r="Q214" s="244" t="str">
        <f>IF(ISBLANK(P214),"",VLOOKUP(P214,Level,2,false))</f>
        <v>#N/A</v>
      </c>
      <c r="R214" s="246" t="s">
        <v>1142</v>
      </c>
      <c r="S214" s="244">
        <f>IF(ISBLANK(R214),"",VLOOKUP(R214,Level,2,false))</f>
        <v>2</v>
      </c>
      <c r="T214" s="246" t="s">
        <v>394</v>
      </c>
      <c r="U214" s="244" t="str">
        <f>IF(ISBLANK(T214),"",VLOOKUP(T214,Intelligents,2,false))</f>
        <v/>
      </c>
      <c r="V214" s="255" t="s">
        <v>119</v>
      </c>
      <c r="W214" s="255" t="s">
        <v>119</v>
      </c>
      <c r="X214" s="255" t="s">
        <v>182</v>
      </c>
      <c r="Y214" s="246" t="s">
        <v>1885</v>
      </c>
      <c r="Z214" s="244">
        <f>IF(ISBLANK(A214),"",VLOOKUP(LEFT(A214,1),Coordinate,2,FALSE))</f>
        <v>4</v>
      </c>
      <c r="AA214" s="247">
        <f t="shared" si="11"/>
        <v>4</v>
      </c>
      <c r="AB214" s="248" t="str">
        <f t="shared" si="9"/>
        <v>#N/A</v>
      </c>
      <c r="AC214" s="248">
        <f t="shared" si="15"/>
        <v>108</v>
      </c>
      <c r="AD214" s="249">
        <f>vlookup(LEFT(A214,1),Coordinate,9,false)</f>
        <v>18</v>
      </c>
      <c r="AE214" s="249">
        <f>VLOOKUP(MID(A214,2,1),Coordinate,9,false)</f>
        <v>12</v>
      </c>
      <c r="AF214" s="250">
        <f>VLOOKUP(MID(A214,3,1),Coordinate,9,false)</f>
        <v>20</v>
      </c>
      <c r="AG214" s="250">
        <f>VLOOKUP(MID(A214,4,1),Coordinate,9,false)</f>
        <v>17</v>
      </c>
      <c r="AH214" s="250">
        <f>VLOOKUP(MID(A214,5,1),Coordinate,9,false)</f>
        <v>17</v>
      </c>
      <c r="AI214" s="250">
        <f>VLOOKUP(MID(A214,6,1),Coordinate,9,false)</f>
        <v>0</v>
      </c>
      <c r="AJ214" s="248">
        <f>VLOOKUP(RIGHT(A214,1),Coordinate,9,false)</f>
        <v>24</v>
      </c>
      <c r="AK214" s="251"/>
      <c r="AL214" s="251"/>
    </row>
    <row r="215">
      <c r="A215" s="259" t="s">
        <v>1920</v>
      </c>
      <c r="B215" s="240" t="str">
        <f>VLOOKUP(AC215,Planet,2,false)</f>
        <v>Gamma O'Mally I</v>
      </c>
      <c r="C215" s="170" t="s">
        <v>1311</v>
      </c>
      <c r="D215" s="255" t="s">
        <v>119</v>
      </c>
      <c r="E215" s="249"/>
      <c r="F215" s="255" t="s">
        <v>119</v>
      </c>
      <c r="G215" s="255"/>
      <c r="H215" s="255"/>
      <c r="I215" s="242">
        <f t="shared" si="6"/>
        <v>2</v>
      </c>
      <c r="J215" s="249"/>
      <c r="K215" s="255"/>
      <c r="L215" s="255"/>
      <c r="M215" s="255" t="s">
        <v>119</v>
      </c>
      <c r="N215" s="255" t="s">
        <v>119</v>
      </c>
      <c r="O215" s="242">
        <f t="shared" si="7"/>
        <v>2</v>
      </c>
      <c r="P215" s="246" t="s">
        <v>1440</v>
      </c>
      <c r="Q215" s="241">
        <v>4.0</v>
      </c>
      <c r="R215" s="246" t="s">
        <v>1440</v>
      </c>
      <c r="S215" s="241">
        <v>4.0</v>
      </c>
      <c r="T215" s="246" t="s">
        <v>394</v>
      </c>
      <c r="U215" s="241">
        <v>0.0</v>
      </c>
      <c r="V215" s="255" t="s">
        <v>182</v>
      </c>
      <c r="W215" s="255" t="s">
        <v>182</v>
      </c>
      <c r="X215" s="255" t="s">
        <v>119</v>
      </c>
      <c r="Y215" s="246" t="s">
        <v>1921</v>
      </c>
      <c r="Z215" s="244">
        <f>IF(ISBLANK(A215),"",VLOOKUP(LEFT(A215,1),Coordinate,2,FALSE))</f>
        <v>4</v>
      </c>
      <c r="AA215" s="247">
        <f t="shared" si="11"/>
        <v>4</v>
      </c>
      <c r="AB215" s="248">
        <f t="shared" si="9"/>
        <v>2</v>
      </c>
      <c r="AC215" s="248">
        <f t="shared" si="15"/>
        <v>76</v>
      </c>
      <c r="AD215" s="249">
        <f>vlookup(LEFT(A215,1),Coordinate,9,false)</f>
        <v>18</v>
      </c>
      <c r="AE215" s="249">
        <f>VLOOKUP(MID(A215,2,1),Coordinate,9,false)</f>
        <v>15</v>
      </c>
      <c r="AF215" s="250">
        <f>VLOOKUP(MID(A215,3,1),Coordinate,9,false)</f>
        <v>0</v>
      </c>
      <c r="AG215" s="250">
        <f>VLOOKUP(MID(A215,4,1),Coordinate,9,false)</f>
        <v>13</v>
      </c>
      <c r="AH215" s="250">
        <f>VLOOKUP(MID(A215,5,1),Coordinate,9,false)</f>
        <v>3</v>
      </c>
      <c r="AI215" s="250">
        <f>VLOOKUP(MID(A215,6,1),Coordinate,9,false)</f>
        <v>4</v>
      </c>
      <c r="AJ215" s="248">
        <f>VLOOKUP(RIGHT(A215,1),Coordinate,9,false)</f>
        <v>23</v>
      </c>
      <c r="AK215" s="251"/>
      <c r="AL215" s="251"/>
    </row>
    <row r="216">
      <c r="A216" s="259" t="s">
        <v>1922</v>
      </c>
      <c r="B216" s="240" t="str">
        <f>VLOOKUP(AC216,Planet,2,false)</f>
        <v>Reaganus Sanford XI</v>
      </c>
      <c r="C216" s="260" t="s">
        <v>1355</v>
      </c>
      <c r="D216" s="255" t="s">
        <v>119</v>
      </c>
      <c r="E216" s="249"/>
      <c r="F216" s="255"/>
      <c r="G216" s="255" t="s">
        <v>119</v>
      </c>
      <c r="H216" s="255"/>
      <c r="I216" s="242">
        <f t="shared" si="6"/>
        <v>2</v>
      </c>
      <c r="J216" s="249"/>
      <c r="K216" s="255" t="s">
        <v>119</v>
      </c>
      <c r="L216" s="255" t="s">
        <v>119</v>
      </c>
      <c r="M216" s="249"/>
      <c r="N216" s="249"/>
      <c r="O216" s="242">
        <f t="shared" si="7"/>
        <v>2</v>
      </c>
      <c r="P216" s="246" t="s">
        <v>394</v>
      </c>
      <c r="Q216" s="244" t="str">
        <f>IF(ISBLANK(P216),"",VLOOKUP(P216,Level,2,false))</f>
        <v/>
      </c>
      <c r="R216" s="246" t="s">
        <v>1440</v>
      </c>
      <c r="S216" s="244" t="str">
        <f>IF(ISBLANK(R216),"",VLOOKUP(R216,Level,2,false))</f>
        <v>#N/A</v>
      </c>
      <c r="T216" s="246" t="s">
        <v>394</v>
      </c>
      <c r="U216" s="244" t="str">
        <f>IF(ISBLANK(T216),"",VLOOKUP(T216,Intelligents,2,false))</f>
        <v/>
      </c>
      <c r="V216" s="255" t="s">
        <v>182</v>
      </c>
      <c r="W216" s="255" t="s">
        <v>182</v>
      </c>
      <c r="X216" s="255" t="s">
        <v>182</v>
      </c>
      <c r="Y216" s="246"/>
      <c r="Z216" s="244">
        <f>IF(ISBLANK(A216),"",VLOOKUP(LEFT(A216,1),Coordinate,2,FALSE))</f>
        <v>4</v>
      </c>
      <c r="AA216" s="247">
        <f t="shared" si="11"/>
        <v>4</v>
      </c>
      <c r="AB216" s="248" t="str">
        <f t="shared" si="9"/>
        <v>#N/A</v>
      </c>
      <c r="AC216" s="248">
        <f t="shared" si="15"/>
        <v>98</v>
      </c>
      <c r="AD216" s="249">
        <f>vlookup(LEFT(A216,1),Coordinate,9,false)</f>
        <v>18</v>
      </c>
      <c r="AE216" s="249">
        <f>VLOOKUP(MID(A216,2,1),Coordinate,9,false)</f>
        <v>15</v>
      </c>
      <c r="AF216" s="250">
        <f>VLOOKUP(MID(A216,3,1),Coordinate,9,false)</f>
        <v>0</v>
      </c>
      <c r="AG216" s="250">
        <f>VLOOKUP(MID(A216,4,1),Coordinate,9,false)</f>
        <v>17</v>
      </c>
      <c r="AH216" s="250">
        <f>VLOOKUP(MID(A216,5,1),Coordinate,9,false)</f>
        <v>23</v>
      </c>
      <c r="AI216" s="250">
        <f>VLOOKUP(MID(A216,6,1),Coordinate,9,false)</f>
        <v>14</v>
      </c>
      <c r="AJ216" s="248">
        <f>VLOOKUP(RIGHT(A216,1),Coordinate,9,false)</f>
        <v>11</v>
      </c>
      <c r="AK216" s="251"/>
      <c r="AL216" s="251"/>
    </row>
    <row r="217">
      <c r="A217" s="259" t="s">
        <v>1924</v>
      </c>
      <c r="B217" s="240" t="str">
        <f>VLOOKUP(AC217,Planet,2,false)</f>
        <v>Dudebaddus Nelson II</v>
      </c>
      <c r="C217" s="246" t="s">
        <v>1325</v>
      </c>
      <c r="D217" s="255"/>
      <c r="E217" s="255"/>
      <c r="F217" s="255" t="s">
        <v>119</v>
      </c>
      <c r="G217" s="255"/>
      <c r="H217" s="255" t="s">
        <v>119</v>
      </c>
      <c r="I217" s="242">
        <f t="shared" si="6"/>
        <v>2</v>
      </c>
      <c r="J217" s="255"/>
      <c r="K217" s="255"/>
      <c r="L217" s="255"/>
      <c r="M217" s="255" t="s">
        <v>119</v>
      </c>
      <c r="N217" s="255" t="s">
        <v>119</v>
      </c>
      <c r="O217" s="242">
        <f t="shared" si="7"/>
        <v>2</v>
      </c>
      <c r="P217" s="246" t="s">
        <v>394</v>
      </c>
      <c r="Q217" s="244" t="str">
        <f>IF(ISBLANK(P217),"",VLOOKUP(P217,Level,2,false))</f>
        <v/>
      </c>
      <c r="R217" s="246" t="s">
        <v>394</v>
      </c>
      <c r="S217" s="244" t="str">
        <f>IF(ISBLANK(R217),"",VLOOKUP(R217,Level,2,false))</f>
        <v/>
      </c>
      <c r="T217" s="246" t="s">
        <v>1175</v>
      </c>
      <c r="U217" s="241">
        <v>0.0</v>
      </c>
      <c r="V217" s="255" t="s">
        <v>182</v>
      </c>
      <c r="W217" s="255" t="s">
        <v>182</v>
      </c>
      <c r="X217" s="255" t="s">
        <v>182</v>
      </c>
      <c r="Y217" s="246" t="s">
        <v>1925</v>
      </c>
      <c r="Z217" s="244">
        <f>IF(ISBLANK(A217),"",VLOOKUP(LEFT(A217,1),Coordinate,2,FALSE))</f>
        <v>4</v>
      </c>
      <c r="AA217" s="247">
        <f t="shared" si="11"/>
        <v>4</v>
      </c>
      <c r="AB217" s="248">
        <f t="shared" si="9"/>
        <v>0</v>
      </c>
      <c r="AC217" s="248">
        <f t="shared" si="15"/>
        <v>83</v>
      </c>
      <c r="AD217" s="249">
        <f>vlookup(LEFT(A217,1),Coordinate,9,false)</f>
        <v>18</v>
      </c>
      <c r="AE217" s="249">
        <f>VLOOKUP(MID(A217,2,1),Coordinate,9,false)</f>
        <v>15</v>
      </c>
      <c r="AF217" s="250">
        <f>VLOOKUP(MID(A217,3,1),Coordinate,9,false)</f>
        <v>0</v>
      </c>
      <c r="AG217" s="250">
        <f>VLOOKUP(MID(A217,4,1),Coordinate,9,false)</f>
        <v>19</v>
      </c>
      <c r="AH217" s="250">
        <f>VLOOKUP(MID(A217,5,1),Coordinate,9,false)</f>
        <v>20</v>
      </c>
      <c r="AI217" s="250">
        <f>VLOOKUP(MID(A217,6,1),Coordinate,9,false)</f>
        <v>11</v>
      </c>
      <c r="AJ217" s="248">
        <f>VLOOKUP(RIGHT(A217,1),Coordinate,9,false)</f>
        <v>0</v>
      </c>
      <c r="AK217" s="251"/>
      <c r="AL217" s="251"/>
    </row>
    <row r="218">
      <c r="A218" s="259" t="s">
        <v>1926</v>
      </c>
      <c r="B218" s="261" t="s">
        <v>1353</v>
      </c>
      <c r="C218" s="261" t="s">
        <v>1353</v>
      </c>
      <c r="D218" s="255" t="s">
        <v>119</v>
      </c>
      <c r="E218" s="255"/>
      <c r="F218" s="255" t="s">
        <v>119</v>
      </c>
      <c r="G218" s="255"/>
      <c r="H218" s="255"/>
      <c r="I218" s="242">
        <f t="shared" si="6"/>
        <v>2</v>
      </c>
      <c r="J218" s="255"/>
      <c r="K218" s="255" t="s">
        <v>119</v>
      </c>
      <c r="L218" s="255"/>
      <c r="M218" s="255"/>
      <c r="N218" s="255" t="s">
        <v>119</v>
      </c>
      <c r="O218" s="242">
        <f t="shared" si="7"/>
        <v>2</v>
      </c>
      <c r="P218" s="246" t="s">
        <v>394</v>
      </c>
      <c r="Q218" s="241">
        <v>0.0</v>
      </c>
      <c r="R218" s="246" t="s">
        <v>394</v>
      </c>
      <c r="S218" s="241">
        <v>0.0</v>
      </c>
      <c r="T218" s="246" t="s">
        <v>394</v>
      </c>
      <c r="U218" s="241">
        <v>0.0</v>
      </c>
      <c r="V218" s="255" t="s">
        <v>119</v>
      </c>
      <c r="W218" s="255" t="s">
        <v>119</v>
      </c>
      <c r="X218" s="255" t="s">
        <v>182</v>
      </c>
      <c r="Y218" s="246" t="s">
        <v>1928</v>
      </c>
      <c r="Z218" s="244">
        <f>IF(ISBLANK(A218),"",VLOOKUP(LEFT(A218,1),Coordinate,2,FALSE))</f>
        <v>4</v>
      </c>
      <c r="AA218" s="247">
        <f t="shared" si="11"/>
        <v>4</v>
      </c>
      <c r="AB218" s="248">
        <f t="shared" si="9"/>
        <v>0</v>
      </c>
      <c r="AC218" s="248">
        <v>97.0</v>
      </c>
      <c r="AD218" s="255">
        <v>18.0</v>
      </c>
      <c r="AE218" s="255">
        <v>19.0</v>
      </c>
      <c r="AF218" s="248">
        <v>4.0</v>
      </c>
      <c r="AG218" s="248">
        <v>21.0</v>
      </c>
      <c r="AH218" s="248">
        <v>4.0</v>
      </c>
      <c r="AI218" s="248">
        <v>13.0</v>
      </c>
      <c r="AJ218" s="248">
        <v>18.0</v>
      </c>
      <c r="AK218" s="251"/>
      <c r="AL218" s="251"/>
    </row>
    <row r="219">
      <c r="A219" s="259" t="s">
        <v>1929</v>
      </c>
      <c r="B219" s="240" t="str">
        <f>VLOOKUP(AC219,Planet,2,false)</f>
        <v>Milkius Mack X</v>
      </c>
      <c r="C219" s="260" t="s">
        <v>1339</v>
      </c>
      <c r="D219" s="255"/>
      <c r="E219" s="255"/>
      <c r="F219" s="255" t="s">
        <v>119</v>
      </c>
      <c r="G219" s="255" t="s">
        <v>119</v>
      </c>
      <c r="H219" s="255"/>
      <c r="I219" s="242">
        <f t="shared" si="6"/>
        <v>2</v>
      </c>
      <c r="J219" s="255"/>
      <c r="K219" s="255"/>
      <c r="L219" s="255" t="s">
        <v>119</v>
      </c>
      <c r="M219" s="255" t="s">
        <v>119</v>
      </c>
      <c r="N219" s="255"/>
      <c r="O219" s="242">
        <f t="shared" si="7"/>
        <v>2</v>
      </c>
      <c r="P219" s="246" t="s">
        <v>1452</v>
      </c>
      <c r="Q219" s="244" t="str">
        <f>IF(ISBLANK(P219),"",VLOOKUP(P219,Level,2,false))</f>
        <v>#N/A</v>
      </c>
      <c r="R219" s="246" t="s">
        <v>394</v>
      </c>
      <c r="S219" s="244" t="str">
        <f>IF(ISBLANK(R219),"",VLOOKUP(R219,Level,2,false))</f>
        <v/>
      </c>
      <c r="T219" s="246" t="s">
        <v>394</v>
      </c>
      <c r="U219" s="244" t="str">
        <f>IF(ISBLANK(T219),"",VLOOKUP(T219,Intelligents,2,false))</f>
        <v/>
      </c>
      <c r="V219" s="255" t="s">
        <v>182</v>
      </c>
      <c r="W219" s="255" t="s">
        <v>182</v>
      </c>
      <c r="X219" s="255" t="s">
        <v>182</v>
      </c>
      <c r="Y219" s="252"/>
      <c r="Z219" s="244">
        <f>IF(ISBLANK(A219),"",VLOOKUP(LEFT(A219,1),Coordinate,2,FALSE))</f>
        <v>4</v>
      </c>
      <c r="AA219" s="247">
        <f t="shared" si="11"/>
        <v>4</v>
      </c>
      <c r="AB219" s="248" t="str">
        <f t="shared" si="9"/>
        <v>#N/A</v>
      </c>
      <c r="AC219" s="248">
        <f t="shared" ref="AC219:AC282" si="16">SUM(AD219:AJ219)</f>
        <v>90</v>
      </c>
      <c r="AD219" s="249">
        <f>vlookup(LEFT(A219,1),Coordinate,9,false)</f>
        <v>18</v>
      </c>
      <c r="AE219" s="249">
        <f>VLOOKUP(MID(A219,2,1),Coordinate,9,false)</f>
        <v>22</v>
      </c>
      <c r="AF219" s="250">
        <f>VLOOKUP(MID(A219,3,1),Coordinate,9,false)</f>
        <v>17</v>
      </c>
      <c r="AG219" s="250">
        <f>VLOOKUP(MID(A219,4,1),Coordinate,9,false)</f>
        <v>3</v>
      </c>
      <c r="AH219" s="250">
        <f>VLOOKUP(MID(A219,5,1),Coordinate,9,false)</f>
        <v>5</v>
      </c>
      <c r="AI219" s="250">
        <f>VLOOKUP(MID(A219,6,1),Coordinate,9,false)</f>
        <v>18</v>
      </c>
      <c r="AJ219" s="248">
        <f>VLOOKUP(RIGHT(A219,1),Coordinate,9,false)</f>
        <v>7</v>
      </c>
      <c r="AK219" s="251"/>
      <c r="AL219" s="251"/>
    </row>
    <row r="220">
      <c r="A220" s="254" t="s">
        <v>1931</v>
      </c>
      <c r="B220" s="240" t="str">
        <f>VLOOKUP(AC220,Planet,2,false)</f>
        <v>Rho Crustulus III</v>
      </c>
      <c r="C220" s="246" t="s">
        <v>1351</v>
      </c>
      <c r="D220" s="255" t="s">
        <v>119</v>
      </c>
      <c r="E220" s="255" t="s">
        <v>119</v>
      </c>
      <c r="F220" s="255" t="s">
        <v>119</v>
      </c>
      <c r="G220" s="249"/>
      <c r="H220" s="249"/>
      <c r="I220" s="242">
        <f t="shared" si="6"/>
        <v>3</v>
      </c>
      <c r="J220" s="249"/>
      <c r="K220" s="249"/>
      <c r="L220" s="255" t="s">
        <v>119</v>
      </c>
      <c r="M220" s="255" t="s">
        <v>119</v>
      </c>
      <c r="N220" s="249"/>
      <c r="O220" s="242">
        <f t="shared" si="7"/>
        <v>2</v>
      </c>
      <c r="P220" s="246" t="s">
        <v>1142</v>
      </c>
      <c r="Q220" s="244">
        <f>IF(ISBLANK(P220),"",VLOOKUP(P220,Level,2,false))</f>
        <v>2</v>
      </c>
      <c r="R220" s="246" t="s">
        <v>394</v>
      </c>
      <c r="S220" s="244" t="str">
        <f>IF(ISBLANK(R220),"",VLOOKUP(R220,Level,2,false))</f>
        <v/>
      </c>
      <c r="T220" s="246" t="s">
        <v>394</v>
      </c>
      <c r="U220" s="244" t="str">
        <f>IF(ISBLANK(T220),"",VLOOKUP(T220,Intelligents,2,false))</f>
        <v/>
      </c>
      <c r="V220" s="255" t="s">
        <v>182</v>
      </c>
      <c r="W220" s="255" t="s">
        <v>182</v>
      </c>
      <c r="X220" s="255" t="s">
        <v>119</v>
      </c>
      <c r="Y220" s="246" t="s">
        <v>1932</v>
      </c>
      <c r="Z220" s="244">
        <f>IF(ISBLANK(A220),"",VLOOKUP(LEFT(A220,1),Coordinate,2,FALSE))</f>
        <v>5</v>
      </c>
      <c r="AA220" s="247">
        <f t="shared" si="11"/>
        <v>5</v>
      </c>
      <c r="AB220" s="248">
        <f t="shared" si="9"/>
        <v>1</v>
      </c>
      <c r="AC220" s="248">
        <f t="shared" si="16"/>
        <v>96</v>
      </c>
      <c r="AD220" s="249">
        <f>vlookup(LEFT(A220,1),Coordinate,9,false)</f>
        <v>19</v>
      </c>
      <c r="AE220" s="249">
        <f>VLOOKUP(MID(A220,2,1),Coordinate,9,false)</f>
        <v>0</v>
      </c>
      <c r="AF220" s="250">
        <f>VLOOKUP(MID(A220,3,1),Coordinate,9,false)</f>
        <v>19</v>
      </c>
      <c r="AG220" s="250">
        <f>VLOOKUP(MID(A220,4,1),Coordinate,9,false)</f>
        <v>19</v>
      </c>
      <c r="AH220" s="250">
        <f>VLOOKUP(MID(A220,5,1),Coordinate,9,false)</f>
        <v>4</v>
      </c>
      <c r="AI220" s="250">
        <f>VLOOKUP(MID(A220,6,1),Coordinate,9,false)</f>
        <v>17</v>
      </c>
      <c r="AJ220" s="248">
        <f>VLOOKUP(RIGHT(A220,1),Coordinate,9,false)</f>
        <v>18</v>
      </c>
      <c r="AK220" s="251"/>
      <c r="AL220" s="251"/>
    </row>
    <row r="221">
      <c r="A221" s="259" t="s">
        <v>1934</v>
      </c>
      <c r="B221" s="240" t="str">
        <f>VLOOKUP(AC221,Planet,2,false)</f>
        <v>Theta Gromulus IV</v>
      </c>
      <c r="C221" s="260" t="s">
        <v>1347</v>
      </c>
      <c r="D221" s="255" t="s">
        <v>119</v>
      </c>
      <c r="E221" s="255"/>
      <c r="F221" s="255" t="s">
        <v>119</v>
      </c>
      <c r="G221" s="255" t="s">
        <v>119</v>
      </c>
      <c r="H221" s="255"/>
      <c r="I221" s="242">
        <f t="shared" si="6"/>
        <v>3</v>
      </c>
      <c r="J221" s="255"/>
      <c r="K221" s="255"/>
      <c r="L221" s="255"/>
      <c r="M221" s="255" t="s">
        <v>119</v>
      </c>
      <c r="N221" s="255" t="s">
        <v>119</v>
      </c>
      <c r="O221" s="242">
        <f t="shared" si="7"/>
        <v>2</v>
      </c>
      <c r="P221" s="246" t="s">
        <v>394</v>
      </c>
      <c r="Q221" s="244" t="str">
        <f>IF(ISBLANK(P221),"",VLOOKUP(P221,Level,2,false))</f>
        <v/>
      </c>
      <c r="R221" s="246" t="s">
        <v>394</v>
      </c>
      <c r="S221" s="244" t="str">
        <f>IF(ISBLANK(R221),"",VLOOKUP(R221,Level,2,false))</f>
        <v/>
      </c>
      <c r="T221" s="246" t="s">
        <v>1696</v>
      </c>
      <c r="U221" s="241">
        <v>2.0</v>
      </c>
      <c r="V221" s="255" t="s">
        <v>182</v>
      </c>
      <c r="W221" s="255" t="s">
        <v>182</v>
      </c>
      <c r="X221" s="255" t="s">
        <v>182</v>
      </c>
      <c r="Y221" s="252"/>
      <c r="Z221" s="244">
        <f>IF(ISBLANK(A221),"",VLOOKUP(LEFT(A221,1),Coordinate,2,FALSE))</f>
        <v>5</v>
      </c>
      <c r="AA221" s="247">
        <f t="shared" si="11"/>
        <v>5</v>
      </c>
      <c r="AB221" s="248">
        <f t="shared" si="9"/>
        <v>1</v>
      </c>
      <c r="AC221" s="248">
        <f t="shared" si="16"/>
        <v>94</v>
      </c>
      <c r="AD221" s="249">
        <f>vlookup(LEFT(A221,1),Coordinate,9,false)</f>
        <v>19</v>
      </c>
      <c r="AE221" s="249">
        <f>VLOOKUP(MID(A221,2,1),Coordinate,9,false)</f>
        <v>4</v>
      </c>
      <c r="AF221" s="250">
        <f>VLOOKUP(MID(A221,3,1),Coordinate,9,false)</f>
        <v>23</v>
      </c>
      <c r="AG221" s="250">
        <f>VLOOKUP(MID(A221,4,1),Coordinate,9,false)</f>
        <v>20</v>
      </c>
      <c r="AH221" s="250">
        <f>VLOOKUP(MID(A221,5,1),Coordinate,9,false)</f>
        <v>20</v>
      </c>
      <c r="AI221" s="250">
        <f>VLOOKUP(MID(A221,6,1),Coordinate,9,false)</f>
        <v>0</v>
      </c>
      <c r="AJ221" s="248">
        <f>VLOOKUP(RIGHT(A221,1),Coordinate,9,false)</f>
        <v>8</v>
      </c>
      <c r="AK221" s="251"/>
      <c r="AL221" s="251"/>
    </row>
    <row r="222">
      <c r="A222" s="259" t="s">
        <v>1938</v>
      </c>
      <c r="B222" s="240" t="str">
        <f>VLOOKUP(AC222,Planet,2,false)</f>
        <v>Theta Gromulus IV</v>
      </c>
      <c r="C222" s="260" t="s">
        <v>1347</v>
      </c>
      <c r="D222" s="255" t="s">
        <v>119</v>
      </c>
      <c r="E222" s="255"/>
      <c r="F222" s="255" t="s">
        <v>119</v>
      </c>
      <c r="G222" s="255" t="s">
        <v>119</v>
      </c>
      <c r="H222" s="255"/>
      <c r="I222" s="242">
        <f t="shared" si="6"/>
        <v>3</v>
      </c>
      <c r="J222" s="255"/>
      <c r="K222" s="255"/>
      <c r="L222" s="255"/>
      <c r="M222" s="255" t="s">
        <v>119</v>
      </c>
      <c r="N222" s="255" t="s">
        <v>119</v>
      </c>
      <c r="O222" s="242">
        <f t="shared" si="7"/>
        <v>2</v>
      </c>
      <c r="P222" s="246" t="s">
        <v>394</v>
      </c>
      <c r="Q222" s="244" t="str">
        <f>IF(ISBLANK(P222),"",VLOOKUP(P222,Level,2,false))</f>
        <v/>
      </c>
      <c r="R222" s="246" t="s">
        <v>1452</v>
      </c>
      <c r="S222" s="244" t="str">
        <f>IF(ISBLANK(R222),"",VLOOKUP(R222,Level,2,false))</f>
        <v>#N/A</v>
      </c>
      <c r="T222" s="246" t="s">
        <v>394</v>
      </c>
      <c r="U222" s="244" t="str">
        <f>IF(ISBLANK(T222),"",VLOOKUP(T222,Intelligents,2,false))</f>
        <v/>
      </c>
      <c r="V222" s="255" t="s">
        <v>182</v>
      </c>
      <c r="W222" s="255" t="s">
        <v>119</v>
      </c>
      <c r="X222" s="255" t="s">
        <v>182</v>
      </c>
      <c r="Y222" s="252"/>
      <c r="Z222" s="244">
        <f>IF(ISBLANK(A222),"",VLOOKUP(LEFT(A222,1),Coordinate,2,FALSE))</f>
        <v>5</v>
      </c>
      <c r="AA222" s="247">
        <f t="shared" si="11"/>
        <v>5</v>
      </c>
      <c r="AB222" s="248" t="str">
        <f t="shared" si="9"/>
        <v>#N/A</v>
      </c>
      <c r="AC222" s="248">
        <f t="shared" si="16"/>
        <v>94</v>
      </c>
      <c r="AD222" s="249">
        <f>vlookup(LEFT(A222,1),Coordinate,9,false)</f>
        <v>19</v>
      </c>
      <c r="AE222" s="249">
        <f>VLOOKUP(MID(A222,2,1),Coordinate,9,false)</f>
        <v>13</v>
      </c>
      <c r="AF222" s="250">
        <f>VLOOKUP(MID(A222,3,1),Coordinate,9,false)</f>
        <v>15</v>
      </c>
      <c r="AG222" s="250">
        <f>VLOOKUP(MID(A222,4,1),Coordinate,9,false)</f>
        <v>13</v>
      </c>
      <c r="AH222" s="250">
        <f>VLOOKUP(MID(A222,5,1),Coordinate,9,false)</f>
        <v>4</v>
      </c>
      <c r="AI222" s="250">
        <f>VLOOKUP(MID(A222,6,1),Coordinate,9,false)</f>
        <v>19</v>
      </c>
      <c r="AJ222" s="248">
        <f>VLOOKUP(RIGHT(A222,1),Coordinate,9,false)</f>
        <v>11</v>
      </c>
      <c r="AK222" s="251"/>
      <c r="AL222" s="251"/>
    </row>
    <row r="223">
      <c r="A223" s="254" t="s">
        <v>1942</v>
      </c>
      <c r="B223" s="240" t="str">
        <f>VLOOKUP(AC223,Planet,2,false)</f>
        <v>Nu Bob IV</v>
      </c>
      <c r="C223" s="246" t="s">
        <v>1357</v>
      </c>
      <c r="D223" s="255" t="s">
        <v>119</v>
      </c>
      <c r="E223" s="255" t="s">
        <v>119</v>
      </c>
      <c r="F223" s="255" t="s">
        <v>119</v>
      </c>
      <c r="G223" s="249"/>
      <c r="H223" s="249"/>
      <c r="I223" s="242">
        <f t="shared" si="6"/>
        <v>3</v>
      </c>
      <c r="J223" s="255" t="s">
        <v>119</v>
      </c>
      <c r="K223" s="255" t="s">
        <v>119</v>
      </c>
      <c r="L223" s="249"/>
      <c r="M223" s="249"/>
      <c r="N223" s="249"/>
      <c r="O223" s="242">
        <f t="shared" si="7"/>
        <v>2</v>
      </c>
      <c r="P223" s="246" t="s">
        <v>394</v>
      </c>
      <c r="Q223" s="244" t="str">
        <f>IF(ISBLANK(P223),"",VLOOKUP(P223,Level,2,false))</f>
        <v/>
      </c>
      <c r="R223" s="246" t="s">
        <v>394</v>
      </c>
      <c r="S223" s="244" t="str">
        <f>IF(ISBLANK(R223),"",VLOOKUP(R223,Level,2,false))</f>
        <v/>
      </c>
      <c r="T223" s="246" t="s">
        <v>1776</v>
      </c>
      <c r="U223" s="244">
        <f>IF(ISBLANK(T223),"",VLOOKUP(T223,Intelligents,2,false))</f>
        <v>2</v>
      </c>
      <c r="V223" s="255" t="s">
        <v>182</v>
      </c>
      <c r="W223" s="255" t="s">
        <v>182</v>
      </c>
      <c r="X223" s="255" t="s">
        <v>182</v>
      </c>
      <c r="Y223" s="246" t="s">
        <v>1943</v>
      </c>
      <c r="Z223" s="244">
        <f>IF(ISBLANK(A223),"",VLOOKUP(LEFT(A223,1),Coordinate,2,FALSE))</f>
        <v>5</v>
      </c>
      <c r="AA223" s="247">
        <f t="shared" si="11"/>
        <v>5</v>
      </c>
      <c r="AB223" s="248">
        <f t="shared" si="9"/>
        <v>1</v>
      </c>
      <c r="AC223" s="248">
        <f t="shared" si="16"/>
        <v>99</v>
      </c>
      <c r="AD223" s="249">
        <f>vlookup(LEFT(A223,1),Coordinate,9,false)</f>
        <v>19</v>
      </c>
      <c r="AE223" s="249">
        <f>VLOOKUP(MID(A223,2,1),Coordinate,9,false)</f>
        <v>17</v>
      </c>
      <c r="AF223" s="250">
        <f>VLOOKUP(MID(A223,3,1),Coordinate,9,false)</f>
        <v>0</v>
      </c>
      <c r="AG223" s="250">
        <f>VLOOKUP(MID(A223,4,1),Coordinate,9,false)</f>
        <v>13</v>
      </c>
      <c r="AH223" s="250">
        <f>VLOOKUP(MID(A223,5,1),Coordinate,9,false)</f>
        <v>19</v>
      </c>
      <c r="AI223" s="250">
        <f>VLOOKUP(MID(A223,6,1),Coordinate,9,false)</f>
        <v>14</v>
      </c>
      <c r="AJ223" s="248">
        <f>VLOOKUP(RIGHT(A223,1),Coordinate,9,false)</f>
        <v>17</v>
      </c>
      <c r="AK223" s="256"/>
      <c r="AL223" s="256"/>
    </row>
    <row r="224">
      <c r="A224" s="259" t="s">
        <v>1945</v>
      </c>
      <c r="B224" s="240" t="str">
        <f>VLOOKUP(AC224,Planet,2,false)</f>
        <v>Pi Cardboardius IV</v>
      </c>
      <c r="C224" s="246" t="s">
        <v>1380</v>
      </c>
      <c r="D224" s="255"/>
      <c r="E224" s="255" t="s">
        <v>119</v>
      </c>
      <c r="F224" s="255" t="s">
        <v>119</v>
      </c>
      <c r="G224" s="255"/>
      <c r="H224" s="255" t="s">
        <v>119</v>
      </c>
      <c r="I224" s="242">
        <f t="shared" si="6"/>
        <v>3</v>
      </c>
      <c r="J224" s="255" t="s">
        <v>119</v>
      </c>
      <c r="K224" s="255"/>
      <c r="L224" s="255"/>
      <c r="M224" s="255" t="s">
        <v>119</v>
      </c>
      <c r="N224" s="255"/>
      <c r="O224" s="242">
        <f t="shared" si="7"/>
        <v>2</v>
      </c>
      <c r="P224" s="246" t="s">
        <v>1452</v>
      </c>
      <c r="Q224" s="244" t="str">
        <f>IF(ISBLANK(P224),"",VLOOKUP(P224,Level,2,false))</f>
        <v>#N/A</v>
      </c>
      <c r="R224" s="246" t="s">
        <v>1452</v>
      </c>
      <c r="S224" s="244" t="str">
        <f>IF(ISBLANK(R224),"",VLOOKUP(R224,Level,2,false))</f>
        <v>#N/A</v>
      </c>
      <c r="T224" s="246" t="s">
        <v>1169</v>
      </c>
      <c r="U224" s="244">
        <f>IF(ISBLANK(T224),"",VLOOKUP(T224,Intelligents,2,false))</f>
        <v>1</v>
      </c>
      <c r="V224" s="255" t="s">
        <v>119</v>
      </c>
      <c r="W224" s="255" t="s">
        <v>182</v>
      </c>
      <c r="X224" s="255" t="s">
        <v>119</v>
      </c>
      <c r="Y224" s="252"/>
      <c r="Z224" s="244">
        <f>IF(ISBLANK(A224),"",VLOOKUP(LEFT(A224,1),Coordinate,2,FALSE))</f>
        <v>5</v>
      </c>
      <c r="AA224" s="247">
        <f t="shared" si="11"/>
        <v>5</v>
      </c>
      <c r="AB224" s="248" t="str">
        <f t="shared" si="9"/>
        <v>#N/A</v>
      </c>
      <c r="AC224" s="248">
        <f t="shared" si="16"/>
        <v>116</v>
      </c>
      <c r="AD224" s="249">
        <f>vlookup(LEFT(A224,1),Coordinate,9,false)</f>
        <v>19</v>
      </c>
      <c r="AE224" s="249">
        <f>VLOOKUP(MID(A224,2,1),Coordinate,9,false)</f>
        <v>20</v>
      </c>
      <c r="AF224" s="250">
        <f>VLOOKUP(MID(A224,3,1),Coordinate,9,false)</f>
        <v>0</v>
      </c>
      <c r="AG224" s="250">
        <f>VLOOKUP(MID(A224,4,1),Coordinate,9,false)</f>
        <v>17</v>
      </c>
      <c r="AH224" s="250">
        <f>VLOOKUP(MID(A224,5,1),Coordinate,9,false)</f>
        <v>18</v>
      </c>
      <c r="AI224" s="250">
        <f>VLOOKUP(MID(A224,6,1),Coordinate,9,false)</f>
        <v>22</v>
      </c>
      <c r="AJ224" s="248">
        <f>VLOOKUP(RIGHT(A224,1),Coordinate,9,false)</f>
        <v>20</v>
      </c>
      <c r="AK224" s="251"/>
      <c r="AL224" s="251"/>
    </row>
    <row r="225">
      <c r="A225" s="259" t="s">
        <v>1947</v>
      </c>
      <c r="B225" s="240" t="str">
        <f>VLOOKUP(AC225,Planet,2,false)</f>
        <v>Theta Bearthurus V</v>
      </c>
      <c r="C225" s="246" t="s">
        <v>1402</v>
      </c>
      <c r="D225" s="255"/>
      <c r="E225" s="255" t="s">
        <v>119</v>
      </c>
      <c r="F225" s="255" t="s">
        <v>119</v>
      </c>
      <c r="G225" s="255"/>
      <c r="H225" s="255" t="s">
        <v>119</v>
      </c>
      <c r="I225" s="242">
        <f t="shared" si="6"/>
        <v>3</v>
      </c>
      <c r="J225" s="255"/>
      <c r="K225" s="255"/>
      <c r="L225" s="255"/>
      <c r="M225" s="255" t="s">
        <v>119</v>
      </c>
      <c r="N225" s="255" t="s">
        <v>119</v>
      </c>
      <c r="O225" s="242">
        <f t="shared" si="7"/>
        <v>2</v>
      </c>
      <c r="P225" s="246" t="s">
        <v>194</v>
      </c>
      <c r="Q225" s="244">
        <f>IF(ISBLANK(P225),"",VLOOKUP(P225,Level,2,false))</f>
        <v>1</v>
      </c>
      <c r="R225" s="246" t="s">
        <v>194</v>
      </c>
      <c r="S225" s="244">
        <f>IF(ISBLANK(R225),"",VLOOKUP(R225,Level,2,false))</f>
        <v>1</v>
      </c>
      <c r="T225" s="246" t="s">
        <v>394</v>
      </c>
      <c r="U225" s="244" t="str">
        <f>IF(ISBLANK(T225),"",VLOOKUP(T225,Intelligents,2,false))</f>
        <v/>
      </c>
      <c r="V225" s="255" t="s">
        <v>182</v>
      </c>
      <c r="W225" s="255" t="s">
        <v>119</v>
      </c>
      <c r="X225" s="255" t="s">
        <v>182</v>
      </c>
      <c r="Y225" s="252"/>
      <c r="Z225" s="244">
        <f>IF(ISBLANK(A225),"",VLOOKUP(LEFT(A225,1),Coordinate,2,FALSE))</f>
        <v>5</v>
      </c>
      <c r="AA225" s="247">
        <f t="shared" si="11"/>
        <v>5</v>
      </c>
      <c r="AB225" s="248">
        <f t="shared" si="9"/>
        <v>2</v>
      </c>
      <c r="AC225" s="248">
        <f t="shared" si="16"/>
        <v>154</v>
      </c>
      <c r="AD225" s="249">
        <f>vlookup(LEFT(A225,1),Coordinate,9,false)</f>
        <v>19</v>
      </c>
      <c r="AE225" s="249">
        <f>VLOOKUP(MID(A225,2,1),Coordinate,9,false)</f>
        <v>20</v>
      </c>
      <c r="AF225" s="250">
        <f>VLOOKUP(MID(A225,3,1),Coordinate,9,false)</f>
        <v>21</v>
      </c>
      <c r="AG225" s="250">
        <f>VLOOKUP(MID(A225,4,1),Coordinate,9,false)</f>
        <v>22</v>
      </c>
      <c r="AH225" s="250">
        <f>VLOOKUP(MID(A225,5,1),Coordinate,9,false)</f>
        <v>23</v>
      </c>
      <c r="AI225" s="250">
        <f>VLOOKUP(MID(A225,6,1),Coordinate,9,false)</f>
        <v>24</v>
      </c>
      <c r="AJ225" s="248">
        <f>VLOOKUP(RIGHT(A225,1),Coordinate,9,false)</f>
        <v>25</v>
      </c>
      <c r="AK225" s="251"/>
      <c r="AL225" s="251"/>
    </row>
    <row r="226">
      <c r="A226" s="259" t="s">
        <v>1950</v>
      </c>
      <c r="B226" s="240" t="str">
        <f>VLOOKUP(AC226,Planet,2,false)</f>
        <v>Mu Jones XI</v>
      </c>
      <c r="C226" s="246" t="s">
        <v>1389</v>
      </c>
      <c r="D226" s="255" t="s">
        <v>119</v>
      </c>
      <c r="E226" s="255" t="s">
        <v>119</v>
      </c>
      <c r="F226" s="255"/>
      <c r="G226" s="255" t="s">
        <v>119</v>
      </c>
      <c r="H226" s="255"/>
      <c r="I226" s="242">
        <f t="shared" si="6"/>
        <v>3</v>
      </c>
      <c r="J226" s="255"/>
      <c r="K226" s="255"/>
      <c r="L226" s="255"/>
      <c r="M226" s="255" t="s">
        <v>119</v>
      </c>
      <c r="N226" s="255" t="s">
        <v>119</v>
      </c>
      <c r="O226" s="242">
        <f t="shared" si="7"/>
        <v>2</v>
      </c>
      <c r="P226" s="246" t="s">
        <v>124</v>
      </c>
      <c r="Q226" s="244" t="str">
        <f>IF(ISBLANK(P226),"",VLOOKUP(P226,Level,2,false))</f>
        <v/>
      </c>
      <c r="R226" s="246" t="s">
        <v>124</v>
      </c>
      <c r="S226" s="244" t="str">
        <f>IF(ISBLANK(R226),"",VLOOKUP(R226,Level,2,false))</f>
        <v/>
      </c>
      <c r="T226" s="246" t="s">
        <v>124</v>
      </c>
      <c r="U226" s="244" t="str">
        <f>IF(ISBLANK(T226),"",VLOOKUP(T226,Intelligents,2,false))</f>
        <v/>
      </c>
      <c r="V226" s="255" t="s">
        <v>119</v>
      </c>
      <c r="W226" s="255" t="s">
        <v>119</v>
      </c>
      <c r="X226" s="255" t="s">
        <v>182</v>
      </c>
      <c r="Y226" s="252"/>
      <c r="Z226" s="244">
        <f>IF(ISBLANK(A226),"",VLOOKUP(LEFT(A226,1),Coordinate,2,FALSE))</f>
        <v>5</v>
      </c>
      <c r="AA226" s="247">
        <f t="shared" si="11"/>
        <v>5</v>
      </c>
      <c r="AB226" s="248">
        <f t="shared" si="9"/>
        <v>0</v>
      </c>
      <c r="AC226" s="248">
        <f t="shared" si="16"/>
        <v>122</v>
      </c>
      <c r="AD226" s="249">
        <f>vlookup(LEFT(A226,1),Coordinate,9,false)</f>
        <v>19</v>
      </c>
      <c r="AE226" s="249">
        <f>VLOOKUP(MID(A226,2,1),Coordinate,9,false)</f>
        <v>23</v>
      </c>
      <c r="AF226" s="250">
        <f>VLOOKUP(MID(A226,3,1),Coordinate,9,false)</f>
        <v>25</v>
      </c>
      <c r="AG226" s="250">
        <f>VLOOKUP(MID(A226,4,1),Coordinate,9,false)</f>
        <v>7</v>
      </c>
      <c r="AH226" s="250">
        <f>VLOOKUP(MID(A226,5,1),Coordinate,9,false)</f>
        <v>15</v>
      </c>
      <c r="AI226" s="250">
        <f>VLOOKUP(MID(A226,6,1),Coordinate,9,false)</f>
        <v>8</v>
      </c>
      <c r="AJ226" s="248">
        <f>VLOOKUP(RIGHT(A226,1),Coordinate,9,false)</f>
        <v>25</v>
      </c>
      <c r="AK226" s="251"/>
      <c r="AL226" s="251"/>
    </row>
    <row r="227">
      <c r="A227" s="259" t="s">
        <v>1952</v>
      </c>
      <c r="B227" s="240" t="str">
        <f>VLOOKUP(AC227,Planet,2,false)</f>
        <v>Gronulus DuPree V</v>
      </c>
      <c r="C227" s="260" t="s">
        <v>1333</v>
      </c>
      <c r="D227" s="249"/>
      <c r="E227" s="255" t="s">
        <v>119</v>
      </c>
      <c r="F227" s="255" t="s">
        <v>119</v>
      </c>
      <c r="G227" s="255" t="s">
        <v>119</v>
      </c>
      <c r="H227" s="249"/>
      <c r="I227" s="242">
        <f t="shared" si="6"/>
        <v>3</v>
      </c>
      <c r="J227" s="255" t="s">
        <v>119</v>
      </c>
      <c r="K227" s="249"/>
      <c r="L227" s="249"/>
      <c r="M227" s="255" t="s">
        <v>119</v>
      </c>
      <c r="N227" s="249"/>
      <c r="O227" s="242">
        <f t="shared" si="7"/>
        <v>2</v>
      </c>
      <c r="P227" s="246" t="s">
        <v>1440</v>
      </c>
      <c r="Q227" s="244" t="str">
        <f>IF(ISBLANK(P227),"",VLOOKUP(P227,Level,2,false))</f>
        <v>#N/A</v>
      </c>
      <c r="R227" s="246" t="s">
        <v>394</v>
      </c>
      <c r="S227" s="244" t="str">
        <f>IF(ISBLANK(R227),"",VLOOKUP(R227,Level,2,false))</f>
        <v/>
      </c>
      <c r="T227" s="246" t="s">
        <v>1169</v>
      </c>
      <c r="U227" s="244">
        <f>IF(ISBLANK(T227),"",VLOOKUP(T227,Intelligents,2,false))</f>
        <v>1</v>
      </c>
      <c r="V227" s="255" t="s">
        <v>119</v>
      </c>
      <c r="W227" s="255" t="s">
        <v>119</v>
      </c>
      <c r="X227" s="255" t="s">
        <v>182</v>
      </c>
      <c r="Y227" s="252"/>
      <c r="Z227" s="244">
        <f>IF(ISBLANK(A227),"",VLOOKUP(LEFT(A227,1),Coordinate,2,FALSE))</f>
        <v>5</v>
      </c>
      <c r="AA227" s="247">
        <f t="shared" si="11"/>
        <v>5</v>
      </c>
      <c r="AB227" s="248" t="str">
        <f t="shared" si="9"/>
        <v>#N/A</v>
      </c>
      <c r="AC227" s="248">
        <f t="shared" si="16"/>
        <v>87</v>
      </c>
      <c r="AD227" s="249">
        <f>vlookup(LEFT(A227,1),Coordinate,9,false)</f>
        <v>20</v>
      </c>
      <c r="AE227" s="249">
        <f>VLOOKUP(MID(A227,2,1),Coordinate,9,false)</f>
        <v>3</v>
      </c>
      <c r="AF227" s="250">
        <f>VLOOKUP(MID(A227,3,1),Coordinate,9,false)</f>
        <v>10</v>
      </c>
      <c r="AG227" s="250">
        <f>VLOOKUP(MID(A227,4,1),Coordinate,9,false)</f>
        <v>1</v>
      </c>
      <c r="AH227" s="250">
        <f>VLOOKUP(MID(A227,5,1),Coordinate,9,false)</f>
        <v>25</v>
      </c>
      <c r="AI227" s="250">
        <f>VLOOKUP(MID(A227,6,1),Coordinate,9,false)</f>
        <v>3</v>
      </c>
      <c r="AJ227" s="248">
        <f>VLOOKUP(RIGHT(A227,1),Coordinate,9,false)</f>
        <v>25</v>
      </c>
      <c r="AK227" s="251"/>
      <c r="AL227" s="251"/>
    </row>
    <row r="228">
      <c r="A228" s="259" t="s">
        <v>1955</v>
      </c>
      <c r="B228" s="240" t="str">
        <f>VLOOKUP(AC228,Planet,2,false)</f>
        <v>Theta Haggard VIII</v>
      </c>
      <c r="C228" s="260" t="s">
        <v>1248</v>
      </c>
      <c r="D228" s="248"/>
      <c r="E228" s="248" t="s">
        <v>119</v>
      </c>
      <c r="F228" s="248"/>
      <c r="G228" s="248" t="s">
        <v>119</v>
      </c>
      <c r="H228" s="248" t="s">
        <v>119</v>
      </c>
      <c r="I228" s="242">
        <f t="shared" si="6"/>
        <v>3</v>
      </c>
      <c r="J228" s="248"/>
      <c r="K228" s="248" t="s">
        <v>119</v>
      </c>
      <c r="L228" s="248"/>
      <c r="M228" s="248"/>
      <c r="N228" s="248" t="s">
        <v>119</v>
      </c>
      <c r="O228" s="242">
        <f t="shared" si="7"/>
        <v>2</v>
      </c>
      <c r="P228" s="246" t="s">
        <v>1440</v>
      </c>
      <c r="Q228" s="244" t="str">
        <f>IF(ISBLANK(P228),"",VLOOKUP(P228,Level,2,false))</f>
        <v>#N/A</v>
      </c>
      <c r="R228" s="246" t="s">
        <v>1142</v>
      </c>
      <c r="S228" s="244">
        <f>IF(ISBLANK(R228),"",VLOOKUP(R228,Level,2,false))</f>
        <v>2</v>
      </c>
      <c r="T228" s="246" t="s">
        <v>394</v>
      </c>
      <c r="U228" s="244" t="str">
        <f>IF(ISBLANK(T228),"",VLOOKUP(T228,Intelligents,2,false))</f>
        <v/>
      </c>
      <c r="V228" s="255" t="s">
        <v>119</v>
      </c>
      <c r="W228" s="255" t="s">
        <v>182</v>
      </c>
      <c r="X228" s="255" t="s">
        <v>182</v>
      </c>
      <c r="Y228" s="252"/>
      <c r="Z228" s="244">
        <f>IF(ISBLANK(A228),"",VLOOKUP(LEFT(A228,1),Coordinate,2,FALSE))</f>
        <v>5</v>
      </c>
      <c r="AA228" s="247">
        <f t="shared" si="11"/>
        <v>5</v>
      </c>
      <c r="AB228" s="248" t="str">
        <f t="shared" si="9"/>
        <v>#N/A</v>
      </c>
      <c r="AC228" s="248">
        <f t="shared" si="16"/>
        <v>48</v>
      </c>
      <c r="AD228" s="249">
        <f>vlookup(LEFT(A228,1),Coordinate,9,false)</f>
        <v>20</v>
      </c>
      <c r="AE228" s="249">
        <f>VLOOKUP(MID(A228,2,1),Coordinate,9,false)</f>
        <v>5</v>
      </c>
      <c r="AF228" s="250">
        <f>VLOOKUP(MID(A228,3,1),Coordinate,9,false)</f>
        <v>12</v>
      </c>
      <c r="AG228" s="250">
        <f>VLOOKUP(MID(A228,4,1),Coordinate,9,false)</f>
        <v>1</v>
      </c>
      <c r="AH228" s="250">
        <f>VLOOKUP(MID(A228,5,1),Coordinate,9,false)</f>
        <v>3</v>
      </c>
      <c r="AI228" s="250">
        <f>VLOOKUP(MID(A228,6,1),Coordinate,9,false)</f>
        <v>2</v>
      </c>
      <c r="AJ228" s="248">
        <f>VLOOKUP(RIGHT(A228,1),Coordinate,9,false)</f>
        <v>5</v>
      </c>
      <c r="AK228" s="251"/>
      <c r="AL228" s="251"/>
    </row>
    <row r="229">
      <c r="A229" s="254" t="s">
        <v>1958</v>
      </c>
      <c r="B229" s="240" t="str">
        <f>VLOOKUP(AC229,Planet,2,false)</f>
        <v>Gronulus DuPree V</v>
      </c>
      <c r="C229" s="260" t="s">
        <v>1333</v>
      </c>
      <c r="D229" s="249"/>
      <c r="E229" s="255" t="s">
        <v>119</v>
      </c>
      <c r="F229" s="255" t="s">
        <v>119</v>
      </c>
      <c r="G229" s="255" t="s">
        <v>119</v>
      </c>
      <c r="H229" s="249"/>
      <c r="I229" s="242">
        <f t="shared" si="6"/>
        <v>3</v>
      </c>
      <c r="J229" s="255" t="s">
        <v>119</v>
      </c>
      <c r="K229" s="249"/>
      <c r="L229" s="249"/>
      <c r="M229" s="255" t="s">
        <v>119</v>
      </c>
      <c r="N229" s="249"/>
      <c r="O229" s="242">
        <f t="shared" si="7"/>
        <v>2</v>
      </c>
      <c r="P229" s="246" t="s">
        <v>1142</v>
      </c>
      <c r="Q229" s="244">
        <f>IF(ISBLANK(P229),"",VLOOKUP(P229,Level,2,false))</f>
        <v>2</v>
      </c>
      <c r="R229" s="246" t="s">
        <v>194</v>
      </c>
      <c r="S229" s="244">
        <f>IF(ISBLANK(R229),"",VLOOKUP(R229,Level,2,false))</f>
        <v>1</v>
      </c>
      <c r="T229" s="246" t="s">
        <v>394</v>
      </c>
      <c r="U229" s="244" t="str">
        <f>IF(ISBLANK(T229),"",VLOOKUP(T229,Intelligents,2,false))</f>
        <v/>
      </c>
      <c r="V229" s="255" t="s">
        <v>182</v>
      </c>
      <c r="W229" s="255" t="s">
        <v>119</v>
      </c>
      <c r="X229" s="255" t="s">
        <v>119</v>
      </c>
      <c r="Y229" s="246" t="s">
        <v>1960</v>
      </c>
      <c r="Z229" s="244">
        <f>IF(ISBLANK(A229),"",VLOOKUP(LEFT(A229,1),Coordinate,2,FALSE))</f>
        <v>5</v>
      </c>
      <c r="AA229" s="247">
        <f t="shared" si="11"/>
        <v>5</v>
      </c>
      <c r="AB229" s="248">
        <f t="shared" si="9"/>
        <v>2</v>
      </c>
      <c r="AC229" s="248">
        <f t="shared" si="16"/>
        <v>87</v>
      </c>
      <c r="AD229" s="249">
        <f>vlookup(LEFT(A229,1),Coordinate,9,false)</f>
        <v>20</v>
      </c>
      <c r="AE229" s="249">
        <f>VLOOKUP(MID(A229,2,1),Coordinate,9,false)</f>
        <v>13</v>
      </c>
      <c r="AF229" s="250">
        <f>VLOOKUP(MID(A229,3,1),Coordinate,9,false)</f>
        <v>3</v>
      </c>
      <c r="AG229" s="250">
        <f>VLOOKUP(MID(A229,4,1),Coordinate,9,false)</f>
        <v>24</v>
      </c>
      <c r="AH229" s="250">
        <f>VLOOKUP(MID(A229,5,1),Coordinate,9,false)</f>
        <v>8</v>
      </c>
      <c r="AI229" s="250">
        <f>VLOOKUP(MID(A229,6,1),Coordinate,9,false)</f>
        <v>13</v>
      </c>
      <c r="AJ229" s="248">
        <f>VLOOKUP(RIGHT(A229,1),Coordinate,9,false)</f>
        <v>6</v>
      </c>
      <c r="AK229" s="256"/>
      <c r="AL229" s="256"/>
    </row>
    <row r="230">
      <c r="A230" s="259" t="s">
        <v>1963</v>
      </c>
      <c r="B230" s="240" t="str">
        <f>VLOOKUP(AC230,Planet,2,false)</f>
        <v>Lambda Perambulus XI</v>
      </c>
      <c r="C230" s="260" t="s">
        <v>1282</v>
      </c>
      <c r="D230" s="255" t="s">
        <v>119</v>
      </c>
      <c r="E230" s="255"/>
      <c r="F230" s="255" t="s">
        <v>119</v>
      </c>
      <c r="G230" s="255"/>
      <c r="H230" s="255" t="s">
        <v>119</v>
      </c>
      <c r="I230" s="242">
        <f t="shared" si="6"/>
        <v>3</v>
      </c>
      <c r="J230" s="255" t="s">
        <v>119</v>
      </c>
      <c r="K230" s="255"/>
      <c r="L230" s="255" t="s">
        <v>119</v>
      </c>
      <c r="M230" s="255"/>
      <c r="N230" s="255"/>
      <c r="O230" s="242">
        <f t="shared" si="7"/>
        <v>2</v>
      </c>
      <c r="P230" s="246" t="s">
        <v>194</v>
      </c>
      <c r="Q230" s="244">
        <f>IF(ISBLANK(P230),"",VLOOKUP(P230,Level,2,false))</f>
        <v>1</v>
      </c>
      <c r="R230" s="246" t="s">
        <v>394</v>
      </c>
      <c r="S230" s="244" t="str">
        <f>IF(ISBLANK(R230),"",VLOOKUP(R230,Level,2,false))</f>
        <v/>
      </c>
      <c r="T230" s="246" t="s">
        <v>394</v>
      </c>
      <c r="U230" s="244" t="str">
        <f>IF(ISBLANK(T230),"",VLOOKUP(T230,Intelligents,2,false))</f>
        <v/>
      </c>
      <c r="V230" s="255" t="s">
        <v>182</v>
      </c>
      <c r="W230" s="255" t="s">
        <v>182</v>
      </c>
      <c r="X230" s="255" t="s">
        <v>182</v>
      </c>
      <c r="Y230" s="252"/>
      <c r="Z230" s="244">
        <f>IF(ISBLANK(A230),"",VLOOKUP(LEFT(A230,1),Coordinate,2,FALSE))</f>
        <v>5</v>
      </c>
      <c r="AA230" s="247">
        <f t="shared" si="11"/>
        <v>5</v>
      </c>
      <c r="AB230" s="248">
        <f t="shared" si="9"/>
        <v>1</v>
      </c>
      <c r="AC230" s="248">
        <f t="shared" si="16"/>
        <v>66</v>
      </c>
      <c r="AD230" s="249">
        <f>vlookup(LEFT(A230,1),Coordinate,9,false)</f>
        <v>21</v>
      </c>
      <c r="AE230" s="249">
        <f>VLOOKUP(MID(A230,2,1),Coordinate,9,false)</f>
        <v>0</v>
      </c>
      <c r="AF230" s="250">
        <f>VLOOKUP(MID(A230,3,1),Coordinate,9,false)</f>
        <v>6</v>
      </c>
      <c r="AG230" s="250">
        <f>VLOOKUP(MID(A230,4,1),Coordinate,9,false)</f>
        <v>8</v>
      </c>
      <c r="AH230" s="250">
        <f>VLOOKUP(MID(A230,5,1),Coordinate,9,false)</f>
        <v>13</v>
      </c>
      <c r="AI230" s="250">
        <f>VLOOKUP(MID(A230,6,1),Coordinate,9,false)</f>
        <v>0</v>
      </c>
      <c r="AJ230" s="248">
        <f>VLOOKUP(RIGHT(A230,1),Coordinate,9,false)</f>
        <v>18</v>
      </c>
      <c r="AK230" s="251"/>
      <c r="AL230" s="251"/>
    </row>
    <row r="231">
      <c r="A231" s="259" t="s">
        <v>1965</v>
      </c>
      <c r="B231" s="240" t="str">
        <f>VLOOKUP(AC231,Planet,2,false)</f>
        <v>Rho Mexicanus III</v>
      </c>
      <c r="C231" s="260" t="s">
        <v>1280</v>
      </c>
      <c r="D231" s="255" t="s">
        <v>119</v>
      </c>
      <c r="E231" s="255"/>
      <c r="F231" s="255"/>
      <c r="G231" s="255" t="s">
        <v>119</v>
      </c>
      <c r="H231" s="255" t="s">
        <v>119</v>
      </c>
      <c r="I231" s="242">
        <f t="shared" si="6"/>
        <v>3</v>
      </c>
      <c r="J231" s="255"/>
      <c r="K231" s="255" t="s">
        <v>119</v>
      </c>
      <c r="L231" s="255"/>
      <c r="M231" s="255"/>
      <c r="N231" s="255" t="s">
        <v>119</v>
      </c>
      <c r="O231" s="242">
        <f t="shared" si="7"/>
        <v>2</v>
      </c>
      <c r="P231" s="246" t="s">
        <v>394</v>
      </c>
      <c r="Q231" s="244" t="str">
        <f>IF(ISBLANK(P231),"",VLOOKUP(P231,Level,2,false))</f>
        <v/>
      </c>
      <c r="R231" s="246" t="s">
        <v>394</v>
      </c>
      <c r="S231" s="244" t="str">
        <f>IF(ISBLANK(R231),"",VLOOKUP(R231,Level,2,false))</f>
        <v/>
      </c>
      <c r="T231" s="246" t="s">
        <v>394</v>
      </c>
      <c r="U231" s="244" t="str">
        <f>IF(ISBLANK(T231),"",VLOOKUP(T231,Intelligents,2,false))</f>
        <v/>
      </c>
      <c r="V231" s="255" t="s">
        <v>119</v>
      </c>
      <c r="W231" s="255" t="s">
        <v>182</v>
      </c>
      <c r="X231" s="255" t="s">
        <v>182</v>
      </c>
      <c r="Y231" s="252"/>
      <c r="Z231" s="244">
        <f>IF(ISBLANK(A231),"",VLOOKUP(LEFT(A231,1),Coordinate,2,FALSE))</f>
        <v>5</v>
      </c>
      <c r="AA231" s="247">
        <f t="shared" si="11"/>
        <v>5</v>
      </c>
      <c r="AB231" s="248">
        <f t="shared" si="9"/>
        <v>0</v>
      </c>
      <c r="AC231" s="248">
        <f t="shared" si="16"/>
        <v>65</v>
      </c>
      <c r="AD231" s="249">
        <f>vlookup(LEFT(A231,1),Coordinate,9,false)</f>
        <v>21</v>
      </c>
      <c r="AE231" s="249">
        <f>VLOOKUP(MID(A231,2,1),Coordinate,9,false)</f>
        <v>0</v>
      </c>
      <c r="AF231" s="250">
        <f>VLOOKUP(MID(A231,3,1),Coordinate,9,false)</f>
        <v>13</v>
      </c>
      <c r="AG231" s="250">
        <f>VLOOKUP(MID(A231,4,1),Coordinate,9,false)</f>
        <v>0</v>
      </c>
      <c r="AH231" s="250">
        <f>VLOOKUP(MID(A231,5,1),Coordinate,9,false)</f>
        <v>13</v>
      </c>
      <c r="AI231" s="250">
        <f>VLOOKUP(MID(A231,6,1),Coordinate,9,false)</f>
        <v>0</v>
      </c>
      <c r="AJ231" s="248">
        <f>VLOOKUP(RIGHT(A231,1),Coordinate,9,false)</f>
        <v>18</v>
      </c>
      <c r="AK231" s="251"/>
      <c r="AL231" s="251"/>
    </row>
    <row r="232">
      <c r="A232" s="259" t="s">
        <v>1967</v>
      </c>
      <c r="B232" s="240" t="str">
        <f>VLOOKUP(AC232,Planet,2,false)</f>
        <v>Sigma Miller IV</v>
      </c>
      <c r="C232" s="260" t="s">
        <v>1323</v>
      </c>
      <c r="D232" s="255" t="s">
        <v>119</v>
      </c>
      <c r="E232" s="255"/>
      <c r="F232" s="255" t="s">
        <v>119</v>
      </c>
      <c r="G232" s="255" t="s">
        <v>119</v>
      </c>
      <c r="H232" s="255"/>
      <c r="I232" s="242">
        <f t="shared" si="6"/>
        <v>3</v>
      </c>
      <c r="J232" s="255"/>
      <c r="K232" s="255"/>
      <c r="L232" s="255" t="s">
        <v>119</v>
      </c>
      <c r="M232" s="255" t="s">
        <v>119</v>
      </c>
      <c r="N232" s="255"/>
      <c r="O232" s="242">
        <f t="shared" si="7"/>
        <v>2</v>
      </c>
      <c r="P232" s="246" t="s">
        <v>394</v>
      </c>
      <c r="Q232" s="244" t="str">
        <f>IF(ISBLANK(P232),"",VLOOKUP(P232,Level,2,false))</f>
        <v/>
      </c>
      <c r="R232" s="246" t="s">
        <v>394</v>
      </c>
      <c r="S232" s="244" t="str">
        <f>IF(ISBLANK(R232),"",VLOOKUP(R232,Level,2,false))</f>
        <v/>
      </c>
      <c r="T232" s="246" t="s">
        <v>1175</v>
      </c>
      <c r="U232" s="244">
        <f>IF(ISBLANK(T232),"",VLOOKUP(T232,Intelligents,2,false))</f>
        <v>2</v>
      </c>
      <c r="V232" s="255" t="s">
        <v>119</v>
      </c>
      <c r="W232" s="255" t="s">
        <v>119</v>
      </c>
      <c r="X232" s="255" t="s">
        <v>119</v>
      </c>
      <c r="Y232" s="252"/>
      <c r="Z232" s="244">
        <f>IF(ISBLANK(A232),"",VLOOKUP(LEFT(A232,1),Coordinate,2,FALSE))</f>
        <v>5</v>
      </c>
      <c r="AA232" s="247">
        <f t="shared" si="11"/>
        <v>5</v>
      </c>
      <c r="AB232" s="248">
        <f t="shared" si="9"/>
        <v>1</v>
      </c>
      <c r="AC232" s="248">
        <f t="shared" si="16"/>
        <v>82</v>
      </c>
      <c r="AD232" s="249">
        <f>vlookup(LEFT(A232,1),Coordinate,9,false)</f>
        <v>21</v>
      </c>
      <c r="AE232" s="249">
        <f>VLOOKUP(MID(A232,2,1),Coordinate,9,false)</f>
        <v>4</v>
      </c>
      <c r="AF232" s="250">
        <f>VLOOKUP(MID(A232,3,1),Coordinate,9,false)</f>
        <v>17</v>
      </c>
      <c r="AG232" s="250">
        <f>VLOOKUP(MID(A232,4,1),Coordinate,9,false)</f>
        <v>15</v>
      </c>
      <c r="AH232" s="250">
        <f>VLOOKUP(MID(A232,5,1),Coordinate,9,false)</f>
        <v>8</v>
      </c>
      <c r="AI232" s="250">
        <f>VLOOKUP(MID(A232,6,1),Coordinate,9,false)</f>
        <v>13</v>
      </c>
      <c r="AJ232" s="248">
        <f>VLOOKUP(RIGHT(A232,1),Coordinate,9,false)</f>
        <v>4</v>
      </c>
      <c r="AK232" s="256"/>
      <c r="AL232" s="256"/>
    </row>
    <row r="233">
      <c r="A233" s="259" t="s">
        <v>1968</v>
      </c>
      <c r="B233" s="240" t="str">
        <f>VLOOKUP(AC233,Planet,2,false)</f>
        <v>Milkius O'Kelly X</v>
      </c>
      <c r="C233" s="246" t="s">
        <v>1257</v>
      </c>
      <c r="D233" s="255"/>
      <c r="E233" s="255"/>
      <c r="F233" s="255" t="s">
        <v>119</v>
      </c>
      <c r="G233" s="255" t="s">
        <v>119</v>
      </c>
      <c r="H233" s="255" t="s">
        <v>119</v>
      </c>
      <c r="I233" s="242">
        <f t="shared" si="6"/>
        <v>3</v>
      </c>
      <c r="J233" s="255"/>
      <c r="K233" s="255" t="s">
        <v>119</v>
      </c>
      <c r="L233" s="255" t="s">
        <v>119</v>
      </c>
      <c r="M233" s="255"/>
      <c r="N233" s="255"/>
      <c r="O233" s="242">
        <f t="shared" si="7"/>
        <v>2</v>
      </c>
      <c r="P233" s="246" t="s">
        <v>394</v>
      </c>
      <c r="Q233" s="244" t="str">
        <f>IF(ISBLANK(P233),"",VLOOKUP(P233,Level,2,false))</f>
        <v/>
      </c>
      <c r="R233" s="246" t="s">
        <v>1452</v>
      </c>
      <c r="S233" s="244" t="str">
        <f>IF(ISBLANK(R233),"",VLOOKUP(R233,Level,2,false))</f>
        <v>#N/A</v>
      </c>
      <c r="T233" s="246" t="s">
        <v>394</v>
      </c>
      <c r="U233" s="244" t="str">
        <f>IF(ISBLANK(T233),"",VLOOKUP(T233,Intelligents,2,false))</f>
        <v/>
      </c>
      <c r="V233" s="255" t="s">
        <v>182</v>
      </c>
      <c r="W233" s="255" t="s">
        <v>119</v>
      </c>
      <c r="X233" s="255" t="s">
        <v>119</v>
      </c>
      <c r="Y233" s="246" t="s">
        <v>1588</v>
      </c>
      <c r="Z233" s="244">
        <f>IF(ISBLANK(A233),"",VLOOKUP(LEFT(A233,1),Coordinate,2,FALSE))</f>
        <v>5</v>
      </c>
      <c r="AA233" s="247">
        <f t="shared" si="11"/>
        <v>5</v>
      </c>
      <c r="AB233" s="248" t="str">
        <f t="shared" si="9"/>
        <v>#N/A</v>
      </c>
      <c r="AC233" s="248">
        <f t="shared" si="16"/>
        <v>53</v>
      </c>
      <c r="AD233" s="249">
        <f>vlookup(LEFT(A233,1),Coordinate,9,false)</f>
        <v>21</v>
      </c>
      <c r="AE233" s="249">
        <f>VLOOKUP(MID(A233,2,1),Coordinate,9,false)</f>
        <v>10</v>
      </c>
      <c r="AF233" s="250">
        <f>VLOOKUP(MID(A233,3,1),Coordinate,9,false)</f>
        <v>13</v>
      </c>
      <c r="AG233" s="250">
        <f>VLOOKUP(MID(A233,4,1),Coordinate,9,false)</f>
        <v>0</v>
      </c>
      <c r="AH233" s="250">
        <f>VLOOKUP(MID(A233,5,1),Coordinate,9,false)</f>
        <v>2</v>
      </c>
      <c r="AI233" s="250">
        <f>VLOOKUP(MID(A233,6,1),Coordinate,9,false)</f>
        <v>5</v>
      </c>
      <c r="AJ233" s="248">
        <f>VLOOKUP(RIGHT(A233,1),Coordinate,9,false)</f>
        <v>2</v>
      </c>
      <c r="AK233" s="251"/>
      <c r="AL233" s="251"/>
    </row>
    <row r="234">
      <c r="A234" s="254" t="s">
        <v>1969</v>
      </c>
      <c r="B234" s="240" t="str">
        <f>VLOOKUP(AC234,Planet,2,false)</f>
        <v>Nu O'Kelly I</v>
      </c>
      <c r="C234" s="246" t="s">
        <v>1353</v>
      </c>
      <c r="D234" s="255" t="s">
        <v>119</v>
      </c>
      <c r="E234" s="249"/>
      <c r="F234" s="255" t="s">
        <v>119</v>
      </c>
      <c r="G234" s="255" t="s">
        <v>119</v>
      </c>
      <c r="H234" s="249"/>
      <c r="I234" s="242">
        <f t="shared" si="6"/>
        <v>3</v>
      </c>
      <c r="J234" s="249"/>
      <c r="K234" s="255" t="s">
        <v>119</v>
      </c>
      <c r="L234" s="249"/>
      <c r="M234" s="249"/>
      <c r="N234" s="255" t="s">
        <v>119</v>
      </c>
      <c r="O234" s="242">
        <f t="shared" si="7"/>
        <v>2</v>
      </c>
      <c r="P234" s="246" t="s">
        <v>1440</v>
      </c>
      <c r="Q234" s="244" t="str">
        <f>IF(ISBLANK(P234),"",VLOOKUP(P234,Level,2,false))</f>
        <v>#N/A</v>
      </c>
      <c r="R234" s="246" t="s">
        <v>394</v>
      </c>
      <c r="S234" s="244" t="str">
        <f>IF(ISBLANK(R234),"",VLOOKUP(R234,Level,2,false))</f>
        <v/>
      </c>
      <c r="T234" s="246" t="s">
        <v>394</v>
      </c>
      <c r="U234" s="244" t="str">
        <f>IF(ISBLANK(T234),"",VLOOKUP(T234,Intelligents,2,false))</f>
        <v/>
      </c>
      <c r="V234" s="255" t="s">
        <v>119</v>
      </c>
      <c r="W234" s="255" t="s">
        <v>119</v>
      </c>
      <c r="X234" s="255" t="s">
        <v>119</v>
      </c>
      <c r="Y234" s="246" t="s">
        <v>1971</v>
      </c>
      <c r="Z234" s="244">
        <f>IF(ISBLANK(A234),"",VLOOKUP(LEFT(A234,1),Coordinate,2,FALSE))</f>
        <v>5</v>
      </c>
      <c r="AA234" s="247">
        <f t="shared" si="11"/>
        <v>5</v>
      </c>
      <c r="AB234" s="248" t="str">
        <f t="shared" si="9"/>
        <v>#N/A</v>
      </c>
      <c r="AC234" s="248">
        <f t="shared" si="16"/>
        <v>97</v>
      </c>
      <c r="AD234" s="249">
        <f>vlookup(LEFT(A234,1),Coordinate,9,false)</f>
        <v>21</v>
      </c>
      <c r="AE234" s="249">
        <f>VLOOKUP(MID(A234,2,1),Coordinate,9,false)</f>
        <v>10</v>
      </c>
      <c r="AF234" s="250">
        <f>VLOOKUP(MID(A234,3,1),Coordinate,9,false)</f>
        <v>19</v>
      </c>
      <c r="AG234" s="250">
        <f>VLOOKUP(MID(A234,4,1),Coordinate,9,false)</f>
        <v>21</v>
      </c>
      <c r="AH234" s="250">
        <f>VLOOKUP(MID(A234,5,1),Coordinate,9,false)</f>
        <v>12</v>
      </c>
      <c r="AI234" s="250">
        <f>VLOOKUP(MID(A234,6,1),Coordinate,9,false)</f>
        <v>13</v>
      </c>
      <c r="AJ234" s="248">
        <f>VLOOKUP(RIGHT(A234,1),Coordinate,9,false)</f>
        <v>1</v>
      </c>
      <c r="AK234" s="251"/>
      <c r="AL234" s="251"/>
    </row>
    <row r="235">
      <c r="A235" s="363" t="s">
        <v>1972</v>
      </c>
      <c r="B235" s="240" t="str">
        <f>VLOOKUP(AC235,Planet,2,false)</f>
        <v>Gamma Adams VII</v>
      </c>
      <c r="C235" s="246" t="s">
        <v>1321</v>
      </c>
      <c r="D235" s="255" t="s">
        <v>121</v>
      </c>
      <c r="E235" s="249"/>
      <c r="F235" s="255" t="s">
        <v>121</v>
      </c>
      <c r="G235" s="255" t="s">
        <v>121</v>
      </c>
      <c r="H235" s="249"/>
      <c r="I235" s="242">
        <f t="shared" si="6"/>
        <v>3</v>
      </c>
      <c r="J235" s="255"/>
      <c r="K235" s="255" t="s">
        <v>121</v>
      </c>
      <c r="L235" s="255" t="s">
        <v>121</v>
      </c>
      <c r="M235" s="249"/>
      <c r="N235" s="255"/>
      <c r="O235" s="242">
        <f t="shared" si="7"/>
        <v>2</v>
      </c>
      <c r="P235" s="246" t="s">
        <v>394</v>
      </c>
      <c r="Q235" s="244" t="str">
        <f>IF(ISBLANK(P235),"",VLOOKUP(P235,Level,2,false))</f>
        <v/>
      </c>
      <c r="R235" s="246" t="s">
        <v>394</v>
      </c>
      <c r="S235" s="244" t="str">
        <f>IF(ISBLANK(R235),"",VLOOKUP(R235,Level,2,false))</f>
        <v/>
      </c>
      <c r="T235" s="246" t="s">
        <v>1175</v>
      </c>
      <c r="U235" s="244">
        <f>IF(ISBLANK(T235),"",VLOOKUP(T235,Intelligents,2,false))</f>
        <v>2</v>
      </c>
      <c r="V235" s="255" t="s">
        <v>119</v>
      </c>
      <c r="W235" s="255" t="s">
        <v>182</v>
      </c>
      <c r="X235" s="255" t="s">
        <v>180</v>
      </c>
      <c r="Y235" s="260"/>
      <c r="Z235" s="244">
        <f>IF(ISBLANK(A235),"",VLOOKUP(LEFT(A235,1),Coordinate,2,FALSE))</f>
        <v>5</v>
      </c>
      <c r="AA235" s="247">
        <f t="shared" si="11"/>
        <v>5</v>
      </c>
      <c r="AB235" s="248">
        <f t="shared" si="9"/>
        <v>1</v>
      </c>
      <c r="AC235" s="248">
        <f t="shared" si="16"/>
        <v>81</v>
      </c>
      <c r="AD235" s="249">
        <f>vlookup(LEFT(A235,1),Coordinate,9,false)</f>
        <v>22</v>
      </c>
      <c r="AE235" s="249">
        <f>VLOOKUP(MID(A235,2,1),Coordinate,9,false)</f>
        <v>0</v>
      </c>
      <c r="AF235" s="250">
        <f>VLOOKUP(MID(A235,3,1),Coordinate,9,false)</f>
        <v>11</v>
      </c>
      <c r="AG235" s="250">
        <f>VLOOKUP(MID(A235,4,1),Coordinate,9,false)</f>
        <v>12</v>
      </c>
      <c r="AH235" s="250">
        <f>VLOOKUP(MID(A235,5,1),Coordinate,9,false)</f>
        <v>0</v>
      </c>
      <c r="AI235" s="250">
        <f>VLOOKUP(MID(A235,6,1),Coordinate,9,false)</f>
        <v>17</v>
      </c>
      <c r="AJ235" s="248">
        <f>VLOOKUP(RIGHT(A235,1),Coordinate,9,false)</f>
        <v>19</v>
      </c>
      <c r="AK235" s="415"/>
      <c r="AL235" s="415"/>
    </row>
    <row r="236">
      <c r="A236" s="259" t="s">
        <v>1976</v>
      </c>
      <c r="B236" s="240" t="str">
        <f>VLOOKUP(AC236,Planet,2,false)</f>
        <v>Theta Misogynous X</v>
      </c>
      <c r="C236" s="246" t="s">
        <v>1607</v>
      </c>
      <c r="D236" s="249"/>
      <c r="E236" s="249"/>
      <c r="F236" s="255" t="s">
        <v>119</v>
      </c>
      <c r="G236" s="255" t="s">
        <v>119</v>
      </c>
      <c r="H236" s="249"/>
      <c r="I236" s="242">
        <f t="shared" si="6"/>
        <v>2</v>
      </c>
      <c r="J236" s="255" t="s">
        <v>119</v>
      </c>
      <c r="K236" s="255" t="s">
        <v>119</v>
      </c>
      <c r="L236" s="249"/>
      <c r="M236" s="249"/>
      <c r="N236" s="255" t="s">
        <v>119</v>
      </c>
      <c r="O236" s="242">
        <f t="shared" si="7"/>
        <v>3</v>
      </c>
      <c r="P236" s="246" t="s">
        <v>394</v>
      </c>
      <c r="Q236" s="244" t="str">
        <f>IF(ISBLANK(P236),"",VLOOKUP(P236,Level,2,false))</f>
        <v/>
      </c>
      <c r="R236" s="246" t="s">
        <v>1452</v>
      </c>
      <c r="S236" s="244" t="str">
        <f>IF(ISBLANK(R236),"",VLOOKUP(R236,Level,2,false))</f>
        <v>#N/A</v>
      </c>
      <c r="T236" s="246" t="s">
        <v>394</v>
      </c>
      <c r="U236" s="244" t="str">
        <f>IF(ISBLANK(T236),"",VLOOKUP(T236,Intelligents,2,false))</f>
        <v/>
      </c>
      <c r="V236" s="255" t="s">
        <v>119</v>
      </c>
      <c r="W236" s="255" t="s">
        <v>182</v>
      </c>
      <c r="X236" s="255" t="s">
        <v>119</v>
      </c>
      <c r="Y236" s="260" t="s">
        <v>1490</v>
      </c>
      <c r="Z236" s="244">
        <f>IF(ISBLANK(A236),"",VLOOKUP(LEFT(A236,1),Coordinate,2,FALSE))</f>
        <v>5</v>
      </c>
      <c r="AA236" s="247">
        <f t="shared" si="11"/>
        <v>5</v>
      </c>
      <c r="AB236" s="248" t="str">
        <f t="shared" si="9"/>
        <v>#N/A</v>
      </c>
      <c r="AC236" s="248">
        <f t="shared" si="16"/>
        <v>61</v>
      </c>
      <c r="AD236" s="249">
        <f>vlookup(LEFT(A236,1),Coordinate,9,false)</f>
        <v>22</v>
      </c>
      <c r="AE236" s="249">
        <f>VLOOKUP(MID(A236,2,1),Coordinate,9,false)</f>
        <v>0</v>
      </c>
      <c r="AF236" s="250">
        <f>VLOOKUP(MID(A236,3,1),Coordinate,9,false)</f>
        <v>17</v>
      </c>
      <c r="AG236" s="250">
        <f>VLOOKUP(MID(A236,4,1),Coordinate,9,false)</f>
        <v>1</v>
      </c>
      <c r="AH236" s="250">
        <f>VLOOKUP(MID(A236,5,1),Coordinate,9,false)</f>
        <v>4</v>
      </c>
      <c r="AI236" s="250">
        <f>VLOOKUP(MID(A236,6,1),Coordinate,9,false)</f>
        <v>0</v>
      </c>
      <c r="AJ236" s="248">
        <f>VLOOKUP(RIGHT(A236,1),Coordinate,9,false)</f>
        <v>17</v>
      </c>
      <c r="AK236" s="251"/>
      <c r="AL236" s="251"/>
    </row>
    <row r="237">
      <c r="A237" s="259" t="s">
        <v>1980</v>
      </c>
      <c r="B237" s="240" t="str">
        <f>VLOOKUP(AC237,Planet,2,false)</f>
        <v>Xi McNichols I</v>
      </c>
      <c r="C237" s="260" t="s">
        <v>1343</v>
      </c>
      <c r="D237" s="255" t="s">
        <v>119</v>
      </c>
      <c r="E237" s="255" t="s">
        <v>119</v>
      </c>
      <c r="F237" s="255"/>
      <c r="G237" s="255"/>
      <c r="H237" s="255" t="s">
        <v>119</v>
      </c>
      <c r="I237" s="242">
        <f t="shared" si="6"/>
        <v>3</v>
      </c>
      <c r="J237" s="255"/>
      <c r="K237" s="255" t="s">
        <v>119</v>
      </c>
      <c r="L237" s="255"/>
      <c r="M237" s="255" t="s">
        <v>119</v>
      </c>
      <c r="N237" s="255"/>
      <c r="O237" s="242">
        <f t="shared" si="7"/>
        <v>2</v>
      </c>
      <c r="P237" s="246" t="s">
        <v>394</v>
      </c>
      <c r="Q237" s="244" t="str">
        <f>IF(ISBLANK(P237),"",VLOOKUP(P237,Level,2,false))</f>
        <v/>
      </c>
      <c r="R237" s="246" t="s">
        <v>1440</v>
      </c>
      <c r="S237" s="244" t="str">
        <f>IF(ISBLANK(R237),"",VLOOKUP(R237,Level,2,false))</f>
        <v>#N/A</v>
      </c>
      <c r="T237" s="246" t="s">
        <v>394</v>
      </c>
      <c r="U237" s="244" t="str">
        <f>IF(ISBLANK(T237),"",VLOOKUP(T237,Intelligents,2,false))</f>
        <v/>
      </c>
      <c r="V237" s="255" t="s">
        <v>182</v>
      </c>
      <c r="W237" s="255" t="s">
        <v>119</v>
      </c>
      <c r="X237" s="255" t="s">
        <v>182</v>
      </c>
      <c r="Y237" s="252"/>
      <c r="Z237" s="244">
        <f>IF(ISBLANK(A237),"",VLOOKUP(LEFT(A237,1),Coordinate,2,FALSE))</f>
        <v>5</v>
      </c>
      <c r="AA237" s="247">
        <f t="shared" si="11"/>
        <v>5</v>
      </c>
      <c r="AB237" s="248" t="str">
        <f t="shared" si="9"/>
        <v>#N/A</v>
      </c>
      <c r="AC237" s="248">
        <f t="shared" si="16"/>
        <v>92</v>
      </c>
      <c r="AD237" s="249">
        <f>vlookup(LEFT(A237,1),Coordinate,9,false)</f>
        <v>22</v>
      </c>
      <c r="AE237" s="249">
        <f>VLOOKUP(MID(A237,2,1),Coordinate,9,false)</f>
        <v>13</v>
      </c>
      <c r="AF237" s="250">
        <f>VLOOKUP(MID(A237,3,1),Coordinate,9,false)</f>
        <v>17</v>
      </c>
      <c r="AG237" s="250">
        <f>VLOOKUP(MID(A237,4,1),Coordinate,9,false)</f>
        <v>25</v>
      </c>
      <c r="AH237" s="250">
        <f>VLOOKUP(MID(A237,5,1),Coordinate,9,false)</f>
        <v>6</v>
      </c>
      <c r="AI237" s="250">
        <f>VLOOKUP(MID(A237,6,1),Coordinate,9,false)</f>
        <v>2</v>
      </c>
      <c r="AJ237" s="248">
        <f>VLOOKUP(RIGHT(A237,1),Coordinate,9,false)</f>
        <v>7</v>
      </c>
      <c r="AK237" s="251"/>
      <c r="AL237" s="251"/>
    </row>
    <row r="238">
      <c r="A238" s="254" t="s">
        <v>1983</v>
      </c>
      <c r="B238" s="240" t="str">
        <f>VLOOKUP(AC238,Planet,2,false)</f>
        <v>Allopecius Khan VII</v>
      </c>
      <c r="C238" s="261" t="s">
        <v>1299</v>
      </c>
      <c r="D238" s="255" t="s">
        <v>119</v>
      </c>
      <c r="E238" s="255" t="s">
        <v>119</v>
      </c>
      <c r="F238" s="249"/>
      <c r="G238" s="249"/>
      <c r="H238" s="255" t="s">
        <v>119</v>
      </c>
      <c r="I238" s="242">
        <f t="shared" si="6"/>
        <v>3</v>
      </c>
      <c r="J238" s="255" t="s">
        <v>119</v>
      </c>
      <c r="K238" s="249"/>
      <c r="L238" s="255" t="s">
        <v>119</v>
      </c>
      <c r="M238" s="249"/>
      <c r="N238" s="249"/>
      <c r="O238" s="242">
        <f t="shared" si="7"/>
        <v>2</v>
      </c>
      <c r="P238" s="246" t="s">
        <v>1440</v>
      </c>
      <c r="Q238" s="244" t="str">
        <f>IF(ISBLANK(P238),"",VLOOKUP(P238,Level,2,false))</f>
        <v>#N/A</v>
      </c>
      <c r="R238" s="246" t="s">
        <v>1452</v>
      </c>
      <c r="S238" s="244" t="str">
        <f>IF(ISBLANK(R238),"",VLOOKUP(R238,Level,2,false))</f>
        <v>#N/A</v>
      </c>
      <c r="T238" s="246" t="s">
        <v>1175</v>
      </c>
      <c r="U238" s="244">
        <f>IF(ISBLANK(T238),"",VLOOKUP(T238,Intelligents,2,false))</f>
        <v>2</v>
      </c>
      <c r="V238" s="249"/>
      <c r="W238" s="255" t="s">
        <v>119</v>
      </c>
      <c r="X238" s="249"/>
      <c r="Y238" s="252"/>
      <c r="Z238" s="244">
        <f>IF(ISBLANK(A238),"",VLOOKUP(LEFT(A238,1),Coordinate,2,FALSE))</f>
        <v>5</v>
      </c>
      <c r="AA238" s="247">
        <f t="shared" si="11"/>
        <v>5</v>
      </c>
      <c r="AB238" s="248" t="str">
        <f t="shared" si="9"/>
        <v>#N/A</v>
      </c>
      <c r="AC238" s="248">
        <f t="shared" si="16"/>
        <v>72</v>
      </c>
      <c r="AD238" s="249">
        <f>vlookup(LEFT(A238,1),Coordinate,9,false)</f>
        <v>22</v>
      </c>
      <c r="AE238" s="249">
        <f>VLOOKUP(MID(A238,2,1),Coordinate,9,false)</f>
        <v>20</v>
      </c>
      <c r="AF238" s="250">
        <f>VLOOKUP(MID(A238,3,1),Coordinate,9,false)</f>
        <v>19</v>
      </c>
      <c r="AG238" s="250">
        <f>VLOOKUP(MID(A238,4,1),Coordinate,9,false)</f>
        <v>5</v>
      </c>
      <c r="AH238" s="250">
        <f>VLOOKUP(MID(A238,5,1),Coordinate,9,false)</f>
        <v>0</v>
      </c>
      <c r="AI238" s="250">
        <f>VLOOKUP(MID(A238,6,1),Coordinate,9,false)</f>
        <v>2</v>
      </c>
      <c r="AJ238" s="248">
        <f>VLOOKUP(RIGHT(A238,1),Coordinate,9,false)</f>
        <v>4</v>
      </c>
      <c r="AK238" s="251"/>
      <c r="AL238" s="251"/>
    </row>
    <row r="239">
      <c r="A239" s="259" t="s">
        <v>1985</v>
      </c>
      <c r="B239" s="240" t="str">
        <f>VLOOKUP(AC239,Planet,2,false)</f>
        <v>Kappa Thompson I</v>
      </c>
      <c r="C239" s="261" t="s">
        <v>1403</v>
      </c>
      <c r="D239" s="255"/>
      <c r="E239" s="255"/>
      <c r="F239" s="255" t="s">
        <v>119</v>
      </c>
      <c r="G239" s="255" t="s">
        <v>119</v>
      </c>
      <c r="H239" s="255" t="s">
        <v>119</v>
      </c>
      <c r="I239" s="242">
        <f t="shared" si="6"/>
        <v>3</v>
      </c>
      <c r="J239" s="255"/>
      <c r="K239" s="255" t="s">
        <v>119</v>
      </c>
      <c r="L239" s="249"/>
      <c r="M239" s="249"/>
      <c r="N239" s="255" t="s">
        <v>119</v>
      </c>
      <c r="O239" s="242">
        <f t="shared" si="7"/>
        <v>2</v>
      </c>
      <c r="P239" s="246" t="s">
        <v>194</v>
      </c>
      <c r="Q239" s="244">
        <f>IF(ISBLANK(P239),"",VLOOKUP(P239,Level,2,false))</f>
        <v>1</v>
      </c>
      <c r="R239" s="246" t="s">
        <v>194</v>
      </c>
      <c r="S239" s="244">
        <f>IF(ISBLANK(R239),"",VLOOKUP(R239,Level,2,false))</f>
        <v>1</v>
      </c>
      <c r="T239" s="246" t="s">
        <v>394</v>
      </c>
      <c r="U239" s="244" t="str">
        <f>IF(ISBLANK(T239),"",VLOOKUP(T239,Intelligents,2,false))</f>
        <v/>
      </c>
      <c r="V239" s="255"/>
      <c r="W239" s="255"/>
      <c r="X239" s="255"/>
      <c r="Y239" s="246" t="s">
        <v>1988</v>
      </c>
      <c r="Z239" s="244">
        <f>IF(ISBLANK(A239),"",VLOOKUP(LEFT(A239,1),Coordinate,2,FALSE))</f>
        <v>5</v>
      </c>
      <c r="AA239" s="247">
        <f t="shared" si="11"/>
        <v>5</v>
      </c>
      <c r="AB239" s="248">
        <f t="shared" si="9"/>
        <v>2</v>
      </c>
      <c r="AC239" s="248">
        <f t="shared" si="16"/>
        <v>164</v>
      </c>
      <c r="AD239" s="249">
        <f>vlookup(LEFT(A239,1),Coordinate,9,false)</f>
        <v>23</v>
      </c>
      <c r="AE239" s="249">
        <f>VLOOKUP(MID(A239,2,1),Coordinate,9,false)</f>
        <v>24</v>
      </c>
      <c r="AF239" s="250">
        <f>VLOOKUP(MID(A239,3,1),Coordinate,9,false)</f>
        <v>23</v>
      </c>
      <c r="AG239" s="250">
        <f>VLOOKUP(MID(A239,4,1),Coordinate,9,false)</f>
        <v>24</v>
      </c>
      <c r="AH239" s="250">
        <f>VLOOKUP(MID(A239,5,1),Coordinate,9,false)</f>
        <v>23</v>
      </c>
      <c r="AI239" s="250">
        <f>VLOOKUP(MID(A239,6,1),Coordinate,9,false)</f>
        <v>24</v>
      </c>
      <c r="AJ239" s="248">
        <f>VLOOKUP(RIGHT(A239,1),Coordinate,9,false)</f>
        <v>23</v>
      </c>
      <c r="AK239" s="251"/>
      <c r="AL239" s="251"/>
    </row>
    <row r="240">
      <c r="A240" s="259" t="s">
        <v>1990</v>
      </c>
      <c r="B240" s="240" t="str">
        <f>VLOOKUP(AC240,Planet,2,false)</f>
        <v>Humptydumptus Young I</v>
      </c>
      <c r="C240" s="260" t="s">
        <v>1205</v>
      </c>
      <c r="D240" s="255" t="s">
        <v>119</v>
      </c>
      <c r="E240" s="255" t="s">
        <v>119</v>
      </c>
      <c r="F240" s="249"/>
      <c r="G240" s="249"/>
      <c r="H240" s="255" t="s">
        <v>119</v>
      </c>
      <c r="I240" s="242">
        <f t="shared" si="6"/>
        <v>3</v>
      </c>
      <c r="J240" s="255" t="s">
        <v>119</v>
      </c>
      <c r="K240" s="249"/>
      <c r="L240" s="249"/>
      <c r="M240" s="249"/>
      <c r="N240" s="255" t="s">
        <v>119</v>
      </c>
      <c r="O240" s="242">
        <f t="shared" si="7"/>
        <v>2</v>
      </c>
      <c r="P240" s="246" t="s">
        <v>194</v>
      </c>
      <c r="Q240" s="244">
        <f>IF(ISBLANK(P240),"",VLOOKUP(P240,Level,2,false))</f>
        <v>1</v>
      </c>
      <c r="R240" s="246" t="s">
        <v>394</v>
      </c>
      <c r="S240" s="244" t="str">
        <f>IF(ISBLANK(R240),"",VLOOKUP(R240,Level,2,false))</f>
        <v/>
      </c>
      <c r="T240" s="246" t="s">
        <v>394</v>
      </c>
      <c r="U240" s="244" t="str">
        <f>IF(ISBLANK(T240),"",VLOOKUP(T240,Intelligents,2,false))</f>
        <v/>
      </c>
      <c r="V240" s="255" t="s">
        <v>182</v>
      </c>
      <c r="W240" s="255" t="s">
        <v>119</v>
      </c>
      <c r="X240" s="255" t="s">
        <v>182</v>
      </c>
      <c r="Z240" s="244">
        <f>IF(ISBLANK(A240),"",VLOOKUP(LEFT(A240,1),Coordinate,2,FALSE))</f>
        <v>5</v>
      </c>
      <c r="AA240" s="247">
        <f t="shared" si="11"/>
        <v>5</v>
      </c>
      <c r="AB240" s="248">
        <f t="shared" si="9"/>
        <v>1</v>
      </c>
      <c r="AC240" s="248">
        <f t="shared" si="16"/>
        <v>24</v>
      </c>
      <c r="AD240" s="249">
        <f>vlookup(LEFT(A240,1),Coordinate,9,false)</f>
        <v>24</v>
      </c>
      <c r="AE240" s="249">
        <f>VLOOKUP(MID(A240,2,1),Coordinate,9,false)</f>
        <v>0</v>
      </c>
      <c r="AF240" s="250">
        <f>VLOOKUP(MID(A240,3,1),Coordinate,9,false)</f>
        <v>0</v>
      </c>
      <c r="AG240" s="250">
        <f>VLOOKUP(MID(A240,4,1),Coordinate,9,false)</f>
        <v>0</v>
      </c>
      <c r="AH240" s="250">
        <f>VLOOKUP(MID(A240,5,1),Coordinate,9,false)</f>
        <v>0</v>
      </c>
      <c r="AI240" s="250">
        <f>VLOOKUP(MID(A240,6,1),Coordinate,9,false)</f>
        <v>0</v>
      </c>
      <c r="AJ240" s="248">
        <f>VLOOKUP(RIGHT(A240,1),Coordinate,9,false)</f>
        <v>0</v>
      </c>
      <c r="AK240" s="251"/>
      <c r="AL240" s="251"/>
    </row>
    <row r="241">
      <c r="A241" s="259" t="s">
        <v>982</v>
      </c>
      <c r="B241" s="240" t="str">
        <f>VLOOKUP(AC241,Planet,2,false)</f>
        <v>Pi Waldorf XI</v>
      </c>
      <c r="C241" s="260" t="s">
        <v>1313</v>
      </c>
      <c r="D241" s="255" t="s">
        <v>119</v>
      </c>
      <c r="E241" s="255" t="s">
        <v>119</v>
      </c>
      <c r="F241" s="255" t="s">
        <v>119</v>
      </c>
      <c r="G241" s="255"/>
      <c r="H241" s="255"/>
      <c r="I241" s="242">
        <f t="shared" si="6"/>
        <v>3</v>
      </c>
      <c r="J241" s="255" t="s">
        <v>119</v>
      </c>
      <c r="K241" s="255" t="s">
        <v>119</v>
      </c>
      <c r="L241" s="255"/>
      <c r="M241" s="255"/>
      <c r="N241" s="255"/>
      <c r="O241" s="242">
        <f t="shared" si="7"/>
        <v>2</v>
      </c>
      <c r="P241" s="246" t="s">
        <v>1440</v>
      </c>
      <c r="Q241" s="244" t="str">
        <f>IF(ISBLANK(P241),"",VLOOKUP(P241,Level,2,false))</f>
        <v>#N/A</v>
      </c>
      <c r="R241" s="246" t="s">
        <v>394</v>
      </c>
      <c r="S241" s="244" t="str">
        <f>IF(ISBLANK(R241),"",VLOOKUP(R241,Level,2,false))</f>
        <v/>
      </c>
      <c r="T241" s="246" t="s">
        <v>394</v>
      </c>
      <c r="U241" s="244" t="str">
        <f>IF(ISBLANK(T241),"",VLOOKUP(T241,Intelligents,2,false))</f>
        <v/>
      </c>
      <c r="V241" s="255" t="s">
        <v>119</v>
      </c>
      <c r="W241" s="255" t="s">
        <v>119</v>
      </c>
      <c r="X241" s="255" t="s">
        <v>182</v>
      </c>
      <c r="Y241" s="252"/>
      <c r="Z241" s="244">
        <f>IF(ISBLANK(A241),"",VLOOKUP(LEFT(A241,1),Coordinate,2,FALSE))</f>
        <v>5</v>
      </c>
      <c r="AA241" s="247">
        <f t="shared" si="11"/>
        <v>5</v>
      </c>
      <c r="AB241" s="248" t="str">
        <f t="shared" si="9"/>
        <v>#N/A</v>
      </c>
      <c r="AC241" s="248">
        <f t="shared" si="16"/>
        <v>77</v>
      </c>
      <c r="AD241" s="249">
        <f>vlookup(LEFT(A241,1),Coordinate,9,false)</f>
        <v>24</v>
      </c>
      <c r="AE241" s="249">
        <f>VLOOKUP(MID(A241,2,1),Coordinate,9,false)</f>
        <v>0</v>
      </c>
      <c r="AF241" s="250">
        <f>VLOOKUP(MID(A241,3,1),Coordinate,9,false)</f>
        <v>24</v>
      </c>
      <c r="AG241" s="250">
        <f>VLOOKUP(MID(A241,4,1),Coordinate,9,false)</f>
        <v>9</v>
      </c>
      <c r="AH241" s="250">
        <f>VLOOKUP(MID(A241,5,1),Coordinate,9,false)</f>
        <v>8</v>
      </c>
      <c r="AI241" s="250">
        <f>VLOOKUP(MID(A241,6,1),Coordinate,9,false)</f>
        <v>2</v>
      </c>
      <c r="AJ241" s="248">
        <f>VLOOKUP(RIGHT(A241,1),Coordinate,9,false)</f>
        <v>10</v>
      </c>
      <c r="AK241" s="251"/>
      <c r="AL241" s="251"/>
    </row>
    <row r="242">
      <c r="A242" s="254" t="s">
        <v>1995</v>
      </c>
      <c r="B242" s="240" t="str">
        <f>VLOOKUP(AC242,Planet,2,false)</f>
        <v>Lambda Hall III</v>
      </c>
      <c r="C242" s="260" t="s">
        <v>1378</v>
      </c>
      <c r="D242" s="255" t="s">
        <v>119</v>
      </c>
      <c r="E242" s="255" t="s">
        <v>119</v>
      </c>
      <c r="F242" s="249"/>
      <c r="G242" s="255" t="s">
        <v>119</v>
      </c>
      <c r="H242" s="255"/>
      <c r="I242" s="242">
        <f t="shared" si="6"/>
        <v>3</v>
      </c>
      <c r="J242" s="255" t="s">
        <v>119</v>
      </c>
      <c r="K242" s="249"/>
      <c r="L242" s="249"/>
      <c r="M242" s="249"/>
      <c r="N242" s="255" t="s">
        <v>119</v>
      </c>
      <c r="O242" s="242">
        <f t="shared" si="7"/>
        <v>2</v>
      </c>
      <c r="P242" s="246" t="s">
        <v>394</v>
      </c>
      <c r="Q242" s="244" t="str">
        <f>IF(ISBLANK(P242),"",VLOOKUP(P242,Level,2,false))</f>
        <v/>
      </c>
      <c r="R242" s="246" t="s">
        <v>394</v>
      </c>
      <c r="S242" s="244" t="str">
        <f>IF(ISBLANK(R242),"",VLOOKUP(R242,Level,2,false))</f>
        <v/>
      </c>
      <c r="T242" s="246" t="s">
        <v>1175</v>
      </c>
      <c r="U242" s="244">
        <f>IF(ISBLANK(T242),"",VLOOKUP(T242,Intelligents,2,false))</f>
        <v>2</v>
      </c>
      <c r="V242" s="255" t="s">
        <v>182</v>
      </c>
      <c r="W242" s="255" t="s">
        <v>182</v>
      </c>
      <c r="X242" s="255" t="s">
        <v>182</v>
      </c>
      <c r="Y242" s="252"/>
      <c r="Z242" s="244">
        <f>IF(ISBLANK(A242),"",VLOOKUP(LEFT(A242,1),Coordinate,2,FALSE))</f>
        <v>5</v>
      </c>
      <c r="AA242" s="247">
        <f t="shared" si="11"/>
        <v>5</v>
      </c>
      <c r="AB242" s="248">
        <f t="shared" si="9"/>
        <v>1</v>
      </c>
      <c r="AC242" s="248">
        <f t="shared" si="16"/>
        <v>113</v>
      </c>
      <c r="AD242" s="249">
        <f>vlookup(LEFT(A242,1),Coordinate,9,false)</f>
        <v>24</v>
      </c>
      <c r="AE242" s="249">
        <f>VLOOKUP(MID(A242,2,1),Coordinate,9,false)</f>
        <v>14</v>
      </c>
      <c r="AF242" s="250">
        <f>VLOOKUP(MID(A242,3,1),Coordinate,9,false)</f>
        <v>20</v>
      </c>
      <c r="AG242" s="250">
        <f>VLOOKUP(MID(A242,4,1),Coordinate,9,false)</f>
        <v>17</v>
      </c>
      <c r="AH242" s="250">
        <f>VLOOKUP(MID(A242,5,1),Coordinate,9,false)</f>
        <v>12</v>
      </c>
      <c r="AI242" s="250">
        <f>VLOOKUP(MID(A242,6,1),Coordinate,9,false)</f>
        <v>14</v>
      </c>
      <c r="AJ242" s="248">
        <f>VLOOKUP(RIGHT(A242,1),Coordinate,9,false)</f>
        <v>12</v>
      </c>
      <c r="AK242" s="251"/>
      <c r="AL242" s="251"/>
    </row>
    <row r="243">
      <c r="A243" s="254" t="s">
        <v>1997</v>
      </c>
      <c r="B243" s="240" t="str">
        <f>VLOOKUP(AC243,Planet,2,false)</f>
        <v>Beta Microscopius VI</v>
      </c>
      <c r="C243" s="437" t="s">
        <v>304</v>
      </c>
      <c r="D243" s="255" t="s">
        <v>119</v>
      </c>
      <c r="E243" s="249"/>
      <c r="F243" s="255" t="s">
        <v>119</v>
      </c>
      <c r="G243" s="249"/>
      <c r="H243" s="255" t="s">
        <v>119</v>
      </c>
      <c r="I243" s="242">
        <f t="shared" si="6"/>
        <v>3</v>
      </c>
      <c r="J243" s="255"/>
      <c r="K243" s="255" t="s">
        <v>119</v>
      </c>
      <c r="L243" s="249"/>
      <c r="M243" s="249"/>
      <c r="N243" s="255" t="s">
        <v>119</v>
      </c>
      <c r="O243" s="242">
        <f t="shared" si="7"/>
        <v>2</v>
      </c>
      <c r="P243" s="246" t="s">
        <v>1452</v>
      </c>
      <c r="Q243" s="244" t="str">
        <f>IF(ISBLANK(P243),"",VLOOKUP(P243,Level,2,false))</f>
        <v>#N/A</v>
      </c>
      <c r="R243" s="246" t="s">
        <v>394</v>
      </c>
      <c r="S243" s="244" t="str">
        <f>IF(ISBLANK(R243),"",VLOOKUP(R243,Level,2,false))</f>
        <v/>
      </c>
      <c r="T243" s="246" t="s">
        <v>1175</v>
      </c>
      <c r="U243" s="244">
        <f>IF(ISBLANK(T243),"",VLOOKUP(T243,Intelligents,2,false))</f>
        <v>2</v>
      </c>
      <c r="V243" s="255" t="s">
        <v>182</v>
      </c>
      <c r="W243" s="255" t="s">
        <v>182</v>
      </c>
      <c r="X243" s="255" t="s">
        <v>182</v>
      </c>
      <c r="Y243" s="252"/>
      <c r="Z243" s="244">
        <f>IF(ISBLANK(A243),"",VLOOKUP(LEFT(A243,1),Coordinate,2,FALSE))</f>
        <v>5</v>
      </c>
      <c r="AA243" s="247">
        <f t="shared" si="11"/>
        <v>5</v>
      </c>
      <c r="AB243" s="248" t="str">
        <f t="shared" si="9"/>
        <v>#N/A</v>
      </c>
      <c r="AC243" s="248">
        <f t="shared" si="16"/>
        <v>168</v>
      </c>
      <c r="AD243" s="249">
        <f>vlookup(LEFT(A243,1),Coordinate,9,false)</f>
        <v>24</v>
      </c>
      <c r="AE243" s="249">
        <f>VLOOKUP(MID(A243,2,1),Coordinate,9,false)</f>
        <v>24</v>
      </c>
      <c r="AF243" s="250">
        <f>VLOOKUP(MID(A243,3,1),Coordinate,9,false)</f>
        <v>24</v>
      </c>
      <c r="AG243" s="250">
        <f>VLOOKUP(MID(A243,4,1),Coordinate,9,false)</f>
        <v>24</v>
      </c>
      <c r="AH243" s="250">
        <f>VLOOKUP(MID(A243,5,1),Coordinate,9,false)</f>
        <v>24</v>
      </c>
      <c r="AI243" s="250">
        <f>VLOOKUP(MID(A243,6,1),Coordinate,9,false)</f>
        <v>24</v>
      </c>
      <c r="AJ243" s="248">
        <f>VLOOKUP(RIGHT(A243,1),Coordinate,9,false)</f>
        <v>24</v>
      </c>
      <c r="AK243" s="251"/>
      <c r="AL243" s="251"/>
    </row>
    <row r="244">
      <c r="A244" s="254" t="s">
        <v>1001</v>
      </c>
      <c r="B244" s="240" t="str">
        <f>VLOOKUP(AC244,Planet,2,false)</f>
        <v>Upsilon Benedict XI</v>
      </c>
      <c r="C244" s="246" t="s">
        <v>1208</v>
      </c>
      <c r="D244" s="255" t="s">
        <v>119</v>
      </c>
      <c r="E244" s="249"/>
      <c r="F244" s="255" t="s">
        <v>119</v>
      </c>
      <c r="G244" s="249"/>
      <c r="H244" s="255" t="s">
        <v>119</v>
      </c>
      <c r="I244" s="242">
        <f t="shared" si="6"/>
        <v>3</v>
      </c>
      <c r="J244" s="249"/>
      <c r="K244" s="255" t="s">
        <v>119</v>
      </c>
      <c r="L244" s="255" t="s">
        <v>119</v>
      </c>
      <c r="M244" s="249"/>
      <c r="N244" s="255" t="s">
        <v>119</v>
      </c>
      <c r="O244" s="242">
        <f t="shared" si="7"/>
        <v>3</v>
      </c>
      <c r="P244" s="246" t="s">
        <v>1452</v>
      </c>
      <c r="Q244" s="244" t="str">
        <f>IF(ISBLANK(P244),"",VLOOKUP(P244,Level,2,false))</f>
        <v>#N/A</v>
      </c>
      <c r="R244" s="246" t="s">
        <v>394</v>
      </c>
      <c r="S244" s="244" t="str">
        <f>IF(ISBLANK(R244),"",VLOOKUP(R244,Level,2,false))</f>
        <v/>
      </c>
      <c r="T244" s="246" t="s">
        <v>394</v>
      </c>
      <c r="U244" s="244" t="str">
        <f>IF(ISBLANK(T244),"",VLOOKUP(T244,Intelligents,2,false))</f>
        <v/>
      </c>
      <c r="V244" s="255" t="s">
        <v>182</v>
      </c>
      <c r="W244" s="255" t="s">
        <v>182</v>
      </c>
      <c r="X244" s="255" t="s">
        <v>119</v>
      </c>
      <c r="Y244" s="252"/>
      <c r="Z244" s="244">
        <f>IF(ISBLANK(A244),"",VLOOKUP(LEFT(A244,1),Coordinate,2,FALSE))</f>
        <v>6</v>
      </c>
      <c r="AA244" s="247">
        <f t="shared" si="11"/>
        <v>6</v>
      </c>
      <c r="AB244" s="248" t="str">
        <f t="shared" si="9"/>
        <v>#N/A</v>
      </c>
      <c r="AC244" s="248">
        <f t="shared" si="16"/>
        <v>25</v>
      </c>
      <c r="AD244" s="249">
        <f>vlookup(LEFT(A244,1),Coordinate,9,false)</f>
        <v>25</v>
      </c>
      <c r="AE244" s="249">
        <f>VLOOKUP(MID(A244,2,1),Coordinate,9,false)</f>
        <v>0</v>
      </c>
      <c r="AF244" s="250">
        <f>VLOOKUP(MID(A244,3,1),Coordinate,9,false)</f>
        <v>0</v>
      </c>
      <c r="AG244" s="250">
        <f>VLOOKUP(MID(A244,4,1),Coordinate,9,false)</f>
        <v>0</v>
      </c>
      <c r="AH244" s="250">
        <f>VLOOKUP(MID(A244,5,1),Coordinate,9,false)</f>
        <v>0</v>
      </c>
      <c r="AI244" s="250">
        <f>VLOOKUP(MID(A244,6,1),Coordinate,9,false)</f>
        <v>0</v>
      </c>
      <c r="AJ244" s="248">
        <f>VLOOKUP(RIGHT(A244,1),Coordinate,9,false)</f>
        <v>0</v>
      </c>
      <c r="AK244" s="251"/>
      <c r="AL244" s="251"/>
    </row>
    <row r="245">
      <c r="A245" s="259" t="s">
        <v>2001</v>
      </c>
      <c r="B245" s="240" t="str">
        <f>VLOOKUP(AC245,Planet,2,false)</f>
        <v>Fredfordus Jackson XI</v>
      </c>
      <c r="C245" s="260" t="s">
        <v>1210</v>
      </c>
      <c r="D245" s="255" t="s">
        <v>119</v>
      </c>
      <c r="E245" s="255"/>
      <c r="F245" s="255" t="s">
        <v>119</v>
      </c>
      <c r="G245" s="255" t="s">
        <v>119</v>
      </c>
      <c r="H245" s="255"/>
      <c r="I245" s="242">
        <f t="shared" si="6"/>
        <v>3</v>
      </c>
      <c r="J245" s="255" t="s">
        <v>119</v>
      </c>
      <c r="K245" s="255"/>
      <c r="L245" s="255" t="s">
        <v>119</v>
      </c>
      <c r="M245" s="255" t="s">
        <v>119</v>
      </c>
      <c r="N245" s="255"/>
      <c r="O245" s="242">
        <f t="shared" si="7"/>
        <v>3</v>
      </c>
      <c r="P245" s="246" t="s">
        <v>1142</v>
      </c>
      <c r="Q245" s="244">
        <f>IF(ISBLANK(P245),"",VLOOKUP(P245,Level,2,false))</f>
        <v>2</v>
      </c>
      <c r="R245" s="246" t="s">
        <v>394</v>
      </c>
      <c r="S245" s="244" t="str">
        <f>IF(ISBLANK(R245),"",VLOOKUP(R245,Level,2,false))</f>
        <v/>
      </c>
      <c r="T245" s="246" t="s">
        <v>394</v>
      </c>
      <c r="U245" s="244" t="str">
        <f>IF(ISBLANK(T245),"",VLOOKUP(T245,Intelligents,2,false))</f>
        <v/>
      </c>
      <c r="V245" s="255" t="s">
        <v>182</v>
      </c>
      <c r="W245" s="255" t="s">
        <v>182</v>
      </c>
      <c r="X245" s="255" t="s">
        <v>119</v>
      </c>
      <c r="Y245" s="246" t="s">
        <v>2002</v>
      </c>
      <c r="Z245" s="244">
        <f>IF(ISBLANK(A245),"",VLOOKUP(LEFT(A245,1),Coordinate,2,FALSE))</f>
        <v>6</v>
      </c>
      <c r="AA245" s="247">
        <f t="shared" si="11"/>
        <v>6</v>
      </c>
      <c r="AB245" s="248">
        <f t="shared" si="9"/>
        <v>1</v>
      </c>
      <c r="AC245" s="248">
        <f t="shared" si="16"/>
        <v>26</v>
      </c>
      <c r="AD245" s="249">
        <f>vlookup(LEFT(A245,1),Coordinate,9,false)</f>
        <v>25</v>
      </c>
      <c r="AE245" s="249">
        <f>VLOOKUP(MID(A245,2,1),Coordinate,9,false)</f>
        <v>0</v>
      </c>
      <c r="AF245" s="250">
        <f>VLOOKUP(MID(A245,3,1),Coordinate,9,false)</f>
        <v>0</v>
      </c>
      <c r="AG245" s="250">
        <f>VLOOKUP(MID(A245,4,1),Coordinate,9,false)</f>
        <v>0</v>
      </c>
      <c r="AH245" s="250">
        <f>VLOOKUP(MID(A245,5,1),Coordinate,9,false)</f>
        <v>0</v>
      </c>
      <c r="AI245" s="250">
        <f>VLOOKUP(MID(A245,6,1),Coordinate,9,false)</f>
        <v>0</v>
      </c>
      <c r="AJ245" s="248">
        <f>VLOOKUP(RIGHT(A245,1),Coordinate,9,false)</f>
        <v>1</v>
      </c>
      <c r="AK245" s="251"/>
      <c r="AL245" s="251"/>
    </row>
    <row r="246">
      <c r="A246" s="259" t="s">
        <v>2004</v>
      </c>
      <c r="B246" s="240" t="str">
        <f>VLOOKUP(AC246,Planet,2,false)</f>
        <v>Waldorfus Sanford III</v>
      </c>
      <c r="C246" s="170" t="s">
        <v>1212</v>
      </c>
      <c r="D246" s="255" t="s">
        <v>119</v>
      </c>
      <c r="E246" s="255" t="s">
        <v>119</v>
      </c>
      <c r="F246" s="255"/>
      <c r="G246" s="255"/>
      <c r="H246" s="255" t="s">
        <v>119</v>
      </c>
      <c r="I246" s="242">
        <f t="shared" si="6"/>
        <v>3</v>
      </c>
      <c r="J246" s="255" t="s">
        <v>119</v>
      </c>
      <c r="K246" s="255"/>
      <c r="L246" s="255" t="s">
        <v>119</v>
      </c>
      <c r="M246" s="255"/>
      <c r="N246" s="255" t="s">
        <v>119</v>
      </c>
      <c r="O246" s="242">
        <f t="shared" si="7"/>
        <v>3</v>
      </c>
      <c r="P246" s="246" t="s">
        <v>1452</v>
      </c>
      <c r="Q246" s="244" t="str">
        <f>IF(ISBLANK(P246),"",VLOOKUP(P246,Level,2,false))</f>
        <v>#N/A</v>
      </c>
      <c r="R246" s="246" t="s">
        <v>194</v>
      </c>
      <c r="S246" s="244">
        <f>IF(ISBLANK(R246),"",VLOOKUP(R246,Level,2,false))</f>
        <v>1</v>
      </c>
      <c r="T246" s="246" t="s">
        <v>1776</v>
      </c>
      <c r="U246" s="244">
        <f>IF(ISBLANK(T246),"",VLOOKUP(T246,Intelligents,2,false))</f>
        <v>2</v>
      </c>
      <c r="V246" s="255" t="s">
        <v>119</v>
      </c>
      <c r="W246" s="255" t="s">
        <v>182</v>
      </c>
      <c r="X246" s="255" t="s">
        <v>182</v>
      </c>
      <c r="Y246" s="246"/>
      <c r="Z246" s="244">
        <f>IF(ISBLANK(A246),"",VLOOKUP(LEFT(A246,1),Coordinate,2,FALSE))</f>
        <v>6</v>
      </c>
      <c r="AA246" s="247">
        <f t="shared" si="11"/>
        <v>6</v>
      </c>
      <c r="AB246" s="248" t="str">
        <f t="shared" si="9"/>
        <v>#N/A</v>
      </c>
      <c r="AC246" s="248">
        <f t="shared" si="16"/>
        <v>27</v>
      </c>
      <c r="AD246" s="249">
        <f>vlookup(LEFT(A246,1),Coordinate,9,false)</f>
        <v>25</v>
      </c>
      <c r="AE246" s="249">
        <f>VLOOKUP(MID(A246,2,1),Coordinate,9,false)</f>
        <v>0</v>
      </c>
      <c r="AF246" s="250">
        <f>VLOOKUP(MID(A246,3,1),Coordinate,9,false)</f>
        <v>0</v>
      </c>
      <c r="AG246" s="250">
        <f>VLOOKUP(MID(A246,4,1),Coordinate,9,false)</f>
        <v>0</v>
      </c>
      <c r="AH246" s="250">
        <f>VLOOKUP(MID(A246,5,1),Coordinate,9,false)</f>
        <v>0</v>
      </c>
      <c r="AI246" s="250">
        <f>VLOOKUP(MID(A246,6,1),Coordinate,9,false)</f>
        <v>0</v>
      </c>
      <c r="AJ246" s="248">
        <f>VLOOKUP(RIGHT(A246,1),Coordinate,9,false)</f>
        <v>2</v>
      </c>
      <c r="AK246" s="251"/>
      <c r="AL246" s="251"/>
    </row>
    <row r="247">
      <c r="A247" s="259" t="s">
        <v>2008</v>
      </c>
      <c r="B247" s="170" t="s">
        <v>1323</v>
      </c>
      <c r="C247" s="170" t="s">
        <v>1323</v>
      </c>
      <c r="D247" s="255" t="s">
        <v>119</v>
      </c>
      <c r="E247" s="255"/>
      <c r="F247" s="255" t="s">
        <v>119</v>
      </c>
      <c r="G247" s="255" t="s">
        <v>119</v>
      </c>
      <c r="H247" s="255"/>
      <c r="I247" s="242">
        <f t="shared" si="6"/>
        <v>3</v>
      </c>
      <c r="J247" s="255" t="s">
        <v>119</v>
      </c>
      <c r="K247" s="255"/>
      <c r="L247" s="255" t="s">
        <v>119</v>
      </c>
      <c r="M247" s="255" t="s">
        <v>119</v>
      </c>
      <c r="N247" s="255"/>
      <c r="O247" s="242">
        <f t="shared" si="7"/>
        <v>3</v>
      </c>
      <c r="P247" s="246" t="s">
        <v>1142</v>
      </c>
      <c r="Q247" s="244">
        <f>IF(ISBLANK(P247),"",VLOOKUP(P247,Level,2,false))</f>
        <v>2</v>
      </c>
      <c r="R247" s="246" t="s">
        <v>194</v>
      </c>
      <c r="S247" s="244">
        <f>IF(ISBLANK(R247),"",VLOOKUP(R247,Level,2,false))</f>
        <v>1</v>
      </c>
      <c r="T247" s="246" t="s">
        <v>394</v>
      </c>
      <c r="U247" s="244" t="str">
        <f>IF(ISBLANK(T247),"",VLOOKUP(T247,Intelligents,2,false))</f>
        <v/>
      </c>
      <c r="V247" s="255" t="s">
        <v>182</v>
      </c>
      <c r="W247" s="255" t="s">
        <v>182</v>
      </c>
      <c r="X247" s="255" t="s">
        <v>182</v>
      </c>
      <c r="Y247" s="246"/>
      <c r="Z247" s="244">
        <f>IF(ISBLANK(A247),"",VLOOKUP(LEFT(A247,1),Coordinate,2,FALSE))</f>
        <v>6</v>
      </c>
      <c r="AA247" s="247">
        <f t="shared" si="11"/>
        <v>6</v>
      </c>
      <c r="AB247" s="248">
        <f t="shared" si="9"/>
        <v>2</v>
      </c>
      <c r="AC247" s="248">
        <f t="shared" si="16"/>
        <v>82</v>
      </c>
      <c r="AD247" s="249">
        <f>vlookup(LEFT(A247,1),Coordinate,9,false)</f>
        <v>25</v>
      </c>
      <c r="AE247" s="249">
        <f>VLOOKUP(MID(A247,2,1),Coordinate,9,false)</f>
        <v>0</v>
      </c>
      <c r="AF247" s="250">
        <f>VLOOKUP(MID(A247,3,1),Coordinate,9,false)</f>
        <v>15</v>
      </c>
      <c r="AG247" s="250">
        <f>VLOOKUP(MID(A247,4,1),Coordinate,9,false)</f>
        <v>7</v>
      </c>
      <c r="AH247" s="250">
        <f>VLOOKUP(MID(A247,5,1),Coordinate,9,false)</f>
        <v>14</v>
      </c>
      <c r="AI247" s="250">
        <f>VLOOKUP(MID(A247,6,1),Coordinate,9,false)</f>
        <v>3</v>
      </c>
      <c r="AJ247" s="248">
        <f>VLOOKUP(RIGHT(A247,1),Coordinate,9,false)</f>
        <v>18</v>
      </c>
      <c r="AK247" s="251"/>
      <c r="AL247" s="251"/>
    </row>
    <row r="248">
      <c r="A248" s="254" t="s">
        <v>1016</v>
      </c>
      <c r="B248" s="240" t="str">
        <f>VLOOKUP(AC248,Planet,2,false)</f>
        <v>Phi Trixrabbitus VIII</v>
      </c>
      <c r="C248" s="246" t="s">
        <v>1368</v>
      </c>
      <c r="D248" s="249"/>
      <c r="E248" s="255" t="s">
        <v>119</v>
      </c>
      <c r="F248" s="249"/>
      <c r="G248" s="255" t="s">
        <v>119</v>
      </c>
      <c r="H248" s="255" t="s">
        <v>119</v>
      </c>
      <c r="I248" s="242">
        <f t="shared" si="6"/>
        <v>3</v>
      </c>
      <c r="J248" s="249"/>
      <c r="K248" s="255" t="s">
        <v>119</v>
      </c>
      <c r="L248" s="249"/>
      <c r="M248" s="255" t="s">
        <v>119</v>
      </c>
      <c r="N248" s="255" t="s">
        <v>119</v>
      </c>
      <c r="O248" s="242">
        <f t="shared" si="7"/>
        <v>3</v>
      </c>
      <c r="P248" s="246" t="s">
        <v>1452</v>
      </c>
      <c r="Q248" s="244" t="str">
        <f>IF(ISBLANK(P248),"",VLOOKUP(P248,Level,2,false))</f>
        <v>#N/A</v>
      </c>
      <c r="R248" s="246" t="s">
        <v>1467</v>
      </c>
      <c r="S248" s="244" t="str">
        <f>IF(ISBLANK(R248),"",VLOOKUP(R248,Level,2,false))</f>
        <v>#N/A</v>
      </c>
      <c r="T248" s="246" t="s">
        <v>394</v>
      </c>
      <c r="U248" s="244" t="str">
        <f>IF(ISBLANK(T248),"",VLOOKUP(T248,Intelligents,2,false))</f>
        <v/>
      </c>
      <c r="V248" s="255" t="s">
        <v>182</v>
      </c>
      <c r="W248" s="255" t="s">
        <v>119</v>
      </c>
      <c r="X248" s="255" t="s">
        <v>119</v>
      </c>
      <c r="Y248" s="252"/>
      <c r="Z248" s="244">
        <f>IF(ISBLANK(A248),"",VLOOKUP(LEFT(A248,1),Coordinate,2,FALSE))</f>
        <v>6</v>
      </c>
      <c r="AA248" s="247">
        <f t="shared" si="11"/>
        <v>6</v>
      </c>
      <c r="AB248" s="248" t="str">
        <f t="shared" si="9"/>
        <v>#N/A</v>
      </c>
      <c r="AC248" s="248">
        <f t="shared" si="16"/>
        <v>105</v>
      </c>
      <c r="AD248" s="249">
        <f>vlookup(LEFT(A248,1),Coordinate,9,false)</f>
        <v>25</v>
      </c>
      <c r="AE248" s="249">
        <f>VLOOKUP(MID(A248,2,1),Coordinate,9,false)</f>
        <v>0</v>
      </c>
      <c r="AF248" s="250">
        <f>VLOOKUP(MID(A248,3,1),Coordinate,9,false)</f>
        <v>17</v>
      </c>
      <c r="AG248" s="250">
        <f>VLOOKUP(MID(A248,4,1),Coordinate,9,false)</f>
        <v>16</v>
      </c>
      <c r="AH248" s="250">
        <f>VLOOKUP(MID(A248,5,1),Coordinate,9,false)</f>
        <v>20</v>
      </c>
      <c r="AI248" s="250">
        <f>VLOOKUP(MID(A248,6,1),Coordinate,9,false)</f>
        <v>14</v>
      </c>
      <c r="AJ248" s="248">
        <f>VLOOKUP(RIGHT(A248,1),Coordinate,9,false)</f>
        <v>13</v>
      </c>
      <c r="AK248" s="256"/>
      <c r="AL248" s="256"/>
    </row>
    <row r="249">
      <c r="A249" s="259" t="s">
        <v>2010</v>
      </c>
      <c r="B249" s="240" t="str">
        <f>VLOOKUP(AC249,Planet,2,false)</f>
        <v>Delta Hippidipsus XI</v>
      </c>
      <c r="C249" s="260" t="s">
        <v>1359</v>
      </c>
      <c r="D249" s="255"/>
      <c r="E249" s="255" t="s">
        <v>119</v>
      </c>
      <c r="F249" s="255" t="s">
        <v>119</v>
      </c>
      <c r="G249" s="255" t="s">
        <v>119</v>
      </c>
      <c r="H249" s="255"/>
      <c r="I249" s="242">
        <f t="shared" si="6"/>
        <v>3</v>
      </c>
      <c r="J249" s="255" t="s">
        <v>119</v>
      </c>
      <c r="K249" s="255" t="s">
        <v>119</v>
      </c>
      <c r="L249" s="255" t="s">
        <v>119</v>
      </c>
      <c r="M249" s="255"/>
      <c r="N249" s="255"/>
      <c r="O249" s="242">
        <f t="shared" si="7"/>
        <v>3</v>
      </c>
      <c r="P249" s="246" t="s">
        <v>394</v>
      </c>
      <c r="Q249" s="241">
        <v>0.0</v>
      </c>
      <c r="R249" s="246" t="s">
        <v>394</v>
      </c>
      <c r="S249" s="241">
        <v>0.0</v>
      </c>
      <c r="T249" s="246" t="s">
        <v>394</v>
      </c>
      <c r="U249" s="241">
        <v>0.0</v>
      </c>
      <c r="V249" s="255" t="s">
        <v>182</v>
      </c>
      <c r="W249" s="255" t="s">
        <v>119</v>
      </c>
      <c r="X249" s="255" t="s">
        <v>119</v>
      </c>
      <c r="Y249" s="246" t="s">
        <v>2011</v>
      </c>
      <c r="Z249" s="244">
        <f>IF(ISBLANK(A249),"",VLOOKUP(LEFT(A249,1),Coordinate,2,FALSE))</f>
        <v>6</v>
      </c>
      <c r="AA249" s="247">
        <f t="shared" si="11"/>
        <v>6</v>
      </c>
      <c r="AB249" s="248">
        <f t="shared" si="9"/>
        <v>0</v>
      </c>
      <c r="AC249" s="248">
        <f t="shared" si="16"/>
        <v>100</v>
      </c>
      <c r="AD249" s="249">
        <f>vlookup(LEFT(A249,1),Coordinate,9,false)</f>
        <v>25</v>
      </c>
      <c r="AE249" s="249">
        <f>VLOOKUP(MID(A249,2,1),Coordinate,9,false)</f>
        <v>0</v>
      </c>
      <c r="AF249" s="250">
        <f>VLOOKUP(MID(A249,3,1),Coordinate,9,false)</f>
        <v>25</v>
      </c>
      <c r="AG249" s="250">
        <f>VLOOKUP(MID(A249,4,1),Coordinate,9,false)</f>
        <v>0</v>
      </c>
      <c r="AH249" s="250">
        <f>VLOOKUP(MID(A249,5,1),Coordinate,9,false)</f>
        <v>25</v>
      </c>
      <c r="AI249" s="250">
        <f>VLOOKUP(MID(A249,6,1),Coordinate,9,false)</f>
        <v>0</v>
      </c>
      <c r="AJ249" s="248">
        <f>VLOOKUP(RIGHT(A249,1),Coordinate,9,false)</f>
        <v>25</v>
      </c>
      <c r="AK249" s="251"/>
      <c r="AL249" s="251"/>
    </row>
    <row r="250">
      <c r="A250" s="259" t="s">
        <v>2013</v>
      </c>
      <c r="B250" s="240" t="str">
        <f>VLOOKUP(AC250,Planet,2,false)</f>
        <v>Lambda Bearthurus XI</v>
      </c>
      <c r="C250" s="260" t="s">
        <v>1373</v>
      </c>
      <c r="D250" s="255" t="s">
        <v>119</v>
      </c>
      <c r="E250" s="255" t="s">
        <v>119</v>
      </c>
      <c r="F250" s="255"/>
      <c r="G250" s="255"/>
      <c r="H250" s="255" t="s">
        <v>119</v>
      </c>
      <c r="I250" s="242">
        <f t="shared" si="6"/>
        <v>3</v>
      </c>
      <c r="J250" s="255"/>
      <c r="K250" s="255"/>
      <c r="L250" s="255" t="s">
        <v>119</v>
      </c>
      <c r="M250" s="255" t="s">
        <v>119</v>
      </c>
      <c r="N250" s="255" t="s">
        <v>119</v>
      </c>
      <c r="O250" s="242">
        <f t="shared" si="7"/>
        <v>3</v>
      </c>
      <c r="P250" s="246" t="s">
        <v>194</v>
      </c>
      <c r="Q250" s="241">
        <v>0.0</v>
      </c>
      <c r="R250" s="246" t="s">
        <v>394</v>
      </c>
      <c r="S250" s="241">
        <v>0.0</v>
      </c>
      <c r="T250" s="246" t="s">
        <v>1175</v>
      </c>
      <c r="U250" s="244">
        <f>IF(ISBLANK(T250),"",VLOOKUP(T250,Intelligents,2,false))</f>
        <v>2</v>
      </c>
      <c r="V250" s="255" t="s">
        <v>182</v>
      </c>
      <c r="W250" s="255" t="s">
        <v>119</v>
      </c>
      <c r="X250" s="255" t="s">
        <v>182</v>
      </c>
      <c r="Y250" s="246"/>
      <c r="Z250" s="244">
        <f>IF(ISBLANK(A250),"",VLOOKUP(LEFT(A250,1),Coordinate,2,FALSE))</f>
        <v>6</v>
      </c>
      <c r="AA250" s="247">
        <f t="shared" si="11"/>
        <v>6</v>
      </c>
      <c r="AB250" s="248">
        <f t="shared" si="9"/>
        <v>1</v>
      </c>
      <c r="AC250" s="248">
        <f t="shared" si="16"/>
        <v>109</v>
      </c>
      <c r="AD250" s="249">
        <f>vlookup(LEFT(A250,1),Coordinate,9,false)</f>
        <v>25</v>
      </c>
      <c r="AE250" s="249">
        <f>VLOOKUP(MID(A250,2,1),Coordinate,9,false)</f>
        <v>1</v>
      </c>
      <c r="AF250" s="250">
        <f>VLOOKUP(MID(A250,3,1),Coordinate,9,false)</f>
        <v>17</v>
      </c>
      <c r="AG250" s="250">
        <f>VLOOKUP(MID(A250,4,1),Coordinate,9,false)</f>
        <v>23</v>
      </c>
      <c r="AH250" s="250">
        <f>VLOOKUP(MID(A250,5,1),Coordinate,9,false)</f>
        <v>24</v>
      </c>
      <c r="AI250" s="250">
        <f>VLOOKUP(MID(A250,6,1),Coordinate,9,false)</f>
        <v>19</v>
      </c>
      <c r="AJ250" s="248">
        <f>VLOOKUP(RIGHT(A250,1),Coordinate,9,false)</f>
        <v>0</v>
      </c>
      <c r="AK250" s="251"/>
      <c r="AL250" s="251"/>
    </row>
    <row r="251">
      <c r="A251" s="259" t="s">
        <v>2015</v>
      </c>
      <c r="B251" s="240" t="str">
        <f>VLOOKUP(AC251,Planet,2,false)</f>
        <v>Xi McNichols I</v>
      </c>
      <c r="C251" s="260" t="s">
        <v>1343</v>
      </c>
      <c r="D251" s="255" t="s">
        <v>119</v>
      </c>
      <c r="E251" s="255" t="s">
        <v>119</v>
      </c>
      <c r="F251" s="255"/>
      <c r="G251" s="255"/>
      <c r="H251" s="255" t="s">
        <v>119</v>
      </c>
      <c r="I251" s="242">
        <f t="shared" si="6"/>
        <v>3</v>
      </c>
      <c r="J251" s="255"/>
      <c r="K251" s="255" t="s">
        <v>119</v>
      </c>
      <c r="L251" s="255" t="s">
        <v>119</v>
      </c>
      <c r="M251" s="255" t="s">
        <v>119</v>
      </c>
      <c r="N251" s="255"/>
      <c r="O251" s="242">
        <f t="shared" si="7"/>
        <v>3</v>
      </c>
      <c r="P251" s="246" t="s">
        <v>1142</v>
      </c>
      <c r="Q251" s="244">
        <f>IF(ISBLANK(P251),"",VLOOKUP(P251,Level,2,false))</f>
        <v>2</v>
      </c>
      <c r="R251" s="246" t="s">
        <v>394</v>
      </c>
      <c r="S251" s="244" t="str">
        <f>IF(ISBLANK(R251),"",VLOOKUP(R251,Level,2,false))</f>
        <v/>
      </c>
      <c r="T251" s="246" t="s">
        <v>1175</v>
      </c>
      <c r="U251" s="244">
        <f>IF(ISBLANK(T251),"",VLOOKUP(T251,Intelligents,2,false))</f>
        <v>2</v>
      </c>
      <c r="V251" s="255" t="s">
        <v>119</v>
      </c>
      <c r="W251" s="255" t="s">
        <v>119</v>
      </c>
      <c r="X251" s="255"/>
      <c r="Y251" s="252"/>
      <c r="Z251" s="244">
        <f>IF(ISBLANK(A251),"",VLOOKUP(LEFT(A251,1),Coordinate,2,FALSE))</f>
        <v>6</v>
      </c>
      <c r="AA251" s="247">
        <f t="shared" si="11"/>
        <v>6</v>
      </c>
      <c r="AB251" s="248">
        <f t="shared" si="9"/>
        <v>2</v>
      </c>
      <c r="AC251" s="248">
        <f t="shared" si="16"/>
        <v>92</v>
      </c>
      <c r="AD251" s="249">
        <f>vlookup(LEFT(A251,1),Coordinate,9,false)</f>
        <v>25</v>
      </c>
      <c r="AE251" s="249">
        <f>VLOOKUP(MID(A251,2,1),Coordinate,9,false)</f>
        <v>4</v>
      </c>
      <c r="AF251" s="250">
        <f>VLOOKUP(MID(A251,3,1),Coordinate,9,false)</f>
        <v>0</v>
      </c>
      <c r="AG251" s="250">
        <f>VLOOKUP(MID(A251,4,1),Coordinate,9,false)</f>
        <v>11</v>
      </c>
      <c r="AH251" s="250">
        <f>VLOOKUP(MID(A251,5,1),Coordinate,9,false)</f>
        <v>14</v>
      </c>
      <c r="AI251" s="250">
        <f>VLOOKUP(MID(A251,6,1),Coordinate,9,false)</f>
        <v>20</v>
      </c>
      <c r="AJ251" s="248">
        <f>VLOOKUP(RIGHT(A251,1),Coordinate,9,false)</f>
        <v>18</v>
      </c>
      <c r="AK251" s="251"/>
      <c r="AL251" s="251"/>
    </row>
    <row r="252">
      <c r="A252" s="259" t="s">
        <v>2018</v>
      </c>
      <c r="B252" s="240" t="str">
        <f>VLOOKUP(AC252,Planet,2,false)</f>
        <v>Psi O'Reilly II</v>
      </c>
      <c r="C252" s="260" t="s">
        <v>1341</v>
      </c>
      <c r="D252" s="255" t="s">
        <v>119</v>
      </c>
      <c r="E252" s="255"/>
      <c r="F252" s="255" t="s">
        <v>119</v>
      </c>
      <c r="G252" s="255" t="s">
        <v>119</v>
      </c>
      <c r="H252" s="255"/>
      <c r="I252" s="242">
        <f t="shared" si="6"/>
        <v>3</v>
      </c>
      <c r="J252" s="255" t="s">
        <v>119</v>
      </c>
      <c r="K252" s="255"/>
      <c r="L252" s="255"/>
      <c r="M252" s="255" t="s">
        <v>119</v>
      </c>
      <c r="N252" s="255" t="s">
        <v>119</v>
      </c>
      <c r="O252" s="242">
        <f t="shared" si="7"/>
        <v>3</v>
      </c>
      <c r="P252" s="246" t="s">
        <v>394</v>
      </c>
      <c r="Q252" s="244" t="str">
        <f>IF(ISBLANK(P252),"",VLOOKUP(P252,Level,2,false))</f>
        <v/>
      </c>
      <c r="R252" s="246" t="s">
        <v>394</v>
      </c>
      <c r="S252" s="244" t="str">
        <f>IF(ISBLANK(R252),"",VLOOKUP(R252,Level,2,false))</f>
        <v/>
      </c>
      <c r="T252" s="246" t="s">
        <v>1169</v>
      </c>
      <c r="U252" s="244">
        <f>IF(ISBLANK(T252),"",VLOOKUP(T252,Intelligents,2,false))</f>
        <v>1</v>
      </c>
      <c r="V252" s="255" t="s">
        <v>182</v>
      </c>
      <c r="W252" s="255" t="s">
        <v>119</v>
      </c>
      <c r="X252" s="255" t="s">
        <v>182</v>
      </c>
      <c r="Y252" s="246" t="s">
        <v>2019</v>
      </c>
      <c r="Z252" s="244">
        <f>IF(ISBLANK(A252),"",VLOOKUP(LEFT(A252,1),Coordinate,2,FALSE))</f>
        <v>6</v>
      </c>
      <c r="AA252" s="247">
        <f t="shared" si="11"/>
        <v>6</v>
      </c>
      <c r="AB252" s="248">
        <f t="shared" si="9"/>
        <v>1</v>
      </c>
      <c r="AC252" s="248">
        <f t="shared" si="16"/>
        <v>91</v>
      </c>
      <c r="AD252" s="249">
        <f>vlookup(LEFT(A252,1),Coordinate,9,false)</f>
        <v>25</v>
      </c>
      <c r="AE252" s="249">
        <f>VLOOKUP(MID(A252,2,1),Coordinate,9,false)</f>
        <v>4</v>
      </c>
      <c r="AF252" s="250">
        <f>VLOOKUP(MID(A252,3,1),Coordinate,9,false)</f>
        <v>3</v>
      </c>
      <c r="AG252" s="250">
        <f>VLOOKUP(MID(A252,4,1),Coordinate,9,false)</f>
        <v>25</v>
      </c>
      <c r="AH252" s="250">
        <f>VLOOKUP(MID(A252,5,1),Coordinate,9,false)</f>
        <v>14</v>
      </c>
      <c r="AI252" s="250">
        <f>VLOOKUP(MID(A252,6,1),Coordinate,9,false)</f>
        <v>17</v>
      </c>
      <c r="AJ252" s="248">
        <f>VLOOKUP(RIGHT(A252,1),Coordinate,9,false)</f>
        <v>3</v>
      </c>
      <c r="AK252" s="251"/>
      <c r="AL252" s="251"/>
    </row>
    <row r="253">
      <c r="A253" s="254" t="s">
        <v>1046</v>
      </c>
      <c r="B253" s="240" t="str">
        <f>VLOOKUP(AC253,Planet,2,false)</f>
        <v>Theta Yodeli I</v>
      </c>
      <c r="C253" s="246" t="s">
        <v>1335</v>
      </c>
      <c r="D253" s="255" t="s">
        <v>119</v>
      </c>
      <c r="E253" s="255" t="s">
        <v>119</v>
      </c>
      <c r="F253" s="249"/>
      <c r="G253" s="255" t="s">
        <v>119</v>
      </c>
      <c r="H253" s="249"/>
      <c r="I253" s="242">
        <f t="shared" si="6"/>
        <v>3</v>
      </c>
      <c r="J253" s="255" t="s">
        <v>119</v>
      </c>
      <c r="K253" s="255" t="s">
        <v>119</v>
      </c>
      <c r="L253" s="255" t="s">
        <v>119</v>
      </c>
      <c r="M253" s="249"/>
      <c r="N253" s="249"/>
      <c r="O253" s="242">
        <f t="shared" si="7"/>
        <v>3</v>
      </c>
      <c r="P253" s="246" t="s">
        <v>394</v>
      </c>
      <c r="Q253" s="244" t="str">
        <f>IF(ISBLANK(P253),"",VLOOKUP(P253,Level,2,false))</f>
        <v/>
      </c>
      <c r="R253" s="246" t="s">
        <v>394</v>
      </c>
      <c r="S253" s="244" t="str">
        <f>IF(ISBLANK(R253),"",VLOOKUP(R253,Level,2,false))</f>
        <v/>
      </c>
      <c r="T253" s="246" t="s">
        <v>394</v>
      </c>
      <c r="U253" s="244" t="str">
        <f>IF(ISBLANK(T253),"",VLOOKUP(T253,Intelligents,2,false))</f>
        <v/>
      </c>
      <c r="V253" s="255" t="s">
        <v>119</v>
      </c>
      <c r="W253" s="255" t="s">
        <v>119</v>
      </c>
      <c r="X253" s="255" t="s">
        <v>182</v>
      </c>
      <c r="Y253" s="252"/>
      <c r="Z253" s="244">
        <f>IF(ISBLANK(A253),"",VLOOKUP(LEFT(A253,1),Coordinate,2,FALSE))</f>
        <v>6</v>
      </c>
      <c r="AA253" s="247">
        <f t="shared" si="11"/>
        <v>6</v>
      </c>
      <c r="AB253" s="248">
        <f t="shared" si="9"/>
        <v>0</v>
      </c>
      <c r="AC253" s="248">
        <f t="shared" si="16"/>
        <v>88</v>
      </c>
      <c r="AD253" s="249">
        <f>vlookup(LEFT(A253,1),Coordinate,9,false)</f>
        <v>25</v>
      </c>
      <c r="AE253" s="249">
        <f>VLOOKUP(MID(A253,2,1),Coordinate,9,false)</f>
        <v>8</v>
      </c>
      <c r="AF253" s="250">
        <f>VLOOKUP(MID(A253,3,1),Coordinate,9,false)</f>
        <v>6</v>
      </c>
      <c r="AG253" s="250">
        <f>VLOOKUP(MID(A253,4,1),Coordinate,9,false)</f>
        <v>25</v>
      </c>
      <c r="AH253" s="250">
        <f>VLOOKUP(MID(A253,5,1),Coordinate,9,false)</f>
        <v>0</v>
      </c>
      <c r="AI253" s="250">
        <f>VLOOKUP(MID(A253,6,1),Coordinate,9,false)</f>
        <v>6</v>
      </c>
      <c r="AJ253" s="248">
        <f>VLOOKUP(RIGHT(A253,1),Coordinate,9,false)</f>
        <v>18</v>
      </c>
      <c r="AK253" s="251"/>
      <c r="AL253" s="251"/>
    </row>
    <row r="254">
      <c r="A254" s="259" t="s">
        <v>1060</v>
      </c>
      <c r="B254" s="240" t="str">
        <f>VLOOKUP(AC254,Planet,2,false)</f>
        <v>Sigma Miller IV</v>
      </c>
      <c r="C254" s="246" t="s">
        <v>1323</v>
      </c>
      <c r="D254" s="255" t="s">
        <v>119</v>
      </c>
      <c r="E254" s="255"/>
      <c r="F254" s="255" t="s">
        <v>119</v>
      </c>
      <c r="G254" s="255" t="s">
        <v>119</v>
      </c>
      <c r="H254" s="255"/>
      <c r="I254" s="242">
        <f t="shared" si="6"/>
        <v>3</v>
      </c>
      <c r="J254" s="255" t="s">
        <v>119</v>
      </c>
      <c r="K254" s="255"/>
      <c r="L254" s="255" t="s">
        <v>119</v>
      </c>
      <c r="M254" s="255" t="s">
        <v>119</v>
      </c>
      <c r="N254" s="255"/>
      <c r="O254" s="242">
        <f t="shared" si="7"/>
        <v>3</v>
      </c>
      <c r="P254" s="246" t="s">
        <v>1452</v>
      </c>
      <c r="Q254" s="241">
        <v>2.0</v>
      </c>
      <c r="R254" s="246" t="s">
        <v>1440</v>
      </c>
      <c r="S254" s="241">
        <v>4.0</v>
      </c>
      <c r="T254" s="246" t="s">
        <v>394</v>
      </c>
      <c r="U254" s="241">
        <v>0.0</v>
      </c>
      <c r="V254" s="255" t="s">
        <v>119</v>
      </c>
      <c r="W254" s="255" t="s">
        <v>182</v>
      </c>
      <c r="X254" s="255" t="s">
        <v>182</v>
      </c>
      <c r="Y254" s="252"/>
      <c r="Z254" s="244">
        <f>IF(ISBLANK(A254),"",VLOOKUP(LEFT(A254,1),Coordinate,2,FALSE))</f>
        <v>6</v>
      </c>
      <c r="AA254" s="247">
        <f t="shared" si="11"/>
        <v>6</v>
      </c>
      <c r="AB254" s="248">
        <f t="shared" si="9"/>
        <v>2</v>
      </c>
      <c r="AC254" s="248">
        <f t="shared" si="16"/>
        <v>82</v>
      </c>
      <c r="AD254" s="249">
        <f>vlookup(LEFT(A254,1),Coordinate,9,false)</f>
        <v>25</v>
      </c>
      <c r="AE254" s="249">
        <f>VLOOKUP(MID(A254,2,1),Coordinate,9,false)</f>
        <v>14</v>
      </c>
      <c r="AF254" s="250">
        <f>VLOOKUP(MID(A254,3,1),Coordinate,9,false)</f>
        <v>12</v>
      </c>
      <c r="AG254" s="250">
        <f>VLOOKUP(MID(A254,4,1),Coordinate,9,false)</f>
        <v>1</v>
      </c>
      <c r="AH254" s="250">
        <f>VLOOKUP(MID(A254,5,1),Coordinate,9,false)</f>
        <v>8</v>
      </c>
      <c r="AI254" s="250">
        <f>VLOOKUP(MID(A254,6,1),Coordinate,9,false)</f>
        <v>4</v>
      </c>
      <c r="AJ254" s="248">
        <f>VLOOKUP(RIGHT(A254,1),Coordinate,9,false)</f>
        <v>18</v>
      </c>
      <c r="AK254" s="251"/>
      <c r="AL254" s="251"/>
    </row>
    <row r="255">
      <c r="A255" s="259" t="s">
        <v>2023</v>
      </c>
      <c r="B255" s="240" t="str">
        <f>VLOOKUP(AC255,Planet,2,false)</f>
        <v>Iota Corpulus VIII</v>
      </c>
      <c r="C255" s="260" t="s">
        <v>1363</v>
      </c>
      <c r="D255" s="255"/>
      <c r="E255" s="255" t="s">
        <v>119</v>
      </c>
      <c r="F255" s="255"/>
      <c r="G255" s="255" t="s">
        <v>119</v>
      </c>
      <c r="H255" s="255" t="s">
        <v>119</v>
      </c>
      <c r="I255" s="242">
        <f t="shared" si="6"/>
        <v>3</v>
      </c>
      <c r="J255" s="255" t="s">
        <v>119</v>
      </c>
      <c r="K255" s="255"/>
      <c r="L255" s="255" t="s">
        <v>119</v>
      </c>
      <c r="M255" s="255" t="s">
        <v>119</v>
      </c>
      <c r="N255" s="255"/>
      <c r="O255" s="242">
        <f t="shared" si="7"/>
        <v>3</v>
      </c>
      <c r="P255" s="246" t="s">
        <v>394</v>
      </c>
      <c r="Q255" s="244" t="str">
        <f>IF(ISBLANK(P255),"",VLOOKUP(P255,Level,2,false))</f>
        <v/>
      </c>
      <c r="R255" s="246" t="s">
        <v>1142</v>
      </c>
      <c r="S255" s="244">
        <f>IF(ISBLANK(R255),"",VLOOKUP(R255,Level,2,false))</f>
        <v>2</v>
      </c>
      <c r="T255" s="246" t="s">
        <v>394</v>
      </c>
      <c r="U255" s="244" t="str">
        <f>IF(ISBLANK(T255),"",VLOOKUP(T255,Intelligents,2,false))</f>
        <v/>
      </c>
      <c r="V255" s="255" t="s">
        <v>182</v>
      </c>
      <c r="W255" s="255" t="s">
        <v>119</v>
      </c>
      <c r="X255" s="255" t="s">
        <v>182</v>
      </c>
      <c r="Y255" s="252"/>
      <c r="Z255" s="244">
        <f>IF(ISBLANK(A255),"",VLOOKUP(LEFT(A255,1),Coordinate,2,FALSE))</f>
        <v>6</v>
      </c>
      <c r="AA255" s="247">
        <f t="shared" si="11"/>
        <v>6</v>
      </c>
      <c r="AB255" s="248">
        <f t="shared" si="9"/>
        <v>1</v>
      </c>
      <c r="AC255" s="248">
        <f t="shared" si="16"/>
        <v>102</v>
      </c>
      <c r="AD255" s="249">
        <f>vlookup(LEFT(A255,1),Coordinate,9,false)</f>
        <v>25</v>
      </c>
      <c r="AE255" s="249">
        <f>VLOOKUP(MID(A255,2,1),Coordinate,9,false)</f>
        <v>14</v>
      </c>
      <c r="AF255" s="250">
        <f>VLOOKUP(MID(A255,3,1),Coordinate,9,false)</f>
        <v>20</v>
      </c>
      <c r="AG255" s="250">
        <f>VLOOKUP(MID(A255,4,1),Coordinate,9,false)</f>
        <v>17</v>
      </c>
      <c r="AH255" s="250">
        <f>VLOOKUP(MID(A255,5,1),Coordinate,9,false)</f>
        <v>0</v>
      </c>
      <c r="AI255" s="250">
        <f>VLOOKUP(MID(A255,6,1),Coordinate,9,false)</f>
        <v>19</v>
      </c>
      <c r="AJ255" s="248">
        <f>VLOOKUP(RIGHT(A255,1),Coordinate,9,false)</f>
        <v>7</v>
      </c>
      <c r="AK255" s="251"/>
      <c r="AL255" s="251"/>
    </row>
    <row r="256">
      <c r="A256" s="259" t="s">
        <v>2027</v>
      </c>
      <c r="B256" s="240" t="str">
        <f>VLOOKUP(AC256,Planet,2,false)</f>
        <v>Hippidipsus Martinez VIII</v>
      </c>
      <c r="C256" s="260" t="s">
        <v>1385</v>
      </c>
      <c r="D256" s="249"/>
      <c r="E256" s="255" t="s">
        <v>119</v>
      </c>
      <c r="F256" s="255" t="s">
        <v>119</v>
      </c>
      <c r="G256" s="249"/>
      <c r="H256" s="255" t="s">
        <v>119</v>
      </c>
      <c r="I256" s="242">
        <f t="shared" si="6"/>
        <v>3</v>
      </c>
      <c r="J256" s="255" t="s">
        <v>119</v>
      </c>
      <c r="K256" s="255" t="s">
        <v>119</v>
      </c>
      <c r="L256" s="249"/>
      <c r="M256" s="249"/>
      <c r="N256" s="255" t="s">
        <v>119</v>
      </c>
      <c r="O256" s="242">
        <f t="shared" si="7"/>
        <v>3</v>
      </c>
      <c r="P256" s="246" t="s">
        <v>1452</v>
      </c>
      <c r="Q256" s="244" t="str">
        <f>IF(ISBLANK(P256),"",VLOOKUP(P256,Level,2,false))</f>
        <v>#N/A</v>
      </c>
      <c r="R256" s="246" t="s">
        <v>394</v>
      </c>
      <c r="S256" s="244" t="str">
        <f>IF(ISBLANK(R256),"",VLOOKUP(R256,Level,2,false))</f>
        <v/>
      </c>
      <c r="T256" s="246" t="s">
        <v>1175</v>
      </c>
      <c r="U256" s="244">
        <f>IF(ISBLANK(T256),"",VLOOKUP(T256,Intelligents,2,false))</f>
        <v>2</v>
      </c>
      <c r="V256" s="255" t="s">
        <v>119</v>
      </c>
      <c r="W256" s="255" t="s">
        <v>182</v>
      </c>
      <c r="X256" s="255" t="s">
        <v>182</v>
      </c>
      <c r="Y256" s="252"/>
      <c r="Z256" s="244">
        <f>IF(ISBLANK(A256),"",VLOOKUP(LEFT(A256,1),Coordinate,2,FALSE))</f>
        <v>6</v>
      </c>
      <c r="AA256" s="247">
        <f t="shared" si="11"/>
        <v>6</v>
      </c>
      <c r="AB256" s="248" t="str">
        <f t="shared" si="9"/>
        <v>#N/A</v>
      </c>
      <c r="AC256" s="248">
        <f t="shared" si="16"/>
        <v>119</v>
      </c>
      <c r="AD256" s="249">
        <f>vlookup(LEFT(A256,1),Coordinate,9,false)</f>
        <v>25</v>
      </c>
      <c r="AE256" s="249">
        <f>VLOOKUP(MID(A256,2,1),Coordinate,9,false)</f>
        <v>24</v>
      </c>
      <c r="AF256" s="250">
        <f>VLOOKUP(MID(A256,3,1),Coordinate,9,false)</f>
        <v>12</v>
      </c>
      <c r="AG256" s="250">
        <f>VLOOKUP(MID(A256,4,1),Coordinate,9,false)</f>
        <v>14</v>
      </c>
      <c r="AH256" s="250">
        <f>VLOOKUP(MID(A256,5,1),Coordinate,9,false)</f>
        <v>18</v>
      </c>
      <c r="AI256" s="250">
        <f>VLOOKUP(MID(A256,6,1),Coordinate,9,false)</f>
        <v>8</v>
      </c>
      <c r="AJ256" s="248">
        <f>VLOOKUP(RIGHT(A256,1),Coordinate,9,false)</f>
        <v>18</v>
      </c>
      <c r="AK256" s="251"/>
      <c r="AL256" s="251"/>
    </row>
    <row r="257">
      <c r="A257" s="259" t="s">
        <v>2030</v>
      </c>
      <c r="B257" s="240" t="str">
        <f>VLOOKUP(AC257,Planet,2,false)</f>
        <v>Theta Bearthurus V</v>
      </c>
      <c r="C257" s="260" t="s">
        <v>1402</v>
      </c>
      <c r="D257" s="249"/>
      <c r="E257" s="255" t="s">
        <v>119</v>
      </c>
      <c r="F257" s="255" t="s">
        <v>119</v>
      </c>
      <c r="G257" s="255"/>
      <c r="H257" s="255" t="s">
        <v>119</v>
      </c>
      <c r="I257" s="242">
        <f t="shared" si="6"/>
        <v>3</v>
      </c>
      <c r="J257" s="255" t="s">
        <v>119</v>
      </c>
      <c r="K257" s="255"/>
      <c r="L257" s="249"/>
      <c r="M257" s="255" t="s">
        <v>119</v>
      </c>
      <c r="N257" s="255" t="s">
        <v>119</v>
      </c>
      <c r="O257" s="242">
        <f t="shared" si="7"/>
        <v>3</v>
      </c>
      <c r="P257" s="246" t="s">
        <v>394</v>
      </c>
      <c r="Q257" s="244" t="str">
        <f>IF(ISBLANK(P257),"",VLOOKUP(P257,Level,2,false))</f>
        <v/>
      </c>
      <c r="R257" s="246" t="s">
        <v>394</v>
      </c>
      <c r="S257" s="244" t="str">
        <f>IF(ISBLANK(R257),"",VLOOKUP(R257,Level,2,false))</f>
        <v/>
      </c>
      <c r="T257" s="246" t="s">
        <v>394</v>
      </c>
      <c r="U257" s="241">
        <v>0.0</v>
      </c>
      <c r="V257" s="255" t="s">
        <v>182</v>
      </c>
      <c r="W257" s="255" t="s">
        <v>182</v>
      </c>
      <c r="X257" s="255" t="s">
        <v>182</v>
      </c>
      <c r="Y257" s="246" t="s">
        <v>2031</v>
      </c>
      <c r="Z257" s="244">
        <f>IF(ISBLANK(A257),"",VLOOKUP(LEFT(A257,1),Coordinate,2,FALSE))</f>
        <v>6</v>
      </c>
      <c r="AA257" s="247">
        <f t="shared" si="11"/>
        <v>6</v>
      </c>
      <c r="AB257" s="248">
        <f t="shared" si="9"/>
        <v>0</v>
      </c>
      <c r="AC257" s="248">
        <f t="shared" si="16"/>
        <v>154</v>
      </c>
      <c r="AD257" s="249">
        <f>vlookup(LEFT(A257,1),Coordinate,9,false)</f>
        <v>25</v>
      </c>
      <c r="AE257" s="249">
        <f>VLOOKUP(MID(A257,2,1),Coordinate,9,false)</f>
        <v>24</v>
      </c>
      <c r="AF257" s="250">
        <f>VLOOKUP(MID(A257,3,1),Coordinate,9,false)</f>
        <v>23</v>
      </c>
      <c r="AG257" s="250">
        <f>VLOOKUP(MID(A257,4,1),Coordinate,9,false)</f>
        <v>22</v>
      </c>
      <c r="AH257" s="250">
        <f>VLOOKUP(MID(A257,5,1),Coordinate,9,false)</f>
        <v>21</v>
      </c>
      <c r="AI257" s="250">
        <f>VLOOKUP(MID(A257,6,1),Coordinate,9,false)</f>
        <v>20</v>
      </c>
      <c r="AJ257" s="248">
        <f>VLOOKUP(RIGHT(A257,1),Coordinate,9,false)</f>
        <v>19</v>
      </c>
      <c r="AK257" s="251"/>
      <c r="AL257" s="251"/>
    </row>
    <row r="258">
      <c r="A258" s="259" t="s">
        <v>2032</v>
      </c>
      <c r="B258" s="240" t="str">
        <f>VLOOKUP(AC258,Planet,2,false)</f>
        <v>Kappa Fredfordus II</v>
      </c>
      <c r="C258" s="260" t="s">
        <v>1406</v>
      </c>
      <c r="D258" s="249"/>
      <c r="E258" s="249"/>
      <c r="F258" s="255" t="s">
        <v>119</v>
      </c>
      <c r="G258" s="255" t="s">
        <v>119</v>
      </c>
      <c r="H258" s="255" t="s">
        <v>119</v>
      </c>
      <c r="I258" s="242">
        <f t="shared" si="6"/>
        <v>3</v>
      </c>
      <c r="J258" s="255" t="s">
        <v>119</v>
      </c>
      <c r="K258" s="255" t="s">
        <v>119</v>
      </c>
      <c r="L258" s="249"/>
      <c r="M258" s="255" t="s">
        <v>119</v>
      </c>
      <c r="N258" s="249"/>
      <c r="O258" s="242">
        <f t="shared" si="7"/>
        <v>3</v>
      </c>
      <c r="P258" s="246" t="s">
        <v>194</v>
      </c>
      <c r="Q258" s="244">
        <f>IF(ISBLANK(P258),"",VLOOKUP(P258,Level,2,false))</f>
        <v>1</v>
      </c>
      <c r="R258" s="246" t="s">
        <v>394</v>
      </c>
      <c r="S258" s="244" t="str">
        <f>IF(ISBLANK(R258),"",VLOOKUP(R258,Level,2,false))</f>
        <v/>
      </c>
      <c r="T258" s="246" t="s">
        <v>1175</v>
      </c>
      <c r="U258" s="244">
        <f>IF(ISBLANK(T258),"",VLOOKUP(T258,Intelligents,2,false))</f>
        <v>2</v>
      </c>
      <c r="V258" s="255" t="s">
        <v>119</v>
      </c>
      <c r="W258" s="255" t="s">
        <v>182</v>
      </c>
      <c r="X258" s="255" t="s">
        <v>119</v>
      </c>
      <c r="Y258" s="252"/>
      <c r="Z258" s="244">
        <f>IF(ISBLANK(A258),"",VLOOKUP(LEFT(A258,1),Coordinate,2,FALSE))</f>
        <v>6</v>
      </c>
      <c r="AA258" s="247">
        <f t="shared" si="11"/>
        <v>6</v>
      </c>
      <c r="AB258" s="248">
        <f t="shared" si="9"/>
        <v>2</v>
      </c>
      <c r="AC258" s="248">
        <f t="shared" si="16"/>
        <v>172</v>
      </c>
      <c r="AD258" s="249">
        <f>vlookup(LEFT(A258,1),Coordinate,9,false)</f>
        <v>25</v>
      </c>
      <c r="AE258" s="249">
        <f>VLOOKUP(MID(A258,2,1),Coordinate,9,false)</f>
        <v>24</v>
      </c>
      <c r="AF258" s="250">
        <f>VLOOKUP(MID(A258,3,1),Coordinate,9,false)</f>
        <v>25</v>
      </c>
      <c r="AG258" s="250">
        <f>VLOOKUP(MID(A258,4,1),Coordinate,9,false)</f>
        <v>23</v>
      </c>
      <c r="AH258" s="250">
        <f>VLOOKUP(MID(A258,5,1),Coordinate,9,false)</f>
        <v>25</v>
      </c>
      <c r="AI258" s="250">
        <f>VLOOKUP(MID(A258,6,1),Coordinate,9,false)</f>
        <v>25</v>
      </c>
      <c r="AJ258" s="248">
        <f>VLOOKUP(RIGHT(A258,1),Coordinate,9,false)</f>
        <v>25</v>
      </c>
      <c r="AK258" s="251"/>
      <c r="AL258" s="251"/>
    </row>
    <row r="259">
      <c r="A259" s="259" t="s">
        <v>2035</v>
      </c>
      <c r="B259" s="240" t="str">
        <f>VLOOKUP(AC259,Planet,2,false)</f>
        <v>Alpha Smith VIII</v>
      </c>
      <c r="C259" s="260" t="s">
        <v>1405</v>
      </c>
      <c r="D259" s="255" t="s">
        <v>119</v>
      </c>
      <c r="E259" s="255" t="s">
        <v>119</v>
      </c>
      <c r="F259" s="255" t="s">
        <v>119</v>
      </c>
      <c r="G259" s="255"/>
      <c r="H259" s="255"/>
      <c r="I259" s="242">
        <f t="shared" si="6"/>
        <v>3</v>
      </c>
      <c r="J259" s="255"/>
      <c r="K259" s="255" t="s">
        <v>119</v>
      </c>
      <c r="L259" s="255" t="s">
        <v>119</v>
      </c>
      <c r="M259" s="255"/>
      <c r="N259" s="255" t="s">
        <v>119</v>
      </c>
      <c r="O259" s="242">
        <f t="shared" si="7"/>
        <v>3</v>
      </c>
      <c r="P259" s="246" t="s">
        <v>394</v>
      </c>
      <c r="Q259" s="244" t="str">
        <f>IF(ISBLANK(P259),"",VLOOKUP(P259,Level,2,false))</f>
        <v/>
      </c>
      <c r="R259" s="246" t="s">
        <v>1452</v>
      </c>
      <c r="S259" s="244" t="str">
        <f>IF(ISBLANK(R259),"",VLOOKUP(R259,Level,2,false))</f>
        <v>#N/A</v>
      </c>
      <c r="T259" s="246" t="s">
        <v>1175</v>
      </c>
      <c r="U259" s="244">
        <f>IF(ISBLANK(T259),"",VLOOKUP(T259,Intelligents,2,false))</f>
        <v>2</v>
      </c>
      <c r="V259" s="255" t="s">
        <v>182</v>
      </c>
      <c r="W259" s="255" t="s">
        <v>182</v>
      </c>
      <c r="X259" s="255" t="s">
        <v>182</v>
      </c>
      <c r="Y259" s="260"/>
      <c r="Z259" s="244">
        <f>IF(ISBLANK(A259),"",VLOOKUP(LEFT(A259,1),Coordinate,2,FALSE))</f>
        <v>6</v>
      </c>
      <c r="AA259" s="247">
        <f t="shared" si="11"/>
        <v>6</v>
      </c>
      <c r="AB259" s="248" t="str">
        <f t="shared" si="9"/>
        <v>#N/A</v>
      </c>
      <c r="AC259" s="248">
        <f t="shared" si="16"/>
        <v>171</v>
      </c>
      <c r="AD259" s="249">
        <f>vlookup(LEFT(A259,1),Coordinate,9,false)</f>
        <v>25</v>
      </c>
      <c r="AE259" s="249">
        <f>VLOOKUP(MID(A259,2,1),Coordinate,9,false)</f>
        <v>25</v>
      </c>
      <c r="AF259" s="250">
        <f>VLOOKUP(MID(A259,3,1),Coordinate,9,false)</f>
        <v>24</v>
      </c>
      <c r="AG259" s="250">
        <f>VLOOKUP(MID(A259,4,1),Coordinate,9,false)</f>
        <v>25</v>
      </c>
      <c r="AH259" s="250">
        <f>VLOOKUP(MID(A259,5,1),Coordinate,9,false)</f>
        <v>25</v>
      </c>
      <c r="AI259" s="250">
        <f>VLOOKUP(MID(A259,6,1),Coordinate,9,false)</f>
        <v>24</v>
      </c>
      <c r="AJ259" s="248">
        <f>VLOOKUP(RIGHT(A259,1),Coordinate,9,false)</f>
        <v>23</v>
      </c>
      <c r="AK259" s="256"/>
      <c r="AL259" s="256"/>
    </row>
    <row r="260">
      <c r="A260" s="259" t="s">
        <v>2037</v>
      </c>
      <c r="B260" s="240" t="str">
        <f>VLOOKUP(AC260,Planet,2,false)</f>
        <v>Chi Belletaco VII</v>
      </c>
      <c r="C260" s="170" t="s">
        <v>1401</v>
      </c>
      <c r="D260" s="255" t="s">
        <v>119</v>
      </c>
      <c r="E260" s="255"/>
      <c r="F260" s="255"/>
      <c r="G260" s="255" t="s">
        <v>119</v>
      </c>
      <c r="H260" s="255" t="s">
        <v>119</v>
      </c>
      <c r="I260" s="242">
        <f t="shared" si="6"/>
        <v>3</v>
      </c>
      <c r="J260" s="255" t="s">
        <v>119</v>
      </c>
      <c r="K260" s="255"/>
      <c r="L260" s="255"/>
      <c r="M260" s="255" t="s">
        <v>119</v>
      </c>
      <c r="N260" s="255" t="s">
        <v>119</v>
      </c>
      <c r="O260" s="242">
        <f t="shared" si="7"/>
        <v>3</v>
      </c>
      <c r="P260" s="246" t="s">
        <v>1452</v>
      </c>
      <c r="Q260" s="244" t="str">
        <f>IF(ISBLANK(P260),"",VLOOKUP(P260,Level,2,false))</f>
        <v>#N/A</v>
      </c>
      <c r="R260" s="246" t="s">
        <v>1467</v>
      </c>
      <c r="S260" s="244" t="str">
        <f>IF(ISBLANK(R260),"",VLOOKUP(R260,Level,2,false))</f>
        <v>#N/A</v>
      </c>
      <c r="T260" s="246" t="s">
        <v>1175</v>
      </c>
      <c r="U260" s="244">
        <f>IF(ISBLANK(T260),"",VLOOKUP(T260,Intelligents,2,false))</f>
        <v>2</v>
      </c>
      <c r="V260" s="255" t="s">
        <v>119</v>
      </c>
      <c r="W260" s="255" t="s">
        <v>182</v>
      </c>
      <c r="X260" s="255" t="s">
        <v>182</v>
      </c>
      <c r="Y260" s="260"/>
      <c r="Z260" s="244">
        <f>IF(ISBLANK(A260),"",VLOOKUP(LEFT(A260,1),Coordinate,2,FALSE))</f>
        <v>6</v>
      </c>
      <c r="AA260" s="247">
        <f t="shared" si="11"/>
        <v>6</v>
      </c>
      <c r="AB260" s="248" t="str">
        <f t="shared" si="9"/>
        <v>#N/A</v>
      </c>
      <c r="AC260" s="248">
        <f t="shared" si="16"/>
        <v>150</v>
      </c>
      <c r="AD260" s="249">
        <f>vlookup(LEFT(A260,1),Coordinate,9,false)</f>
        <v>25</v>
      </c>
      <c r="AE260" s="249">
        <f>VLOOKUP(MID(A260,2,1),Coordinate,9,false)</f>
        <v>25</v>
      </c>
      <c r="AF260" s="250">
        <f>VLOOKUP(MID(A260,3,1),Coordinate,9,false)</f>
        <v>25</v>
      </c>
      <c r="AG260" s="250">
        <f>VLOOKUP(MID(A260,4,1),Coordinate,9,false)</f>
        <v>0</v>
      </c>
      <c r="AH260" s="250">
        <f>VLOOKUP(MID(A260,5,1),Coordinate,9,false)</f>
        <v>25</v>
      </c>
      <c r="AI260" s="250">
        <f>VLOOKUP(MID(A260,6,1),Coordinate,9,false)</f>
        <v>25</v>
      </c>
      <c r="AJ260" s="248">
        <f>VLOOKUP(RIGHT(A260,1),Coordinate,9,false)</f>
        <v>25</v>
      </c>
      <c r="AK260" s="256"/>
      <c r="AL260" s="256"/>
    </row>
    <row r="261">
      <c r="A261" s="259" t="s">
        <v>2040</v>
      </c>
      <c r="B261" s="240" t="str">
        <f>VLOOKUP(AC261,Planet,2,false)</f>
        <v>Chi Belletaco VII</v>
      </c>
      <c r="C261" s="439" t="s">
        <v>1401</v>
      </c>
      <c r="D261" s="255" t="s">
        <v>119</v>
      </c>
      <c r="E261" s="255"/>
      <c r="F261" s="255"/>
      <c r="G261" s="255" t="s">
        <v>119</v>
      </c>
      <c r="H261" s="255" t="s">
        <v>119</v>
      </c>
      <c r="I261" s="242">
        <f t="shared" si="6"/>
        <v>3</v>
      </c>
      <c r="J261" s="255" t="s">
        <v>119</v>
      </c>
      <c r="K261" s="255"/>
      <c r="L261" s="255"/>
      <c r="M261" s="255" t="s">
        <v>119</v>
      </c>
      <c r="N261" s="255" t="s">
        <v>119</v>
      </c>
      <c r="O261" s="242">
        <f t="shared" si="7"/>
        <v>3</v>
      </c>
      <c r="P261" s="246" t="s">
        <v>1452</v>
      </c>
      <c r="Q261" s="244" t="str">
        <f>IF(ISBLANK(P261),"",VLOOKUP(P261,Level,2,false))</f>
        <v>#N/A</v>
      </c>
      <c r="R261" s="246" t="s">
        <v>1467</v>
      </c>
      <c r="S261" s="244" t="str">
        <f>IF(ISBLANK(R261),"",VLOOKUP(R261,Level,2,false))</f>
        <v>#N/A</v>
      </c>
      <c r="T261" s="246" t="s">
        <v>394</v>
      </c>
      <c r="U261" s="244" t="str">
        <f>IF(ISBLANK(T261),"",VLOOKUP(T261,Intelligents,2,false))</f>
        <v/>
      </c>
      <c r="V261" s="255" t="s">
        <v>119</v>
      </c>
      <c r="W261" s="255" t="s">
        <v>182</v>
      </c>
      <c r="X261" s="255" t="s">
        <v>182</v>
      </c>
      <c r="Y261" s="260" t="s">
        <v>2043</v>
      </c>
      <c r="Z261" s="244">
        <f>IF(ISBLANK(A261),"",VLOOKUP(LEFT(A261,1),Coordinate,2,FALSE))</f>
        <v>6</v>
      </c>
      <c r="AA261" s="247">
        <f t="shared" si="11"/>
        <v>6</v>
      </c>
      <c r="AB261" s="248" t="str">
        <f t="shared" si="9"/>
        <v>#N/A</v>
      </c>
      <c r="AC261" s="248">
        <f t="shared" si="16"/>
        <v>150</v>
      </c>
      <c r="AD261" s="249">
        <f>vlookup(LEFT(A261,1),Coordinate,9,false)</f>
        <v>25</v>
      </c>
      <c r="AE261" s="249">
        <f>VLOOKUP(MID(A261,2,1),Coordinate,9,false)</f>
        <v>25</v>
      </c>
      <c r="AF261" s="250">
        <f>VLOOKUP(MID(A261,3,1),Coordinate,9,false)</f>
        <v>25</v>
      </c>
      <c r="AG261" s="250">
        <f>VLOOKUP(MID(A261,4,1),Coordinate,9,false)</f>
        <v>25</v>
      </c>
      <c r="AH261" s="250">
        <f>VLOOKUP(MID(A261,5,1),Coordinate,9,false)</f>
        <v>0</v>
      </c>
      <c r="AI261" s="250">
        <f>VLOOKUP(MID(A261,6,1),Coordinate,9,false)</f>
        <v>25</v>
      </c>
      <c r="AJ261" s="248">
        <f>VLOOKUP(RIGHT(A261,1),Coordinate,9,false)</f>
        <v>25</v>
      </c>
      <c r="AK261" s="256"/>
      <c r="AL261" s="256"/>
    </row>
    <row r="262">
      <c r="A262" s="259" t="s">
        <v>2044</v>
      </c>
      <c r="B262" s="240" t="str">
        <f>VLOOKUP(AC262,Planet,2,false)</f>
        <v>Kappa Fredfordus II</v>
      </c>
      <c r="C262" s="263" t="s">
        <v>1406</v>
      </c>
      <c r="D262" s="255"/>
      <c r="E262" s="255"/>
      <c r="F262" s="255" t="s">
        <v>119</v>
      </c>
      <c r="G262" s="255" t="s">
        <v>119</v>
      </c>
      <c r="H262" s="255" t="s">
        <v>119</v>
      </c>
      <c r="I262" s="242">
        <f t="shared" si="6"/>
        <v>3</v>
      </c>
      <c r="J262" s="255" t="s">
        <v>119</v>
      </c>
      <c r="K262" s="255" t="s">
        <v>119</v>
      </c>
      <c r="L262" s="255"/>
      <c r="M262" s="255" t="s">
        <v>119</v>
      </c>
      <c r="N262" s="255"/>
      <c r="O262" s="242">
        <f t="shared" si="7"/>
        <v>3</v>
      </c>
      <c r="P262" s="246" t="s">
        <v>194</v>
      </c>
      <c r="Q262" s="244">
        <f>IF(ISBLANK(P262),"",VLOOKUP(P262,Level,2,false))</f>
        <v>1</v>
      </c>
      <c r="R262" s="246" t="s">
        <v>394</v>
      </c>
      <c r="S262" s="244" t="str">
        <f>IF(ISBLANK(R262),"",VLOOKUP(R262,Level,2,false))</f>
        <v/>
      </c>
      <c r="T262" s="246" t="s">
        <v>394</v>
      </c>
      <c r="U262" s="244" t="str">
        <f>IF(ISBLANK(T262),"",VLOOKUP(T262,Intelligents,2,false))</f>
        <v/>
      </c>
      <c r="V262" s="255" t="s">
        <v>119</v>
      </c>
      <c r="W262" s="255" t="s">
        <v>182</v>
      </c>
      <c r="X262" s="255" t="s">
        <v>182</v>
      </c>
      <c r="Y262" s="260"/>
      <c r="Z262" s="244">
        <f>IF(ISBLANK(A262),"",VLOOKUP(LEFT(A262,1),Coordinate,2,FALSE))</f>
        <v>6</v>
      </c>
      <c r="AA262" s="247">
        <f t="shared" si="11"/>
        <v>6</v>
      </c>
      <c r="AB262" s="248">
        <f t="shared" si="9"/>
        <v>1</v>
      </c>
      <c r="AC262" s="248">
        <f t="shared" si="16"/>
        <v>172</v>
      </c>
      <c r="AD262" s="249">
        <f>vlookup(LEFT(A262,1),Coordinate,9,false)</f>
        <v>25</v>
      </c>
      <c r="AE262" s="249">
        <f>VLOOKUP(MID(A262,2,1),Coordinate,9,false)</f>
        <v>25</v>
      </c>
      <c r="AF262" s="250">
        <f>VLOOKUP(MID(A262,3,1),Coordinate,9,false)</f>
        <v>25</v>
      </c>
      <c r="AG262" s="250">
        <f>VLOOKUP(MID(A262,4,1),Coordinate,9,false)</f>
        <v>25</v>
      </c>
      <c r="AH262" s="250">
        <f>VLOOKUP(MID(A262,5,1),Coordinate,9,false)</f>
        <v>24</v>
      </c>
      <c r="AI262" s="250">
        <f>VLOOKUP(MID(A262,6,1),Coordinate,9,false)</f>
        <v>24</v>
      </c>
      <c r="AJ262" s="248">
        <f>VLOOKUP(RIGHT(A262,1),Coordinate,9,false)</f>
        <v>24</v>
      </c>
      <c r="AK262" s="256"/>
      <c r="AL262" s="256"/>
    </row>
    <row r="263">
      <c r="A263" s="259" t="s">
        <v>1125</v>
      </c>
      <c r="B263" s="240" t="str">
        <f>VLOOKUP(AC263,Planet,2,false)</f>
        <v>Tau Young I</v>
      </c>
      <c r="C263" s="260" t="s">
        <v>1408</v>
      </c>
      <c r="D263" s="255"/>
      <c r="E263" s="255"/>
      <c r="F263" s="255" t="s">
        <v>119</v>
      </c>
      <c r="G263" s="255" t="s">
        <v>119</v>
      </c>
      <c r="H263" s="255" t="s">
        <v>119</v>
      </c>
      <c r="I263" s="242">
        <f t="shared" si="6"/>
        <v>3</v>
      </c>
      <c r="J263" s="255"/>
      <c r="K263" s="255" t="s">
        <v>119</v>
      </c>
      <c r="L263" s="255" t="s">
        <v>119</v>
      </c>
      <c r="M263" s="255"/>
      <c r="N263" s="255" t="s">
        <v>119</v>
      </c>
      <c r="O263" s="242">
        <f t="shared" si="7"/>
        <v>3</v>
      </c>
      <c r="P263" s="246" t="s">
        <v>394</v>
      </c>
      <c r="Q263" s="244" t="str">
        <f>IF(ISBLANK(P263),"",VLOOKUP(P263,Level,2,false))</f>
        <v/>
      </c>
      <c r="R263" s="246" t="s">
        <v>394</v>
      </c>
      <c r="S263" s="244" t="str">
        <f>IF(ISBLANK(R263),"",VLOOKUP(R263,Level,2,false))</f>
        <v/>
      </c>
      <c r="T263" s="246" t="s">
        <v>394</v>
      </c>
      <c r="U263" s="244" t="str">
        <f>IF(ISBLANK(T263),"",VLOOKUP(T263,Intelligents,2,false))</f>
        <v/>
      </c>
      <c r="V263" s="255" t="s">
        <v>182</v>
      </c>
      <c r="W263" s="255" t="s">
        <v>182</v>
      </c>
      <c r="X263" s="255" t="s">
        <v>119</v>
      </c>
      <c r="Y263" s="260" t="s">
        <v>2047</v>
      </c>
      <c r="Z263" s="244">
        <f>IF(ISBLANK(A263),"",VLOOKUP(LEFT(A263,1),Coordinate,2,FALSE))</f>
        <v>6</v>
      </c>
      <c r="AA263" s="247">
        <f t="shared" si="11"/>
        <v>6</v>
      </c>
      <c r="AB263" s="248">
        <f t="shared" si="9"/>
        <v>0</v>
      </c>
      <c r="AC263" s="248">
        <f t="shared" si="16"/>
        <v>175</v>
      </c>
      <c r="AD263" s="249">
        <f>vlookup(LEFT(A263,1),Coordinate,9,false)</f>
        <v>25</v>
      </c>
      <c r="AE263" s="249">
        <f>VLOOKUP(MID(A263,2,1),Coordinate,9,false)</f>
        <v>25</v>
      </c>
      <c r="AF263" s="250">
        <f>VLOOKUP(MID(A263,3,1),Coordinate,9,false)</f>
        <v>25</v>
      </c>
      <c r="AG263" s="250">
        <f>VLOOKUP(MID(A263,4,1),Coordinate,9,false)</f>
        <v>25</v>
      </c>
      <c r="AH263" s="250">
        <f>VLOOKUP(MID(A263,5,1),Coordinate,9,false)</f>
        <v>25</v>
      </c>
      <c r="AI263" s="250">
        <f>VLOOKUP(MID(A263,6,1),Coordinate,9,false)</f>
        <v>25</v>
      </c>
      <c r="AJ263" s="248">
        <f>VLOOKUP(RIGHT(A263,1),Coordinate,9,false)</f>
        <v>25</v>
      </c>
      <c r="AK263" s="256"/>
      <c r="AL263" s="256"/>
    </row>
    <row r="264">
      <c r="A264" s="441"/>
      <c r="B264" s="240" t="str">
        <f>VLOOKUP(AC264,Planet,2,false)</f>
        <v>#N/A</v>
      </c>
      <c r="C264" s="252"/>
      <c r="D264" s="249"/>
      <c r="E264" s="249"/>
      <c r="F264" s="249"/>
      <c r="G264" s="249"/>
      <c r="H264" s="249"/>
      <c r="I264" s="242" t="str">
        <f t="shared" si="6"/>
        <v/>
      </c>
      <c r="J264" s="249"/>
      <c r="K264" s="249"/>
      <c r="L264" s="249"/>
      <c r="M264" s="249"/>
      <c r="N264" s="249"/>
      <c r="O264" s="242" t="str">
        <f t="shared" si="7"/>
        <v/>
      </c>
      <c r="P264" s="252"/>
      <c r="Q264" s="244" t="str">
        <f>IF(ISBLANK(P264),"",VLOOKUP(P264,Level,2,false))</f>
        <v/>
      </c>
      <c r="R264" s="252"/>
      <c r="S264" s="244" t="str">
        <f>IF(ISBLANK(R264),"",VLOOKUP(R264,Level,2,false))</f>
        <v/>
      </c>
      <c r="T264" s="252"/>
      <c r="U264" s="244" t="str">
        <f>IF(ISBLANK(T264),"",VLOOKUP(T264,Intelligents,2,false))</f>
        <v/>
      </c>
      <c r="V264" s="249"/>
      <c r="W264" s="249"/>
      <c r="X264" s="249"/>
      <c r="Y264" s="252"/>
      <c r="Z264" s="244" t="str">
        <f>IF(ISBLANK(A264),"",VLOOKUP(LEFT(A264,1),Coordinate,2,FALSE))</f>
        <v/>
      </c>
      <c r="AA264" s="247">
        <f t="shared" si="11"/>
        <v>0</v>
      </c>
      <c r="AB264" s="248">
        <f t="shared" si="9"/>
        <v>0</v>
      </c>
      <c r="AC264" s="248" t="str">
        <f t="shared" si="16"/>
        <v>#N/A</v>
      </c>
      <c r="AD264" s="249" t="str">
        <f>vlookup(LEFT(A264,1),Coordinate,9,false)</f>
        <v>#N/A</v>
      </c>
      <c r="AE264" s="249" t="str">
        <f>VLOOKUP(MID(A264,2,1),Coordinate,9,false)</f>
        <v>#N/A</v>
      </c>
      <c r="AF264" s="250" t="str">
        <f>VLOOKUP(MID(A264,3,1),Coordinate,9,false)</f>
        <v>#N/A</v>
      </c>
      <c r="AG264" s="250" t="str">
        <f>VLOOKUP(MID(A264,4,1),Coordinate,9,false)</f>
        <v>#N/A</v>
      </c>
      <c r="AH264" s="250" t="str">
        <f>VLOOKUP(MID(A264,5,1),Coordinate,9,false)</f>
        <v>#N/A</v>
      </c>
      <c r="AI264" s="250" t="str">
        <f>VLOOKUP(MID(A264,6,1),Coordinate,9,false)</f>
        <v>#N/A</v>
      </c>
      <c r="AJ264" s="248" t="str">
        <f>VLOOKUP(RIGHT(A264,1),Coordinate,9,false)</f>
        <v>#N/A</v>
      </c>
      <c r="AK264" s="256"/>
      <c r="AL264" s="256"/>
    </row>
    <row r="265">
      <c r="A265" s="441"/>
      <c r="B265" s="240" t="str">
        <f>VLOOKUP(AC265,Planet,2,false)</f>
        <v>#N/A</v>
      </c>
      <c r="C265" s="252"/>
      <c r="D265" s="249"/>
      <c r="E265" s="249"/>
      <c r="F265" s="249"/>
      <c r="G265" s="249"/>
      <c r="H265" s="249"/>
      <c r="I265" s="242" t="str">
        <f t="shared" si="6"/>
        <v/>
      </c>
      <c r="J265" s="249"/>
      <c r="K265" s="249"/>
      <c r="L265" s="249"/>
      <c r="M265" s="249"/>
      <c r="N265" s="249"/>
      <c r="O265" s="242" t="str">
        <f t="shared" si="7"/>
        <v/>
      </c>
      <c r="P265" s="252"/>
      <c r="Q265" s="244" t="str">
        <f>IF(ISBLANK(P265),"",VLOOKUP(P265,Level,2,false))</f>
        <v/>
      </c>
      <c r="R265" s="252"/>
      <c r="S265" s="244" t="str">
        <f>IF(ISBLANK(R265),"",VLOOKUP(R265,Level,2,false))</f>
        <v/>
      </c>
      <c r="T265" s="252"/>
      <c r="U265" s="244" t="str">
        <f>IF(ISBLANK(T265),"",VLOOKUP(T265,Intelligents,2,false))</f>
        <v/>
      </c>
      <c r="V265" s="249"/>
      <c r="W265" s="249"/>
      <c r="X265" s="249"/>
      <c r="Y265" s="252"/>
      <c r="Z265" s="244" t="str">
        <f>IF(ISBLANK(A265),"",VLOOKUP(LEFT(A265,1),Coordinate,2,FALSE))</f>
        <v/>
      </c>
      <c r="AA265" s="247">
        <f t="shared" si="11"/>
        <v>0</v>
      </c>
      <c r="AB265" s="248">
        <f t="shared" si="9"/>
        <v>0</v>
      </c>
      <c r="AC265" s="248" t="str">
        <f t="shared" si="16"/>
        <v>#N/A</v>
      </c>
      <c r="AD265" s="249" t="str">
        <f>vlookup(LEFT(A265,1),Coordinate,9,false)</f>
        <v>#N/A</v>
      </c>
      <c r="AE265" s="249" t="str">
        <f>VLOOKUP(MID(A265,2,1),Coordinate,9,false)</f>
        <v>#N/A</v>
      </c>
      <c r="AF265" s="250" t="str">
        <f>VLOOKUP(MID(A265,3,1),Coordinate,9,false)</f>
        <v>#N/A</v>
      </c>
      <c r="AG265" s="250" t="str">
        <f>VLOOKUP(MID(A265,4,1),Coordinate,9,false)</f>
        <v>#N/A</v>
      </c>
      <c r="AH265" s="250" t="str">
        <f>VLOOKUP(MID(A265,5,1),Coordinate,9,false)</f>
        <v>#N/A</v>
      </c>
      <c r="AI265" s="250" t="str">
        <f>VLOOKUP(MID(A265,6,1),Coordinate,9,false)</f>
        <v>#N/A</v>
      </c>
      <c r="AJ265" s="248" t="str">
        <f>VLOOKUP(RIGHT(A265,1),Coordinate,9,false)</f>
        <v>#N/A</v>
      </c>
      <c r="AK265" s="256"/>
      <c r="AL265" s="256"/>
    </row>
    <row r="266">
      <c r="A266" s="441"/>
      <c r="B266" s="240" t="str">
        <f>VLOOKUP(AC266,Planet,2,false)</f>
        <v>#N/A</v>
      </c>
      <c r="C266" s="252"/>
      <c r="D266" s="249"/>
      <c r="E266" s="249"/>
      <c r="F266" s="249"/>
      <c r="G266" s="249"/>
      <c r="H266" s="249"/>
      <c r="I266" s="242" t="str">
        <f t="shared" si="6"/>
        <v/>
      </c>
      <c r="J266" s="249"/>
      <c r="K266" s="249"/>
      <c r="L266" s="249"/>
      <c r="M266" s="249"/>
      <c r="N266" s="249"/>
      <c r="O266" s="242" t="str">
        <f t="shared" si="7"/>
        <v/>
      </c>
      <c r="P266" s="252"/>
      <c r="Q266" s="244" t="str">
        <f>IF(ISBLANK(P266),"",VLOOKUP(P266,Level,2,false))</f>
        <v/>
      </c>
      <c r="R266" s="252"/>
      <c r="S266" s="244" t="str">
        <f>IF(ISBLANK(R266),"",VLOOKUP(R266,Level,2,false))</f>
        <v/>
      </c>
      <c r="T266" s="252"/>
      <c r="U266" s="244" t="str">
        <f>IF(ISBLANK(T266),"",VLOOKUP(T266,Intelligents,2,false))</f>
        <v/>
      </c>
      <c r="V266" s="249"/>
      <c r="W266" s="249"/>
      <c r="X266" s="249"/>
      <c r="Y266" s="252"/>
      <c r="Z266" s="244" t="str">
        <f>IF(ISBLANK(A266),"",VLOOKUP(LEFT(A266,1),Coordinate,2,FALSE))</f>
        <v/>
      </c>
      <c r="AA266" s="247">
        <f t="shared" si="11"/>
        <v>0</v>
      </c>
      <c r="AB266" s="248">
        <f t="shared" si="9"/>
        <v>0</v>
      </c>
      <c r="AC266" s="248" t="str">
        <f t="shared" si="16"/>
        <v>#N/A</v>
      </c>
      <c r="AD266" s="249" t="str">
        <f>vlookup(LEFT(A266,1),Coordinate,9,false)</f>
        <v>#N/A</v>
      </c>
      <c r="AE266" s="249" t="str">
        <f>VLOOKUP(MID(A266,2,1),Coordinate,9,false)</f>
        <v>#N/A</v>
      </c>
      <c r="AF266" s="250" t="str">
        <f>VLOOKUP(MID(A266,3,1),Coordinate,9,false)</f>
        <v>#N/A</v>
      </c>
      <c r="AG266" s="250" t="str">
        <f>VLOOKUP(MID(A266,4,1),Coordinate,9,false)</f>
        <v>#N/A</v>
      </c>
      <c r="AH266" s="250" t="str">
        <f>VLOOKUP(MID(A266,5,1),Coordinate,9,false)</f>
        <v>#N/A</v>
      </c>
      <c r="AI266" s="250" t="str">
        <f>VLOOKUP(MID(A266,6,1),Coordinate,9,false)</f>
        <v>#N/A</v>
      </c>
      <c r="AJ266" s="248" t="str">
        <f>VLOOKUP(RIGHT(A266,1),Coordinate,9,false)</f>
        <v>#N/A</v>
      </c>
      <c r="AK266" s="256"/>
      <c r="AL266" s="256"/>
    </row>
    <row r="267">
      <c r="A267" s="441"/>
      <c r="B267" s="240" t="str">
        <f>VLOOKUP(AC267,Planet,2,false)</f>
        <v>#N/A</v>
      </c>
      <c r="C267" s="252"/>
      <c r="D267" s="249"/>
      <c r="E267" s="249"/>
      <c r="F267" s="249"/>
      <c r="G267" s="249"/>
      <c r="H267" s="249"/>
      <c r="I267" s="242" t="str">
        <f t="shared" si="6"/>
        <v/>
      </c>
      <c r="J267" s="249"/>
      <c r="K267" s="249"/>
      <c r="L267" s="249"/>
      <c r="M267" s="249"/>
      <c r="N267" s="249"/>
      <c r="O267" s="242" t="str">
        <f t="shared" si="7"/>
        <v/>
      </c>
      <c r="P267" s="252"/>
      <c r="Q267" s="244" t="str">
        <f>IF(ISBLANK(P267),"",VLOOKUP(P267,Level,2,false))</f>
        <v/>
      </c>
      <c r="R267" s="252"/>
      <c r="S267" s="244" t="str">
        <f>IF(ISBLANK(R267),"",VLOOKUP(R267,Level,2,false))</f>
        <v/>
      </c>
      <c r="T267" s="252"/>
      <c r="U267" s="244" t="str">
        <f>IF(ISBLANK(T267),"",VLOOKUP(T267,Intelligents,2,false))</f>
        <v/>
      </c>
      <c r="V267" s="249"/>
      <c r="W267" s="249"/>
      <c r="X267" s="249"/>
      <c r="Y267" s="252"/>
      <c r="Z267" s="244" t="str">
        <f>IF(ISBLANK(A267),"",VLOOKUP(LEFT(A267,1),Coordinate,2,FALSE))</f>
        <v/>
      </c>
      <c r="AA267" s="247">
        <f t="shared" si="11"/>
        <v>0</v>
      </c>
      <c r="AB267" s="248">
        <f t="shared" si="9"/>
        <v>0</v>
      </c>
      <c r="AC267" s="248" t="str">
        <f t="shared" si="16"/>
        <v>#N/A</v>
      </c>
      <c r="AD267" s="249" t="str">
        <f>vlookup(LEFT(A267,1),Coordinate,9,false)</f>
        <v>#N/A</v>
      </c>
      <c r="AE267" s="249" t="str">
        <f>VLOOKUP(MID(A267,2,1),Coordinate,9,false)</f>
        <v>#N/A</v>
      </c>
      <c r="AF267" s="250" t="str">
        <f>VLOOKUP(MID(A267,3,1),Coordinate,9,false)</f>
        <v>#N/A</v>
      </c>
      <c r="AG267" s="250" t="str">
        <f>VLOOKUP(MID(A267,4,1),Coordinate,9,false)</f>
        <v>#N/A</v>
      </c>
      <c r="AH267" s="250" t="str">
        <f>VLOOKUP(MID(A267,5,1),Coordinate,9,false)</f>
        <v>#N/A</v>
      </c>
      <c r="AI267" s="250" t="str">
        <f>VLOOKUP(MID(A267,6,1),Coordinate,9,false)</f>
        <v>#N/A</v>
      </c>
      <c r="AJ267" s="248" t="str">
        <f>VLOOKUP(RIGHT(A267,1),Coordinate,9,false)</f>
        <v>#N/A</v>
      </c>
      <c r="AK267" s="256"/>
      <c r="AL267" s="256"/>
    </row>
    <row r="268">
      <c r="A268" s="441"/>
      <c r="B268" s="240" t="str">
        <f>VLOOKUP(AC268,Planet,2,false)</f>
        <v>#N/A</v>
      </c>
      <c r="C268" s="252"/>
      <c r="D268" s="249"/>
      <c r="E268" s="249"/>
      <c r="F268" s="249"/>
      <c r="G268" s="249"/>
      <c r="H268" s="249"/>
      <c r="I268" s="242" t="str">
        <f t="shared" si="6"/>
        <v/>
      </c>
      <c r="J268" s="249"/>
      <c r="K268" s="249"/>
      <c r="L268" s="249"/>
      <c r="M268" s="249"/>
      <c r="N268" s="249"/>
      <c r="O268" s="242" t="str">
        <f t="shared" si="7"/>
        <v/>
      </c>
      <c r="P268" s="252"/>
      <c r="Q268" s="244" t="str">
        <f>IF(ISBLANK(P268),"",VLOOKUP(P268,Level,2,false))</f>
        <v/>
      </c>
      <c r="R268" s="252"/>
      <c r="S268" s="244" t="str">
        <f>IF(ISBLANK(R268),"",VLOOKUP(R268,Level,2,false))</f>
        <v/>
      </c>
      <c r="T268" s="252"/>
      <c r="U268" s="244" t="str">
        <f>IF(ISBLANK(T268),"",VLOOKUP(T268,Intelligents,2,false))</f>
        <v/>
      </c>
      <c r="V268" s="249"/>
      <c r="W268" s="249"/>
      <c r="X268" s="249"/>
      <c r="Y268" s="252"/>
      <c r="Z268" s="244" t="str">
        <f>IF(ISBLANK(A268),"",VLOOKUP(LEFT(A268,1),Coordinate,2,FALSE))</f>
        <v/>
      </c>
      <c r="AA268" s="247">
        <f t="shared" si="11"/>
        <v>0</v>
      </c>
      <c r="AB268" s="248">
        <f t="shared" si="9"/>
        <v>0</v>
      </c>
      <c r="AC268" s="248" t="str">
        <f t="shared" si="16"/>
        <v>#N/A</v>
      </c>
      <c r="AD268" s="249" t="str">
        <f>vlookup(LEFT(A268,1),Coordinate,9,false)</f>
        <v>#N/A</v>
      </c>
      <c r="AE268" s="249" t="str">
        <f>VLOOKUP(MID(A268,2,1),Coordinate,9,false)</f>
        <v>#N/A</v>
      </c>
      <c r="AF268" s="250" t="str">
        <f>VLOOKUP(MID(A268,3,1),Coordinate,9,false)</f>
        <v>#N/A</v>
      </c>
      <c r="AG268" s="250" t="str">
        <f>VLOOKUP(MID(A268,4,1),Coordinate,9,false)</f>
        <v>#N/A</v>
      </c>
      <c r="AH268" s="250" t="str">
        <f>VLOOKUP(MID(A268,5,1),Coordinate,9,false)</f>
        <v>#N/A</v>
      </c>
      <c r="AI268" s="250" t="str">
        <f>VLOOKUP(MID(A268,6,1),Coordinate,9,false)</f>
        <v>#N/A</v>
      </c>
      <c r="AJ268" s="248" t="str">
        <f>VLOOKUP(RIGHT(A268,1),Coordinate,9,false)</f>
        <v>#N/A</v>
      </c>
      <c r="AK268" s="256"/>
      <c r="AL268" s="256"/>
    </row>
    <row r="269">
      <c r="A269" s="441"/>
      <c r="B269" s="240" t="str">
        <f>VLOOKUP(AC269,Planet,2,false)</f>
        <v>#N/A</v>
      </c>
      <c r="C269" s="252"/>
      <c r="D269" s="249"/>
      <c r="E269" s="249"/>
      <c r="F269" s="249"/>
      <c r="G269" s="249"/>
      <c r="H269" s="249"/>
      <c r="I269" s="242" t="str">
        <f t="shared" si="6"/>
        <v/>
      </c>
      <c r="J269" s="249"/>
      <c r="K269" s="249"/>
      <c r="L269" s="249"/>
      <c r="M269" s="249"/>
      <c r="N269" s="249"/>
      <c r="O269" s="242" t="str">
        <f t="shared" si="7"/>
        <v/>
      </c>
      <c r="P269" s="252"/>
      <c r="Q269" s="244" t="str">
        <f>IF(ISBLANK(P269),"",VLOOKUP(P269,Level,2,false))</f>
        <v/>
      </c>
      <c r="R269" s="252"/>
      <c r="S269" s="244" t="str">
        <f>IF(ISBLANK(R269),"",VLOOKUP(R269,Level,2,false))</f>
        <v/>
      </c>
      <c r="T269" s="252"/>
      <c r="U269" s="244" t="str">
        <f>IF(ISBLANK(T269),"",VLOOKUP(T269,Intelligents,2,false))</f>
        <v/>
      </c>
      <c r="V269" s="249"/>
      <c r="W269" s="249"/>
      <c r="X269" s="249"/>
      <c r="Y269" s="252"/>
      <c r="Z269" s="244" t="str">
        <f>IF(ISBLANK(A269),"",VLOOKUP(LEFT(A269,1),Coordinate,2,FALSE))</f>
        <v/>
      </c>
      <c r="AA269" s="247">
        <f t="shared" si="11"/>
        <v>0</v>
      </c>
      <c r="AB269" s="248">
        <f t="shared" si="9"/>
        <v>0</v>
      </c>
      <c r="AC269" s="248" t="str">
        <f t="shared" si="16"/>
        <v>#N/A</v>
      </c>
      <c r="AD269" s="249" t="str">
        <f>vlookup(LEFT(A269,1),Coordinate,9,false)</f>
        <v>#N/A</v>
      </c>
      <c r="AE269" s="249" t="str">
        <f>VLOOKUP(MID(A269,2,1),Coordinate,9,false)</f>
        <v>#N/A</v>
      </c>
      <c r="AF269" s="250" t="str">
        <f>VLOOKUP(MID(A269,3,1),Coordinate,9,false)</f>
        <v>#N/A</v>
      </c>
      <c r="AG269" s="250" t="str">
        <f>VLOOKUP(MID(A269,4,1),Coordinate,9,false)</f>
        <v>#N/A</v>
      </c>
      <c r="AH269" s="250" t="str">
        <f>VLOOKUP(MID(A269,5,1),Coordinate,9,false)</f>
        <v>#N/A</v>
      </c>
      <c r="AI269" s="250" t="str">
        <f>VLOOKUP(MID(A269,6,1),Coordinate,9,false)</f>
        <v>#N/A</v>
      </c>
      <c r="AJ269" s="248" t="str">
        <f>VLOOKUP(RIGHT(A269,1),Coordinate,9,false)</f>
        <v>#N/A</v>
      </c>
      <c r="AK269" s="256"/>
      <c r="AL269" s="256"/>
    </row>
    <row r="270">
      <c r="A270" s="441"/>
      <c r="B270" s="240" t="str">
        <f>VLOOKUP(AC270,Planet,2,false)</f>
        <v>#N/A</v>
      </c>
      <c r="C270" s="252"/>
      <c r="D270" s="249"/>
      <c r="E270" s="249"/>
      <c r="F270" s="249"/>
      <c r="G270" s="249"/>
      <c r="H270" s="249"/>
      <c r="I270" s="242" t="str">
        <f t="shared" si="6"/>
        <v/>
      </c>
      <c r="J270" s="249"/>
      <c r="K270" s="249"/>
      <c r="L270" s="249"/>
      <c r="M270" s="249"/>
      <c r="N270" s="249"/>
      <c r="O270" s="242" t="str">
        <f t="shared" si="7"/>
        <v/>
      </c>
      <c r="P270" s="252"/>
      <c r="Q270" s="244" t="str">
        <f>IF(ISBLANK(P270),"",VLOOKUP(P270,Level,2,false))</f>
        <v/>
      </c>
      <c r="R270" s="252"/>
      <c r="S270" s="244" t="str">
        <f>IF(ISBLANK(R270),"",VLOOKUP(R270,Level,2,false))</f>
        <v/>
      </c>
      <c r="T270" s="252"/>
      <c r="U270" s="244" t="str">
        <f>IF(ISBLANK(T270),"",VLOOKUP(T270,Intelligents,2,false))</f>
        <v/>
      </c>
      <c r="V270" s="249"/>
      <c r="W270" s="249"/>
      <c r="X270" s="249"/>
      <c r="Y270" s="252"/>
      <c r="Z270" s="244" t="str">
        <f>IF(ISBLANK(A270),"",VLOOKUP(LEFT(A270,1),Coordinate,2,FALSE))</f>
        <v/>
      </c>
      <c r="AA270" s="247">
        <f t="shared" si="11"/>
        <v>0</v>
      </c>
      <c r="AB270" s="248">
        <f t="shared" si="9"/>
        <v>0</v>
      </c>
      <c r="AC270" s="248" t="str">
        <f t="shared" si="16"/>
        <v>#N/A</v>
      </c>
      <c r="AD270" s="249" t="str">
        <f>vlookup(LEFT(A270,1),Coordinate,9,false)</f>
        <v>#N/A</v>
      </c>
      <c r="AE270" s="249" t="str">
        <f>VLOOKUP(MID(A270,2,1),Coordinate,9,false)</f>
        <v>#N/A</v>
      </c>
      <c r="AF270" s="250" t="str">
        <f>VLOOKUP(MID(A270,3,1),Coordinate,9,false)</f>
        <v>#N/A</v>
      </c>
      <c r="AG270" s="250" t="str">
        <f>VLOOKUP(MID(A270,4,1),Coordinate,9,false)</f>
        <v>#N/A</v>
      </c>
      <c r="AH270" s="250" t="str">
        <f>VLOOKUP(MID(A270,5,1),Coordinate,9,false)</f>
        <v>#N/A</v>
      </c>
      <c r="AI270" s="250" t="str">
        <f>VLOOKUP(MID(A270,6,1),Coordinate,9,false)</f>
        <v>#N/A</v>
      </c>
      <c r="AJ270" s="248" t="str">
        <f>VLOOKUP(RIGHT(A270,1),Coordinate,9,false)</f>
        <v>#N/A</v>
      </c>
      <c r="AK270" s="256"/>
      <c r="AL270" s="256"/>
    </row>
    <row r="271">
      <c r="A271" s="441"/>
      <c r="B271" s="240" t="str">
        <f>VLOOKUP(AC271,Planet,2,false)</f>
        <v>#N/A</v>
      </c>
      <c r="C271" s="252"/>
      <c r="D271" s="249"/>
      <c r="E271" s="249"/>
      <c r="F271" s="249"/>
      <c r="G271" s="249"/>
      <c r="H271" s="249"/>
      <c r="I271" s="242" t="str">
        <f t="shared" si="6"/>
        <v/>
      </c>
      <c r="J271" s="249"/>
      <c r="K271" s="249"/>
      <c r="L271" s="249"/>
      <c r="M271" s="249"/>
      <c r="N271" s="249"/>
      <c r="O271" s="242" t="str">
        <f t="shared" si="7"/>
        <v/>
      </c>
      <c r="P271" s="252"/>
      <c r="Q271" s="244" t="str">
        <f>IF(ISBLANK(P271),"",VLOOKUP(P271,Level,2,false))</f>
        <v/>
      </c>
      <c r="R271" s="252"/>
      <c r="S271" s="244" t="str">
        <f>IF(ISBLANK(R271),"",VLOOKUP(R271,Level,2,false))</f>
        <v/>
      </c>
      <c r="T271" s="252"/>
      <c r="U271" s="244" t="str">
        <f>IF(ISBLANK(T271),"",VLOOKUP(T271,Intelligents,2,false))</f>
        <v/>
      </c>
      <c r="V271" s="249"/>
      <c r="W271" s="249"/>
      <c r="X271" s="249"/>
      <c r="Y271" s="252"/>
      <c r="Z271" s="244" t="str">
        <f>IF(ISBLANK(A271),"",VLOOKUP(LEFT(A271,1),Coordinate,2,FALSE))</f>
        <v/>
      </c>
      <c r="AA271" s="247">
        <f t="shared" si="11"/>
        <v>0</v>
      </c>
      <c r="AB271" s="248">
        <f t="shared" si="9"/>
        <v>0</v>
      </c>
      <c r="AC271" s="248" t="str">
        <f t="shared" si="16"/>
        <v>#N/A</v>
      </c>
      <c r="AD271" s="249" t="str">
        <f>vlookup(LEFT(A271,1),Coordinate,9,false)</f>
        <v>#N/A</v>
      </c>
      <c r="AE271" s="249" t="str">
        <f>VLOOKUP(MID(A271,2,1),Coordinate,9,false)</f>
        <v>#N/A</v>
      </c>
      <c r="AF271" s="250" t="str">
        <f>VLOOKUP(MID(A271,3,1),Coordinate,9,false)</f>
        <v>#N/A</v>
      </c>
      <c r="AG271" s="250" t="str">
        <f>VLOOKUP(MID(A271,4,1),Coordinate,9,false)</f>
        <v>#N/A</v>
      </c>
      <c r="AH271" s="250" t="str">
        <f>VLOOKUP(MID(A271,5,1),Coordinate,9,false)</f>
        <v>#N/A</v>
      </c>
      <c r="AI271" s="250" t="str">
        <f>VLOOKUP(MID(A271,6,1),Coordinate,9,false)</f>
        <v>#N/A</v>
      </c>
      <c r="AJ271" s="248" t="str">
        <f>VLOOKUP(RIGHT(A271,1),Coordinate,9,false)</f>
        <v>#N/A</v>
      </c>
      <c r="AK271" s="256"/>
      <c r="AL271" s="256"/>
    </row>
    <row r="272">
      <c r="A272" s="441"/>
      <c r="B272" s="240" t="str">
        <f>VLOOKUP(AC272,Planet,2,false)</f>
        <v>#N/A</v>
      </c>
      <c r="C272" s="252"/>
      <c r="D272" s="249"/>
      <c r="E272" s="249"/>
      <c r="F272" s="249"/>
      <c r="G272" s="249"/>
      <c r="H272" s="249"/>
      <c r="I272" s="242" t="str">
        <f t="shared" si="6"/>
        <v/>
      </c>
      <c r="J272" s="249"/>
      <c r="K272" s="249"/>
      <c r="L272" s="249"/>
      <c r="M272" s="249"/>
      <c r="N272" s="249"/>
      <c r="O272" s="242" t="str">
        <f t="shared" si="7"/>
        <v/>
      </c>
      <c r="P272" s="252"/>
      <c r="Q272" s="244" t="str">
        <f>IF(ISBLANK(P272),"",VLOOKUP(P272,Level,2,false))</f>
        <v/>
      </c>
      <c r="R272" s="252"/>
      <c r="S272" s="244" t="str">
        <f>IF(ISBLANK(R272),"",VLOOKUP(R272,Level,2,false))</f>
        <v/>
      </c>
      <c r="T272" s="252"/>
      <c r="U272" s="244" t="str">
        <f>IF(ISBLANK(T272),"",VLOOKUP(T272,Intelligents,2,false))</f>
        <v/>
      </c>
      <c r="V272" s="249"/>
      <c r="W272" s="249"/>
      <c r="X272" s="249"/>
      <c r="Y272" s="252"/>
      <c r="Z272" s="244" t="str">
        <f>IF(ISBLANK(A272),"",VLOOKUP(LEFT(A272,1),Coordinate,2,FALSE))</f>
        <v/>
      </c>
      <c r="AA272" s="247">
        <f t="shared" si="11"/>
        <v>0</v>
      </c>
      <c r="AB272" s="248">
        <f t="shared" si="9"/>
        <v>0</v>
      </c>
      <c r="AC272" s="248" t="str">
        <f t="shared" si="16"/>
        <v>#N/A</v>
      </c>
      <c r="AD272" s="249" t="str">
        <f>vlookup(LEFT(A272,1),Coordinate,9,false)</f>
        <v>#N/A</v>
      </c>
      <c r="AE272" s="249" t="str">
        <f>VLOOKUP(MID(A272,2,1),Coordinate,9,false)</f>
        <v>#N/A</v>
      </c>
      <c r="AF272" s="250" t="str">
        <f>VLOOKUP(MID(A272,3,1),Coordinate,9,false)</f>
        <v>#N/A</v>
      </c>
      <c r="AG272" s="250" t="str">
        <f>VLOOKUP(MID(A272,4,1),Coordinate,9,false)</f>
        <v>#N/A</v>
      </c>
      <c r="AH272" s="250" t="str">
        <f>VLOOKUP(MID(A272,5,1),Coordinate,9,false)</f>
        <v>#N/A</v>
      </c>
      <c r="AI272" s="250" t="str">
        <f>VLOOKUP(MID(A272,6,1),Coordinate,9,false)</f>
        <v>#N/A</v>
      </c>
      <c r="AJ272" s="248" t="str">
        <f>VLOOKUP(RIGHT(A272,1),Coordinate,9,false)</f>
        <v>#N/A</v>
      </c>
      <c r="AK272" s="256"/>
      <c r="AL272" s="256"/>
    </row>
    <row r="273">
      <c r="A273" s="441"/>
      <c r="B273" s="240" t="str">
        <f>VLOOKUP(AC273,Planet,2,false)</f>
        <v>#N/A</v>
      </c>
      <c r="C273" s="252"/>
      <c r="D273" s="249"/>
      <c r="E273" s="249"/>
      <c r="F273" s="249"/>
      <c r="G273" s="249"/>
      <c r="H273" s="249"/>
      <c r="I273" s="242" t="str">
        <f t="shared" si="6"/>
        <v/>
      </c>
      <c r="J273" s="249"/>
      <c r="K273" s="249"/>
      <c r="L273" s="249"/>
      <c r="M273" s="249"/>
      <c r="N273" s="249"/>
      <c r="O273" s="242" t="str">
        <f t="shared" si="7"/>
        <v/>
      </c>
      <c r="P273" s="252"/>
      <c r="Q273" s="244" t="str">
        <f>IF(ISBLANK(P273),"",VLOOKUP(P273,Level,2,false))</f>
        <v/>
      </c>
      <c r="R273" s="252"/>
      <c r="S273" s="244" t="str">
        <f>IF(ISBLANK(R273),"",VLOOKUP(R273,Level,2,false))</f>
        <v/>
      </c>
      <c r="T273" s="252"/>
      <c r="U273" s="244" t="str">
        <f>IF(ISBLANK(T273),"",VLOOKUP(T273,Intelligents,2,false))</f>
        <v/>
      </c>
      <c r="V273" s="249"/>
      <c r="W273" s="249"/>
      <c r="X273" s="249"/>
      <c r="Y273" s="252"/>
      <c r="Z273" s="244" t="str">
        <f>IF(ISBLANK(A273),"",VLOOKUP(LEFT(A273,1),Coordinate,2,FALSE))</f>
        <v/>
      </c>
      <c r="AA273" s="247">
        <f t="shared" si="11"/>
        <v>0</v>
      </c>
      <c r="AB273" s="248">
        <f t="shared" si="9"/>
        <v>0</v>
      </c>
      <c r="AC273" s="248" t="str">
        <f t="shared" si="16"/>
        <v>#N/A</v>
      </c>
      <c r="AD273" s="249" t="str">
        <f>vlookup(LEFT(A273,1),Coordinate,9,false)</f>
        <v>#N/A</v>
      </c>
      <c r="AE273" s="249" t="str">
        <f>VLOOKUP(MID(A273,2,1),Coordinate,9,false)</f>
        <v>#N/A</v>
      </c>
      <c r="AF273" s="250" t="str">
        <f>VLOOKUP(MID(A273,3,1),Coordinate,9,false)</f>
        <v>#N/A</v>
      </c>
      <c r="AG273" s="250" t="str">
        <f>VLOOKUP(MID(A273,4,1),Coordinate,9,false)</f>
        <v>#N/A</v>
      </c>
      <c r="AH273" s="250" t="str">
        <f>VLOOKUP(MID(A273,5,1),Coordinate,9,false)</f>
        <v>#N/A</v>
      </c>
      <c r="AI273" s="250" t="str">
        <f>VLOOKUP(MID(A273,6,1),Coordinate,9,false)</f>
        <v>#N/A</v>
      </c>
      <c r="AJ273" s="248" t="str">
        <f>VLOOKUP(RIGHT(A273,1),Coordinate,9,false)</f>
        <v>#N/A</v>
      </c>
      <c r="AK273" s="256"/>
      <c r="AL273" s="256"/>
    </row>
    <row r="274">
      <c r="A274" s="441"/>
      <c r="B274" s="240" t="str">
        <f>VLOOKUP(AC274,Planet,2,false)</f>
        <v>#N/A</v>
      </c>
      <c r="C274" s="252"/>
      <c r="D274" s="249"/>
      <c r="E274" s="249"/>
      <c r="F274" s="249"/>
      <c r="G274" s="249"/>
      <c r="H274" s="249"/>
      <c r="I274" s="242" t="str">
        <f t="shared" si="6"/>
        <v/>
      </c>
      <c r="J274" s="249"/>
      <c r="K274" s="249"/>
      <c r="L274" s="249"/>
      <c r="M274" s="249"/>
      <c r="N274" s="249"/>
      <c r="O274" s="242" t="str">
        <f t="shared" si="7"/>
        <v/>
      </c>
      <c r="P274" s="252"/>
      <c r="Q274" s="244" t="str">
        <f>IF(ISBLANK(P274),"",VLOOKUP(P274,Level,2,false))</f>
        <v/>
      </c>
      <c r="R274" s="252"/>
      <c r="S274" s="244" t="str">
        <f>IF(ISBLANK(R274),"",VLOOKUP(R274,Level,2,false))</f>
        <v/>
      </c>
      <c r="T274" s="252"/>
      <c r="U274" s="244" t="str">
        <f>IF(ISBLANK(T274),"",VLOOKUP(T274,Intelligents,2,false))</f>
        <v/>
      </c>
      <c r="V274" s="249"/>
      <c r="W274" s="249"/>
      <c r="X274" s="249"/>
      <c r="Y274" s="252"/>
      <c r="Z274" s="244" t="str">
        <f>IF(ISBLANK(A274),"",VLOOKUP(LEFT(A274,1),Coordinate,2,FALSE))</f>
        <v/>
      </c>
      <c r="AA274" s="247">
        <f t="shared" si="11"/>
        <v>0</v>
      </c>
      <c r="AB274" s="248">
        <f t="shared" si="9"/>
        <v>0</v>
      </c>
      <c r="AC274" s="248" t="str">
        <f t="shared" si="16"/>
        <v>#N/A</v>
      </c>
      <c r="AD274" s="249" t="str">
        <f>vlookup(LEFT(A274,1),Coordinate,9,false)</f>
        <v>#N/A</v>
      </c>
      <c r="AE274" s="249" t="str">
        <f>VLOOKUP(MID(A274,2,1),Coordinate,9,false)</f>
        <v>#N/A</v>
      </c>
      <c r="AF274" s="250" t="str">
        <f>VLOOKUP(MID(A274,3,1),Coordinate,9,false)</f>
        <v>#N/A</v>
      </c>
      <c r="AG274" s="250" t="str">
        <f>VLOOKUP(MID(A274,4,1),Coordinate,9,false)</f>
        <v>#N/A</v>
      </c>
      <c r="AH274" s="250" t="str">
        <f>VLOOKUP(MID(A274,5,1),Coordinate,9,false)</f>
        <v>#N/A</v>
      </c>
      <c r="AI274" s="250" t="str">
        <f>VLOOKUP(MID(A274,6,1),Coordinate,9,false)</f>
        <v>#N/A</v>
      </c>
      <c r="AJ274" s="248" t="str">
        <f>VLOOKUP(RIGHT(A274,1),Coordinate,9,false)</f>
        <v>#N/A</v>
      </c>
      <c r="AK274" s="256"/>
      <c r="AL274" s="256"/>
    </row>
    <row r="275">
      <c r="A275" s="441"/>
      <c r="B275" s="240" t="str">
        <f>VLOOKUP(AC275,Planet,2,false)</f>
        <v>#N/A</v>
      </c>
      <c r="C275" s="252"/>
      <c r="D275" s="249"/>
      <c r="E275" s="249"/>
      <c r="F275" s="249"/>
      <c r="G275" s="249"/>
      <c r="H275" s="249"/>
      <c r="I275" s="242" t="str">
        <f t="shared" si="6"/>
        <v/>
      </c>
      <c r="J275" s="249"/>
      <c r="K275" s="249"/>
      <c r="L275" s="249"/>
      <c r="M275" s="249"/>
      <c r="N275" s="249"/>
      <c r="O275" s="242" t="str">
        <f t="shared" si="7"/>
        <v/>
      </c>
      <c r="P275" s="252"/>
      <c r="Q275" s="244" t="str">
        <f>IF(ISBLANK(P275),"",VLOOKUP(P275,Level,2,false))</f>
        <v/>
      </c>
      <c r="R275" s="252"/>
      <c r="S275" s="244" t="str">
        <f>IF(ISBLANK(R275),"",VLOOKUP(R275,Level,2,false))</f>
        <v/>
      </c>
      <c r="T275" s="252"/>
      <c r="U275" s="244" t="str">
        <f>IF(ISBLANK(T275),"",VLOOKUP(T275,Intelligents,2,false))</f>
        <v/>
      </c>
      <c r="V275" s="249"/>
      <c r="W275" s="249"/>
      <c r="X275" s="249"/>
      <c r="Y275" s="252"/>
      <c r="Z275" s="244" t="str">
        <f>IF(ISBLANK(A275),"",VLOOKUP(LEFT(A275,1),Coordinate,2,FALSE))</f>
        <v/>
      </c>
      <c r="AA275" s="247">
        <f t="shared" si="11"/>
        <v>0</v>
      </c>
      <c r="AB275" s="248">
        <f t="shared" si="9"/>
        <v>0</v>
      </c>
      <c r="AC275" s="248" t="str">
        <f t="shared" si="16"/>
        <v>#N/A</v>
      </c>
      <c r="AD275" s="249" t="str">
        <f>vlookup(LEFT(A275,1),Coordinate,9,false)</f>
        <v>#N/A</v>
      </c>
      <c r="AE275" s="249" t="str">
        <f>VLOOKUP(MID(A275,2,1),Coordinate,9,false)</f>
        <v>#N/A</v>
      </c>
      <c r="AF275" s="250" t="str">
        <f>VLOOKUP(MID(A275,3,1),Coordinate,9,false)</f>
        <v>#N/A</v>
      </c>
      <c r="AG275" s="250" t="str">
        <f>VLOOKUP(MID(A275,4,1),Coordinate,9,false)</f>
        <v>#N/A</v>
      </c>
      <c r="AH275" s="250" t="str">
        <f>VLOOKUP(MID(A275,5,1),Coordinate,9,false)</f>
        <v>#N/A</v>
      </c>
      <c r="AI275" s="250" t="str">
        <f>VLOOKUP(MID(A275,6,1),Coordinate,9,false)</f>
        <v>#N/A</v>
      </c>
      <c r="AJ275" s="248" t="str">
        <f>VLOOKUP(RIGHT(A275,1),Coordinate,9,false)</f>
        <v>#N/A</v>
      </c>
      <c r="AK275" s="256"/>
      <c r="AL275" s="256"/>
    </row>
    <row r="276">
      <c r="A276" s="441"/>
      <c r="B276" s="240" t="str">
        <f>VLOOKUP(AC276,Planet,2,false)</f>
        <v>#N/A</v>
      </c>
      <c r="C276" s="252"/>
      <c r="D276" s="249"/>
      <c r="E276" s="249"/>
      <c r="F276" s="249"/>
      <c r="G276" s="249"/>
      <c r="H276" s="249"/>
      <c r="I276" s="242" t="str">
        <f t="shared" si="6"/>
        <v/>
      </c>
      <c r="J276" s="249"/>
      <c r="K276" s="249"/>
      <c r="L276" s="249"/>
      <c r="M276" s="249"/>
      <c r="N276" s="249"/>
      <c r="O276" s="242" t="str">
        <f t="shared" si="7"/>
        <v/>
      </c>
      <c r="P276" s="252"/>
      <c r="Q276" s="244" t="str">
        <f>IF(ISBLANK(P276),"",VLOOKUP(P276,Level,2,false))</f>
        <v/>
      </c>
      <c r="R276" s="252"/>
      <c r="S276" s="244" t="str">
        <f>IF(ISBLANK(R276),"",VLOOKUP(R276,Level,2,false))</f>
        <v/>
      </c>
      <c r="T276" s="252"/>
      <c r="U276" s="244" t="str">
        <f>IF(ISBLANK(T276),"",VLOOKUP(T276,Intelligents,2,false))</f>
        <v/>
      </c>
      <c r="V276" s="249"/>
      <c r="W276" s="249"/>
      <c r="X276" s="249"/>
      <c r="Y276" s="252"/>
      <c r="Z276" s="244" t="str">
        <f>IF(ISBLANK(A276),"",VLOOKUP(LEFT(A276,1),Coordinate,2,FALSE))</f>
        <v/>
      </c>
      <c r="AA276" s="247">
        <f t="shared" si="11"/>
        <v>0</v>
      </c>
      <c r="AB276" s="248">
        <f t="shared" si="9"/>
        <v>0</v>
      </c>
      <c r="AC276" s="248" t="str">
        <f t="shared" si="16"/>
        <v>#N/A</v>
      </c>
      <c r="AD276" s="249" t="str">
        <f>vlookup(LEFT(A276,1),Coordinate,9,false)</f>
        <v>#N/A</v>
      </c>
      <c r="AE276" s="249" t="str">
        <f>VLOOKUP(MID(A276,2,1),Coordinate,9,false)</f>
        <v>#N/A</v>
      </c>
      <c r="AF276" s="250" t="str">
        <f>VLOOKUP(MID(A276,3,1),Coordinate,9,false)</f>
        <v>#N/A</v>
      </c>
      <c r="AG276" s="250" t="str">
        <f>VLOOKUP(MID(A276,4,1),Coordinate,9,false)</f>
        <v>#N/A</v>
      </c>
      <c r="AH276" s="250" t="str">
        <f>VLOOKUP(MID(A276,5,1),Coordinate,9,false)</f>
        <v>#N/A</v>
      </c>
      <c r="AI276" s="250" t="str">
        <f>VLOOKUP(MID(A276,6,1),Coordinate,9,false)</f>
        <v>#N/A</v>
      </c>
      <c r="AJ276" s="248" t="str">
        <f>VLOOKUP(RIGHT(A276,1),Coordinate,9,false)</f>
        <v>#N/A</v>
      </c>
      <c r="AK276" s="256"/>
      <c r="AL276" s="256"/>
    </row>
    <row r="277">
      <c r="A277" s="441"/>
      <c r="B277" s="240" t="str">
        <f>VLOOKUP(AC277,Planet,2,false)</f>
        <v>#N/A</v>
      </c>
      <c r="C277" s="252"/>
      <c r="D277" s="249"/>
      <c r="E277" s="249"/>
      <c r="F277" s="249"/>
      <c r="G277" s="249"/>
      <c r="H277" s="249"/>
      <c r="I277" s="242" t="str">
        <f t="shared" si="6"/>
        <v/>
      </c>
      <c r="J277" s="249"/>
      <c r="K277" s="249"/>
      <c r="L277" s="249"/>
      <c r="M277" s="249"/>
      <c r="N277" s="249"/>
      <c r="O277" s="242" t="str">
        <f t="shared" si="7"/>
        <v/>
      </c>
      <c r="P277" s="252"/>
      <c r="Q277" s="244" t="str">
        <f>IF(ISBLANK(P277),"",VLOOKUP(P277,Level,2,false))</f>
        <v/>
      </c>
      <c r="R277" s="252"/>
      <c r="S277" s="244" t="str">
        <f>IF(ISBLANK(R277),"",VLOOKUP(R277,Level,2,false))</f>
        <v/>
      </c>
      <c r="T277" s="252"/>
      <c r="U277" s="244" t="str">
        <f>IF(ISBLANK(T277),"",VLOOKUP(T277,Intelligents,2,false))</f>
        <v/>
      </c>
      <c r="V277" s="249"/>
      <c r="W277" s="249"/>
      <c r="X277" s="249"/>
      <c r="Y277" s="252"/>
      <c r="Z277" s="244" t="str">
        <f>IF(ISBLANK(A277),"",VLOOKUP(LEFT(A277,1),Coordinate,2,FALSE))</f>
        <v/>
      </c>
      <c r="AA277" s="247">
        <f t="shared" si="11"/>
        <v>0</v>
      </c>
      <c r="AB277" s="248">
        <f t="shared" si="9"/>
        <v>0</v>
      </c>
      <c r="AC277" s="248" t="str">
        <f t="shared" si="16"/>
        <v>#N/A</v>
      </c>
      <c r="AD277" s="249" t="str">
        <f>vlookup(LEFT(A277,1),Coordinate,9,false)</f>
        <v>#N/A</v>
      </c>
      <c r="AE277" s="249" t="str">
        <f>VLOOKUP(MID(A277,2,1),Coordinate,9,false)</f>
        <v>#N/A</v>
      </c>
      <c r="AF277" s="250" t="str">
        <f>VLOOKUP(MID(A277,3,1),Coordinate,9,false)</f>
        <v>#N/A</v>
      </c>
      <c r="AG277" s="250" t="str">
        <f>VLOOKUP(MID(A277,4,1),Coordinate,9,false)</f>
        <v>#N/A</v>
      </c>
      <c r="AH277" s="250" t="str">
        <f>VLOOKUP(MID(A277,5,1),Coordinate,9,false)</f>
        <v>#N/A</v>
      </c>
      <c r="AI277" s="250" t="str">
        <f>VLOOKUP(MID(A277,6,1),Coordinate,9,false)</f>
        <v>#N/A</v>
      </c>
      <c r="AJ277" s="248" t="str">
        <f>VLOOKUP(RIGHT(A277,1),Coordinate,9,false)</f>
        <v>#N/A</v>
      </c>
      <c r="AK277" s="256"/>
      <c r="AL277" s="256"/>
    </row>
    <row r="278">
      <c r="A278" s="441"/>
      <c r="B278" s="240" t="str">
        <f>VLOOKUP(AC278,Planet,2,false)</f>
        <v>#N/A</v>
      </c>
      <c r="C278" s="252"/>
      <c r="D278" s="249"/>
      <c r="E278" s="249"/>
      <c r="F278" s="249"/>
      <c r="G278" s="249"/>
      <c r="H278" s="249"/>
      <c r="I278" s="242" t="str">
        <f t="shared" si="6"/>
        <v/>
      </c>
      <c r="J278" s="249"/>
      <c r="K278" s="249"/>
      <c r="L278" s="249"/>
      <c r="M278" s="249"/>
      <c r="N278" s="249"/>
      <c r="O278" s="242" t="str">
        <f t="shared" si="7"/>
        <v/>
      </c>
      <c r="P278" s="252"/>
      <c r="Q278" s="244" t="str">
        <f>IF(ISBLANK(P278),"",VLOOKUP(P278,Level,2,false))</f>
        <v/>
      </c>
      <c r="R278" s="252"/>
      <c r="S278" s="244" t="str">
        <f>IF(ISBLANK(R278),"",VLOOKUP(R278,Level,2,false))</f>
        <v/>
      </c>
      <c r="T278" s="252"/>
      <c r="U278" s="244" t="str">
        <f>IF(ISBLANK(T278),"",VLOOKUP(T278,Intelligents,2,false))</f>
        <v/>
      </c>
      <c r="V278" s="249"/>
      <c r="W278" s="249"/>
      <c r="X278" s="249"/>
      <c r="Y278" s="252"/>
      <c r="Z278" s="244" t="str">
        <f>IF(ISBLANK(A278),"",VLOOKUP(LEFT(A278,1),Coordinate,2,FALSE))</f>
        <v/>
      </c>
      <c r="AA278" s="247">
        <f t="shared" si="11"/>
        <v>0</v>
      </c>
      <c r="AB278" s="248">
        <f t="shared" si="9"/>
        <v>0</v>
      </c>
      <c r="AC278" s="248" t="str">
        <f t="shared" si="16"/>
        <v>#N/A</v>
      </c>
      <c r="AD278" s="249" t="str">
        <f>vlookup(LEFT(A278,1),Coordinate,9,false)</f>
        <v>#N/A</v>
      </c>
      <c r="AE278" s="249" t="str">
        <f>VLOOKUP(MID(A278,2,1),Coordinate,9,false)</f>
        <v>#N/A</v>
      </c>
      <c r="AF278" s="250" t="str">
        <f>VLOOKUP(MID(A278,3,1),Coordinate,9,false)</f>
        <v>#N/A</v>
      </c>
      <c r="AG278" s="250" t="str">
        <f>VLOOKUP(MID(A278,4,1),Coordinate,9,false)</f>
        <v>#N/A</v>
      </c>
      <c r="AH278" s="250" t="str">
        <f>VLOOKUP(MID(A278,5,1),Coordinate,9,false)</f>
        <v>#N/A</v>
      </c>
      <c r="AI278" s="250" t="str">
        <f>VLOOKUP(MID(A278,6,1),Coordinate,9,false)</f>
        <v>#N/A</v>
      </c>
      <c r="AJ278" s="248" t="str">
        <f>VLOOKUP(RIGHT(A278,1),Coordinate,9,false)</f>
        <v>#N/A</v>
      </c>
      <c r="AK278" s="256"/>
      <c r="AL278" s="256"/>
    </row>
    <row r="279">
      <c r="A279" s="441"/>
      <c r="B279" s="240" t="str">
        <f>VLOOKUP(AC279,Planet,2,false)</f>
        <v>#N/A</v>
      </c>
      <c r="C279" s="252"/>
      <c r="D279" s="249"/>
      <c r="E279" s="249"/>
      <c r="F279" s="249"/>
      <c r="G279" s="249"/>
      <c r="H279" s="249"/>
      <c r="I279" s="242" t="str">
        <f t="shared" si="6"/>
        <v/>
      </c>
      <c r="J279" s="249"/>
      <c r="K279" s="249"/>
      <c r="L279" s="249"/>
      <c r="M279" s="249"/>
      <c r="N279" s="249"/>
      <c r="O279" s="242" t="str">
        <f t="shared" si="7"/>
        <v/>
      </c>
      <c r="P279" s="252"/>
      <c r="Q279" s="244" t="str">
        <f>IF(ISBLANK(P279),"",VLOOKUP(P279,Level,2,false))</f>
        <v/>
      </c>
      <c r="R279" s="252"/>
      <c r="S279" s="244" t="str">
        <f>IF(ISBLANK(R279),"",VLOOKUP(R279,Level,2,false))</f>
        <v/>
      </c>
      <c r="T279" s="252"/>
      <c r="U279" s="244" t="str">
        <f>IF(ISBLANK(T279),"",VLOOKUP(T279,Intelligents,2,false))</f>
        <v/>
      </c>
      <c r="V279" s="249"/>
      <c r="W279" s="249"/>
      <c r="X279" s="249"/>
      <c r="Y279" s="252"/>
      <c r="Z279" s="244" t="str">
        <f>IF(ISBLANK(A279),"",VLOOKUP(LEFT(A279,1),Coordinate,2,FALSE))</f>
        <v/>
      </c>
      <c r="AA279" s="247">
        <f t="shared" si="11"/>
        <v>0</v>
      </c>
      <c r="AB279" s="248">
        <f t="shared" si="9"/>
        <v>0</v>
      </c>
      <c r="AC279" s="248" t="str">
        <f t="shared" si="16"/>
        <v>#N/A</v>
      </c>
      <c r="AD279" s="249" t="str">
        <f>vlookup(LEFT(A279,1),Coordinate,9,false)</f>
        <v>#N/A</v>
      </c>
      <c r="AE279" s="249" t="str">
        <f>VLOOKUP(MID(A279,2,1),Coordinate,9,false)</f>
        <v>#N/A</v>
      </c>
      <c r="AF279" s="250" t="str">
        <f>VLOOKUP(MID(A279,3,1),Coordinate,9,false)</f>
        <v>#N/A</v>
      </c>
      <c r="AG279" s="250" t="str">
        <f>VLOOKUP(MID(A279,4,1),Coordinate,9,false)</f>
        <v>#N/A</v>
      </c>
      <c r="AH279" s="250" t="str">
        <f>VLOOKUP(MID(A279,5,1),Coordinate,9,false)</f>
        <v>#N/A</v>
      </c>
      <c r="AI279" s="250" t="str">
        <f>VLOOKUP(MID(A279,6,1),Coordinate,9,false)</f>
        <v>#N/A</v>
      </c>
      <c r="AJ279" s="248" t="str">
        <f>VLOOKUP(RIGHT(A279,1),Coordinate,9,false)</f>
        <v>#N/A</v>
      </c>
      <c r="AK279" s="256"/>
      <c r="AL279" s="256"/>
    </row>
    <row r="280">
      <c r="A280" s="441"/>
      <c r="B280" s="240" t="str">
        <f>VLOOKUP(AC280,Planet,2,false)</f>
        <v>#N/A</v>
      </c>
      <c r="C280" s="252"/>
      <c r="D280" s="249"/>
      <c r="E280" s="249"/>
      <c r="F280" s="249"/>
      <c r="G280" s="249"/>
      <c r="H280" s="249"/>
      <c r="I280" s="242" t="str">
        <f t="shared" si="6"/>
        <v/>
      </c>
      <c r="J280" s="249"/>
      <c r="K280" s="249"/>
      <c r="L280" s="249"/>
      <c r="M280" s="249"/>
      <c r="N280" s="249"/>
      <c r="O280" s="242" t="str">
        <f t="shared" si="7"/>
        <v/>
      </c>
      <c r="P280" s="252"/>
      <c r="Q280" s="244" t="str">
        <f>IF(ISBLANK(P280),"",VLOOKUP(P280,Level,2,false))</f>
        <v/>
      </c>
      <c r="R280" s="252"/>
      <c r="S280" s="244" t="str">
        <f>IF(ISBLANK(R280),"",VLOOKUP(R280,Level,2,false))</f>
        <v/>
      </c>
      <c r="T280" s="252"/>
      <c r="U280" s="244" t="str">
        <f>IF(ISBLANK(T280),"",VLOOKUP(T280,Intelligents,2,false))</f>
        <v/>
      </c>
      <c r="V280" s="249"/>
      <c r="W280" s="249"/>
      <c r="X280" s="249"/>
      <c r="Y280" s="252"/>
      <c r="Z280" s="244" t="str">
        <f>IF(ISBLANK(A280),"",VLOOKUP(LEFT(A280,1),Coordinate,2,FALSE))</f>
        <v/>
      </c>
      <c r="AA280" s="247">
        <f t="shared" si="11"/>
        <v>0</v>
      </c>
      <c r="AB280" s="248">
        <f t="shared" si="9"/>
        <v>0</v>
      </c>
      <c r="AC280" s="248" t="str">
        <f t="shared" si="16"/>
        <v>#N/A</v>
      </c>
      <c r="AD280" s="249" t="str">
        <f>vlookup(LEFT(A280,1),Coordinate,9,false)</f>
        <v>#N/A</v>
      </c>
      <c r="AE280" s="249" t="str">
        <f>VLOOKUP(MID(A280,2,1),Coordinate,9,false)</f>
        <v>#N/A</v>
      </c>
      <c r="AF280" s="250" t="str">
        <f>VLOOKUP(MID(A280,3,1),Coordinate,9,false)</f>
        <v>#N/A</v>
      </c>
      <c r="AG280" s="250" t="str">
        <f>VLOOKUP(MID(A280,4,1),Coordinate,9,false)</f>
        <v>#N/A</v>
      </c>
      <c r="AH280" s="250" t="str">
        <f>VLOOKUP(MID(A280,5,1),Coordinate,9,false)</f>
        <v>#N/A</v>
      </c>
      <c r="AI280" s="250" t="str">
        <f>VLOOKUP(MID(A280,6,1),Coordinate,9,false)</f>
        <v>#N/A</v>
      </c>
      <c r="AJ280" s="248" t="str">
        <f>VLOOKUP(RIGHT(A280,1),Coordinate,9,false)</f>
        <v>#N/A</v>
      </c>
      <c r="AK280" s="256"/>
      <c r="AL280" s="256"/>
    </row>
    <row r="281">
      <c r="A281" s="441"/>
      <c r="B281" s="240" t="str">
        <f>VLOOKUP(AC281,Planet,2,false)</f>
        <v>#N/A</v>
      </c>
      <c r="C281" s="252"/>
      <c r="D281" s="249"/>
      <c r="E281" s="249"/>
      <c r="F281" s="249"/>
      <c r="G281" s="249"/>
      <c r="H281" s="249"/>
      <c r="I281" s="242" t="str">
        <f t="shared" si="6"/>
        <v/>
      </c>
      <c r="J281" s="249"/>
      <c r="K281" s="249"/>
      <c r="L281" s="249"/>
      <c r="M281" s="249"/>
      <c r="N281" s="249"/>
      <c r="O281" s="242" t="str">
        <f t="shared" si="7"/>
        <v/>
      </c>
      <c r="P281" s="252"/>
      <c r="Q281" s="244" t="str">
        <f>IF(ISBLANK(P281),"",VLOOKUP(P281,Level,2,false))</f>
        <v/>
      </c>
      <c r="R281" s="252"/>
      <c r="S281" s="244" t="str">
        <f>IF(ISBLANK(R281),"",VLOOKUP(R281,Level,2,false))</f>
        <v/>
      </c>
      <c r="T281" s="252"/>
      <c r="U281" s="244" t="str">
        <f>IF(ISBLANK(T281),"",VLOOKUP(T281,Intelligents,2,false))</f>
        <v/>
      </c>
      <c r="V281" s="249"/>
      <c r="W281" s="249"/>
      <c r="X281" s="249"/>
      <c r="Y281" s="252"/>
      <c r="Z281" s="244" t="str">
        <f>IF(ISBLANK(A281),"",VLOOKUP(LEFT(A281,1),Coordinate,2,FALSE))</f>
        <v/>
      </c>
      <c r="AA281" s="247">
        <f t="shared" si="11"/>
        <v>0</v>
      </c>
      <c r="AB281" s="248">
        <f t="shared" si="9"/>
        <v>0</v>
      </c>
      <c r="AC281" s="248" t="str">
        <f t="shared" si="16"/>
        <v>#N/A</v>
      </c>
      <c r="AD281" s="249" t="str">
        <f>vlookup(LEFT(A281,1),Coordinate,9,false)</f>
        <v>#N/A</v>
      </c>
      <c r="AE281" s="249" t="str">
        <f>VLOOKUP(MID(A281,2,1),Coordinate,9,false)</f>
        <v>#N/A</v>
      </c>
      <c r="AF281" s="250" t="str">
        <f>VLOOKUP(MID(A281,3,1),Coordinate,9,false)</f>
        <v>#N/A</v>
      </c>
      <c r="AG281" s="250" t="str">
        <f>VLOOKUP(MID(A281,4,1),Coordinate,9,false)</f>
        <v>#N/A</v>
      </c>
      <c r="AH281" s="250" t="str">
        <f>VLOOKUP(MID(A281,5,1),Coordinate,9,false)</f>
        <v>#N/A</v>
      </c>
      <c r="AI281" s="250" t="str">
        <f>VLOOKUP(MID(A281,6,1),Coordinate,9,false)</f>
        <v>#N/A</v>
      </c>
      <c r="AJ281" s="248" t="str">
        <f>VLOOKUP(RIGHT(A281,1),Coordinate,9,false)</f>
        <v>#N/A</v>
      </c>
      <c r="AK281" s="256"/>
      <c r="AL281" s="256"/>
    </row>
    <row r="282">
      <c r="A282" s="441"/>
      <c r="B282" s="240" t="str">
        <f>VLOOKUP(AC282,Planet,2,false)</f>
        <v>#N/A</v>
      </c>
      <c r="C282" s="252"/>
      <c r="D282" s="249"/>
      <c r="E282" s="249"/>
      <c r="F282" s="249"/>
      <c r="G282" s="249"/>
      <c r="H282" s="249"/>
      <c r="I282" s="242" t="str">
        <f t="shared" si="6"/>
        <v/>
      </c>
      <c r="J282" s="249"/>
      <c r="K282" s="249"/>
      <c r="L282" s="249"/>
      <c r="M282" s="249"/>
      <c r="N282" s="249"/>
      <c r="O282" s="242" t="str">
        <f t="shared" si="7"/>
        <v/>
      </c>
      <c r="P282" s="252"/>
      <c r="Q282" s="244" t="str">
        <f>IF(ISBLANK(P282),"",VLOOKUP(P282,Level,2,false))</f>
        <v/>
      </c>
      <c r="R282" s="252"/>
      <c r="S282" s="244" t="str">
        <f>IF(ISBLANK(R282),"",VLOOKUP(R282,Level,2,false))</f>
        <v/>
      </c>
      <c r="T282" s="252"/>
      <c r="U282" s="244" t="str">
        <f>IF(ISBLANK(T282),"",VLOOKUP(T282,Intelligents,2,false))</f>
        <v/>
      </c>
      <c r="V282" s="249"/>
      <c r="W282" s="249"/>
      <c r="X282" s="249"/>
      <c r="Y282" s="252"/>
      <c r="Z282" s="244" t="str">
        <f>IF(ISBLANK(A282),"",VLOOKUP(LEFT(A282,1),Coordinate,2,FALSE))</f>
        <v/>
      </c>
      <c r="AA282" s="247">
        <f t="shared" si="11"/>
        <v>0</v>
      </c>
      <c r="AB282" s="248">
        <f t="shared" si="9"/>
        <v>0</v>
      </c>
      <c r="AC282" s="248" t="str">
        <f t="shared" si="16"/>
        <v>#N/A</v>
      </c>
      <c r="AD282" s="249" t="str">
        <f>vlookup(LEFT(A282,1),Coordinate,9,false)</f>
        <v>#N/A</v>
      </c>
      <c r="AE282" s="249" t="str">
        <f>VLOOKUP(MID(A282,2,1),Coordinate,9,false)</f>
        <v>#N/A</v>
      </c>
      <c r="AF282" s="250" t="str">
        <f>VLOOKUP(MID(A282,3,1),Coordinate,9,false)</f>
        <v>#N/A</v>
      </c>
      <c r="AG282" s="250" t="str">
        <f>VLOOKUP(MID(A282,4,1),Coordinate,9,false)</f>
        <v>#N/A</v>
      </c>
      <c r="AH282" s="250" t="str">
        <f>VLOOKUP(MID(A282,5,1),Coordinate,9,false)</f>
        <v>#N/A</v>
      </c>
      <c r="AI282" s="250" t="str">
        <f>VLOOKUP(MID(A282,6,1),Coordinate,9,false)</f>
        <v>#N/A</v>
      </c>
      <c r="AJ282" s="248" t="str">
        <f>VLOOKUP(RIGHT(A282,1),Coordinate,9,false)</f>
        <v>#N/A</v>
      </c>
      <c r="AK282" s="256"/>
      <c r="AL282" s="256"/>
    </row>
  </sheetData>
  <conditionalFormatting sqref="P1:P49 R1:R49 T9 P50:P282 R50:R282 T157 T159">
    <cfRule type="cellIs" dxfId="0" priority="1" operator="equal">
      <formula>"Primitive"</formula>
    </cfRule>
  </conditionalFormatting>
  <conditionalFormatting sqref="O1:T282 U2:U99 Z2:Z282 U101:U282">
    <cfRule type="cellIs" dxfId="4" priority="2" operator="equal">
      <formula>"Primitive (hostile)"</formula>
    </cfRule>
  </conditionalFormatting>
  <conditionalFormatting sqref="O1:T282 U2:U99 Z2:Z282 U101:U282">
    <cfRule type="cellIs" dxfId="1" priority="3" operator="equal">
      <formula>"Advanced"</formula>
    </cfRule>
  </conditionalFormatting>
  <conditionalFormatting sqref="O1:T282 U2:U99 Z2:Z282 U101:U282">
    <cfRule type="cellIs" dxfId="2" priority="4" operator="equal">
      <formula>"Advanced (Hostile)"</formula>
    </cfRule>
  </conditionalFormatting>
  <conditionalFormatting sqref="O1:T282 U2:U99 Z2:Z282 U101:U282">
    <cfRule type="containsText" dxfId="3" priority="5" operator="containsText" text="Anomalous">
      <formula>NOT(ISERROR(SEARCH(("Anomalous"),(O1))))</formula>
    </cfRule>
  </conditionalFormatting>
  <conditionalFormatting sqref="S1:T49 U2:U49 S50:T282 U50:U99 U101:U282 Q143:Q144 Q157">
    <cfRule type="cellIs" dxfId="0" priority="6" operator="equal">
      <formula>"Detected"</formula>
    </cfRule>
  </conditionalFormatting>
  <conditionalFormatting sqref="S1:T49 U2:U49 S50:T282 U50:U99 U101:U282 Q143:Q144 Q157">
    <cfRule type="cellIs" dxfId="4" priority="7" operator="equal">
      <formula>"Detected (hostile)"</formula>
    </cfRule>
  </conditionalFormatting>
  <conditionalFormatting sqref="A1:B282 C1:C7 D1:T282 U1:U99 V1:X282 Z1:AA282 C9:C207 U101:U282 C209:C282">
    <cfRule type="cellIs" dxfId="4" priority="8" operator="equal">
      <formula>"Y"</formula>
    </cfRule>
  </conditionalFormatting>
  <conditionalFormatting sqref="Q1:Q49 S1:S49 U1:U49 Z1:Z49 Q50:Q282 S50:S282 U50:U99 Z50:Z282 U101:U282">
    <cfRule type="colorScale" priority="9">
      <colorScale>
        <cfvo type="min"/>
        <cfvo type="max"/>
        <color rgb="FFFFFFFF"/>
        <color rgb="FFE67C73"/>
      </colorScale>
    </cfRule>
  </conditionalFormatting>
  <conditionalFormatting sqref="AA2:AA49 AA50:AA282">
    <cfRule type="notContainsBlanks" dxfId="5" priority="10">
      <formula>LEN(TRIM(AA2))&gt;0</formula>
    </cfRule>
  </conditionalFormatting>
  <hyperlinks>
    <hyperlink r:id="rId2" ref="Y210"/>
  </hyperlinks>
  <drawing r:id="rId3"/>
  <legacy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9.0"/>
    <col customWidth="1" min="2" max="2" width="3.14"/>
    <col customWidth="1" min="3" max="3" width="18.57"/>
    <col customWidth="1" min="4" max="15" width="3.14"/>
    <col customWidth="1" min="16" max="16" width="7.71"/>
    <col customWidth="1" min="17" max="17" width="3.14"/>
    <col customWidth="1" min="18" max="18" width="7.71"/>
    <col customWidth="1" min="19" max="19" width="3.14"/>
    <col customWidth="1" min="20" max="20" width="7.0"/>
    <col customWidth="1" min="21" max="24" width="3.14"/>
    <col customWidth="1" min="25" max="25" width="1.43"/>
    <col customWidth="1" min="26" max="28" width="3.14"/>
    <col customWidth="1" min="29" max="29" width="0.86"/>
    <col customWidth="1" min="30" max="32" width="3.14"/>
    <col customWidth="1" min="33" max="33" width="0.86"/>
    <col customWidth="1" min="34" max="36" width="3.14"/>
    <col customWidth="1" min="37" max="37" width="0.86"/>
    <col customWidth="1" min="38" max="45" width="3.14"/>
    <col customWidth="1" min="46" max="46" width="14.86"/>
    <col customWidth="1" min="47" max="49" width="3.14"/>
    <col customWidth="1" min="50" max="50" width="1.43"/>
    <col customWidth="1" min="51" max="60" width="3.14"/>
    <col customWidth="1" min="61" max="61" width="59.71"/>
    <col customWidth="1" min="62" max="63" width="3.14"/>
    <col customWidth="1" min="64" max="64" width="4.14"/>
    <col customWidth="1" min="65" max="71" width="3.14"/>
    <col customWidth="1" min="72" max="72" width="2.0"/>
  </cols>
  <sheetData>
    <row r="1" ht="18.75" customHeight="1">
      <c r="A1" s="286">
        <f>COUNTA(A5:A403)</f>
        <v>354</v>
      </c>
      <c r="B1" s="5"/>
      <c r="C1" s="287">
        <f>COUNTA(C5:C403)</f>
        <v>352</v>
      </c>
      <c r="D1" s="4"/>
      <c r="E1" s="4"/>
      <c r="F1" s="4"/>
      <c r="G1" s="4"/>
      <c r="H1" s="4"/>
      <c r="I1" s="5">
        <f>COUNTIF(I5:I403,"&gt;0")</f>
        <v>343</v>
      </c>
      <c r="J1" s="4"/>
      <c r="K1" s="4"/>
      <c r="L1" s="4"/>
      <c r="M1" s="4"/>
      <c r="N1" s="4"/>
      <c r="O1" s="5"/>
      <c r="P1" s="4">
        <f>COUNTA(P5:P403)</f>
        <v>354</v>
      </c>
      <c r="Q1" s="4"/>
      <c r="R1" s="4">
        <f>COUNTA(R5:R403)</f>
        <v>353</v>
      </c>
      <c r="S1" s="4"/>
      <c r="T1" s="4">
        <f>COUNTA(T5:T403)</f>
        <v>352</v>
      </c>
      <c r="U1" s="4"/>
      <c r="V1" s="288"/>
      <c r="W1" s="288"/>
      <c r="X1" s="288"/>
      <c r="Y1" s="6"/>
      <c r="Z1" s="4"/>
      <c r="AA1" s="5"/>
      <c r="AB1" s="5"/>
      <c r="AC1" s="8"/>
      <c r="AD1" s="5"/>
      <c r="AE1" s="4"/>
      <c r="AF1" s="5"/>
      <c r="AG1" s="8"/>
      <c r="AH1" s="5"/>
      <c r="AI1" s="5"/>
      <c r="AJ1" s="5"/>
      <c r="AK1" s="8"/>
      <c r="AL1" s="5"/>
      <c r="AM1" s="5"/>
      <c r="AN1" s="5"/>
      <c r="AO1" s="4"/>
      <c r="AP1" s="5"/>
      <c r="AQ1" s="4"/>
      <c r="AR1" s="5"/>
      <c r="AS1" s="5"/>
      <c r="AT1" s="4"/>
      <c r="AU1" s="4"/>
      <c r="AV1" s="4"/>
      <c r="AW1" s="289"/>
      <c r="AX1" s="6"/>
      <c r="AY1" s="4"/>
      <c r="AZ1" s="5"/>
      <c r="BA1" s="4"/>
      <c r="BB1" s="4"/>
      <c r="BC1" s="5"/>
      <c r="BD1" s="5"/>
      <c r="BE1" s="5"/>
      <c r="BF1" s="5"/>
      <c r="BG1" s="5"/>
      <c r="BH1" s="7"/>
      <c r="BI1" s="9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</row>
    <row r="2" ht="84.0" customHeight="1">
      <c r="A2" s="13" t="s">
        <v>0</v>
      </c>
      <c r="B2" s="14" t="s">
        <v>1</v>
      </c>
      <c r="C2" s="290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1551</v>
      </c>
      <c r="I2" s="14" t="s">
        <v>8</v>
      </c>
      <c r="J2" s="15" t="s">
        <v>9</v>
      </c>
      <c r="K2" s="16" t="s">
        <v>10</v>
      </c>
      <c r="L2" s="17" t="s">
        <v>11</v>
      </c>
      <c r="M2" s="18" t="s">
        <v>12</v>
      </c>
      <c r="N2" s="19" t="s">
        <v>13</v>
      </c>
      <c r="O2" s="14" t="s">
        <v>14</v>
      </c>
      <c r="P2" s="291" t="s">
        <v>15</v>
      </c>
      <c r="Q2" s="21" t="s">
        <v>16</v>
      </c>
      <c r="R2" s="292" t="s">
        <v>17</v>
      </c>
      <c r="S2" s="23" t="s">
        <v>16</v>
      </c>
      <c r="T2" s="293" t="s">
        <v>18</v>
      </c>
      <c r="U2" s="25" t="s">
        <v>16</v>
      </c>
      <c r="V2" s="26" t="s">
        <v>19</v>
      </c>
      <c r="W2" s="27" t="s">
        <v>20</v>
      </c>
      <c r="X2" s="28" t="s">
        <v>21</v>
      </c>
      <c r="Y2" s="29"/>
      <c r="Z2" s="294" t="s">
        <v>1553</v>
      </c>
      <c r="AA2" s="294" t="s">
        <v>1554</v>
      </c>
      <c r="AB2" s="294" t="s">
        <v>1555</v>
      </c>
      <c r="AC2" s="31"/>
      <c r="AD2" s="295" t="s">
        <v>1556</v>
      </c>
      <c r="AE2" s="296" t="s">
        <v>33</v>
      </c>
      <c r="AF2" s="296" t="s">
        <v>35</v>
      </c>
      <c r="AG2" s="31"/>
      <c r="AH2" s="294" t="s">
        <v>1557</v>
      </c>
      <c r="AI2" s="295" t="s">
        <v>1558</v>
      </c>
      <c r="AJ2" s="295" t="s">
        <v>1559</v>
      </c>
      <c r="AK2" s="31"/>
      <c r="AL2" s="295" t="s">
        <v>45</v>
      </c>
      <c r="AM2" s="296" t="s">
        <v>46</v>
      </c>
      <c r="AN2" s="295" t="s">
        <v>1560</v>
      </c>
      <c r="AO2" s="39" t="s">
        <v>1561</v>
      </c>
      <c r="AP2" s="39" t="s">
        <v>1562</v>
      </c>
      <c r="AQ2" s="41" t="s">
        <v>1563</v>
      </c>
      <c r="AR2" s="41" t="s">
        <v>1564</v>
      </c>
      <c r="AS2" s="42" t="s">
        <v>1565</v>
      </c>
      <c r="AT2" s="42" t="s">
        <v>1566</v>
      </c>
      <c r="AU2" s="43" t="s">
        <v>1567</v>
      </c>
      <c r="AV2" s="44" t="s">
        <v>1568</v>
      </c>
      <c r="AW2" s="45" t="s">
        <v>77</v>
      </c>
      <c r="AX2" s="29"/>
      <c r="AY2" s="39" t="s">
        <v>1569</v>
      </c>
      <c r="AZ2" s="39" t="s">
        <v>1570</v>
      </c>
      <c r="BA2" s="41" t="s">
        <v>1571</v>
      </c>
      <c r="BB2" s="41" t="s">
        <v>1572</v>
      </c>
      <c r="BC2" s="42" t="s">
        <v>1574</v>
      </c>
      <c r="BD2" s="43" t="s">
        <v>93</v>
      </c>
      <c r="BE2" s="43" t="s">
        <v>94</v>
      </c>
      <c r="BF2" s="46" t="s">
        <v>95</v>
      </c>
      <c r="BG2" s="46" t="s">
        <v>98</v>
      </c>
      <c r="BH2" s="45" t="s">
        <v>99</v>
      </c>
      <c r="BI2" s="47" t="s">
        <v>101</v>
      </c>
      <c r="BJ2" s="14" t="s">
        <v>103</v>
      </c>
      <c r="BK2" s="14" t="s">
        <v>104</v>
      </c>
      <c r="BL2" s="48" t="s">
        <v>105</v>
      </c>
      <c r="BM2" s="48" t="s">
        <v>106</v>
      </c>
      <c r="BN2" s="48" t="s">
        <v>107</v>
      </c>
      <c r="BO2" s="48" t="s">
        <v>108</v>
      </c>
      <c r="BP2" s="48" t="s">
        <v>109</v>
      </c>
      <c r="BQ2" s="48" t="s">
        <v>110</v>
      </c>
      <c r="BR2" s="48" t="s">
        <v>111</v>
      </c>
      <c r="BS2" s="48" t="s">
        <v>112</v>
      </c>
      <c r="BT2" s="49"/>
    </row>
    <row r="3" ht="18.0" customHeight="1">
      <c r="A3" s="298" t="s">
        <v>1575</v>
      </c>
      <c r="B3" s="5"/>
      <c r="C3" s="299"/>
      <c r="D3" s="300"/>
      <c r="E3" s="300"/>
      <c r="F3" s="300"/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/>
      <c r="R3" s="300"/>
      <c r="S3" s="300"/>
      <c r="T3" s="300"/>
      <c r="U3" s="300"/>
      <c r="V3" s="4">
        <f t="shared" ref="V3:X3" si="1">COUNTA(V7:V403)</f>
        <v>137</v>
      </c>
      <c r="W3" s="4">
        <f t="shared" si="1"/>
        <v>142</v>
      </c>
      <c r="X3" s="4">
        <f t="shared" si="1"/>
        <v>131</v>
      </c>
      <c r="Y3" s="300"/>
      <c r="Z3" s="4">
        <f t="shared" ref="Z3:AB3" si="2">COUNTA(Z6:Z403)</f>
        <v>261</v>
      </c>
      <c r="AA3" s="5">
        <f t="shared" si="2"/>
        <v>255</v>
      </c>
      <c r="AB3" s="5">
        <f t="shared" si="2"/>
        <v>147</v>
      </c>
      <c r="AC3" s="8"/>
      <c r="AD3" s="5">
        <f t="shared" ref="AD3:AF3" si="3">COUNTA(AD6:AD403)</f>
        <v>10</v>
      </c>
      <c r="AE3" s="4">
        <f t="shared" si="3"/>
        <v>11</v>
      </c>
      <c r="AF3" s="5">
        <f t="shared" si="3"/>
        <v>16</v>
      </c>
      <c r="AG3" s="8"/>
      <c r="AH3" s="5">
        <f t="shared" ref="AH3:AJ3" si="4">COUNTA(AH6:AH403)</f>
        <v>11</v>
      </c>
      <c r="AI3" s="5">
        <f t="shared" si="4"/>
        <v>13</v>
      </c>
      <c r="AJ3" s="5">
        <f t="shared" si="4"/>
        <v>15</v>
      </c>
      <c r="AK3" s="8"/>
      <c r="AL3" s="5">
        <f t="shared" ref="AL3:AV3" si="5">COUNTA(AL6:AL403)</f>
        <v>8</v>
      </c>
      <c r="AM3" s="5">
        <f t="shared" si="5"/>
        <v>6</v>
      </c>
      <c r="AN3" s="5">
        <f t="shared" si="5"/>
        <v>17</v>
      </c>
      <c r="AO3" s="4">
        <f t="shared" si="5"/>
        <v>52</v>
      </c>
      <c r="AP3" s="5">
        <f t="shared" si="5"/>
        <v>25</v>
      </c>
      <c r="AQ3" s="4">
        <f t="shared" si="5"/>
        <v>39</v>
      </c>
      <c r="AR3" s="5">
        <f t="shared" si="5"/>
        <v>24</v>
      </c>
      <c r="AS3" s="5">
        <f t="shared" si="5"/>
        <v>39</v>
      </c>
      <c r="AT3" s="4">
        <f t="shared" si="5"/>
        <v>23</v>
      </c>
      <c r="AU3" s="4">
        <f t="shared" si="5"/>
        <v>28</v>
      </c>
      <c r="AV3" s="4">
        <f t="shared" si="5"/>
        <v>34</v>
      </c>
      <c r="AW3" s="7">
        <f>COUNTIF(AW7:AW403,"&gt;0")</f>
        <v>260</v>
      </c>
      <c r="AX3" s="6"/>
      <c r="AY3" s="4">
        <f t="shared" ref="AY3:BG3" si="6">COUNTA(AY6:AY403)</f>
        <v>21</v>
      </c>
      <c r="AZ3" s="5">
        <f t="shared" si="6"/>
        <v>18</v>
      </c>
      <c r="BA3" s="4">
        <f t="shared" si="6"/>
        <v>26</v>
      </c>
      <c r="BB3" s="4">
        <f t="shared" si="6"/>
        <v>16</v>
      </c>
      <c r="BC3" s="5">
        <f t="shared" si="6"/>
        <v>50</v>
      </c>
      <c r="BD3" s="5">
        <f t="shared" si="6"/>
        <v>49</v>
      </c>
      <c r="BE3" s="5">
        <f t="shared" si="6"/>
        <v>14</v>
      </c>
      <c r="BF3" s="5">
        <f t="shared" si="6"/>
        <v>51</v>
      </c>
      <c r="BG3" s="5">
        <f t="shared" si="6"/>
        <v>17</v>
      </c>
      <c r="BH3" s="7">
        <f>COUNTIF(BH7:BH403,"&gt;0")</f>
        <v>122</v>
      </c>
      <c r="BI3" s="9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ht="18.0" customHeight="1">
      <c r="A4" s="301" t="s">
        <v>114</v>
      </c>
      <c r="B4" s="302" t="s">
        <v>121</v>
      </c>
      <c r="C4" s="287" t="s">
        <v>120</v>
      </c>
      <c r="D4" s="52"/>
      <c r="E4" s="53"/>
      <c r="F4" s="52"/>
      <c r="G4" s="52" t="s">
        <v>121</v>
      </c>
      <c r="H4" s="52"/>
      <c r="I4" s="54">
        <v>1.0</v>
      </c>
      <c r="J4" s="52"/>
      <c r="K4" s="52"/>
      <c r="L4" s="52"/>
      <c r="M4" s="52"/>
      <c r="N4" s="52"/>
      <c r="O4" s="54"/>
      <c r="P4" s="55" t="s">
        <v>124</v>
      </c>
      <c r="Q4" s="64"/>
      <c r="R4" s="57" t="s">
        <v>122</v>
      </c>
      <c r="S4" s="66"/>
      <c r="T4" s="59" t="s">
        <v>124</v>
      </c>
      <c r="U4" s="67"/>
      <c r="V4" s="61"/>
      <c r="W4" s="62"/>
      <c r="X4" s="52"/>
      <c r="Y4" s="29"/>
      <c r="Z4" s="53">
        <v>6.0</v>
      </c>
      <c r="AA4" s="53">
        <v>3.0</v>
      </c>
      <c r="AB4" s="53">
        <v>5.0</v>
      </c>
      <c r="AC4" s="31"/>
      <c r="AD4" s="53"/>
      <c r="AE4" s="53"/>
      <c r="AF4" s="53"/>
      <c r="AG4" s="31"/>
      <c r="AH4" s="53"/>
      <c r="AI4" s="53"/>
      <c r="AJ4" s="53"/>
      <c r="AK4" s="31"/>
      <c r="AL4" s="53"/>
      <c r="AM4" s="53"/>
      <c r="AN4" s="53"/>
      <c r="AO4" s="64"/>
      <c r="AP4" s="64"/>
      <c r="AQ4" s="66">
        <v>6.0</v>
      </c>
      <c r="AR4" s="66"/>
      <c r="AS4" s="67"/>
      <c r="AT4" s="67"/>
      <c r="AU4" s="68"/>
      <c r="AV4" s="70"/>
      <c r="AW4" s="31">
        <v>20.0</v>
      </c>
      <c r="AX4" s="29"/>
      <c r="AY4" s="75"/>
      <c r="AZ4" s="75"/>
      <c r="BA4" s="89"/>
      <c r="BB4" s="89"/>
      <c r="BC4" s="76"/>
      <c r="BD4" s="78"/>
      <c r="BE4" s="78"/>
      <c r="BF4" s="79"/>
      <c r="BG4" s="79"/>
      <c r="BH4" s="31"/>
      <c r="BI4" s="81"/>
      <c r="BJ4" s="84"/>
      <c r="BK4" s="54"/>
      <c r="BL4" s="303"/>
      <c r="BM4" s="54"/>
      <c r="BN4" s="54"/>
      <c r="BO4" s="54"/>
      <c r="BP4" s="54"/>
      <c r="BQ4" s="54"/>
      <c r="BR4" s="54"/>
      <c r="BS4" s="84"/>
      <c r="BT4" s="53"/>
    </row>
    <row r="5" ht="18.0" customHeight="1">
      <c r="A5" s="301" t="s">
        <v>114</v>
      </c>
      <c r="B5" s="302" t="str">
        <f>IF(ISBLANK(A5),"",if(C5="","N",if(VLOOKUP(BL5,NewPlanet,3,false)=C5,"Y","N")))</f>
        <v>Y</v>
      </c>
      <c r="C5" s="287" t="s">
        <v>1137</v>
      </c>
      <c r="D5" s="52"/>
      <c r="E5" s="53" t="s">
        <v>119</v>
      </c>
      <c r="F5" s="52"/>
      <c r="G5" s="52"/>
      <c r="H5" s="52"/>
      <c r="I5" s="54">
        <f t="shared" ref="I5:I36" si="7">IF(ISBLANK(A5),"",COUNTA(D5:H5))</f>
        <v>1</v>
      </c>
      <c r="J5" s="52"/>
      <c r="K5" s="52"/>
      <c r="L5" s="52"/>
      <c r="M5" s="52"/>
      <c r="N5" s="52"/>
      <c r="O5" s="54">
        <f t="shared" ref="O5:O36" si="8">IF(ISBLANK(A5),"",COUNTA(J5:N5))</f>
        <v>0</v>
      </c>
      <c r="P5" s="55" t="s">
        <v>131</v>
      </c>
      <c r="Q5" s="64" t="s">
        <v>119</v>
      </c>
      <c r="R5" s="57" t="s">
        <v>124</v>
      </c>
      <c r="S5" s="66"/>
      <c r="T5" s="59" t="s">
        <v>124</v>
      </c>
      <c r="U5" s="67"/>
      <c r="V5" s="61"/>
      <c r="W5" s="62"/>
      <c r="X5" s="52"/>
      <c r="Y5" s="29"/>
      <c r="Z5" s="53">
        <v>6.0</v>
      </c>
      <c r="AA5" s="53">
        <v>6.0</v>
      </c>
      <c r="AB5" s="53">
        <v>3.0</v>
      </c>
      <c r="AC5" s="31"/>
      <c r="AD5" s="53"/>
      <c r="AE5" s="53"/>
      <c r="AF5" s="53"/>
      <c r="AG5" s="31"/>
      <c r="AH5" s="53"/>
      <c r="AI5" s="53"/>
      <c r="AJ5" s="53"/>
      <c r="AK5" s="31"/>
      <c r="AL5" s="53"/>
      <c r="AM5" s="53"/>
      <c r="AN5" s="53"/>
      <c r="AO5" s="64"/>
      <c r="AP5" s="64"/>
      <c r="AQ5" s="66"/>
      <c r="AR5" s="66"/>
      <c r="AS5" s="67"/>
      <c r="AT5" s="67"/>
      <c r="AU5" s="68"/>
      <c r="AV5" s="70"/>
      <c r="AW5" s="31">
        <f t="shared" ref="AW5:AW36" si="9">IF(ISBLANK(R5),"",SUM(Z5:AS5,AU5:AV5))</f>
        <v>15</v>
      </c>
      <c r="AX5" s="29"/>
      <c r="AY5" s="75"/>
      <c r="AZ5" s="75">
        <v>5.0</v>
      </c>
      <c r="BA5" s="89"/>
      <c r="BB5" s="89"/>
      <c r="BC5" s="76"/>
      <c r="BD5" s="78"/>
      <c r="BE5" s="78"/>
      <c r="BF5" s="79"/>
      <c r="BG5" s="79"/>
      <c r="BH5" s="31">
        <f t="shared" ref="BH5:BH36" si="10">IF(ISBLANK(A5),"",SUM(AY5:BG5))</f>
        <v>5</v>
      </c>
      <c r="BI5" s="81"/>
      <c r="BJ5" s="84">
        <f>IF(ISBLANK(A5),"",VLOOKUP(LEFT(A5,1),Coordinate,2,FALSE))</f>
        <v>1</v>
      </c>
      <c r="BK5" s="54">
        <f t="shared" ref="BK5:BK36" si="11">I5+O5</f>
        <v>1</v>
      </c>
      <c r="BL5" s="303">
        <f t="shared" ref="BL5:BL36" si="12">SUM(BM5:BS5)</f>
        <v>0</v>
      </c>
      <c r="BM5" s="54">
        <f>IF(ISBLANK(A5),"",vlookup(LEFT(A5,1),Coordinate,9,false))</f>
        <v>0</v>
      </c>
      <c r="BN5" s="54">
        <f>IF(ISBLANK(A5),"",VLOOKUP(MID(A5,2,1),Coordinate,9,false))</f>
        <v>0</v>
      </c>
      <c r="BO5" s="54">
        <f>IF(ISBLANK(A5),"",VLOOKUP(MID(A5,3,1),Coordinate,9,false))</f>
        <v>0</v>
      </c>
      <c r="BP5" s="54">
        <f>IF(ISBLANK(A5),"",VLOOKUP(MID(A5,4,1),Coordinate,9,false))</f>
        <v>0</v>
      </c>
      <c r="BQ5" s="54">
        <f>IF(ISBLANK(A5),"",VLOOKUP(MID(A5,5,1),Coordinate,9,false))</f>
        <v>0</v>
      </c>
      <c r="BR5" s="54">
        <f>IF(ISBLANK(A5),"",VLOOKUP(MID(A5,6,1),Coordinate,9,false))</f>
        <v>0</v>
      </c>
      <c r="BS5" s="84">
        <f>IF(ISBLANK(A5),"",VLOOKUP(RIGHT(A5,1),Coordinate,9,false))</f>
        <v>0</v>
      </c>
      <c r="BT5" s="53"/>
    </row>
    <row r="6">
      <c r="A6" s="304" t="s">
        <v>127</v>
      </c>
      <c r="B6" s="302" t="str">
        <f>IF(ISBLANK(A6),"",if(C6="","N",if(VLOOKUP(BL6,NewPlanet,3,false)=C6,"Y","N")))</f>
        <v>Y</v>
      </c>
      <c r="C6" s="287" t="s">
        <v>1141</v>
      </c>
      <c r="D6" s="53"/>
      <c r="E6" s="53"/>
      <c r="F6" s="52"/>
      <c r="G6" s="53" t="s">
        <v>119</v>
      </c>
      <c r="H6" s="52"/>
      <c r="I6" s="54">
        <f t="shared" si="7"/>
        <v>1</v>
      </c>
      <c r="J6" s="52"/>
      <c r="K6" s="52"/>
      <c r="L6" s="52"/>
      <c r="M6" s="52"/>
      <c r="N6" s="52"/>
      <c r="O6" s="54">
        <f t="shared" si="8"/>
        <v>0</v>
      </c>
      <c r="P6" s="55" t="s">
        <v>131</v>
      </c>
      <c r="Q6" s="64" t="s">
        <v>119</v>
      </c>
      <c r="R6" s="57" t="s">
        <v>123</v>
      </c>
      <c r="S6" s="66" t="s">
        <v>119</v>
      </c>
      <c r="T6" s="59" t="s">
        <v>124</v>
      </c>
      <c r="U6" s="67"/>
      <c r="V6" s="68"/>
      <c r="W6" s="70"/>
      <c r="X6" s="53"/>
      <c r="Y6" s="29"/>
      <c r="Z6" s="53">
        <v>2.0</v>
      </c>
      <c r="AA6" s="53">
        <v>4.0</v>
      </c>
      <c r="AB6" s="53">
        <v>4.0</v>
      </c>
      <c r="AC6" s="31"/>
      <c r="AD6" s="53"/>
      <c r="AE6" s="53"/>
      <c r="AF6" s="53"/>
      <c r="AG6" s="31"/>
      <c r="AH6" s="53"/>
      <c r="AI6" s="53"/>
      <c r="AJ6" s="53"/>
      <c r="AK6" s="31"/>
      <c r="AL6" s="53"/>
      <c r="AM6" s="53"/>
      <c r="AN6" s="53"/>
      <c r="AO6" s="64"/>
      <c r="AP6" s="64"/>
      <c r="AQ6" s="66"/>
      <c r="AR6" s="66"/>
      <c r="AS6" s="67"/>
      <c r="AT6" s="67"/>
      <c r="AU6" s="68"/>
      <c r="AV6" s="70"/>
      <c r="AW6" s="31">
        <f t="shared" si="9"/>
        <v>10</v>
      </c>
      <c r="AX6" s="29"/>
      <c r="AY6" s="75"/>
      <c r="AZ6" s="75"/>
      <c r="BA6" s="89"/>
      <c r="BB6" s="89"/>
      <c r="BC6" s="76"/>
      <c r="BD6" s="78"/>
      <c r="BE6" s="78"/>
      <c r="BF6" s="79"/>
      <c r="BG6" s="79"/>
      <c r="BH6" s="31">
        <f t="shared" si="10"/>
        <v>0</v>
      </c>
      <c r="BI6" s="81" t="s">
        <v>1582</v>
      </c>
      <c r="BJ6" s="84">
        <f>IF(ISBLANK(A6),"",VLOOKUP(LEFT(A6,1),Coordinate,2,FALSE))</f>
        <v>1</v>
      </c>
      <c r="BK6" s="54">
        <f t="shared" si="11"/>
        <v>1</v>
      </c>
      <c r="BL6" s="303">
        <f t="shared" si="12"/>
        <v>1</v>
      </c>
      <c r="BM6" s="54">
        <f>IF(ISBLANK(A6),"",vlookup(LEFT(A6,1),Coordinate,9,false))</f>
        <v>0</v>
      </c>
      <c r="BN6" s="54">
        <f>IF(ISBLANK(A6),"",VLOOKUP(MID(A6,2,1),Coordinate,9,false))</f>
        <v>0</v>
      </c>
      <c r="BO6" s="54">
        <f>IF(ISBLANK(A6),"",VLOOKUP(MID(A6,3,1),Coordinate,9,false))</f>
        <v>0</v>
      </c>
      <c r="BP6" s="54">
        <f>IF(ISBLANK(A6),"",VLOOKUP(MID(A6,4,1),Coordinate,9,false))</f>
        <v>0</v>
      </c>
      <c r="BQ6" s="54">
        <f>IF(ISBLANK(A6),"",VLOOKUP(MID(A6,5,1),Coordinate,9,false))</f>
        <v>0</v>
      </c>
      <c r="BR6" s="54">
        <f>IF(ISBLANK(A6),"",VLOOKUP(MID(A6,6,1),Coordinate,9,false))</f>
        <v>0</v>
      </c>
      <c r="BS6" s="84">
        <f>IF(ISBLANK(A6),"",VLOOKUP(RIGHT(A6,1),Coordinate,9,false))</f>
        <v>1</v>
      </c>
      <c r="BT6" s="53"/>
    </row>
    <row r="7">
      <c r="A7" s="305" t="s">
        <v>138</v>
      </c>
      <c r="B7" s="302" t="str">
        <f>IF(ISBLANK(A7),"",if(C7="","N",if(VLOOKUP(BL7,NewPlanet,3,false)=C7,"Y","N")))</f>
        <v>Y</v>
      </c>
      <c r="C7" s="9" t="s">
        <v>1145</v>
      </c>
      <c r="D7" s="52"/>
      <c r="E7" s="52"/>
      <c r="F7" s="52"/>
      <c r="G7" s="53" t="s">
        <v>119</v>
      </c>
      <c r="H7" s="52"/>
      <c r="I7" s="54">
        <f t="shared" si="7"/>
        <v>1</v>
      </c>
      <c r="J7" s="52"/>
      <c r="K7" s="52"/>
      <c r="L7" s="52"/>
      <c r="M7" s="52"/>
      <c r="N7" s="52"/>
      <c r="O7" s="54">
        <f t="shared" si="8"/>
        <v>0</v>
      </c>
      <c r="P7" s="55" t="s">
        <v>123</v>
      </c>
      <c r="Q7" s="64"/>
      <c r="R7" s="57" t="s">
        <v>124</v>
      </c>
      <c r="S7" s="66"/>
      <c r="T7" s="59" t="s">
        <v>124</v>
      </c>
      <c r="U7" s="67"/>
      <c r="V7" s="61"/>
      <c r="W7" s="70" t="s">
        <v>119</v>
      </c>
      <c r="X7" s="53" t="s">
        <v>119</v>
      </c>
      <c r="Y7" s="63"/>
      <c r="Z7" s="52"/>
      <c r="AA7" s="52"/>
      <c r="AB7" s="52"/>
      <c r="AC7" s="65"/>
      <c r="AD7" s="52"/>
      <c r="AE7" s="52"/>
      <c r="AF7" s="52"/>
      <c r="AG7" s="65"/>
      <c r="AH7" s="52"/>
      <c r="AI7" s="52"/>
      <c r="AJ7" s="52"/>
      <c r="AK7" s="65"/>
      <c r="AL7" s="52"/>
      <c r="AM7" s="52"/>
      <c r="AN7" s="52"/>
      <c r="AO7" s="56"/>
      <c r="AP7" s="56"/>
      <c r="AQ7" s="58"/>
      <c r="AR7" s="58"/>
      <c r="AS7" s="60"/>
      <c r="AT7" s="60"/>
      <c r="AU7" s="61"/>
      <c r="AV7" s="70">
        <v>3.0</v>
      </c>
      <c r="AW7" s="31">
        <f t="shared" si="9"/>
        <v>3</v>
      </c>
      <c r="AX7" s="63"/>
      <c r="AY7" s="69"/>
      <c r="AZ7" s="69"/>
      <c r="BA7" s="71"/>
      <c r="BB7" s="71"/>
      <c r="BC7" s="72"/>
      <c r="BD7" s="73"/>
      <c r="BE7" s="73"/>
      <c r="BF7" s="74"/>
      <c r="BG7" s="74"/>
      <c r="BH7" s="31">
        <f t="shared" si="10"/>
        <v>0</v>
      </c>
      <c r="BI7" s="81" t="s">
        <v>1586</v>
      </c>
      <c r="BJ7" s="84">
        <f>IF(ISBLANK(A7),"",VLOOKUP(LEFT(A7,1),Coordinate,2,FALSE))</f>
        <v>1</v>
      </c>
      <c r="BK7" s="54">
        <f t="shared" si="11"/>
        <v>1</v>
      </c>
      <c r="BL7" s="303">
        <f t="shared" si="12"/>
        <v>2</v>
      </c>
      <c r="BM7" s="54">
        <f>IF(ISBLANK(A7),"",vlookup(LEFT(A7,1),Coordinate,9,false))</f>
        <v>0</v>
      </c>
      <c r="BN7" s="54">
        <f>IF(ISBLANK(A7),"",VLOOKUP(MID(A7,2,1),Coordinate,9,false))</f>
        <v>0</v>
      </c>
      <c r="BO7" s="54">
        <f>IF(ISBLANK(A7),"",VLOOKUP(MID(A7,3,1),Coordinate,9,false))</f>
        <v>0</v>
      </c>
      <c r="BP7" s="54">
        <f>IF(ISBLANK(A7),"",VLOOKUP(MID(A7,4,1),Coordinate,9,false))</f>
        <v>0</v>
      </c>
      <c r="BQ7" s="54">
        <f>IF(ISBLANK(A7),"",VLOOKUP(MID(A7,5,1),Coordinate,9,false))</f>
        <v>0</v>
      </c>
      <c r="BR7" s="54">
        <f>IF(ISBLANK(A7),"",VLOOKUP(MID(A7,6,1),Coordinate,9,false))</f>
        <v>0</v>
      </c>
      <c r="BS7" s="84">
        <f>IF(ISBLANK(A7),"",VLOOKUP(RIGHT(A7,1),Coordinate,9,false))</f>
        <v>2</v>
      </c>
      <c r="BT7" s="53"/>
    </row>
    <row r="8">
      <c r="A8" s="305" t="s">
        <v>150</v>
      </c>
      <c r="B8" s="302" t="str">
        <f>IF(ISBLANK(A8),"",if(C8="","N",if(VLOOKUP(BL8,NewPlanet,3,false)=C8,"Y","N")))</f>
        <v>Y</v>
      </c>
      <c r="C8" s="306" t="s">
        <v>1152</v>
      </c>
      <c r="D8" s="52"/>
      <c r="E8" s="52"/>
      <c r="F8" s="53" t="s">
        <v>119</v>
      </c>
      <c r="G8" s="52"/>
      <c r="H8" s="52"/>
      <c r="I8" s="54">
        <f t="shared" si="7"/>
        <v>1</v>
      </c>
      <c r="J8" s="52"/>
      <c r="K8" s="52"/>
      <c r="L8" s="52"/>
      <c r="M8" s="52"/>
      <c r="N8" s="52"/>
      <c r="O8" s="54">
        <f t="shared" si="8"/>
        <v>0</v>
      </c>
      <c r="P8" s="55" t="s">
        <v>123</v>
      </c>
      <c r="Q8" s="56"/>
      <c r="R8" s="57" t="s">
        <v>123</v>
      </c>
      <c r="S8" s="58"/>
      <c r="T8" s="59" t="s">
        <v>124</v>
      </c>
      <c r="U8" s="60"/>
      <c r="V8" s="61"/>
      <c r="W8" s="62"/>
      <c r="X8" s="52"/>
      <c r="Y8" s="63"/>
      <c r="Z8" s="52"/>
      <c r="AA8" s="52"/>
      <c r="AB8" s="52"/>
      <c r="AC8" s="65"/>
      <c r="AD8" s="52"/>
      <c r="AE8" s="52"/>
      <c r="AF8" s="52"/>
      <c r="AG8" s="65"/>
      <c r="AH8" s="52"/>
      <c r="AI8" s="52"/>
      <c r="AJ8" s="52"/>
      <c r="AK8" s="65"/>
      <c r="AL8" s="52"/>
      <c r="AM8" s="52"/>
      <c r="AN8" s="52"/>
      <c r="AO8" s="56"/>
      <c r="AP8" s="56"/>
      <c r="AQ8" s="58"/>
      <c r="AR8" s="58"/>
      <c r="AS8" s="60"/>
      <c r="AT8" s="60"/>
      <c r="AU8" s="61"/>
      <c r="AV8" s="62"/>
      <c r="AW8" s="31">
        <f t="shared" si="9"/>
        <v>0</v>
      </c>
      <c r="AX8" s="63"/>
      <c r="AY8" s="69"/>
      <c r="AZ8" s="69"/>
      <c r="BA8" s="71"/>
      <c r="BB8" s="71"/>
      <c r="BC8" s="72"/>
      <c r="BD8" s="73"/>
      <c r="BE8" s="73"/>
      <c r="BF8" s="74"/>
      <c r="BG8" s="74"/>
      <c r="BH8" s="31">
        <f t="shared" si="10"/>
        <v>0</v>
      </c>
      <c r="BI8" s="139"/>
      <c r="BJ8" s="84">
        <f>IF(ISBLANK(A8),"",VLOOKUP(LEFT(A8,1),Coordinate,2,FALSE))</f>
        <v>1</v>
      </c>
      <c r="BK8" s="54">
        <f t="shared" si="11"/>
        <v>1</v>
      </c>
      <c r="BL8" s="303">
        <f t="shared" si="12"/>
        <v>4</v>
      </c>
      <c r="BM8" s="54">
        <f>IF(ISBLANK(A8),"",vlookup(LEFT(A8,1),Coordinate,9,false))</f>
        <v>0</v>
      </c>
      <c r="BN8" s="54">
        <f>IF(ISBLANK(A8),"",VLOOKUP(MID(A8,2,1),Coordinate,9,false))</f>
        <v>0</v>
      </c>
      <c r="BO8" s="54">
        <f>IF(ISBLANK(A8),"",VLOOKUP(MID(A8,3,1),Coordinate,9,false))</f>
        <v>0</v>
      </c>
      <c r="BP8" s="54">
        <f>IF(ISBLANK(A8),"",VLOOKUP(MID(A8,4,1),Coordinate,9,false))</f>
        <v>0</v>
      </c>
      <c r="BQ8" s="54">
        <f>IF(ISBLANK(A8),"",VLOOKUP(MID(A8,5,1),Coordinate,9,false))</f>
        <v>0</v>
      </c>
      <c r="BR8" s="54">
        <f>IF(ISBLANK(A8),"",VLOOKUP(MID(A8,6,1),Coordinate,9,false))</f>
        <v>0</v>
      </c>
      <c r="BS8" s="84">
        <f>IF(ISBLANK(A8),"",VLOOKUP(RIGHT(A8,1),Coordinate,9,false))</f>
        <v>4</v>
      </c>
      <c r="BT8" s="53"/>
    </row>
    <row r="9">
      <c r="A9" s="305" t="s">
        <v>157</v>
      </c>
      <c r="B9" s="302" t="str">
        <f>IF(ISBLANK(A9),"",if(C9="","N",if(VLOOKUP(BL9,NewPlanet,3,false)=C9,"Y","N")))</f>
        <v>Y</v>
      </c>
      <c r="C9" s="307" t="s">
        <v>1155</v>
      </c>
      <c r="D9" s="53" t="s">
        <v>119</v>
      </c>
      <c r="E9" s="52"/>
      <c r="F9" s="52"/>
      <c r="G9" s="52"/>
      <c r="H9" s="52"/>
      <c r="I9" s="54">
        <f t="shared" si="7"/>
        <v>1</v>
      </c>
      <c r="J9" s="52"/>
      <c r="K9" s="52"/>
      <c r="L9" s="52"/>
      <c r="M9" s="52"/>
      <c r="N9" s="52"/>
      <c r="O9" s="54">
        <f t="shared" si="8"/>
        <v>0</v>
      </c>
      <c r="P9" s="55" t="s">
        <v>131</v>
      </c>
      <c r="Q9" s="56"/>
      <c r="R9" s="57" t="s">
        <v>123</v>
      </c>
      <c r="S9" s="58"/>
      <c r="T9" s="59" t="s">
        <v>124</v>
      </c>
      <c r="U9" s="60"/>
      <c r="V9" s="61"/>
      <c r="W9" s="70" t="s">
        <v>119</v>
      </c>
      <c r="X9" s="52"/>
      <c r="Y9" s="63"/>
      <c r="Z9" s="52"/>
      <c r="AA9" s="52"/>
      <c r="AB9" s="52"/>
      <c r="AC9" s="65"/>
      <c r="AD9" s="52"/>
      <c r="AE9" s="52"/>
      <c r="AF9" s="52"/>
      <c r="AG9" s="65"/>
      <c r="AH9" s="52"/>
      <c r="AI9" s="52"/>
      <c r="AJ9" s="52"/>
      <c r="AK9" s="65"/>
      <c r="AL9" s="52"/>
      <c r="AM9" s="52"/>
      <c r="AN9" s="52"/>
      <c r="AO9" s="56"/>
      <c r="AP9" s="56"/>
      <c r="AQ9" s="58"/>
      <c r="AR9" s="58"/>
      <c r="AS9" s="60"/>
      <c r="AT9" s="60"/>
      <c r="AU9" s="61"/>
      <c r="AV9" s="62"/>
      <c r="AW9" s="31">
        <f t="shared" si="9"/>
        <v>0</v>
      </c>
      <c r="AX9" s="63"/>
      <c r="AY9" s="69"/>
      <c r="AZ9" s="69"/>
      <c r="BA9" s="71"/>
      <c r="BB9" s="71"/>
      <c r="BC9" s="72"/>
      <c r="BD9" s="73"/>
      <c r="BE9" s="73"/>
      <c r="BF9" s="74"/>
      <c r="BG9" s="74"/>
      <c r="BH9" s="31">
        <f t="shared" si="10"/>
        <v>0</v>
      </c>
      <c r="BI9" s="139"/>
      <c r="BJ9" s="84">
        <f>IF(ISBLANK(A9),"",VLOOKUP(LEFT(A9,1),Coordinate,2,FALSE))</f>
        <v>1</v>
      </c>
      <c r="BK9" s="54">
        <f t="shared" si="11"/>
        <v>1</v>
      </c>
      <c r="BL9" s="303">
        <f t="shared" si="12"/>
        <v>5</v>
      </c>
      <c r="BM9" s="54">
        <f>IF(ISBLANK(A9),"",vlookup(LEFT(A9,1),Coordinate,9,false))</f>
        <v>0</v>
      </c>
      <c r="BN9" s="54">
        <f>IF(ISBLANK(A9),"",VLOOKUP(MID(A9,2,1),Coordinate,9,false))</f>
        <v>0</v>
      </c>
      <c r="BO9" s="54">
        <f>IF(ISBLANK(A9),"",VLOOKUP(MID(A9,3,1),Coordinate,9,false))</f>
        <v>0</v>
      </c>
      <c r="BP9" s="54">
        <f>IF(ISBLANK(A9),"",VLOOKUP(MID(A9,4,1),Coordinate,9,false))</f>
        <v>0</v>
      </c>
      <c r="BQ9" s="54">
        <f>IF(ISBLANK(A9),"",VLOOKUP(MID(A9,5,1),Coordinate,9,false))</f>
        <v>0</v>
      </c>
      <c r="BR9" s="54">
        <f>IF(ISBLANK(A9),"",VLOOKUP(MID(A9,6,1),Coordinate,9,false))</f>
        <v>0</v>
      </c>
      <c r="BS9" s="84">
        <f>IF(ISBLANK(A9),"",VLOOKUP(RIGHT(A9,1),Coordinate,9,false))</f>
        <v>5</v>
      </c>
      <c r="BT9" s="52"/>
    </row>
    <row r="10">
      <c r="A10" s="305" t="s">
        <v>178</v>
      </c>
      <c r="B10" s="302" t="str">
        <f>IF(ISBLANK(A10),"",if(C10="","N",if(VLOOKUP(BL10,NewPlanet,3,false)=C10,"Y","N")))</f>
        <v>Y</v>
      </c>
      <c r="C10" s="287" t="s">
        <v>1165</v>
      </c>
      <c r="D10" s="52"/>
      <c r="E10" s="52"/>
      <c r="F10" s="52"/>
      <c r="G10" s="53" t="s">
        <v>119</v>
      </c>
      <c r="H10" s="52"/>
      <c r="I10" s="54">
        <f t="shared" si="7"/>
        <v>1</v>
      </c>
      <c r="J10" s="52"/>
      <c r="K10" s="52"/>
      <c r="L10" s="52"/>
      <c r="M10" s="52"/>
      <c r="N10" s="52"/>
      <c r="O10" s="54">
        <f t="shared" si="8"/>
        <v>0</v>
      </c>
      <c r="P10" s="55" t="s">
        <v>123</v>
      </c>
      <c r="Q10" s="64" t="s">
        <v>119</v>
      </c>
      <c r="R10" s="57" t="s">
        <v>123</v>
      </c>
      <c r="S10" s="66" t="s">
        <v>119</v>
      </c>
      <c r="T10" s="59" t="s">
        <v>125</v>
      </c>
      <c r="U10" s="67" t="s">
        <v>119</v>
      </c>
      <c r="V10" s="61"/>
      <c r="W10" s="62"/>
      <c r="X10" s="52"/>
      <c r="Y10" s="63"/>
      <c r="Z10" s="52"/>
      <c r="AA10" s="52"/>
      <c r="AB10" s="52"/>
      <c r="AC10" s="65"/>
      <c r="AD10" s="52"/>
      <c r="AE10" s="52"/>
      <c r="AF10" s="52"/>
      <c r="AG10" s="65"/>
      <c r="AH10" s="52"/>
      <c r="AI10" s="52"/>
      <c r="AJ10" s="52"/>
      <c r="AK10" s="65"/>
      <c r="AL10" s="52"/>
      <c r="AM10" s="52"/>
      <c r="AN10" s="52"/>
      <c r="AO10" s="56"/>
      <c r="AP10" s="56"/>
      <c r="AQ10" s="58"/>
      <c r="AR10" s="58"/>
      <c r="AS10" s="60"/>
      <c r="AT10" s="60"/>
      <c r="AU10" s="61"/>
      <c r="AV10" s="62"/>
      <c r="AW10" s="31">
        <f t="shared" si="9"/>
        <v>0</v>
      </c>
      <c r="AX10" s="63"/>
      <c r="AY10" s="69"/>
      <c r="AZ10" s="69"/>
      <c r="BA10" s="71"/>
      <c r="BB10" s="71"/>
      <c r="BC10" s="72"/>
      <c r="BD10" s="73"/>
      <c r="BE10" s="73"/>
      <c r="BF10" s="74"/>
      <c r="BG10" s="74"/>
      <c r="BH10" s="31">
        <f t="shared" si="10"/>
        <v>0</v>
      </c>
      <c r="BI10" s="139"/>
      <c r="BJ10" s="84">
        <f>IF(ISBLANK(A10),"",VLOOKUP(LEFT(A10,1),Coordinate,2,FALSE))</f>
        <v>1</v>
      </c>
      <c r="BK10" s="54">
        <f t="shared" si="11"/>
        <v>1</v>
      </c>
      <c r="BL10" s="303">
        <f t="shared" si="12"/>
        <v>8</v>
      </c>
      <c r="BM10" s="54">
        <f>IF(ISBLANK(A10),"",vlookup(LEFT(A10,1),Coordinate,9,false))</f>
        <v>0</v>
      </c>
      <c r="BN10" s="54">
        <f>IF(ISBLANK(A10),"",VLOOKUP(MID(A10,2,1),Coordinate,9,false))</f>
        <v>0</v>
      </c>
      <c r="BO10" s="54">
        <f>IF(ISBLANK(A10),"",VLOOKUP(MID(A10,3,1),Coordinate,9,false))</f>
        <v>0</v>
      </c>
      <c r="BP10" s="54">
        <f>IF(ISBLANK(A10),"",VLOOKUP(MID(A10,4,1),Coordinate,9,false))</f>
        <v>0</v>
      </c>
      <c r="BQ10" s="54">
        <f>IF(ISBLANK(A10),"",VLOOKUP(MID(A10,5,1),Coordinate,9,false))</f>
        <v>0</v>
      </c>
      <c r="BR10" s="54">
        <f>IF(ISBLANK(A10),"",VLOOKUP(MID(A10,6,1),Coordinate,9,false))</f>
        <v>0</v>
      </c>
      <c r="BS10" s="84">
        <f>IF(ISBLANK(A10),"",VLOOKUP(RIGHT(A10,1),Coordinate,9,false))</f>
        <v>8</v>
      </c>
      <c r="BT10" s="53"/>
    </row>
    <row r="11">
      <c r="A11" s="305" t="s">
        <v>187</v>
      </c>
      <c r="B11" s="302" t="str">
        <f>IF(ISBLANK(A11),"",if(C11="","N",if(VLOOKUP(BL11,NewPlanet,3,false)=C11,"Y","N")))</f>
        <v>Y</v>
      </c>
      <c r="C11" s="287" t="s">
        <v>1167</v>
      </c>
      <c r="D11" s="52"/>
      <c r="E11" s="53" t="s">
        <v>119</v>
      </c>
      <c r="F11" s="52"/>
      <c r="G11" s="52"/>
      <c r="H11" s="52"/>
      <c r="I11" s="54">
        <f t="shared" si="7"/>
        <v>1</v>
      </c>
      <c r="J11" s="52"/>
      <c r="K11" s="52"/>
      <c r="L11" s="52"/>
      <c r="M11" s="52"/>
      <c r="N11" s="52"/>
      <c r="O11" s="54">
        <f t="shared" si="8"/>
        <v>0</v>
      </c>
      <c r="P11" s="55" t="s">
        <v>123</v>
      </c>
      <c r="Q11" s="56"/>
      <c r="R11" s="57" t="s">
        <v>124</v>
      </c>
      <c r="S11" s="58"/>
      <c r="T11" s="59" t="s">
        <v>124</v>
      </c>
      <c r="U11" s="60"/>
      <c r="V11" s="61"/>
      <c r="W11" s="62"/>
      <c r="X11" s="53" t="s">
        <v>119</v>
      </c>
      <c r="Y11" s="63"/>
      <c r="Z11" s="53">
        <v>4.0</v>
      </c>
      <c r="AA11" s="53">
        <v>3.0</v>
      </c>
      <c r="AB11" s="53">
        <v>6.0</v>
      </c>
      <c r="AC11" s="65"/>
      <c r="AD11" s="52"/>
      <c r="AE11" s="52"/>
      <c r="AF11" s="52"/>
      <c r="AG11" s="65"/>
      <c r="AH11" s="52"/>
      <c r="AI11" s="52"/>
      <c r="AJ11" s="53">
        <v>1.0</v>
      </c>
      <c r="AK11" s="65"/>
      <c r="AL11" s="52"/>
      <c r="AM11" s="52"/>
      <c r="AN11" s="52"/>
      <c r="AO11" s="64">
        <v>6.0</v>
      </c>
      <c r="AP11" s="56"/>
      <c r="AQ11" s="58"/>
      <c r="AR11" s="58"/>
      <c r="AS11" s="60"/>
      <c r="AT11" s="60"/>
      <c r="AU11" s="61"/>
      <c r="AV11" s="62"/>
      <c r="AW11" s="31">
        <f t="shared" si="9"/>
        <v>20</v>
      </c>
      <c r="AX11" s="63"/>
      <c r="AY11" s="69"/>
      <c r="AZ11" s="69"/>
      <c r="BA11" s="71"/>
      <c r="BB11" s="71"/>
      <c r="BC11" s="72"/>
      <c r="BD11" s="73"/>
      <c r="BE11" s="73"/>
      <c r="BF11" s="74"/>
      <c r="BG11" s="74"/>
      <c r="BH11" s="31">
        <f t="shared" si="10"/>
        <v>0</v>
      </c>
      <c r="BI11" s="139"/>
      <c r="BJ11" s="84">
        <f>IF(ISBLANK(A11),"",VLOOKUP(LEFT(A11,1),Coordinate,2,FALSE))</f>
        <v>1</v>
      </c>
      <c r="BK11" s="54">
        <f t="shared" si="11"/>
        <v>1</v>
      </c>
      <c r="BL11" s="303">
        <f t="shared" si="12"/>
        <v>9</v>
      </c>
      <c r="BM11" s="54">
        <f>IF(ISBLANK(A11),"",vlookup(LEFT(A11,1),Coordinate,9,false))</f>
        <v>0</v>
      </c>
      <c r="BN11" s="54">
        <f>IF(ISBLANK(A11),"",VLOOKUP(MID(A11,2,1),Coordinate,9,false))</f>
        <v>0</v>
      </c>
      <c r="BO11" s="54">
        <f>IF(ISBLANK(A11),"",VLOOKUP(MID(A11,3,1),Coordinate,9,false))</f>
        <v>0</v>
      </c>
      <c r="BP11" s="54">
        <f>IF(ISBLANK(A11),"",VLOOKUP(MID(A11,4,1),Coordinate,9,false))</f>
        <v>0</v>
      </c>
      <c r="BQ11" s="54">
        <f>IF(ISBLANK(A11),"",VLOOKUP(MID(A11,5,1),Coordinate,9,false))</f>
        <v>0</v>
      </c>
      <c r="BR11" s="54">
        <f>IF(ISBLANK(A11),"",VLOOKUP(MID(A11,6,1),Coordinate,9,false))</f>
        <v>0</v>
      </c>
      <c r="BS11" s="84">
        <f>IF(ISBLANK(A11),"",VLOOKUP(RIGHT(A11,1),Coordinate,9,false))</f>
        <v>9</v>
      </c>
      <c r="BT11" s="53"/>
    </row>
    <row r="12">
      <c r="A12" s="305" t="s">
        <v>1594</v>
      </c>
      <c r="B12" s="302" t="str">
        <f>IF(ISBLANK(A12),"",if(C12="","N",if(VLOOKUP(BL12,NewPlanet,3,false)=C12,"Y","N")))</f>
        <v>Y</v>
      </c>
      <c r="C12" s="287" t="s">
        <v>1209</v>
      </c>
      <c r="D12" s="52"/>
      <c r="E12" s="53" t="s">
        <v>119</v>
      </c>
      <c r="F12" s="52"/>
      <c r="G12" s="52"/>
      <c r="H12" s="52"/>
      <c r="I12" s="54">
        <f t="shared" si="7"/>
        <v>1</v>
      </c>
      <c r="J12" s="52"/>
      <c r="K12" s="52"/>
      <c r="L12" s="52"/>
      <c r="M12" s="52"/>
      <c r="N12" s="52"/>
      <c r="O12" s="54">
        <f t="shared" si="8"/>
        <v>0</v>
      </c>
      <c r="P12" s="55" t="s">
        <v>131</v>
      </c>
      <c r="Q12" s="56"/>
      <c r="R12" s="57" t="s">
        <v>124</v>
      </c>
      <c r="S12" s="58"/>
      <c r="T12" s="59" t="s">
        <v>124</v>
      </c>
      <c r="U12" s="60"/>
      <c r="V12" s="61"/>
      <c r="W12" s="62"/>
      <c r="X12" s="52"/>
      <c r="Y12" s="63"/>
      <c r="Z12" s="53">
        <v>6.0</v>
      </c>
      <c r="AA12" s="53">
        <v>6.0</v>
      </c>
      <c r="AB12" s="53">
        <v>3.0</v>
      </c>
      <c r="AC12" s="65"/>
      <c r="AD12" s="52"/>
      <c r="AE12" s="52"/>
      <c r="AF12" s="52"/>
      <c r="AG12" s="65"/>
      <c r="AH12" s="52"/>
      <c r="AI12" s="52"/>
      <c r="AJ12" s="52"/>
      <c r="AK12" s="65"/>
      <c r="AL12" s="52"/>
      <c r="AM12" s="52"/>
      <c r="AN12" s="52"/>
      <c r="AO12" s="56"/>
      <c r="AP12" s="64">
        <v>5.0</v>
      </c>
      <c r="AQ12" s="58"/>
      <c r="AR12" s="58"/>
      <c r="AS12" s="60"/>
      <c r="AT12" s="60"/>
      <c r="AU12" s="61"/>
      <c r="AV12" s="62"/>
      <c r="AW12" s="31">
        <f t="shared" si="9"/>
        <v>20</v>
      </c>
      <c r="AX12" s="63"/>
      <c r="AY12" s="69"/>
      <c r="AZ12" s="69"/>
      <c r="BA12" s="71"/>
      <c r="BB12" s="71"/>
      <c r="BC12" s="72"/>
      <c r="BD12" s="73"/>
      <c r="BE12" s="73"/>
      <c r="BF12" s="74"/>
      <c r="BG12" s="74"/>
      <c r="BH12" s="31">
        <f t="shared" si="10"/>
        <v>0</v>
      </c>
      <c r="BI12" s="139"/>
      <c r="BJ12" s="84">
        <f>IF(ISBLANK(A12),"",VLOOKUP(LEFT(A12,1),Coordinate,2,FALSE))</f>
        <v>1</v>
      </c>
      <c r="BK12" s="54">
        <f t="shared" si="11"/>
        <v>1</v>
      </c>
      <c r="BL12" s="303">
        <f t="shared" si="12"/>
        <v>25</v>
      </c>
      <c r="BM12" s="54">
        <f>IF(ISBLANK(A12),"",vlookup(LEFT(A12,1),Coordinate,9,false))</f>
        <v>0</v>
      </c>
      <c r="BN12" s="54">
        <f>IF(ISBLANK(A12),"",VLOOKUP(MID(A12,2,1),Coordinate,9,false))</f>
        <v>0</v>
      </c>
      <c r="BO12" s="54">
        <f>IF(ISBLANK(A12),"",VLOOKUP(MID(A12,3,1),Coordinate,9,false))</f>
        <v>0</v>
      </c>
      <c r="BP12" s="54">
        <f>IF(ISBLANK(A12),"",VLOOKUP(MID(A12,4,1),Coordinate,9,false))</f>
        <v>0</v>
      </c>
      <c r="BQ12" s="54">
        <f>IF(ISBLANK(A12),"",VLOOKUP(MID(A12,5,1),Coordinate,9,false))</f>
        <v>0</v>
      </c>
      <c r="BR12" s="54">
        <f>IF(ISBLANK(A12),"",VLOOKUP(MID(A12,6,1),Coordinate,9,false))</f>
        <v>0</v>
      </c>
      <c r="BS12" s="84">
        <f>IF(ISBLANK(A12),"",VLOOKUP(RIGHT(A12,1),Coordinate,9,false))</f>
        <v>25</v>
      </c>
      <c r="BT12" s="53"/>
    </row>
    <row r="13">
      <c r="A13" s="305" t="s">
        <v>268</v>
      </c>
      <c r="B13" s="302" t="str">
        <f>IF(ISBLANK(A13),"",if(C13="","N",if(VLOOKUP(BL13,NewPlanet,3,false)=C13,"Y","N")))</f>
        <v>Y</v>
      </c>
      <c r="C13" s="287" t="s">
        <v>1141</v>
      </c>
      <c r="D13" s="52"/>
      <c r="E13" s="52"/>
      <c r="F13" s="52"/>
      <c r="G13" s="53" t="s">
        <v>119</v>
      </c>
      <c r="H13" s="52"/>
      <c r="I13" s="54">
        <f t="shared" si="7"/>
        <v>1</v>
      </c>
      <c r="J13" s="52"/>
      <c r="K13" s="52"/>
      <c r="L13" s="52"/>
      <c r="M13" s="52"/>
      <c r="N13" s="52"/>
      <c r="O13" s="54">
        <f t="shared" si="8"/>
        <v>0</v>
      </c>
      <c r="P13" s="55" t="s">
        <v>131</v>
      </c>
      <c r="Q13" s="64" t="s">
        <v>119</v>
      </c>
      <c r="R13" s="57" t="s">
        <v>123</v>
      </c>
      <c r="S13" s="66" t="s">
        <v>119</v>
      </c>
      <c r="T13" s="59" t="s">
        <v>124</v>
      </c>
      <c r="U13" s="67"/>
      <c r="V13" s="61"/>
      <c r="W13" s="62"/>
      <c r="X13" s="52"/>
      <c r="Y13" s="63"/>
      <c r="Z13" s="52"/>
      <c r="AA13" s="52"/>
      <c r="AB13" s="52"/>
      <c r="AC13" s="65"/>
      <c r="AD13" s="52"/>
      <c r="AE13" s="52"/>
      <c r="AF13" s="52"/>
      <c r="AG13" s="65"/>
      <c r="AH13" s="52"/>
      <c r="AI13" s="52"/>
      <c r="AJ13" s="52"/>
      <c r="AK13" s="65"/>
      <c r="AL13" s="52"/>
      <c r="AM13" s="52"/>
      <c r="AN13" s="52"/>
      <c r="AO13" s="56"/>
      <c r="AP13" s="56"/>
      <c r="AQ13" s="58"/>
      <c r="AR13" s="58"/>
      <c r="AS13" s="60"/>
      <c r="AT13" s="60"/>
      <c r="AU13" s="61"/>
      <c r="AV13" s="62"/>
      <c r="AW13" s="31">
        <f t="shared" si="9"/>
        <v>0</v>
      </c>
      <c r="AX13" s="63"/>
      <c r="AY13" s="69"/>
      <c r="AZ13" s="69"/>
      <c r="BA13" s="71"/>
      <c r="BB13" s="71"/>
      <c r="BC13" s="72"/>
      <c r="BD13" s="73"/>
      <c r="BE13" s="73"/>
      <c r="BF13" s="74"/>
      <c r="BG13" s="74"/>
      <c r="BH13" s="31">
        <f t="shared" si="10"/>
        <v>0</v>
      </c>
      <c r="BI13" s="139"/>
      <c r="BJ13" s="84">
        <f>IF(ISBLANK(A13),"",VLOOKUP(LEFT(A13,1),Coordinate,2,FALSE))</f>
        <v>1</v>
      </c>
      <c r="BK13" s="54">
        <f t="shared" si="11"/>
        <v>1</v>
      </c>
      <c r="BL13" s="303">
        <f t="shared" si="12"/>
        <v>1</v>
      </c>
      <c r="BM13" s="54">
        <f>IF(ISBLANK(A13),"",vlookup(LEFT(A13,1),Coordinate,9,false))</f>
        <v>0</v>
      </c>
      <c r="BN13" s="54">
        <f>IF(ISBLANK(A13),"",VLOOKUP(MID(A13,2,1),Coordinate,9,false))</f>
        <v>0</v>
      </c>
      <c r="BO13" s="54">
        <f>IF(ISBLANK(A13),"",VLOOKUP(MID(A13,3,1),Coordinate,9,false))</f>
        <v>0</v>
      </c>
      <c r="BP13" s="54">
        <f>IF(ISBLANK(A13),"",VLOOKUP(MID(A13,4,1),Coordinate,9,false))</f>
        <v>0</v>
      </c>
      <c r="BQ13" s="54">
        <f>IF(ISBLANK(A13),"",VLOOKUP(MID(A13,5,1),Coordinate,9,false))</f>
        <v>0</v>
      </c>
      <c r="BR13" s="54">
        <f>IF(ISBLANK(A13),"",VLOOKUP(MID(A13,6,1),Coordinate,9,false))</f>
        <v>1</v>
      </c>
      <c r="BS13" s="84">
        <f>IF(ISBLANK(A13),"",VLOOKUP(RIGHT(A13,1),Coordinate,9,false))</f>
        <v>0</v>
      </c>
      <c r="BT13" s="53"/>
    </row>
    <row r="14">
      <c r="A14" s="305" t="s">
        <v>275</v>
      </c>
      <c r="B14" s="302" t="str">
        <f>IF(ISBLANK(A14),"",if(C14="","N",if(VLOOKUP(BL14,NewPlanet,3,false)=C14,"Y","N")))</f>
        <v>Y</v>
      </c>
      <c r="C14" s="9" t="s">
        <v>1145</v>
      </c>
      <c r="D14" s="52"/>
      <c r="E14" s="52"/>
      <c r="F14" s="52"/>
      <c r="G14" s="53" t="s">
        <v>119</v>
      </c>
      <c r="H14" s="52"/>
      <c r="I14" s="54">
        <f t="shared" si="7"/>
        <v>1</v>
      </c>
      <c r="J14" s="52"/>
      <c r="K14" s="52"/>
      <c r="L14" s="52"/>
      <c r="M14" s="52"/>
      <c r="N14" s="52"/>
      <c r="O14" s="54">
        <f t="shared" si="8"/>
        <v>0</v>
      </c>
      <c r="P14" s="55" t="s">
        <v>123</v>
      </c>
      <c r="Q14" s="64"/>
      <c r="R14" s="57" t="s">
        <v>124</v>
      </c>
      <c r="S14" s="66"/>
      <c r="T14" s="59" t="s">
        <v>124</v>
      </c>
      <c r="U14" s="67"/>
      <c r="V14" s="61"/>
      <c r="W14" s="62"/>
      <c r="X14" s="53" t="s">
        <v>119</v>
      </c>
      <c r="Y14" s="63"/>
      <c r="Z14" s="52"/>
      <c r="AA14" s="52"/>
      <c r="AB14" s="52"/>
      <c r="AC14" s="65"/>
      <c r="AD14" s="52"/>
      <c r="AE14" s="52"/>
      <c r="AF14" s="52"/>
      <c r="AG14" s="65"/>
      <c r="AH14" s="52"/>
      <c r="AI14" s="52"/>
      <c r="AJ14" s="52"/>
      <c r="AK14" s="65"/>
      <c r="AL14" s="52"/>
      <c r="AM14" s="52"/>
      <c r="AN14" s="52"/>
      <c r="AO14" s="56"/>
      <c r="AP14" s="56"/>
      <c r="AQ14" s="58"/>
      <c r="AR14" s="58"/>
      <c r="AS14" s="60"/>
      <c r="AT14" s="60"/>
      <c r="AU14" s="61"/>
      <c r="AV14" s="62"/>
      <c r="AW14" s="31">
        <f t="shared" si="9"/>
        <v>0</v>
      </c>
      <c r="AX14" s="63"/>
      <c r="AY14" s="69"/>
      <c r="AZ14" s="69"/>
      <c r="BA14" s="71"/>
      <c r="BB14" s="71"/>
      <c r="BC14" s="72"/>
      <c r="BD14" s="73"/>
      <c r="BE14" s="73"/>
      <c r="BF14" s="74"/>
      <c r="BG14" s="74"/>
      <c r="BH14" s="31">
        <f t="shared" si="10"/>
        <v>0</v>
      </c>
      <c r="BI14" s="139"/>
      <c r="BJ14" s="84">
        <f>IF(ISBLANK(A14),"",VLOOKUP(LEFT(A14,1),Coordinate,2,FALSE))</f>
        <v>1</v>
      </c>
      <c r="BK14" s="54">
        <f t="shared" si="11"/>
        <v>1</v>
      </c>
      <c r="BL14" s="303">
        <f t="shared" si="12"/>
        <v>2</v>
      </c>
      <c r="BM14" s="54">
        <f>IF(ISBLANK(A14),"",vlookup(LEFT(A14,1),Coordinate,9,false))</f>
        <v>0</v>
      </c>
      <c r="BN14" s="54">
        <f>IF(ISBLANK(A14),"",VLOOKUP(MID(A14,2,1),Coordinate,9,false))</f>
        <v>0</v>
      </c>
      <c r="BO14" s="54">
        <f>IF(ISBLANK(A14),"",VLOOKUP(MID(A14,3,1),Coordinate,9,false))</f>
        <v>0</v>
      </c>
      <c r="BP14" s="54">
        <f>IF(ISBLANK(A14),"",VLOOKUP(MID(A14,4,1),Coordinate,9,false))</f>
        <v>0</v>
      </c>
      <c r="BQ14" s="54">
        <f>IF(ISBLANK(A14),"",VLOOKUP(MID(A14,5,1),Coordinate,9,false))</f>
        <v>0</v>
      </c>
      <c r="BR14" s="54">
        <f>IF(ISBLANK(A14),"",VLOOKUP(MID(A14,6,1),Coordinate,9,false))</f>
        <v>1</v>
      </c>
      <c r="BS14" s="84">
        <f>IF(ISBLANK(A14),"",VLOOKUP(RIGHT(A14,1),Coordinate,9,false))</f>
        <v>1</v>
      </c>
      <c r="BT14" s="53"/>
    </row>
    <row r="15" ht="1.5" customHeight="1">
      <c r="A15" s="305" t="s">
        <v>280</v>
      </c>
      <c r="B15" s="302" t="str">
        <f>IF(ISBLANK(A15),"",if(C15="","N",if(VLOOKUP(BL15,NewPlanet,3,false)=C15,"Y","N")))</f>
        <v>Y</v>
      </c>
      <c r="C15" s="287" t="s">
        <v>1149</v>
      </c>
      <c r="D15" s="52"/>
      <c r="E15" s="52"/>
      <c r="F15" s="52"/>
      <c r="G15" s="52"/>
      <c r="H15" s="52"/>
      <c r="I15" s="54">
        <f t="shared" si="7"/>
        <v>0</v>
      </c>
      <c r="J15" s="52"/>
      <c r="K15" s="52"/>
      <c r="L15" s="52"/>
      <c r="M15" s="52"/>
      <c r="N15" s="52"/>
      <c r="O15" s="54">
        <f t="shared" si="8"/>
        <v>0</v>
      </c>
      <c r="P15" s="55" t="s">
        <v>124</v>
      </c>
      <c r="Q15" s="64"/>
      <c r="R15" s="57" t="s">
        <v>131</v>
      </c>
      <c r="S15" s="66" t="s">
        <v>119</v>
      </c>
      <c r="T15" s="59" t="s">
        <v>125</v>
      </c>
      <c r="U15" s="60"/>
      <c r="V15" s="61"/>
      <c r="W15" s="70" t="s">
        <v>119</v>
      </c>
      <c r="X15" s="52"/>
      <c r="Y15" s="63"/>
      <c r="Z15" s="52"/>
      <c r="AA15" s="52"/>
      <c r="AB15" s="52"/>
      <c r="AC15" s="65"/>
      <c r="AD15" s="52"/>
      <c r="AE15" s="52"/>
      <c r="AF15" s="52"/>
      <c r="AG15" s="65"/>
      <c r="AH15" s="52"/>
      <c r="AI15" s="52"/>
      <c r="AJ15" s="52"/>
      <c r="AK15" s="65"/>
      <c r="AL15" s="52"/>
      <c r="AM15" s="52"/>
      <c r="AN15" s="52"/>
      <c r="AO15" s="56"/>
      <c r="AP15" s="56"/>
      <c r="AQ15" s="58"/>
      <c r="AR15" s="58"/>
      <c r="AS15" s="60"/>
      <c r="AT15" s="60"/>
      <c r="AU15" s="61"/>
      <c r="AV15" s="62"/>
      <c r="AW15" s="31">
        <f t="shared" si="9"/>
        <v>0</v>
      </c>
      <c r="AX15" s="63"/>
      <c r="AY15" s="75"/>
      <c r="AZ15" s="75"/>
      <c r="BA15" s="89"/>
      <c r="BB15" s="89"/>
      <c r="BC15" s="76"/>
      <c r="BD15" s="78"/>
      <c r="BE15" s="78"/>
      <c r="BF15" s="79"/>
      <c r="BG15" s="79"/>
      <c r="BH15" s="31">
        <f t="shared" si="10"/>
        <v>0</v>
      </c>
      <c r="BI15" s="81" t="s">
        <v>1598</v>
      </c>
      <c r="BJ15" s="84">
        <f>IF(ISBLANK(A15),"",VLOOKUP(LEFT(A15,1),Coordinate,2,FALSE))</f>
        <v>1</v>
      </c>
      <c r="BK15" s="54">
        <f t="shared" si="11"/>
        <v>0</v>
      </c>
      <c r="BL15" s="303">
        <f t="shared" si="12"/>
        <v>3</v>
      </c>
      <c r="BM15" s="54">
        <f>IF(ISBLANK(A15),"",vlookup(LEFT(A15,1),Coordinate,9,false))</f>
        <v>0</v>
      </c>
      <c r="BN15" s="54">
        <f>IF(ISBLANK(A15),"",VLOOKUP(MID(A15,2,1),Coordinate,9,false))</f>
        <v>0</v>
      </c>
      <c r="BO15" s="54">
        <f>IF(ISBLANK(A15),"",VLOOKUP(MID(A15,3,1),Coordinate,9,false))</f>
        <v>0</v>
      </c>
      <c r="BP15" s="54">
        <f>IF(ISBLANK(A15),"",VLOOKUP(MID(A15,4,1),Coordinate,9,false))</f>
        <v>0</v>
      </c>
      <c r="BQ15" s="54">
        <f>IF(ISBLANK(A15),"",VLOOKUP(MID(A15,5,1),Coordinate,9,false))</f>
        <v>0</v>
      </c>
      <c r="BR15" s="54">
        <f>IF(ISBLANK(A15),"",VLOOKUP(MID(A15,6,1),Coordinate,9,false))</f>
        <v>1</v>
      </c>
      <c r="BS15" s="84">
        <f>IF(ISBLANK(A15),"",VLOOKUP(RIGHT(A15,1),Coordinate,9,false))</f>
        <v>2</v>
      </c>
      <c r="BT15" s="52"/>
    </row>
    <row r="16">
      <c r="A16" s="305" t="s">
        <v>1599</v>
      </c>
      <c r="B16" s="302" t="str">
        <f>IF(ISBLANK(A16),"",if(C16="","N",if(VLOOKUP(BL16,NewPlanet,3,false)=C16,"Y","N")))</f>
        <v>Y</v>
      </c>
      <c r="C16" s="287" t="s">
        <v>1145</v>
      </c>
      <c r="D16" s="52"/>
      <c r="E16" s="52"/>
      <c r="F16" s="52"/>
      <c r="G16" s="53" t="s">
        <v>119</v>
      </c>
      <c r="H16" s="52"/>
      <c r="I16" s="54">
        <f t="shared" si="7"/>
        <v>1</v>
      </c>
      <c r="J16" s="52"/>
      <c r="K16" s="52"/>
      <c r="L16" s="52"/>
      <c r="M16" s="52"/>
      <c r="N16" s="52"/>
      <c r="O16" s="54">
        <f t="shared" si="8"/>
        <v>0</v>
      </c>
      <c r="P16" s="55" t="s">
        <v>123</v>
      </c>
      <c r="Q16" s="64"/>
      <c r="R16" s="57" t="s">
        <v>124</v>
      </c>
      <c r="S16" s="66"/>
      <c r="T16" s="59" t="s">
        <v>124</v>
      </c>
      <c r="U16" s="67"/>
      <c r="V16" s="61"/>
      <c r="W16" s="62"/>
      <c r="X16" s="53" t="s">
        <v>119</v>
      </c>
      <c r="Y16" s="63"/>
      <c r="Z16" s="52"/>
      <c r="AA16" s="52"/>
      <c r="AB16" s="52"/>
      <c r="AC16" s="65"/>
      <c r="AD16" s="52"/>
      <c r="AE16" s="52"/>
      <c r="AF16" s="52"/>
      <c r="AG16" s="65"/>
      <c r="AH16" s="52"/>
      <c r="AI16" s="52"/>
      <c r="AJ16" s="52"/>
      <c r="AK16" s="65"/>
      <c r="AL16" s="52"/>
      <c r="AM16" s="52"/>
      <c r="AN16" s="52"/>
      <c r="AO16" s="56"/>
      <c r="AP16" s="56"/>
      <c r="AQ16" s="58"/>
      <c r="AR16" s="58"/>
      <c r="AS16" s="60"/>
      <c r="AT16" s="60"/>
      <c r="AU16" s="61"/>
      <c r="AV16" s="62"/>
      <c r="AW16" s="31">
        <f t="shared" si="9"/>
        <v>0</v>
      </c>
      <c r="AX16" s="63"/>
      <c r="AY16" s="75"/>
      <c r="AZ16" s="75"/>
      <c r="BA16" s="89"/>
      <c r="BB16" s="89"/>
      <c r="BC16" s="76"/>
      <c r="BD16" s="78"/>
      <c r="BE16" s="78"/>
      <c r="BF16" s="79"/>
      <c r="BG16" s="79"/>
      <c r="BH16" s="31">
        <f t="shared" si="10"/>
        <v>0</v>
      </c>
      <c r="BI16" s="81" t="s">
        <v>1600</v>
      </c>
      <c r="BJ16" s="84">
        <f>IF(ISBLANK(A16),"",VLOOKUP(LEFT(A16,1),Coordinate,2,FALSE))</f>
        <v>1</v>
      </c>
      <c r="BK16" s="54">
        <f t="shared" si="11"/>
        <v>1</v>
      </c>
      <c r="BL16" s="303">
        <f t="shared" si="12"/>
        <v>2</v>
      </c>
      <c r="BM16" s="54">
        <f>IF(ISBLANK(A16),"",vlookup(LEFT(A16,1),Coordinate,9,false))</f>
        <v>0</v>
      </c>
      <c r="BN16" s="54">
        <f>IF(ISBLANK(A16),"",VLOOKUP(MID(A16,2,1),Coordinate,9,false))</f>
        <v>0</v>
      </c>
      <c r="BO16" s="54">
        <f>IF(ISBLANK(A16),"",VLOOKUP(MID(A16,3,1),Coordinate,9,false))</f>
        <v>0</v>
      </c>
      <c r="BP16" s="54">
        <f>IF(ISBLANK(A16),"",VLOOKUP(MID(A16,4,1),Coordinate,9,false))</f>
        <v>0</v>
      </c>
      <c r="BQ16" s="54">
        <f>IF(ISBLANK(A16),"",VLOOKUP(MID(A16,5,1),Coordinate,9,false))</f>
        <v>0</v>
      </c>
      <c r="BR16" s="54">
        <f>IF(ISBLANK(A16),"",VLOOKUP(MID(A16,6,1),Coordinate,9,false))</f>
        <v>2</v>
      </c>
      <c r="BS16" s="84">
        <f>IF(ISBLANK(A16),"",VLOOKUP(RIGHT(A16,1),Coordinate,9,false))</f>
        <v>0</v>
      </c>
      <c r="BT16" s="53"/>
    </row>
    <row r="17">
      <c r="A17" s="305" t="s">
        <v>1602</v>
      </c>
      <c r="B17" s="302" t="str">
        <f>IF(ISBLANK(A17),"",if(C17="","N",if(VLOOKUP(BL17,NewPlanet,3,false)=C17,"Y","N")))</f>
        <v>Y</v>
      </c>
      <c r="C17" s="287" t="s">
        <v>1149</v>
      </c>
      <c r="D17" s="52"/>
      <c r="E17" s="53" t="s">
        <v>119</v>
      </c>
      <c r="F17" s="52"/>
      <c r="G17" s="52"/>
      <c r="H17" s="52"/>
      <c r="I17" s="54">
        <f t="shared" si="7"/>
        <v>1</v>
      </c>
      <c r="J17" s="52"/>
      <c r="K17" s="52"/>
      <c r="L17" s="52"/>
      <c r="M17" s="52"/>
      <c r="N17" s="52"/>
      <c r="O17" s="54">
        <f t="shared" si="8"/>
        <v>0</v>
      </c>
      <c r="P17" s="55" t="s">
        <v>124</v>
      </c>
      <c r="Q17" s="64"/>
      <c r="R17" s="57" t="s">
        <v>131</v>
      </c>
      <c r="S17" s="66" t="s">
        <v>119</v>
      </c>
      <c r="T17" s="59" t="s">
        <v>125</v>
      </c>
      <c r="U17" s="67"/>
      <c r="V17" s="61"/>
      <c r="W17" s="70" t="s">
        <v>119</v>
      </c>
      <c r="X17" s="52"/>
      <c r="Y17" s="29"/>
      <c r="Z17" s="53">
        <v>6.0</v>
      </c>
      <c r="AA17" s="53">
        <v>2.0</v>
      </c>
      <c r="AB17" s="52"/>
      <c r="AC17" s="31"/>
      <c r="AD17" s="52"/>
      <c r="AE17" s="52"/>
      <c r="AF17" s="52"/>
      <c r="AG17" s="31"/>
      <c r="AH17" s="52"/>
      <c r="AI17" s="52"/>
      <c r="AJ17" s="52"/>
      <c r="AK17" s="31"/>
      <c r="AL17" s="52"/>
      <c r="AM17" s="52"/>
      <c r="AN17" s="52"/>
      <c r="AO17" s="56"/>
      <c r="AP17" s="56"/>
      <c r="AQ17" s="66">
        <v>4.0</v>
      </c>
      <c r="AR17" s="58"/>
      <c r="AS17" s="67">
        <v>1.0</v>
      </c>
      <c r="AT17" s="60"/>
      <c r="AU17" s="61"/>
      <c r="AV17" s="62"/>
      <c r="AW17" s="31">
        <f t="shared" si="9"/>
        <v>13</v>
      </c>
      <c r="AX17" s="29"/>
      <c r="AY17" s="69"/>
      <c r="AZ17" s="69"/>
      <c r="BA17" s="71"/>
      <c r="BB17" s="71"/>
      <c r="BC17" s="72"/>
      <c r="BD17" s="73"/>
      <c r="BE17" s="73"/>
      <c r="BF17" s="74"/>
      <c r="BG17" s="74"/>
      <c r="BH17" s="31">
        <f t="shared" si="10"/>
        <v>0</v>
      </c>
      <c r="BI17" s="139"/>
      <c r="BJ17" s="84">
        <f>IF(ISBLANK(A17),"",VLOOKUP(LEFT(A17,1),Coordinate,2,FALSE))</f>
        <v>1</v>
      </c>
      <c r="BK17" s="54">
        <f t="shared" si="11"/>
        <v>1</v>
      </c>
      <c r="BL17" s="303">
        <f t="shared" si="12"/>
        <v>3</v>
      </c>
      <c r="BM17" s="54">
        <f>IF(ISBLANK(A17),"",vlookup(LEFT(A17,1),Coordinate,9,false))</f>
        <v>0</v>
      </c>
      <c r="BN17" s="54">
        <f>IF(ISBLANK(A17),"",VLOOKUP(MID(A17,2,1),Coordinate,9,false))</f>
        <v>0</v>
      </c>
      <c r="BO17" s="54">
        <f>IF(ISBLANK(A17),"",VLOOKUP(MID(A17,3,1),Coordinate,9,false))</f>
        <v>0</v>
      </c>
      <c r="BP17" s="54">
        <f>IF(ISBLANK(A17),"",VLOOKUP(MID(A17,4,1),Coordinate,9,false))</f>
        <v>0</v>
      </c>
      <c r="BQ17" s="54">
        <f>IF(ISBLANK(A17),"",VLOOKUP(MID(A17,5,1),Coordinate,9,false))</f>
        <v>0</v>
      </c>
      <c r="BR17" s="54">
        <f>IF(ISBLANK(A17),"",VLOOKUP(MID(A17,6,1),Coordinate,9,false))</f>
        <v>2</v>
      </c>
      <c r="BS17" s="84">
        <f>IF(ISBLANK(A17),"",VLOOKUP(RIGHT(A17,1),Coordinate,9,false))</f>
        <v>1</v>
      </c>
      <c r="BT17" s="53"/>
    </row>
    <row r="18">
      <c r="A18" s="305" t="s">
        <v>1604</v>
      </c>
      <c r="B18" s="302" t="str">
        <f>IF(ISBLANK(A18),"",if(C18="","N",if(VLOOKUP(BL18,NewPlanet,3,false)=C18,"Y","N")))</f>
        <v>Y</v>
      </c>
      <c r="C18" s="287" t="s">
        <v>1192</v>
      </c>
      <c r="D18" s="52"/>
      <c r="E18" s="52"/>
      <c r="F18" s="53" t="s">
        <v>119</v>
      </c>
      <c r="G18" s="52"/>
      <c r="H18" s="52"/>
      <c r="I18" s="54">
        <f t="shared" si="7"/>
        <v>1</v>
      </c>
      <c r="J18" s="52"/>
      <c r="K18" s="52"/>
      <c r="L18" s="52"/>
      <c r="M18" s="52"/>
      <c r="N18" s="52"/>
      <c r="O18" s="54">
        <f t="shared" si="8"/>
        <v>0</v>
      </c>
      <c r="P18" s="55" t="s">
        <v>131</v>
      </c>
      <c r="Q18" s="64" t="s">
        <v>119</v>
      </c>
      <c r="R18" s="57" t="s">
        <v>124</v>
      </c>
      <c r="S18" s="58"/>
      <c r="T18" s="59" t="s">
        <v>125</v>
      </c>
      <c r="U18" s="67" t="s">
        <v>119</v>
      </c>
      <c r="V18" s="61"/>
      <c r="W18" s="62"/>
      <c r="X18" s="53" t="s">
        <v>119</v>
      </c>
      <c r="Y18" s="63"/>
      <c r="Z18" s="53">
        <v>3.0</v>
      </c>
      <c r="AA18" s="53">
        <v>3.0</v>
      </c>
      <c r="AB18" s="53">
        <v>3.0</v>
      </c>
      <c r="AC18" s="65"/>
      <c r="AD18" s="52"/>
      <c r="AE18" s="52"/>
      <c r="AF18" s="52"/>
      <c r="AG18" s="65"/>
      <c r="AH18" s="52"/>
      <c r="AI18" s="52"/>
      <c r="AJ18" s="52"/>
      <c r="AK18" s="65"/>
      <c r="AL18" s="52"/>
      <c r="AM18" s="52"/>
      <c r="AN18" s="53">
        <v>1.0</v>
      </c>
      <c r="AO18" s="56"/>
      <c r="AP18" s="56"/>
      <c r="AQ18" s="58"/>
      <c r="AR18" s="58"/>
      <c r="AS18" s="60"/>
      <c r="AT18" s="60"/>
      <c r="AU18" s="61"/>
      <c r="AV18" s="62"/>
      <c r="AW18" s="31">
        <f t="shared" si="9"/>
        <v>10</v>
      </c>
      <c r="AX18" s="63"/>
      <c r="AY18" s="69"/>
      <c r="AZ18" s="75">
        <v>4.0</v>
      </c>
      <c r="BA18" s="71"/>
      <c r="BB18" s="71"/>
      <c r="BC18" s="76">
        <v>6.0</v>
      </c>
      <c r="BD18" s="73"/>
      <c r="BE18" s="73"/>
      <c r="BF18" s="74"/>
      <c r="BG18" s="74"/>
      <c r="BH18" s="31">
        <f t="shared" si="10"/>
        <v>10</v>
      </c>
      <c r="BI18" s="139"/>
      <c r="BJ18" s="84">
        <f>IF(ISBLANK(A18),"",VLOOKUP(LEFT(A18,1),Coordinate,2,FALSE))</f>
        <v>1</v>
      </c>
      <c r="BK18" s="54">
        <f t="shared" si="11"/>
        <v>1</v>
      </c>
      <c r="BL18" s="303">
        <f t="shared" si="12"/>
        <v>16</v>
      </c>
      <c r="BM18" s="54">
        <f>IF(ISBLANK(A18),"",vlookup(LEFT(A18,1),Coordinate,9,false))</f>
        <v>0</v>
      </c>
      <c r="BN18" s="54">
        <f>IF(ISBLANK(A18),"",VLOOKUP(MID(A18,2,1),Coordinate,9,false))</f>
        <v>0</v>
      </c>
      <c r="BO18" s="54">
        <f>IF(ISBLANK(A18),"",VLOOKUP(MID(A18,3,1),Coordinate,9,false))</f>
        <v>0</v>
      </c>
      <c r="BP18" s="54">
        <f>IF(ISBLANK(A18),"",VLOOKUP(MID(A18,4,1),Coordinate,9,false))</f>
        <v>0</v>
      </c>
      <c r="BQ18" s="54">
        <f>IF(ISBLANK(A18),"",VLOOKUP(MID(A18,5,1),Coordinate,9,false))</f>
        <v>0</v>
      </c>
      <c r="BR18" s="54">
        <f>IF(ISBLANK(A18),"",VLOOKUP(MID(A18,6,1),Coordinate,9,false))</f>
        <v>3</v>
      </c>
      <c r="BS18" s="84">
        <f>IF(ISBLANK(A18),"",VLOOKUP(RIGHT(A18,1),Coordinate,9,false))</f>
        <v>13</v>
      </c>
      <c r="BT18" s="53"/>
    </row>
    <row r="19">
      <c r="A19" s="305" t="s">
        <v>352</v>
      </c>
      <c r="B19" s="302" t="str">
        <f>IF(ISBLANK(A19),"",if(C19="","N",if(VLOOKUP(BL19,NewPlanet,3,false)=C19,"Y","N")))</f>
        <v>Y</v>
      </c>
      <c r="C19" s="287" t="s">
        <v>1141</v>
      </c>
      <c r="D19" s="52"/>
      <c r="E19" s="52"/>
      <c r="F19" s="52"/>
      <c r="G19" s="53" t="s">
        <v>119</v>
      </c>
      <c r="H19" s="52"/>
      <c r="I19" s="54">
        <f t="shared" si="7"/>
        <v>1</v>
      </c>
      <c r="J19" s="52"/>
      <c r="K19" s="52"/>
      <c r="L19" s="52"/>
      <c r="M19" s="52"/>
      <c r="N19" s="52"/>
      <c r="O19" s="54">
        <f t="shared" si="8"/>
        <v>0</v>
      </c>
      <c r="P19" s="55" t="s">
        <v>131</v>
      </c>
      <c r="Q19" s="64" t="s">
        <v>119</v>
      </c>
      <c r="R19" s="57" t="s">
        <v>123</v>
      </c>
      <c r="S19" s="66" t="s">
        <v>119</v>
      </c>
      <c r="T19" s="59" t="s">
        <v>124</v>
      </c>
      <c r="U19" s="67"/>
      <c r="V19" s="61"/>
      <c r="W19" s="62"/>
      <c r="X19" s="52"/>
      <c r="Y19" s="63"/>
      <c r="Z19" s="52"/>
      <c r="AA19" s="52"/>
      <c r="AB19" s="52"/>
      <c r="AC19" s="65"/>
      <c r="AD19" s="52"/>
      <c r="AE19" s="52"/>
      <c r="AF19" s="52"/>
      <c r="AG19" s="65"/>
      <c r="AH19" s="52"/>
      <c r="AI19" s="52"/>
      <c r="AJ19" s="52"/>
      <c r="AK19" s="65"/>
      <c r="AL19" s="52"/>
      <c r="AM19" s="52"/>
      <c r="AN19" s="52"/>
      <c r="AO19" s="56"/>
      <c r="AP19" s="56"/>
      <c r="AQ19" s="58"/>
      <c r="AR19" s="58"/>
      <c r="AS19" s="60"/>
      <c r="AT19" s="60"/>
      <c r="AU19" s="61"/>
      <c r="AV19" s="62"/>
      <c r="AW19" s="31">
        <f t="shared" si="9"/>
        <v>0</v>
      </c>
      <c r="AX19" s="63"/>
      <c r="AY19" s="69"/>
      <c r="AZ19" s="69"/>
      <c r="BA19" s="71"/>
      <c r="BB19" s="71"/>
      <c r="BC19" s="72"/>
      <c r="BD19" s="73"/>
      <c r="BE19" s="73"/>
      <c r="BF19" s="74"/>
      <c r="BG19" s="74"/>
      <c r="BH19" s="31">
        <f t="shared" si="10"/>
        <v>0</v>
      </c>
      <c r="BI19" s="139"/>
      <c r="BJ19" s="84">
        <f>IF(ISBLANK(A19),"",VLOOKUP(LEFT(A19,1),Coordinate,2,FALSE))</f>
        <v>1</v>
      </c>
      <c r="BK19" s="54">
        <f t="shared" si="11"/>
        <v>1</v>
      </c>
      <c r="BL19" s="303">
        <f t="shared" si="12"/>
        <v>1</v>
      </c>
      <c r="BM19" s="54">
        <f>IF(ISBLANK(A19),"",vlookup(LEFT(A19,1),Coordinate,9,false))</f>
        <v>0</v>
      </c>
      <c r="BN19" s="54">
        <f>IF(ISBLANK(A19),"",VLOOKUP(MID(A19,2,1),Coordinate,9,false))</f>
        <v>0</v>
      </c>
      <c r="BO19" s="54">
        <f>IF(ISBLANK(A19),"",VLOOKUP(MID(A19,3,1),Coordinate,9,false))</f>
        <v>0</v>
      </c>
      <c r="BP19" s="54">
        <f>IF(ISBLANK(A19),"",VLOOKUP(MID(A19,4,1),Coordinate,9,false))</f>
        <v>0</v>
      </c>
      <c r="BQ19" s="54">
        <f>IF(ISBLANK(A19),"",VLOOKUP(MID(A19,5,1),Coordinate,9,false))</f>
        <v>1</v>
      </c>
      <c r="BR19" s="54">
        <f>IF(ISBLANK(A19),"",VLOOKUP(MID(A19,6,1),Coordinate,9,false))</f>
        <v>0</v>
      </c>
      <c r="BS19" s="84">
        <f>IF(ISBLANK(A19),"",VLOOKUP(RIGHT(A19,1),Coordinate,9,false))</f>
        <v>0</v>
      </c>
      <c r="BT19" s="53"/>
    </row>
    <row r="20">
      <c r="A20" s="305" t="s">
        <v>360</v>
      </c>
      <c r="B20" s="302" t="str">
        <f>IF(ISBLANK(A20),"",if(C20="","N",if(VLOOKUP(BL20,NewPlanet,3,false)=C20,"Y","N")))</f>
        <v>Y</v>
      </c>
      <c r="C20" s="9" t="s">
        <v>1145</v>
      </c>
      <c r="D20" s="52"/>
      <c r="E20" s="52"/>
      <c r="F20" s="52"/>
      <c r="G20" s="53" t="s">
        <v>119</v>
      </c>
      <c r="H20" s="52"/>
      <c r="I20" s="54">
        <f t="shared" si="7"/>
        <v>1</v>
      </c>
      <c r="J20" s="52"/>
      <c r="K20" s="52"/>
      <c r="L20" s="52"/>
      <c r="M20" s="52"/>
      <c r="N20" s="52"/>
      <c r="O20" s="54">
        <f t="shared" si="8"/>
        <v>0</v>
      </c>
      <c r="P20" s="55" t="s">
        <v>123</v>
      </c>
      <c r="Q20" s="64"/>
      <c r="R20" s="57" t="s">
        <v>124</v>
      </c>
      <c r="S20" s="66"/>
      <c r="T20" s="59" t="s">
        <v>124</v>
      </c>
      <c r="U20" s="67"/>
      <c r="V20" s="61"/>
      <c r="W20" s="70" t="s">
        <v>119</v>
      </c>
      <c r="X20" s="53" t="s">
        <v>119</v>
      </c>
      <c r="Y20" s="63"/>
      <c r="Z20" s="52"/>
      <c r="AA20" s="52"/>
      <c r="AB20" s="52"/>
      <c r="AC20" s="65"/>
      <c r="AD20" s="52"/>
      <c r="AE20" s="52"/>
      <c r="AF20" s="52"/>
      <c r="AG20" s="65"/>
      <c r="AH20" s="52"/>
      <c r="AI20" s="52"/>
      <c r="AJ20" s="52"/>
      <c r="AK20" s="65"/>
      <c r="AL20" s="52"/>
      <c r="AM20" s="52"/>
      <c r="AN20" s="52"/>
      <c r="AO20" s="56"/>
      <c r="AP20" s="56"/>
      <c r="AQ20" s="58"/>
      <c r="AR20" s="58"/>
      <c r="AS20" s="60"/>
      <c r="AT20" s="60"/>
      <c r="AU20" s="61"/>
      <c r="AV20" s="62"/>
      <c r="AW20" s="31">
        <f t="shared" si="9"/>
        <v>0</v>
      </c>
      <c r="AX20" s="63"/>
      <c r="AY20" s="75"/>
      <c r="AZ20" s="75"/>
      <c r="BA20" s="89"/>
      <c r="BB20" s="89"/>
      <c r="BC20" s="76"/>
      <c r="BD20" s="78"/>
      <c r="BE20" s="78"/>
      <c r="BF20" s="79"/>
      <c r="BG20" s="79"/>
      <c r="BH20" s="31">
        <f t="shared" si="10"/>
        <v>0</v>
      </c>
      <c r="BI20" s="81" t="s">
        <v>1608</v>
      </c>
      <c r="BJ20" s="84">
        <f>IF(ISBLANK(A20),"",VLOOKUP(LEFT(A20,1),Coordinate,2,FALSE))</f>
        <v>1</v>
      </c>
      <c r="BK20" s="54">
        <f t="shared" si="11"/>
        <v>1</v>
      </c>
      <c r="BL20" s="303">
        <f t="shared" si="12"/>
        <v>2</v>
      </c>
      <c r="BM20" s="54">
        <f>IF(ISBLANK(A20),"",vlookup(LEFT(A20,1),Coordinate,9,false))</f>
        <v>0</v>
      </c>
      <c r="BN20" s="54">
        <f>IF(ISBLANK(A20),"",VLOOKUP(MID(A20,2,1),Coordinate,9,false))</f>
        <v>0</v>
      </c>
      <c r="BO20" s="54">
        <f>IF(ISBLANK(A20),"",VLOOKUP(MID(A20,3,1),Coordinate,9,false))</f>
        <v>0</v>
      </c>
      <c r="BP20" s="54">
        <f>IF(ISBLANK(A20),"",VLOOKUP(MID(A20,4,1),Coordinate,9,false))</f>
        <v>0</v>
      </c>
      <c r="BQ20" s="54">
        <f>IF(ISBLANK(A20),"",VLOOKUP(MID(A20,5,1),Coordinate,9,false))</f>
        <v>1</v>
      </c>
      <c r="BR20" s="54">
        <f>IF(ISBLANK(A20),"",VLOOKUP(MID(A20,6,1),Coordinate,9,false))</f>
        <v>0</v>
      </c>
      <c r="BS20" s="84">
        <f>IF(ISBLANK(A20),"",VLOOKUP(RIGHT(A20,1),Coordinate,9,false))</f>
        <v>1</v>
      </c>
      <c r="BT20" s="312"/>
    </row>
    <row r="21">
      <c r="A21" s="305" t="s">
        <v>364</v>
      </c>
      <c r="B21" s="302" t="str">
        <f>IF(ISBLANK(A21),"",if(C21="","N",if(VLOOKUP(BL21,NewPlanet,3,false)=C21,"Y","N")))</f>
        <v>Y</v>
      </c>
      <c r="C21" s="287" t="s">
        <v>1149</v>
      </c>
      <c r="D21" s="52"/>
      <c r="E21" s="53" t="s">
        <v>119</v>
      </c>
      <c r="F21" s="52"/>
      <c r="G21" s="52"/>
      <c r="H21" s="52"/>
      <c r="I21" s="54">
        <f t="shared" si="7"/>
        <v>1</v>
      </c>
      <c r="J21" s="52"/>
      <c r="K21" s="52"/>
      <c r="L21" s="52"/>
      <c r="M21" s="52"/>
      <c r="N21" s="52"/>
      <c r="O21" s="54">
        <f t="shared" si="8"/>
        <v>0</v>
      </c>
      <c r="P21" s="55" t="s">
        <v>124</v>
      </c>
      <c r="Q21" s="64"/>
      <c r="R21" s="57" t="s">
        <v>131</v>
      </c>
      <c r="S21" s="66" t="s">
        <v>119</v>
      </c>
      <c r="T21" s="59" t="s">
        <v>125</v>
      </c>
      <c r="U21" s="67"/>
      <c r="V21" s="68" t="s">
        <v>119</v>
      </c>
      <c r="W21" s="62"/>
      <c r="X21" s="52"/>
      <c r="Y21" s="29"/>
      <c r="Z21" s="53">
        <v>5.0</v>
      </c>
      <c r="AA21" s="53">
        <v>3.0</v>
      </c>
      <c r="AB21" s="52"/>
      <c r="AC21" s="31"/>
      <c r="AD21" s="52"/>
      <c r="AE21" s="52"/>
      <c r="AF21" s="52"/>
      <c r="AG21" s="31"/>
      <c r="AH21" s="52"/>
      <c r="AI21" s="52"/>
      <c r="AJ21" s="52"/>
      <c r="AK21" s="31"/>
      <c r="AL21" s="52"/>
      <c r="AM21" s="52"/>
      <c r="AN21" s="52"/>
      <c r="AO21" s="56"/>
      <c r="AP21" s="56"/>
      <c r="AQ21" s="58"/>
      <c r="AR21" s="58"/>
      <c r="AS21" s="67">
        <v>1.0</v>
      </c>
      <c r="AT21" s="60"/>
      <c r="AU21" s="61"/>
      <c r="AV21" s="62"/>
      <c r="AW21" s="31">
        <f t="shared" si="9"/>
        <v>9</v>
      </c>
      <c r="AX21" s="29"/>
      <c r="AY21" s="69"/>
      <c r="AZ21" s="69"/>
      <c r="BA21" s="71"/>
      <c r="BB21" s="71"/>
      <c r="BC21" s="72"/>
      <c r="BD21" s="73"/>
      <c r="BE21" s="73"/>
      <c r="BF21" s="74"/>
      <c r="BG21" s="74"/>
      <c r="BH21" s="31">
        <f t="shared" si="10"/>
        <v>0</v>
      </c>
      <c r="BI21" s="139"/>
      <c r="BJ21" s="84">
        <f>IF(ISBLANK(A21),"",VLOOKUP(LEFT(A21,1),Coordinate,2,FALSE))</f>
        <v>1</v>
      </c>
      <c r="BK21" s="54">
        <f t="shared" si="11"/>
        <v>1</v>
      </c>
      <c r="BL21" s="303">
        <f t="shared" si="12"/>
        <v>3</v>
      </c>
      <c r="BM21" s="54">
        <f>IF(ISBLANK(A21),"",vlookup(LEFT(A21,1),Coordinate,9,false))</f>
        <v>0</v>
      </c>
      <c r="BN21" s="54">
        <f>IF(ISBLANK(A21),"",VLOOKUP(MID(A21,2,1),Coordinate,9,false))</f>
        <v>0</v>
      </c>
      <c r="BO21" s="54">
        <f>IF(ISBLANK(A21),"",VLOOKUP(MID(A21,3,1),Coordinate,9,false))</f>
        <v>0</v>
      </c>
      <c r="BP21" s="54">
        <f>IF(ISBLANK(A21),"",VLOOKUP(MID(A21,4,1),Coordinate,9,false))</f>
        <v>0</v>
      </c>
      <c r="BQ21" s="54">
        <f>IF(ISBLANK(A21),"",VLOOKUP(MID(A21,5,1),Coordinate,9,false))</f>
        <v>1</v>
      </c>
      <c r="BR21" s="54">
        <f>IF(ISBLANK(A21),"",VLOOKUP(MID(A21,6,1),Coordinate,9,false))</f>
        <v>0</v>
      </c>
      <c r="BS21" s="84">
        <f>IF(ISBLANK(A21),"",VLOOKUP(RIGHT(A21,1),Coordinate,9,false))</f>
        <v>2</v>
      </c>
      <c r="BT21" s="53"/>
    </row>
    <row r="22">
      <c r="A22" s="305" t="s">
        <v>415</v>
      </c>
      <c r="B22" s="302" t="str">
        <f>IF(ISBLANK(A22),"",if(C22="","N",if(VLOOKUP(BL22,NewPlanet,3,false)=C22,"Y","N")))</f>
        <v>Y</v>
      </c>
      <c r="C22" s="287" t="s">
        <v>1145</v>
      </c>
      <c r="D22" s="52"/>
      <c r="E22" s="52"/>
      <c r="F22" s="52"/>
      <c r="G22" s="53" t="s">
        <v>119</v>
      </c>
      <c r="H22" s="52"/>
      <c r="I22" s="54">
        <f t="shared" si="7"/>
        <v>1</v>
      </c>
      <c r="J22" s="52"/>
      <c r="K22" s="52"/>
      <c r="L22" s="52"/>
      <c r="M22" s="52"/>
      <c r="N22" s="52"/>
      <c r="O22" s="54">
        <f t="shared" si="8"/>
        <v>0</v>
      </c>
      <c r="P22" s="55" t="s">
        <v>123</v>
      </c>
      <c r="Q22" s="64"/>
      <c r="R22" s="57" t="s">
        <v>124</v>
      </c>
      <c r="S22" s="66"/>
      <c r="T22" s="59" t="s">
        <v>124</v>
      </c>
      <c r="U22" s="67"/>
      <c r="V22" s="68" t="s">
        <v>119</v>
      </c>
      <c r="W22" s="70" t="s">
        <v>119</v>
      </c>
      <c r="X22" s="52"/>
      <c r="Y22" s="63"/>
      <c r="Z22" s="52"/>
      <c r="AA22" s="52"/>
      <c r="AB22" s="52"/>
      <c r="AC22" s="65"/>
      <c r="AD22" s="52"/>
      <c r="AE22" s="52"/>
      <c r="AF22" s="52"/>
      <c r="AG22" s="65"/>
      <c r="AH22" s="52"/>
      <c r="AI22" s="52"/>
      <c r="AJ22" s="52"/>
      <c r="AK22" s="65"/>
      <c r="AL22" s="52"/>
      <c r="AM22" s="52"/>
      <c r="AN22" s="52"/>
      <c r="AO22" s="56"/>
      <c r="AP22" s="56"/>
      <c r="AQ22" s="58"/>
      <c r="AR22" s="58"/>
      <c r="AS22" s="60"/>
      <c r="AT22" s="60"/>
      <c r="AU22" s="61"/>
      <c r="AV22" s="62"/>
      <c r="AW22" s="31">
        <f t="shared" si="9"/>
        <v>0</v>
      </c>
      <c r="AX22" s="63"/>
      <c r="AY22" s="69"/>
      <c r="AZ22" s="69"/>
      <c r="BA22" s="71"/>
      <c r="BB22" s="71"/>
      <c r="BC22" s="72"/>
      <c r="BD22" s="73"/>
      <c r="BE22" s="73"/>
      <c r="BF22" s="74"/>
      <c r="BG22" s="74"/>
      <c r="BH22" s="31">
        <f t="shared" si="10"/>
        <v>0</v>
      </c>
      <c r="BI22" s="139"/>
      <c r="BJ22" s="84">
        <f>IF(ISBLANK(A22),"",VLOOKUP(LEFT(A22,1),Coordinate,2,FALSE))</f>
        <v>1</v>
      </c>
      <c r="BK22" s="54">
        <f t="shared" si="11"/>
        <v>1</v>
      </c>
      <c r="BL22" s="303">
        <f t="shared" si="12"/>
        <v>2</v>
      </c>
      <c r="BM22" s="54">
        <f>IF(ISBLANK(A22),"",vlookup(LEFT(A22,1),Coordinate,9,false))</f>
        <v>0</v>
      </c>
      <c r="BN22" s="54">
        <f>IF(ISBLANK(A22),"",VLOOKUP(MID(A22,2,1),Coordinate,9,false))</f>
        <v>0</v>
      </c>
      <c r="BO22" s="54">
        <f>IF(ISBLANK(A22),"",VLOOKUP(MID(A22,3,1),Coordinate,9,false))</f>
        <v>0</v>
      </c>
      <c r="BP22" s="54">
        <f>IF(ISBLANK(A22),"",VLOOKUP(MID(A22,4,1),Coordinate,9,false))</f>
        <v>0</v>
      </c>
      <c r="BQ22" s="54">
        <f>IF(ISBLANK(A22),"",VLOOKUP(MID(A22,5,1),Coordinate,9,false))</f>
        <v>2</v>
      </c>
      <c r="BR22" s="54">
        <f>IF(ISBLANK(A22),"",VLOOKUP(MID(A22,6,1),Coordinate,9,false))</f>
        <v>0</v>
      </c>
      <c r="BS22" s="84">
        <f>IF(ISBLANK(A22),"",VLOOKUP(RIGHT(A22,1),Coordinate,9,false))</f>
        <v>0</v>
      </c>
      <c r="BT22" s="53"/>
    </row>
    <row r="23">
      <c r="A23" s="305" t="s">
        <v>1612</v>
      </c>
      <c r="B23" s="302" t="str">
        <f>IF(ISBLANK(A23),"",if(C23="","N",if(VLOOKUP(BL23,NewPlanet,3,false)=C23,"Y","N")))</f>
        <v>Y</v>
      </c>
      <c r="C23" s="287" t="s">
        <v>1232</v>
      </c>
      <c r="D23" s="53"/>
      <c r="E23" s="53"/>
      <c r="F23" s="52"/>
      <c r="G23" s="53" t="s">
        <v>119</v>
      </c>
      <c r="H23" s="52"/>
      <c r="I23" s="54">
        <f t="shared" si="7"/>
        <v>1</v>
      </c>
      <c r="J23" s="52"/>
      <c r="K23" s="52"/>
      <c r="L23" s="52"/>
      <c r="M23" s="52"/>
      <c r="N23" s="52"/>
      <c r="O23" s="54">
        <f t="shared" si="8"/>
        <v>0</v>
      </c>
      <c r="P23" s="55" t="s">
        <v>124</v>
      </c>
      <c r="Q23" s="64"/>
      <c r="R23" s="57" t="s">
        <v>131</v>
      </c>
      <c r="S23" s="66"/>
      <c r="T23" s="59" t="s">
        <v>124</v>
      </c>
      <c r="U23" s="67"/>
      <c r="V23" s="68" t="s">
        <v>119</v>
      </c>
      <c r="W23" s="70" t="s">
        <v>119</v>
      </c>
      <c r="X23" s="53" t="s">
        <v>119</v>
      </c>
      <c r="Y23" s="29"/>
      <c r="Z23" s="53"/>
      <c r="AA23" s="53"/>
      <c r="AB23" s="53"/>
      <c r="AC23" s="31"/>
      <c r="AD23" s="53"/>
      <c r="AE23" s="53"/>
      <c r="AF23" s="53"/>
      <c r="AG23" s="31"/>
      <c r="AH23" s="53"/>
      <c r="AI23" s="53" t="s">
        <v>119</v>
      </c>
      <c r="AJ23" s="53"/>
      <c r="AK23" s="31"/>
      <c r="AL23" s="53"/>
      <c r="AM23" s="53"/>
      <c r="AN23" s="53"/>
      <c r="AO23" s="64"/>
      <c r="AP23" s="64"/>
      <c r="AQ23" s="66"/>
      <c r="AR23" s="66"/>
      <c r="AS23" s="67"/>
      <c r="AT23" s="67"/>
      <c r="AU23" s="68"/>
      <c r="AV23" s="70"/>
      <c r="AW23" s="31">
        <f t="shared" si="9"/>
        <v>0</v>
      </c>
      <c r="AX23" s="29"/>
      <c r="AY23" s="75"/>
      <c r="AZ23" s="75"/>
      <c r="BA23" s="89"/>
      <c r="BB23" s="89"/>
      <c r="BC23" s="76"/>
      <c r="BD23" s="78"/>
      <c r="BE23" s="78"/>
      <c r="BF23" s="79"/>
      <c r="BG23" s="79"/>
      <c r="BH23" s="31">
        <f t="shared" si="10"/>
        <v>0</v>
      </c>
      <c r="BI23" s="81"/>
      <c r="BJ23" s="84">
        <f>IF(ISBLANK(A23),"",VLOOKUP(LEFT(A23,1),Coordinate,2,FALSE))</f>
        <v>1</v>
      </c>
      <c r="BK23" s="54">
        <f t="shared" si="11"/>
        <v>1</v>
      </c>
      <c r="BL23" s="303">
        <f t="shared" si="12"/>
        <v>39</v>
      </c>
      <c r="BM23" s="54">
        <f>IF(ISBLANK(A23),"",vlookup(LEFT(A23,1),Coordinate,9,false))</f>
        <v>0</v>
      </c>
      <c r="BN23" s="54">
        <f>IF(ISBLANK(A23),"",VLOOKUP(MID(A23,2,1),Coordinate,9,false))</f>
        <v>0</v>
      </c>
      <c r="BO23" s="54">
        <f>IF(ISBLANK(A23),"",VLOOKUP(MID(A23,3,1),Coordinate,9,false))</f>
        <v>0</v>
      </c>
      <c r="BP23" s="54">
        <f>IF(ISBLANK(A23),"",VLOOKUP(MID(A23,4,1),Coordinate,9,false))</f>
        <v>0</v>
      </c>
      <c r="BQ23" s="54">
        <f>IF(ISBLANK(A23),"",VLOOKUP(MID(A23,5,1),Coordinate,9,false))</f>
        <v>13</v>
      </c>
      <c r="BR23" s="54">
        <f>IF(ISBLANK(A23),"",VLOOKUP(MID(A23,6,1),Coordinate,9,false))</f>
        <v>13</v>
      </c>
      <c r="BS23" s="84">
        <f>IF(ISBLANK(A23),"",VLOOKUP(RIGHT(A23,1),Coordinate,9,false))</f>
        <v>13</v>
      </c>
      <c r="BT23" s="52"/>
    </row>
    <row r="24">
      <c r="A24" s="313" t="s">
        <v>1614</v>
      </c>
      <c r="B24" s="302" t="str">
        <f>IF(ISBLANK(A24),"",if(C24="","N",if(VLOOKUP(BL24,NewPlanet,3,false)=C24,"Y","N")))</f>
        <v>Y</v>
      </c>
      <c r="C24" s="306" t="s">
        <v>1232</v>
      </c>
      <c r="D24" s="52"/>
      <c r="E24" s="52"/>
      <c r="F24" s="53" t="s">
        <v>119</v>
      </c>
      <c r="G24" s="52"/>
      <c r="H24" s="52"/>
      <c r="I24" s="54">
        <f t="shared" si="7"/>
        <v>1</v>
      </c>
      <c r="J24" s="52"/>
      <c r="K24" s="52"/>
      <c r="L24" s="52"/>
      <c r="M24" s="52"/>
      <c r="N24" s="52"/>
      <c r="O24" s="54">
        <f t="shared" si="8"/>
        <v>0</v>
      </c>
      <c r="P24" s="55" t="s">
        <v>124</v>
      </c>
      <c r="Q24" s="56"/>
      <c r="R24" s="57" t="s">
        <v>131</v>
      </c>
      <c r="S24" s="58"/>
      <c r="T24" s="59" t="s">
        <v>124</v>
      </c>
      <c r="U24" s="60"/>
      <c r="V24" s="61"/>
      <c r="W24" s="70" t="s">
        <v>119</v>
      </c>
      <c r="X24" s="52"/>
      <c r="Y24" s="63"/>
      <c r="Z24" s="52"/>
      <c r="AA24" s="52"/>
      <c r="AB24" s="52"/>
      <c r="AC24" s="65"/>
      <c r="AD24" s="52"/>
      <c r="AE24" s="52"/>
      <c r="AF24" s="52"/>
      <c r="AG24" s="65"/>
      <c r="AH24" s="52"/>
      <c r="AI24" s="52"/>
      <c r="AJ24" s="52"/>
      <c r="AK24" s="65"/>
      <c r="AL24" s="52"/>
      <c r="AM24" s="52"/>
      <c r="AN24" s="52"/>
      <c r="AO24" s="56"/>
      <c r="AP24" s="56"/>
      <c r="AQ24" s="58"/>
      <c r="AR24" s="58"/>
      <c r="AS24" s="60"/>
      <c r="AT24" s="60"/>
      <c r="AU24" s="61"/>
      <c r="AV24" s="70">
        <v>3.0</v>
      </c>
      <c r="AW24" s="31">
        <f t="shared" si="9"/>
        <v>3</v>
      </c>
      <c r="AX24" s="63"/>
      <c r="AY24" s="69"/>
      <c r="AZ24" s="69"/>
      <c r="BA24" s="71"/>
      <c r="BB24" s="71"/>
      <c r="BC24" s="72"/>
      <c r="BD24" s="73"/>
      <c r="BE24" s="73"/>
      <c r="BF24" s="74"/>
      <c r="BG24" s="74"/>
      <c r="BH24" s="31">
        <f t="shared" si="10"/>
        <v>0</v>
      </c>
      <c r="BI24" s="81" t="s">
        <v>1616</v>
      </c>
      <c r="BJ24" s="84">
        <f>IF(ISBLANK(A24),"",VLOOKUP(LEFT(A24,1),Coordinate,2,FALSE))</f>
        <v>1</v>
      </c>
      <c r="BK24" s="54">
        <f t="shared" si="11"/>
        <v>1</v>
      </c>
      <c r="BL24" s="303">
        <f t="shared" si="12"/>
        <v>39</v>
      </c>
      <c r="BM24" s="54">
        <f>IF(ISBLANK(A24),"",vlookup(LEFT(A24,1),Coordinate,9,false))</f>
        <v>0</v>
      </c>
      <c r="BN24" s="54">
        <f>IF(ISBLANK(A24),"",VLOOKUP(MID(A24,2,1),Coordinate,9,false))</f>
        <v>0</v>
      </c>
      <c r="BO24" s="54">
        <f>IF(ISBLANK(A24),"",VLOOKUP(MID(A24,3,1),Coordinate,9,false))</f>
        <v>0</v>
      </c>
      <c r="BP24" s="54">
        <f>IF(ISBLANK(A24),"",VLOOKUP(MID(A24,4,1),Coordinate,9,false))</f>
        <v>0</v>
      </c>
      <c r="BQ24" s="54">
        <f>IF(ISBLANK(A24),"",VLOOKUP(MID(A24,5,1),Coordinate,9,false))</f>
        <v>14</v>
      </c>
      <c r="BR24" s="54">
        <f>IF(ISBLANK(A24),"",VLOOKUP(MID(A24,6,1),Coordinate,9,false))</f>
        <v>13</v>
      </c>
      <c r="BS24" s="84">
        <f>IF(ISBLANK(A24),"",VLOOKUP(RIGHT(A24,1),Coordinate,9,false))</f>
        <v>12</v>
      </c>
      <c r="BT24" s="53"/>
    </row>
    <row r="25">
      <c r="A25" s="305" t="s">
        <v>446</v>
      </c>
      <c r="B25" s="302" t="str">
        <f>IF(ISBLANK(A25),"",if(C25="","N",if(VLOOKUP(BL25,NewPlanet,3,false)=C25,"Y","N")))</f>
        <v>Y</v>
      </c>
      <c r="C25" s="287" t="s">
        <v>1141</v>
      </c>
      <c r="D25" s="52"/>
      <c r="E25" s="52"/>
      <c r="F25" s="52"/>
      <c r="G25" s="53" t="s">
        <v>119</v>
      </c>
      <c r="H25" s="52"/>
      <c r="I25" s="54">
        <f t="shared" si="7"/>
        <v>1</v>
      </c>
      <c r="J25" s="52"/>
      <c r="K25" s="52"/>
      <c r="L25" s="52"/>
      <c r="M25" s="52"/>
      <c r="N25" s="52"/>
      <c r="O25" s="54">
        <f t="shared" si="8"/>
        <v>0</v>
      </c>
      <c r="P25" s="55" t="s">
        <v>131</v>
      </c>
      <c r="Q25" s="64" t="s">
        <v>119</v>
      </c>
      <c r="R25" s="57" t="s">
        <v>123</v>
      </c>
      <c r="S25" s="66" t="s">
        <v>119</v>
      </c>
      <c r="T25" s="59" t="s">
        <v>125</v>
      </c>
      <c r="U25" s="67" t="s">
        <v>119</v>
      </c>
      <c r="V25" s="61"/>
      <c r="W25" s="62"/>
      <c r="X25" s="52"/>
      <c r="Y25" s="63"/>
      <c r="Z25" s="52"/>
      <c r="AA25" s="52"/>
      <c r="AB25" s="52"/>
      <c r="AC25" s="65"/>
      <c r="AD25" s="52"/>
      <c r="AE25" s="52"/>
      <c r="AF25" s="52"/>
      <c r="AG25" s="65"/>
      <c r="AH25" s="52"/>
      <c r="AI25" s="52"/>
      <c r="AJ25" s="52"/>
      <c r="AK25" s="65"/>
      <c r="AL25" s="52"/>
      <c r="AM25" s="52"/>
      <c r="AN25" s="52"/>
      <c r="AO25" s="56"/>
      <c r="AP25" s="56"/>
      <c r="AQ25" s="58"/>
      <c r="AR25" s="58"/>
      <c r="AS25" s="60"/>
      <c r="AT25" s="60"/>
      <c r="AU25" s="61"/>
      <c r="AV25" s="62"/>
      <c r="AW25" s="31">
        <f t="shared" si="9"/>
        <v>0</v>
      </c>
      <c r="AX25" s="63"/>
      <c r="AY25" s="69"/>
      <c r="AZ25" s="69"/>
      <c r="BA25" s="71"/>
      <c r="BB25" s="71"/>
      <c r="BC25" s="72"/>
      <c r="BD25" s="73"/>
      <c r="BE25" s="73"/>
      <c r="BF25" s="74"/>
      <c r="BG25" s="74"/>
      <c r="BH25" s="31">
        <f t="shared" si="10"/>
        <v>0</v>
      </c>
      <c r="BI25" s="139"/>
      <c r="BJ25" s="84">
        <f>IF(ISBLANK(A25),"",VLOOKUP(LEFT(A25,1),Coordinate,2,FALSE))</f>
        <v>1</v>
      </c>
      <c r="BK25" s="54">
        <f t="shared" si="11"/>
        <v>1</v>
      </c>
      <c r="BL25" s="303">
        <f t="shared" si="12"/>
        <v>1</v>
      </c>
      <c r="BM25" s="54">
        <f>IF(ISBLANK(A25),"",vlookup(LEFT(A25,1),Coordinate,9,false))</f>
        <v>0</v>
      </c>
      <c r="BN25" s="54">
        <f>IF(ISBLANK(A25),"",VLOOKUP(MID(A25,2,1),Coordinate,9,false))</f>
        <v>0</v>
      </c>
      <c r="BO25" s="54">
        <f>IF(ISBLANK(A25),"",VLOOKUP(MID(A25,3,1),Coordinate,9,false))</f>
        <v>0</v>
      </c>
      <c r="BP25" s="54">
        <f>IF(ISBLANK(A25),"",VLOOKUP(MID(A25,4,1),Coordinate,9,false))</f>
        <v>1</v>
      </c>
      <c r="BQ25" s="54">
        <f>IF(ISBLANK(A25),"",VLOOKUP(MID(A25,5,1),Coordinate,9,false))</f>
        <v>0</v>
      </c>
      <c r="BR25" s="54">
        <f>IF(ISBLANK(A25),"",VLOOKUP(MID(A25,6,1),Coordinate,9,false))</f>
        <v>0</v>
      </c>
      <c r="BS25" s="84">
        <f>IF(ISBLANK(A25),"",VLOOKUP(RIGHT(A25,1),Coordinate,9,false))</f>
        <v>0</v>
      </c>
      <c r="BT25" s="53"/>
    </row>
    <row r="26">
      <c r="A26" s="305" t="s">
        <v>449</v>
      </c>
      <c r="B26" s="302" t="str">
        <f>IF(ISBLANK(A26),"",if(C26="","N",if(VLOOKUP(BL26,NewPlanet,3,false)=C26,"Y","N")))</f>
        <v>Y</v>
      </c>
      <c r="C26" s="287" t="s">
        <v>1145</v>
      </c>
      <c r="D26" s="52"/>
      <c r="E26" s="52"/>
      <c r="F26" s="52"/>
      <c r="G26" s="53" t="s">
        <v>119</v>
      </c>
      <c r="H26" s="52"/>
      <c r="I26" s="54">
        <f t="shared" si="7"/>
        <v>1</v>
      </c>
      <c r="J26" s="52"/>
      <c r="K26" s="52"/>
      <c r="L26" s="52"/>
      <c r="M26" s="52"/>
      <c r="N26" s="52"/>
      <c r="O26" s="54">
        <f t="shared" si="8"/>
        <v>0</v>
      </c>
      <c r="P26" s="55" t="s">
        <v>123</v>
      </c>
      <c r="Q26" s="64"/>
      <c r="R26" s="57" t="s">
        <v>124</v>
      </c>
      <c r="S26" s="66"/>
      <c r="T26" s="59" t="s">
        <v>124</v>
      </c>
      <c r="U26" s="67"/>
      <c r="V26" s="61"/>
      <c r="W26" s="70" t="s">
        <v>119</v>
      </c>
      <c r="X26" s="53" t="s">
        <v>119</v>
      </c>
      <c r="Y26" s="29"/>
      <c r="Z26" s="53">
        <v>5.0</v>
      </c>
      <c r="AA26" s="53">
        <v>3.0</v>
      </c>
      <c r="AB26" s="53">
        <v>4.0</v>
      </c>
      <c r="AC26" s="31"/>
      <c r="AD26" s="53">
        <v>1.0</v>
      </c>
      <c r="AE26" s="52"/>
      <c r="AF26" s="52"/>
      <c r="AG26" s="31"/>
      <c r="AH26" s="52"/>
      <c r="AI26" s="52"/>
      <c r="AJ26" s="52"/>
      <c r="AK26" s="31"/>
      <c r="AL26" s="52"/>
      <c r="AM26" s="52"/>
      <c r="AN26" s="52"/>
      <c r="AO26" s="64">
        <v>3.0</v>
      </c>
      <c r="AP26" s="56"/>
      <c r="AQ26" s="58"/>
      <c r="AR26" s="58"/>
      <c r="AS26" s="60"/>
      <c r="AT26" s="67"/>
      <c r="AU26" s="61"/>
      <c r="AV26" s="70">
        <v>4.0</v>
      </c>
      <c r="AW26" s="31">
        <f t="shared" si="9"/>
        <v>20</v>
      </c>
      <c r="AX26" s="29"/>
      <c r="AY26" s="75"/>
      <c r="AZ26" s="75"/>
      <c r="BA26" s="89"/>
      <c r="BB26" s="89"/>
      <c r="BC26" s="76"/>
      <c r="BD26" s="78"/>
      <c r="BE26" s="78"/>
      <c r="BF26" s="79"/>
      <c r="BG26" s="79"/>
      <c r="BH26" s="31">
        <f t="shared" si="10"/>
        <v>0</v>
      </c>
      <c r="BI26" s="81" t="s">
        <v>1621</v>
      </c>
      <c r="BJ26" s="84">
        <f>IF(ISBLANK(A26),"",VLOOKUP(LEFT(A26,1),Coordinate,2,FALSE))</f>
        <v>1</v>
      </c>
      <c r="BK26" s="54">
        <f t="shared" si="11"/>
        <v>1</v>
      </c>
      <c r="BL26" s="303">
        <f t="shared" si="12"/>
        <v>2</v>
      </c>
      <c r="BM26" s="54">
        <f>IF(ISBLANK(A26),"",vlookup(LEFT(A26,1),Coordinate,9,false))</f>
        <v>0</v>
      </c>
      <c r="BN26" s="54">
        <f>IF(ISBLANK(A26),"",VLOOKUP(MID(A26,2,1),Coordinate,9,false))</f>
        <v>0</v>
      </c>
      <c r="BO26" s="54">
        <f>IF(ISBLANK(A26),"",VLOOKUP(MID(A26,3,1),Coordinate,9,false))</f>
        <v>0</v>
      </c>
      <c r="BP26" s="54">
        <f>IF(ISBLANK(A26),"",VLOOKUP(MID(A26,4,1),Coordinate,9,false))</f>
        <v>1</v>
      </c>
      <c r="BQ26" s="54">
        <f>IF(ISBLANK(A26),"",VLOOKUP(MID(A26,5,1),Coordinate,9,false))</f>
        <v>0</v>
      </c>
      <c r="BR26" s="54">
        <f>IF(ISBLANK(A26),"",VLOOKUP(MID(A26,6,1),Coordinate,9,false))</f>
        <v>0</v>
      </c>
      <c r="BS26" s="84">
        <f>IF(ISBLANK(A26),"",VLOOKUP(RIGHT(A26,1),Coordinate,9,false))</f>
        <v>1</v>
      </c>
      <c r="BT26" s="52"/>
    </row>
    <row r="27">
      <c r="A27" s="305" t="s">
        <v>1623</v>
      </c>
      <c r="B27" s="302" t="str">
        <f>IF(ISBLANK(A27),"",if(C27="","N",if(VLOOKUP(BL27,NewPlanet,3,false)=C27,"Y","N")))</f>
        <v>Y</v>
      </c>
      <c r="C27" s="287" t="s">
        <v>1149</v>
      </c>
      <c r="D27" s="52"/>
      <c r="E27" s="53" t="s">
        <v>119</v>
      </c>
      <c r="F27" s="52"/>
      <c r="G27" s="52"/>
      <c r="H27" s="52"/>
      <c r="I27" s="54">
        <f t="shared" si="7"/>
        <v>1</v>
      </c>
      <c r="J27" s="52"/>
      <c r="K27" s="52"/>
      <c r="L27" s="52"/>
      <c r="M27" s="52"/>
      <c r="N27" s="52"/>
      <c r="O27" s="54">
        <f t="shared" si="8"/>
        <v>0</v>
      </c>
      <c r="P27" s="55" t="s">
        <v>124</v>
      </c>
      <c r="Q27" s="56"/>
      <c r="R27" s="57" t="s">
        <v>131</v>
      </c>
      <c r="S27" s="66" t="s">
        <v>119</v>
      </c>
      <c r="T27" s="59" t="s">
        <v>125</v>
      </c>
      <c r="U27" s="67" t="s">
        <v>119</v>
      </c>
      <c r="V27" s="61"/>
      <c r="W27" s="70" t="s">
        <v>119</v>
      </c>
      <c r="X27" s="52"/>
      <c r="Y27" s="63"/>
      <c r="Z27" s="53">
        <v>3.0</v>
      </c>
      <c r="AA27" s="53">
        <v>2.0</v>
      </c>
      <c r="AB27" s="53">
        <v>0.0</v>
      </c>
      <c r="AC27" s="65"/>
      <c r="AD27" s="52"/>
      <c r="AE27" s="52"/>
      <c r="AF27" s="52"/>
      <c r="AG27" s="65"/>
      <c r="AH27" s="52"/>
      <c r="AI27" s="52"/>
      <c r="AJ27" s="52"/>
      <c r="AK27" s="65"/>
      <c r="AL27" s="52"/>
      <c r="AM27" s="52"/>
      <c r="AN27" s="52"/>
      <c r="AO27" s="56"/>
      <c r="AP27" s="56"/>
      <c r="AQ27" s="58"/>
      <c r="AR27" s="58"/>
      <c r="AS27" s="60"/>
      <c r="AT27" s="60"/>
      <c r="AU27" s="61"/>
      <c r="AV27" s="62"/>
      <c r="AW27" s="31">
        <f t="shared" si="9"/>
        <v>5</v>
      </c>
      <c r="AX27" s="63"/>
      <c r="AY27" s="69"/>
      <c r="AZ27" s="69"/>
      <c r="BA27" s="71"/>
      <c r="BB27" s="71"/>
      <c r="BC27" s="72"/>
      <c r="BD27" s="73"/>
      <c r="BE27" s="73"/>
      <c r="BF27" s="74"/>
      <c r="BG27" s="74"/>
      <c r="BH27" s="31">
        <f t="shared" si="10"/>
        <v>0</v>
      </c>
      <c r="BI27" s="139"/>
      <c r="BJ27" s="84">
        <f>IF(ISBLANK(A27),"",VLOOKUP(LEFT(A27,1),Coordinate,2,FALSE))</f>
        <v>1</v>
      </c>
      <c r="BK27" s="54">
        <f t="shared" si="11"/>
        <v>1</v>
      </c>
      <c r="BL27" s="303">
        <f t="shared" si="12"/>
        <v>3</v>
      </c>
      <c r="BM27" s="54">
        <f>IF(ISBLANK(A27),"",vlookup(LEFT(A27,1),Coordinate,9,false))</f>
        <v>0</v>
      </c>
      <c r="BN27" s="54">
        <f>IF(ISBLANK(A27),"",VLOOKUP(MID(A27,2,1),Coordinate,9,false))</f>
        <v>0</v>
      </c>
      <c r="BO27" s="54">
        <f>IF(ISBLANK(A27),"",VLOOKUP(MID(A27,3,1),Coordinate,9,false))</f>
        <v>0</v>
      </c>
      <c r="BP27" s="54">
        <f>IF(ISBLANK(A27),"",VLOOKUP(MID(A27,4,1),Coordinate,9,false))</f>
        <v>1</v>
      </c>
      <c r="BQ27" s="54">
        <f>IF(ISBLANK(A27),"",VLOOKUP(MID(A27,5,1),Coordinate,9,false))</f>
        <v>0</v>
      </c>
      <c r="BR27" s="54">
        <f>IF(ISBLANK(A27),"",VLOOKUP(MID(A27,6,1),Coordinate,9,false))</f>
        <v>2</v>
      </c>
      <c r="BS27" s="84">
        <f>IF(ISBLANK(A27),"",VLOOKUP(RIGHT(A27,1),Coordinate,9,false))</f>
        <v>0</v>
      </c>
      <c r="BT27" s="53"/>
    </row>
    <row r="28">
      <c r="A28" s="305" t="s">
        <v>1625</v>
      </c>
      <c r="B28" s="302" t="str">
        <f>IF(ISBLANK(A28),"",if(C28="","N",if(VLOOKUP(BL28,NewPlanet,3,false)=C28,"Y","N")))</f>
        <v>Y</v>
      </c>
      <c r="C28" s="287" t="s">
        <v>1145</v>
      </c>
      <c r="D28" s="52"/>
      <c r="E28" s="52"/>
      <c r="F28" s="52"/>
      <c r="G28" s="53" t="s">
        <v>119</v>
      </c>
      <c r="H28" s="52"/>
      <c r="I28" s="54">
        <f t="shared" si="7"/>
        <v>1</v>
      </c>
      <c r="J28" s="52"/>
      <c r="K28" s="52"/>
      <c r="L28" s="52"/>
      <c r="M28" s="52"/>
      <c r="N28" s="52"/>
      <c r="O28" s="54">
        <f t="shared" si="8"/>
        <v>0</v>
      </c>
      <c r="P28" s="55" t="s">
        <v>123</v>
      </c>
      <c r="Q28" s="56"/>
      <c r="R28" s="57" t="s">
        <v>124</v>
      </c>
      <c r="S28" s="58"/>
      <c r="T28" s="59" t="s">
        <v>124</v>
      </c>
      <c r="U28" s="60"/>
      <c r="V28" s="61"/>
      <c r="W28" s="70" t="s">
        <v>119</v>
      </c>
      <c r="X28" s="53" t="s">
        <v>119</v>
      </c>
      <c r="Y28" s="63"/>
      <c r="Z28" s="52"/>
      <c r="AA28" s="52"/>
      <c r="AB28" s="52"/>
      <c r="AC28" s="65"/>
      <c r="AD28" s="52"/>
      <c r="AE28" s="52"/>
      <c r="AF28" s="52"/>
      <c r="AG28" s="65"/>
      <c r="AH28" s="52"/>
      <c r="AI28" s="52"/>
      <c r="AJ28" s="52"/>
      <c r="AK28" s="65"/>
      <c r="AL28" s="52"/>
      <c r="AM28" s="52"/>
      <c r="AN28" s="52"/>
      <c r="AO28" s="56"/>
      <c r="AP28" s="56"/>
      <c r="AQ28" s="58"/>
      <c r="AR28" s="58"/>
      <c r="AS28" s="60"/>
      <c r="AT28" s="60"/>
      <c r="AU28" s="61"/>
      <c r="AV28" s="62"/>
      <c r="AW28" s="31">
        <f t="shared" si="9"/>
        <v>0</v>
      </c>
      <c r="AX28" s="63"/>
      <c r="AY28" s="69"/>
      <c r="AZ28" s="69"/>
      <c r="BA28" s="71"/>
      <c r="BB28" s="71"/>
      <c r="BC28" s="72"/>
      <c r="BD28" s="73"/>
      <c r="BE28" s="73"/>
      <c r="BF28" s="74"/>
      <c r="BG28" s="74"/>
      <c r="BH28" s="31">
        <f t="shared" si="10"/>
        <v>0</v>
      </c>
      <c r="BI28" s="139"/>
      <c r="BJ28" s="84">
        <f>IF(ISBLANK(A28),"",VLOOKUP(LEFT(A28,1),Coordinate,2,FALSE))</f>
        <v>1</v>
      </c>
      <c r="BK28" s="54">
        <f t="shared" si="11"/>
        <v>1</v>
      </c>
      <c r="BL28" s="303">
        <f t="shared" si="12"/>
        <v>2</v>
      </c>
      <c r="BM28" s="54">
        <f>IF(ISBLANK(A28),"",vlookup(LEFT(A28,1),Coordinate,9,false))</f>
        <v>0</v>
      </c>
      <c r="BN28" s="54">
        <f>IF(ISBLANK(A28),"",VLOOKUP(MID(A28,2,1),Coordinate,9,false))</f>
        <v>0</v>
      </c>
      <c r="BO28" s="54">
        <f>IF(ISBLANK(A28),"",VLOOKUP(MID(A28,3,1),Coordinate,9,false))</f>
        <v>0</v>
      </c>
      <c r="BP28" s="54">
        <f>IF(ISBLANK(A28),"",VLOOKUP(MID(A28,4,1),Coordinate,9,false))</f>
        <v>2</v>
      </c>
      <c r="BQ28" s="54">
        <f>IF(ISBLANK(A28),"",VLOOKUP(MID(A28,5,1),Coordinate,9,false))</f>
        <v>0</v>
      </c>
      <c r="BR28" s="54">
        <f>IF(ISBLANK(A28),"",VLOOKUP(MID(A28,6,1),Coordinate,9,false))</f>
        <v>0</v>
      </c>
      <c r="BS28" s="84">
        <f>IF(ISBLANK(A28),"",VLOOKUP(RIGHT(A28,1),Coordinate,9,false))</f>
        <v>0</v>
      </c>
      <c r="BT28" s="53"/>
    </row>
    <row r="29">
      <c r="A29" s="305" t="s">
        <v>451</v>
      </c>
      <c r="B29" s="302" t="str">
        <f>IF(ISBLANK(A29),"",if(C29="","N",if(VLOOKUP(BL29,NewPlanet,3,false)=C29,"Y","N")))</f>
        <v>Y</v>
      </c>
      <c r="C29" s="287" t="s">
        <v>1141</v>
      </c>
      <c r="D29" s="52"/>
      <c r="E29" s="52"/>
      <c r="F29" s="52"/>
      <c r="G29" s="53" t="s">
        <v>119</v>
      </c>
      <c r="H29" s="52"/>
      <c r="I29" s="54">
        <f t="shared" si="7"/>
        <v>1</v>
      </c>
      <c r="J29" s="52"/>
      <c r="K29" s="52"/>
      <c r="L29" s="52"/>
      <c r="M29" s="52"/>
      <c r="N29" s="52"/>
      <c r="O29" s="54">
        <f t="shared" si="8"/>
        <v>0</v>
      </c>
      <c r="P29" s="55" t="s">
        <v>131</v>
      </c>
      <c r="Q29" s="64" t="s">
        <v>119</v>
      </c>
      <c r="R29" s="57" t="s">
        <v>123</v>
      </c>
      <c r="S29" s="66"/>
      <c r="T29" s="59" t="s">
        <v>124</v>
      </c>
      <c r="U29" s="67"/>
      <c r="V29" s="61"/>
      <c r="W29" s="62"/>
      <c r="X29" s="52"/>
      <c r="Y29" s="63"/>
      <c r="Z29" s="52"/>
      <c r="AA29" s="52"/>
      <c r="AB29" s="52"/>
      <c r="AC29" s="65"/>
      <c r="AD29" s="52"/>
      <c r="AE29" s="52"/>
      <c r="AF29" s="52"/>
      <c r="AG29" s="65"/>
      <c r="AH29" s="52"/>
      <c r="AI29" s="52"/>
      <c r="AJ29" s="52"/>
      <c r="AK29" s="65"/>
      <c r="AL29" s="52"/>
      <c r="AM29" s="52"/>
      <c r="AN29" s="52"/>
      <c r="AO29" s="56"/>
      <c r="AP29" s="56"/>
      <c r="AQ29" s="58"/>
      <c r="AR29" s="58"/>
      <c r="AS29" s="60"/>
      <c r="AT29" s="60"/>
      <c r="AU29" s="61"/>
      <c r="AV29" s="62"/>
      <c r="AW29" s="31">
        <f t="shared" si="9"/>
        <v>0</v>
      </c>
      <c r="AX29" s="63"/>
      <c r="AY29" s="69"/>
      <c r="AZ29" s="69"/>
      <c r="BA29" s="71"/>
      <c r="BB29" s="71"/>
      <c r="BC29" s="72"/>
      <c r="BD29" s="73"/>
      <c r="BE29" s="73"/>
      <c r="BF29" s="74"/>
      <c r="BG29" s="74"/>
      <c r="BH29" s="31">
        <f t="shared" si="10"/>
        <v>0</v>
      </c>
      <c r="BI29" s="139"/>
      <c r="BJ29" s="84">
        <f>IF(ISBLANK(A29),"",VLOOKUP(LEFT(A29,1),Coordinate,2,FALSE))</f>
        <v>1</v>
      </c>
      <c r="BK29" s="54">
        <f t="shared" si="11"/>
        <v>1</v>
      </c>
      <c r="BL29" s="303">
        <f t="shared" si="12"/>
        <v>1</v>
      </c>
      <c r="BM29" s="54">
        <f>IF(ISBLANK(A29),"",vlookup(LEFT(A29,1),Coordinate,9,false))</f>
        <v>0</v>
      </c>
      <c r="BN29" s="54">
        <f>IF(ISBLANK(A29),"",VLOOKUP(MID(A29,2,1),Coordinate,9,false))</f>
        <v>0</v>
      </c>
      <c r="BO29" s="54">
        <f>IF(ISBLANK(A29),"",VLOOKUP(MID(A29,3,1),Coordinate,9,false))</f>
        <v>1</v>
      </c>
      <c r="BP29" s="54">
        <f>IF(ISBLANK(A29),"",VLOOKUP(MID(A29,4,1),Coordinate,9,false))</f>
        <v>0</v>
      </c>
      <c r="BQ29" s="54">
        <f>IF(ISBLANK(A29),"",VLOOKUP(MID(A29,5,1),Coordinate,9,false))</f>
        <v>0</v>
      </c>
      <c r="BR29" s="54">
        <f>IF(ISBLANK(A29),"",VLOOKUP(MID(A29,6,1),Coordinate,9,false))</f>
        <v>0</v>
      </c>
      <c r="BS29" s="84">
        <f>IF(ISBLANK(A29),"",VLOOKUP(RIGHT(A29,1),Coordinate,9,false))</f>
        <v>0</v>
      </c>
      <c r="BT29" s="105"/>
    </row>
    <row r="30">
      <c r="A30" s="305" t="s">
        <v>453</v>
      </c>
      <c r="B30" s="302" t="str">
        <f>IF(ISBLANK(A30),"",if(C30="","N",if(VLOOKUP(BL30,NewPlanet,3,false)=C30,"Y","N")))</f>
        <v>Y</v>
      </c>
      <c r="C30" s="287" t="s">
        <v>1145</v>
      </c>
      <c r="D30" s="52"/>
      <c r="E30" s="52"/>
      <c r="F30" s="52"/>
      <c r="G30" s="53" t="s">
        <v>119</v>
      </c>
      <c r="H30" s="52"/>
      <c r="I30" s="54">
        <f t="shared" si="7"/>
        <v>1</v>
      </c>
      <c r="J30" s="52"/>
      <c r="K30" s="52"/>
      <c r="L30" s="52"/>
      <c r="M30" s="52"/>
      <c r="N30" s="52"/>
      <c r="O30" s="54">
        <f t="shared" si="8"/>
        <v>0</v>
      </c>
      <c r="P30" s="55" t="s">
        <v>123</v>
      </c>
      <c r="Q30" s="56"/>
      <c r="R30" s="57" t="s">
        <v>124</v>
      </c>
      <c r="S30" s="58"/>
      <c r="T30" s="59" t="s">
        <v>124</v>
      </c>
      <c r="U30" s="60"/>
      <c r="V30" s="61"/>
      <c r="W30" s="70" t="s">
        <v>119</v>
      </c>
      <c r="X30" s="53" t="s">
        <v>119</v>
      </c>
      <c r="Y30" s="29"/>
      <c r="Z30" s="53">
        <v>2.0</v>
      </c>
      <c r="AA30" s="53">
        <v>6.0</v>
      </c>
      <c r="AB30" s="53">
        <v>3.0</v>
      </c>
      <c r="AC30" s="31"/>
      <c r="AD30" s="53">
        <v>1.0</v>
      </c>
      <c r="AE30" s="52"/>
      <c r="AF30" s="52"/>
      <c r="AG30" s="31"/>
      <c r="AH30" s="52"/>
      <c r="AI30" s="52"/>
      <c r="AJ30" s="52"/>
      <c r="AK30" s="31"/>
      <c r="AL30" s="52"/>
      <c r="AM30" s="52"/>
      <c r="AN30" s="52"/>
      <c r="AO30" s="64">
        <v>5.0</v>
      </c>
      <c r="AP30" s="56"/>
      <c r="AQ30" s="58"/>
      <c r="AR30" s="58"/>
      <c r="AS30" s="60"/>
      <c r="AT30" s="67"/>
      <c r="AU30" s="61"/>
      <c r="AV30" s="70">
        <v>3.0</v>
      </c>
      <c r="AW30" s="31">
        <f t="shared" si="9"/>
        <v>20</v>
      </c>
      <c r="AX30" s="29"/>
      <c r="AY30" s="75"/>
      <c r="AZ30" s="75"/>
      <c r="BA30" s="89"/>
      <c r="BB30" s="89"/>
      <c r="BC30" s="76"/>
      <c r="BD30" s="78"/>
      <c r="BE30" s="78"/>
      <c r="BF30" s="79"/>
      <c r="BG30" s="79"/>
      <c r="BH30" s="31">
        <f t="shared" si="10"/>
        <v>0</v>
      </c>
      <c r="BI30" s="81" t="s">
        <v>1628</v>
      </c>
      <c r="BJ30" s="84">
        <f>IF(ISBLANK(A30),"",VLOOKUP(LEFT(A30,1),Coordinate,2,FALSE))</f>
        <v>1</v>
      </c>
      <c r="BK30" s="54">
        <f t="shared" si="11"/>
        <v>1</v>
      </c>
      <c r="BL30" s="303">
        <f t="shared" si="12"/>
        <v>2</v>
      </c>
      <c r="BM30" s="54">
        <f>IF(ISBLANK(A30),"",vlookup(LEFT(A30,1),Coordinate,9,false))</f>
        <v>0</v>
      </c>
      <c r="BN30" s="54">
        <f>IF(ISBLANK(A30),"",VLOOKUP(MID(A30,2,1),Coordinate,9,false))</f>
        <v>0</v>
      </c>
      <c r="BO30" s="54">
        <f>IF(ISBLANK(A30),"",VLOOKUP(MID(A30,3,1),Coordinate,9,false))</f>
        <v>1</v>
      </c>
      <c r="BP30" s="54">
        <f>IF(ISBLANK(A30),"",VLOOKUP(MID(A30,4,1),Coordinate,9,false))</f>
        <v>0</v>
      </c>
      <c r="BQ30" s="54">
        <f>IF(ISBLANK(A30),"",VLOOKUP(MID(A30,5,1),Coordinate,9,false))</f>
        <v>0</v>
      </c>
      <c r="BR30" s="54">
        <f>IF(ISBLANK(A30),"",VLOOKUP(MID(A30,6,1),Coordinate,9,false))</f>
        <v>0</v>
      </c>
      <c r="BS30" s="84">
        <f>IF(ISBLANK(A30),"",VLOOKUP(RIGHT(A30,1),Coordinate,9,false))</f>
        <v>1</v>
      </c>
      <c r="BT30" s="53"/>
    </row>
    <row r="31">
      <c r="A31" s="305" t="s">
        <v>458</v>
      </c>
      <c r="B31" s="302" t="str">
        <f>IF(ISBLANK(A31),"",if(C31="","N",if(VLOOKUP(BL31,NewPlanet,3,false)=C31,"Y","N")))</f>
        <v>Y</v>
      </c>
      <c r="C31" s="287" t="s">
        <v>1141</v>
      </c>
      <c r="D31" s="52"/>
      <c r="E31" s="52"/>
      <c r="F31" s="52"/>
      <c r="G31" s="53" t="s">
        <v>119</v>
      </c>
      <c r="H31" s="52"/>
      <c r="I31" s="54">
        <f t="shared" si="7"/>
        <v>1</v>
      </c>
      <c r="J31" s="52"/>
      <c r="K31" s="52"/>
      <c r="L31" s="52"/>
      <c r="M31" s="52"/>
      <c r="N31" s="52"/>
      <c r="O31" s="54">
        <f t="shared" si="8"/>
        <v>0</v>
      </c>
      <c r="P31" s="55" t="s">
        <v>123</v>
      </c>
      <c r="Q31" s="64"/>
      <c r="R31" s="57" t="s">
        <v>123</v>
      </c>
      <c r="S31" s="66" t="s">
        <v>119</v>
      </c>
      <c r="T31" s="59" t="s">
        <v>124</v>
      </c>
      <c r="U31" s="67"/>
      <c r="V31" s="61"/>
      <c r="W31" s="62"/>
      <c r="X31" s="52"/>
      <c r="Y31" s="63"/>
      <c r="Z31" s="52"/>
      <c r="AA31" s="52"/>
      <c r="AB31" s="52"/>
      <c r="AC31" s="65"/>
      <c r="AD31" s="52"/>
      <c r="AE31" s="52"/>
      <c r="AF31" s="52"/>
      <c r="AG31" s="65"/>
      <c r="AH31" s="52"/>
      <c r="AI31" s="52"/>
      <c r="AJ31" s="52"/>
      <c r="AK31" s="65"/>
      <c r="AL31" s="52"/>
      <c r="AM31" s="52"/>
      <c r="AN31" s="52"/>
      <c r="AO31" s="56"/>
      <c r="AP31" s="56"/>
      <c r="AQ31" s="58"/>
      <c r="AR31" s="58"/>
      <c r="AS31" s="60"/>
      <c r="AT31" s="60"/>
      <c r="AU31" s="61"/>
      <c r="AV31" s="62"/>
      <c r="AW31" s="31">
        <f t="shared" si="9"/>
        <v>0</v>
      </c>
      <c r="AX31" s="63"/>
      <c r="AY31" s="69"/>
      <c r="AZ31" s="69"/>
      <c r="BA31" s="71"/>
      <c r="BB31" s="71"/>
      <c r="BC31" s="72"/>
      <c r="BD31" s="73"/>
      <c r="BE31" s="73"/>
      <c r="BF31" s="74"/>
      <c r="BG31" s="74"/>
      <c r="BH31" s="31">
        <f t="shared" si="10"/>
        <v>0</v>
      </c>
      <c r="BI31" s="139"/>
      <c r="BJ31" s="84">
        <f>IF(ISBLANK(A31),"",VLOOKUP(LEFT(A31,1),Coordinate,2,FALSE))</f>
        <v>1</v>
      </c>
      <c r="BK31" s="54">
        <f t="shared" si="11"/>
        <v>1</v>
      </c>
      <c r="BL31" s="303">
        <f t="shared" si="12"/>
        <v>1</v>
      </c>
      <c r="BM31" s="54">
        <f>IF(ISBLANK(A31),"",vlookup(LEFT(A31,1),Coordinate,9,false))</f>
        <v>0</v>
      </c>
      <c r="BN31" s="54">
        <f>IF(ISBLANK(A31),"",VLOOKUP(MID(A31,2,1),Coordinate,9,false))</f>
        <v>1</v>
      </c>
      <c r="BO31" s="54">
        <f>IF(ISBLANK(A31),"",VLOOKUP(MID(A31,3,1),Coordinate,9,false))</f>
        <v>0</v>
      </c>
      <c r="BP31" s="54">
        <f>IF(ISBLANK(A31),"",VLOOKUP(MID(A31,4,1),Coordinate,9,false))</f>
        <v>0</v>
      </c>
      <c r="BQ31" s="54">
        <f>IF(ISBLANK(A31),"",VLOOKUP(MID(A31,5,1),Coordinate,9,false))</f>
        <v>0</v>
      </c>
      <c r="BR31" s="54">
        <f>IF(ISBLANK(A31),"",VLOOKUP(MID(A31,6,1),Coordinate,9,false))</f>
        <v>0</v>
      </c>
      <c r="BS31" s="84">
        <f>IF(ISBLANK(A31),"",VLOOKUP(RIGHT(A31,1),Coordinate,9,false))</f>
        <v>0</v>
      </c>
      <c r="BT31" s="53"/>
    </row>
    <row r="32">
      <c r="A32" s="305" t="s">
        <v>1632</v>
      </c>
      <c r="B32" s="302" t="str">
        <f>IF(ISBLANK(A32),"",if(C32="","N",if(VLOOKUP(BL32,NewPlanet,3,false)=C32,"Y","N")))</f>
        <v>Y</v>
      </c>
      <c r="C32" s="287" t="s">
        <v>1149</v>
      </c>
      <c r="D32" s="52"/>
      <c r="E32" s="53" t="s">
        <v>119</v>
      </c>
      <c r="F32" s="52"/>
      <c r="G32" s="52"/>
      <c r="H32" s="52"/>
      <c r="I32" s="54">
        <f t="shared" si="7"/>
        <v>1</v>
      </c>
      <c r="J32" s="52"/>
      <c r="K32" s="52"/>
      <c r="L32" s="52"/>
      <c r="M32" s="52"/>
      <c r="N32" s="52"/>
      <c r="O32" s="54">
        <f t="shared" si="8"/>
        <v>0</v>
      </c>
      <c r="P32" s="55" t="s">
        <v>123</v>
      </c>
      <c r="Q32" s="56"/>
      <c r="R32" s="57" t="s">
        <v>131</v>
      </c>
      <c r="S32" s="66" t="s">
        <v>119</v>
      </c>
      <c r="T32" s="59" t="s">
        <v>125</v>
      </c>
      <c r="U32" s="60"/>
      <c r="V32" s="61"/>
      <c r="W32" s="70" t="s">
        <v>119</v>
      </c>
      <c r="X32" s="52"/>
      <c r="Y32" s="63"/>
      <c r="Z32" s="53">
        <v>4.0</v>
      </c>
      <c r="AA32" s="53">
        <v>3.0</v>
      </c>
      <c r="AB32" s="52"/>
      <c r="AC32" s="65"/>
      <c r="AD32" s="52"/>
      <c r="AE32" s="52"/>
      <c r="AF32" s="52"/>
      <c r="AG32" s="65"/>
      <c r="AH32" s="52"/>
      <c r="AI32" s="52"/>
      <c r="AJ32" s="52"/>
      <c r="AK32" s="65"/>
      <c r="AL32" s="52"/>
      <c r="AM32" s="52"/>
      <c r="AN32" s="52"/>
      <c r="AO32" s="64">
        <v>3.0</v>
      </c>
      <c r="AP32" s="56"/>
      <c r="AQ32" s="58"/>
      <c r="AR32" s="58"/>
      <c r="AS32" s="67">
        <v>1.0</v>
      </c>
      <c r="AT32" s="60"/>
      <c r="AU32" s="61"/>
      <c r="AV32" s="62"/>
      <c r="AW32" s="31">
        <f t="shared" si="9"/>
        <v>11</v>
      </c>
      <c r="AX32" s="63"/>
      <c r="AY32" s="69"/>
      <c r="AZ32" s="69"/>
      <c r="BA32" s="71"/>
      <c r="BB32" s="71"/>
      <c r="BC32" s="72"/>
      <c r="BD32" s="73"/>
      <c r="BE32" s="73"/>
      <c r="BF32" s="74"/>
      <c r="BG32" s="74"/>
      <c r="BH32" s="31">
        <f t="shared" si="10"/>
        <v>0</v>
      </c>
      <c r="BI32" s="139"/>
      <c r="BJ32" s="84">
        <f>IF(ISBLANK(A32),"",VLOOKUP(LEFT(A32,1),Coordinate,2,FALSE))</f>
        <v>1</v>
      </c>
      <c r="BK32" s="54">
        <f t="shared" si="11"/>
        <v>1</v>
      </c>
      <c r="BL32" s="303">
        <f t="shared" si="12"/>
        <v>3</v>
      </c>
      <c r="BM32" s="54">
        <f>IF(ISBLANK(A32),"",vlookup(LEFT(A32,1),Coordinate,9,false))</f>
        <v>0</v>
      </c>
      <c r="BN32" s="54">
        <f>IF(ISBLANK(A32),"",VLOOKUP(MID(A32,2,1),Coordinate,9,false))</f>
        <v>1</v>
      </c>
      <c r="BO32" s="54">
        <f>IF(ISBLANK(A32),"",VLOOKUP(MID(A32,3,1),Coordinate,9,false))</f>
        <v>0</v>
      </c>
      <c r="BP32" s="54">
        <f>IF(ISBLANK(A32),"",VLOOKUP(MID(A32,4,1),Coordinate,9,false))</f>
        <v>0</v>
      </c>
      <c r="BQ32" s="54">
        <f>IF(ISBLANK(A32),"",VLOOKUP(MID(A32,5,1),Coordinate,9,false))</f>
        <v>0</v>
      </c>
      <c r="BR32" s="54">
        <f>IF(ISBLANK(A32),"",VLOOKUP(MID(A32,6,1),Coordinate,9,false))</f>
        <v>2</v>
      </c>
      <c r="BS32" s="84">
        <f>IF(ISBLANK(A32),"",VLOOKUP(RIGHT(A32,1),Coordinate,9,false))</f>
        <v>0</v>
      </c>
      <c r="BT32" s="53"/>
    </row>
    <row r="33">
      <c r="A33" s="305" t="s">
        <v>1453</v>
      </c>
      <c r="B33" s="302" t="str">
        <f>IF(ISBLANK(A33),"",if(C33="","N",if(VLOOKUP(BL33,NewPlanet,3,false)=C33,"Y","N")))</f>
        <v>Y</v>
      </c>
      <c r="C33" s="316" t="s">
        <v>1149</v>
      </c>
      <c r="D33" s="105"/>
      <c r="E33" s="132" t="s">
        <v>119</v>
      </c>
      <c r="F33" s="105"/>
      <c r="G33" s="132"/>
      <c r="H33" s="133"/>
      <c r="I33" s="54">
        <f t="shared" si="7"/>
        <v>1</v>
      </c>
      <c r="J33" s="133"/>
      <c r="K33" s="133"/>
      <c r="L33" s="133"/>
      <c r="M33" s="133"/>
      <c r="N33" s="133"/>
      <c r="O33" s="54">
        <f t="shared" si="8"/>
        <v>0</v>
      </c>
      <c r="P33" s="317" t="s">
        <v>123</v>
      </c>
      <c r="Q33" s="162"/>
      <c r="R33" s="57" t="s">
        <v>131</v>
      </c>
      <c r="S33" s="66" t="s">
        <v>119</v>
      </c>
      <c r="T33" s="59" t="s">
        <v>125</v>
      </c>
      <c r="U33" s="67" t="s">
        <v>119</v>
      </c>
      <c r="V33" s="198"/>
      <c r="W33" s="318" t="s">
        <v>119</v>
      </c>
      <c r="X33" s="105"/>
      <c r="Y33" s="319"/>
      <c r="Z33" s="105"/>
      <c r="AA33" s="105"/>
      <c r="AB33" s="105"/>
      <c r="AC33" s="77"/>
      <c r="AD33" s="105"/>
      <c r="AE33" s="105"/>
      <c r="AF33" s="105"/>
      <c r="AG33" s="77"/>
      <c r="AH33" s="105"/>
      <c r="AI33" s="105"/>
      <c r="AJ33" s="105"/>
      <c r="AK33" s="77"/>
      <c r="AL33" s="105"/>
      <c r="AM33" s="105"/>
      <c r="AN33" s="105"/>
      <c r="AO33" s="167"/>
      <c r="AP33" s="167"/>
      <c r="AQ33" s="196"/>
      <c r="AR33" s="196"/>
      <c r="AS33" s="189"/>
      <c r="AT33" s="189"/>
      <c r="AU33" s="198"/>
      <c r="AV33" s="320"/>
      <c r="AW33" s="31">
        <f t="shared" si="9"/>
        <v>0</v>
      </c>
      <c r="AX33" s="319"/>
      <c r="AY33" s="321"/>
      <c r="AZ33" s="321"/>
      <c r="BA33" s="163"/>
      <c r="BB33" s="163"/>
      <c r="BC33" s="322"/>
      <c r="BD33" s="323"/>
      <c r="BE33" s="323"/>
      <c r="BF33" s="194"/>
      <c r="BG33" s="194"/>
      <c r="BH33" s="31">
        <f t="shared" si="10"/>
        <v>0</v>
      </c>
      <c r="BI33" s="324" t="s">
        <v>1636</v>
      </c>
      <c r="BJ33" s="84">
        <f>IF(ISBLANK(A33),"",VLOOKUP(LEFT(A33,1),Coordinate,2,FALSE))</f>
        <v>1</v>
      </c>
      <c r="BK33" s="54">
        <f t="shared" si="11"/>
        <v>1</v>
      </c>
      <c r="BL33" s="303">
        <f t="shared" si="12"/>
        <v>3</v>
      </c>
      <c r="BM33" s="54">
        <f>IF(ISBLANK(A33),"",vlookup(LEFT(A33,1),Coordinate,9,false))</f>
        <v>0</v>
      </c>
      <c r="BN33" s="54">
        <f>IF(ISBLANK(A33),"",VLOOKUP(MID(A33,2,1),Coordinate,9,false))</f>
        <v>1</v>
      </c>
      <c r="BO33" s="54">
        <f>IF(ISBLANK(A33),"",VLOOKUP(MID(A33,3,1),Coordinate,9,false))</f>
        <v>0</v>
      </c>
      <c r="BP33" s="54">
        <f>IF(ISBLANK(A33),"",VLOOKUP(MID(A33,4,1),Coordinate,9,false))</f>
        <v>1</v>
      </c>
      <c r="BQ33" s="54">
        <f>IF(ISBLANK(A33),"",VLOOKUP(MID(A33,5,1),Coordinate,9,false))</f>
        <v>0</v>
      </c>
      <c r="BR33" s="54">
        <f>IF(ISBLANK(A33),"",VLOOKUP(MID(A33,6,1),Coordinate,9,false))</f>
        <v>1</v>
      </c>
      <c r="BS33" s="84">
        <f>IF(ISBLANK(A33),"",VLOOKUP(RIGHT(A33,1),Coordinate,9,false))</f>
        <v>0</v>
      </c>
      <c r="BT33" s="53"/>
    </row>
    <row r="34">
      <c r="A34" s="305" t="s">
        <v>1637</v>
      </c>
      <c r="B34" s="302" t="str">
        <f>IF(ISBLANK(A34),"",if(C34="","N",if(VLOOKUP(BL34,NewPlanet,3,false)=C34,"Y","N")))</f>
        <v>Y</v>
      </c>
      <c r="C34" s="287" t="s">
        <v>1152</v>
      </c>
      <c r="D34" s="53"/>
      <c r="E34" s="53"/>
      <c r="F34" s="53" t="s">
        <v>119</v>
      </c>
      <c r="G34" s="52"/>
      <c r="H34" s="52"/>
      <c r="I34" s="54">
        <f t="shared" si="7"/>
        <v>1</v>
      </c>
      <c r="J34" s="52"/>
      <c r="K34" s="52"/>
      <c r="L34" s="52"/>
      <c r="M34" s="52"/>
      <c r="N34" s="52"/>
      <c r="O34" s="54">
        <f t="shared" si="8"/>
        <v>0</v>
      </c>
      <c r="P34" s="55" t="s">
        <v>123</v>
      </c>
      <c r="Q34" s="64" t="s">
        <v>119</v>
      </c>
      <c r="R34" s="57" t="s">
        <v>123</v>
      </c>
      <c r="S34" s="66"/>
      <c r="T34" s="59" t="s">
        <v>124</v>
      </c>
      <c r="U34" s="67"/>
      <c r="V34" s="68"/>
      <c r="W34" s="70" t="s">
        <v>119</v>
      </c>
      <c r="X34" s="53" t="s">
        <v>119</v>
      </c>
      <c r="Y34" s="29"/>
      <c r="Z34" s="53"/>
      <c r="AA34" s="53"/>
      <c r="AB34" s="53"/>
      <c r="AC34" s="31"/>
      <c r="AD34" s="53"/>
      <c r="AE34" s="53"/>
      <c r="AF34" s="53"/>
      <c r="AG34" s="31"/>
      <c r="AH34" s="53"/>
      <c r="AI34" s="53"/>
      <c r="AJ34" s="53"/>
      <c r="AK34" s="31"/>
      <c r="AL34" s="53"/>
      <c r="AM34" s="53"/>
      <c r="AN34" s="53"/>
      <c r="AO34" s="64"/>
      <c r="AP34" s="64"/>
      <c r="AQ34" s="66"/>
      <c r="AR34" s="66"/>
      <c r="AS34" s="67"/>
      <c r="AT34" s="67"/>
      <c r="AU34" s="68"/>
      <c r="AV34" s="70"/>
      <c r="AW34" s="31">
        <f t="shared" si="9"/>
        <v>0</v>
      </c>
      <c r="AX34" s="29"/>
      <c r="AY34" s="75"/>
      <c r="AZ34" s="75"/>
      <c r="BA34" s="89"/>
      <c r="BB34" s="89"/>
      <c r="BC34" s="76"/>
      <c r="BD34" s="78"/>
      <c r="BE34" s="78"/>
      <c r="BF34" s="79"/>
      <c r="BG34" s="79"/>
      <c r="BH34" s="31">
        <f t="shared" si="10"/>
        <v>0</v>
      </c>
      <c r="BI34" s="81" t="s">
        <v>1638</v>
      </c>
      <c r="BJ34" s="84">
        <f>IF(ISBLANK(A34),"",VLOOKUP(LEFT(A34,1),Coordinate,2,FALSE))</f>
        <v>1</v>
      </c>
      <c r="BK34" s="54">
        <f t="shared" si="11"/>
        <v>1</v>
      </c>
      <c r="BL34" s="303">
        <f t="shared" si="12"/>
        <v>4</v>
      </c>
      <c r="BM34" s="54">
        <f>IF(ISBLANK(A34),"",vlookup(LEFT(A34,1),Coordinate,9,false))</f>
        <v>0</v>
      </c>
      <c r="BN34" s="54">
        <f>IF(ISBLANK(A34),"",VLOOKUP(MID(A34,2,1),Coordinate,9,false))</f>
        <v>1</v>
      </c>
      <c r="BO34" s="54">
        <f>IF(ISBLANK(A34),"",VLOOKUP(MID(A34,3,1),Coordinate,9,false))</f>
        <v>0</v>
      </c>
      <c r="BP34" s="54">
        <f>IF(ISBLANK(A34),"",VLOOKUP(MID(A34,4,1),Coordinate,9,false))</f>
        <v>1</v>
      </c>
      <c r="BQ34" s="54">
        <f>IF(ISBLANK(A34),"",VLOOKUP(MID(A34,5,1),Coordinate,9,false))</f>
        <v>0</v>
      </c>
      <c r="BR34" s="54">
        <f>IF(ISBLANK(A34),"",VLOOKUP(MID(A34,6,1),Coordinate,9,false))</f>
        <v>2</v>
      </c>
      <c r="BS34" s="84">
        <f>IF(ISBLANK(A34),"",VLOOKUP(RIGHT(A34,1),Coordinate,9,false))</f>
        <v>0</v>
      </c>
      <c r="BT34" s="53"/>
    </row>
    <row r="35">
      <c r="A35" s="305" t="s">
        <v>1454</v>
      </c>
      <c r="B35" s="302" t="str">
        <f>IF(ISBLANK(A35),"",if(C35="","N",if(VLOOKUP(BL35,NewPlanet,3,false)=C35,"Y","N")))</f>
        <v>Y</v>
      </c>
      <c r="C35" s="287" t="s">
        <v>1152</v>
      </c>
      <c r="D35" s="53"/>
      <c r="E35" s="53"/>
      <c r="F35" s="53"/>
      <c r="G35" s="52"/>
      <c r="H35" s="52"/>
      <c r="I35" s="54">
        <f t="shared" si="7"/>
        <v>0</v>
      </c>
      <c r="J35" s="52"/>
      <c r="K35" s="52"/>
      <c r="L35" s="52"/>
      <c r="M35" s="52"/>
      <c r="N35" s="52"/>
      <c r="O35" s="54">
        <f t="shared" si="8"/>
        <v>0</v>
      </c>
      <c r="P35" s="317" t="s">
        <v>123</v>
      </c>
      <c r="Q35" s="64"/>
      <c r="R35" s="57" t="s">
        <v>123</v>
      </c>
      <c r="S35" s="66"/>
      <c r="T35" s="59" t="s">
        <v>124</v>
      </c>
      <c r="U35" s="67"/>
      <c r="V35" s="68"/>
      <c r="W35" s="70"/>
      <c r="X35" s="53"/>
      <c r="Y35" s="29"/>
      <c r="Z35" s="53">
        <v>4.0</v>
      </c>
      <c r="AA35" s="53">
        <v>4.0</v>
      </c>
      <c r="AB35" s="53"/>
      <c r="AC35" s="31"/>
      <c r="AD35" s="53"/>
      <c r="AE35" s="53"/>
      <c r="AF35" s="53"/>
      <c r="AG35" s="31"/>
      <c r="AH35" s="53"/>
      <c r="AI35" s="53"/>
      <c r="AJ35" s="53"/>
      <c r="AK35" s="31"/>
      <c r="AL35" s="53"/>
      <c r="AM35" s="53"/>
      <c r="AN35" s="53"/>
      <c r="AO35" s="64" t="s">
        <v>119</v>
      </c>
      <c r="AP35" s="64"/>
      <c r="AQ35" s="66" t="s">
        <v>119</v>
      </c>
      <c r="AR35" s="66"/>
      <c r="AS35" s="67"/>
      <c r="AT35" s="67"/>
      <c r="AU35" s="68"/>
      <c r="AV35" s="70">
        <v>2.0</v>
      </c>
      <c r="AW35" s="31">
        <f t="shared" si="9"/>
        <v>10</v>
      </c>
      <c r="AX35" s="29"/>
      <c r="AY35" s="75"/>
      <c r="AZ35" s="75"/>
      <c r="BA35" s="89"/>
      <c r="BB35" s="89"/>
      <c r="BC35" s="76"/>
      <c r="BD35" s="78"/>
      <c r="BE35" s="78"/>
      <c r="BF35" s="79"/>
      <c r="BG35" s="79"/>
      <c r="BH35" s="31">
        <f t="shared" si="10"/>
        <v>0</v>
      </c>
      <c r="BI35" s="81"/>
      <c r="BJ35" s="84">
        <f>IF(ISBLANK(A35),"",VLOOKUP(LEFT(A35,1),Coordinate,2,FALSE))</f>
        <v>1</v>
      </c>
      <c r="BK35" s="54">
        <f t="shared" si="11"/>
        <v>0</v>
      </c>
      <c r="BL35" s="303">
        <f t="shared" si="12"/>
        <v>4</v>
      </c>
      <c r="BM35" s="54">
        <f>IF(ISBLANK(A35),"",vlookup(LEFT(A35,1),Coordinate,9,false))</f>
        <v>0</v>
      </c>
      <c r="BN35" s="54">
        <f>IF(ISBLANK(A35),"",VLOOKUP(MID(A35,2,1),Coordinate,9,false))</f>
        <v>1</v>
      </c>
      <c r="BO35" s="54">
        <f>IF(ISBLANK(A35),"",VLOOKUP(MID(A35,3,1),Coordinate,9,false))</f>
        <v>0</v>
      </c>
      <c r="BP35" s="54">
        <f>IF(ISBLANK(A35),"",VLOOKUP(MID(A35,4,1),Coordinate,9,false))</f>
        <v>2</v>
      </c>
      <c r="BQ35" s="54">
        <f>IF(ISBLANK(A35),"",VLOOKUP(MID(A35,5,1),Coordinate,9,false))</f>
        <v>0</v>
      </c>
      <c r="BR35" s="54">
        <f>IF(ISBLANK(A35),"",VLOOKUP(MID(A35,6,1),Coordinate,9,false))</f>
        <v>1</v>
      </c>
      <c r="BS35" s="84">
        <f>IF(ISBLANK(A35),"",VLOOKUP(RIGHT(A35,1),Coordinate,9,false))</f>
        <v>0</v>
      </c>
      <c r="BT35" s="52"/>
    </row>
    <row r="36">
      <c r="A36" s="305" t="s">
        <v>1641</v>
      </c>
      <c r="B36" s="302" t="str">
        <f>IF(ISBLANK(A36),"",if(C36="","N",if(VLOOKUP(BL36,NewPlanet,3,false)=C36,"Y","N")))</f>
        <v>Y</v>
      </c>
      <c r="C36" s="307" t="s">
        <v>1155</v>
      </c>
      <c r="D36" s="53" t="s">
        <v>119</v>
      </c>
      <c r="E36" s="52"/>
      <c r="F36" s="52"/>
      <c r="G36" s="52"/>
      <c r="H36" s="52"/>
      <c r="I36" s="54">
        <f t="shared" si="7"/>
        <v>1</v>
      </c>
      <c r="J36" s="52"/>
      <c r="K36" s="52"/>
      <c r="L36" s="52"/>
      <c r="M36" s="52"/>
      <c r="N36" s="52"/>
      <c r="O36" s="54">
        <f t="shared" si="8"/>
        <v>0</v>
      </c>
      <c r="P36" s="55" t="s">
        <v>131</v>
      </c>
      <c r="Q36" s="64" t="s">
        <v>119</v>
      </c>
      <c r="R36" s="57" t="s">
        <v>123</v>
      </c>
      <c r="S36" s="66"/>
      <c r="T36" s="59" t="s">
        <v>124</v>
      </c>
      <c r="U36" s="60"/>
      <c r="V36" s="68"/>
      <c r="W36" s="70"/>
      <c r="X36" s="53"/>
      <c r="Y36" s="63"/>
      <c r="Z36" s="53">
        <v>4.0</v>
      </c>
      <c r="AA36" s="53">
        <v>3.0</v>
      </c>
      <c r="AB36" s="53">
        <v>4.0</v>
      </c>
      <c r="AC36" s="65"/>
      <c r="AD36" s="52"/>
      <c r="AE36" s="52"/>
      <c r="AF36" s="52"/>
      <c r="AG36" s="65"/>
      <c r="AH36" s="52"/>
      <c r="AI36" s="52"/>
      <c r="AJ36" s="52"/>
      <c r="AK36" s="65"/>
      <c r="AL36" s="52"/>
      <c r="AM36" s="52"/>
      <c r="AN36" s="52"/>
      <c r="AO36" s="56"/>
      <c r="AP36" s="56"/>
      <c r="AQ36" s="66">
        <v>6.0</v>
      </c>
      <c r="AR36" s="58"/>
      <c r="AS36" s="60"/>
      <c r="AT36" s="60"/>
      <c r="AU36" s="61"/>
      <c r="AV36" s="62"/>
      <c r="AW36" s="31">
        <f t="shared" si="9"/>
        <v>17</v>
      </c>
      <c r="AX36" s="63"/>
      <c r="AY36" s="69"/>
      <c r="AZ36" s="75">
        <v>2.0</v>
      </c>
      <c r="BA36" s="71"/>
      <c r="BB36" s="71"/>
      <c r="BC36" s="72"/>
      <c r="BD36" s="73"/>
      <c r="BE36" s="73"/>
      <c r="BF36" s="74"/>
      <c r="BG36" s="74"/>
      <c r="BH36" s="31">
        <f t="shared" si="10"/>
        <v>2</v>
      </c>
      <c r="BI36" s="139"/>
      <c r="BJ36" s="84">
        <f>IF(ISBLANK(A36),"",VLOOKUP(LEFT(A36,1),Coordinate,2,FALSE))</f>
        <v>1</v>
      </c>
      <c r="BK36" s="54">
        <f t="shared" si="11"/>
        <v>1</v>
      </c>
      <c r="BL36" s="303">
        <f t="shared" si="12"/>
        <v>5</v>
      </c>
      <c r="BM36" s="54">
        <f>IF(ISBLANK(A36),"",vlookup(LEFT(A36,1),Coordinate,9,false))</f>
        <v>0</v>
      </c>
      <c r="BN36" s="54">
        <f>IF(ISBLANK(A36),"",VLOOKUP(MID(A36,2,1),Coordinate,9,false))</f>
        <v>1</v>
      </c>
      <c r="BO36" s="54">
        <f>IF(ISBLANK(A36),"",VLOOKUP(MID(A36,3,1),Coordinate,9,false))</f>
        <v>0</v>
      </c>
      <c r="BP36" s="54">
        <f>IF(ISBLANK(A36),"",VLOOKUP(MID(A36,4,1),Coordinate,9,false))</f>
        <v>2</v>
      </c>
      <c r="BQ36" s="54">
        <f>IF(ISBLANK(A36),"",VLOOKUP(MID(A36,5,1),Coordinate,9,false))</f>
        <v>0</v>
      </c>
      <c r="BR36" s="54">
        <f>IF(ISBLANK(A36),"",VLOOKUP(MID(A36,6,1),Coordinate,9,false))</f>
        <v>1</v>
      </c>
      <c r="BS36" s="84">
        <f>IF(ISBLANK(A36),"",VLOOKUP(RIGHT(A36,1),Coordinate,9,false))</f>
        <v>1</v>
      </c>
      <c r="BT36" s="53"/>
    </row>
    <row r="37">
      <c r="A37" s="325" t="s">
        <v>463</v>
      </c>
      <c r="B37" s="303" t="s">
        <v>121</v>
      </c>
      <c r="C37" s="287" t="s">
        <v>464</v>
      </c>
      <c r="D37" s="52"/>
      <c r="E37" s="53"/>
      <c r="F37" s="53" t="s">
        <v>121</v>
      </c>
      <c r="G37" s="52"/>
      <c r="H37" s="52"/>
      <c r="I37" s="113">
        <v>1.0</v>
      </c>
      <c r="J37" s="52"/>
      <c r="K37" s="52"/>
      <c r="L37" s="52"/>
      <c r="M37" s="52"/>
      <c r="N37" s="52"/>
      <c r="O37" s="113">
        <v>0.0</v>
      </c>
      <c r="P37" s="55" t="s">
        <v>124</v>
      </c>
      <c r="Q37" s="56"/>
      <c r="R37" s="57" t="s">
        <v>131</v>
      </c>
      <c r="S37" s="66" t="s">
        <v>121</v>
      </c>
      <c r="T37" s="59" t="s">
        <v>124</v>
      </c>
      <c r="U37" s="67"/>
      <c r="V37" s="61"/>
      <c r="W37" s="62"/>
      <c r="X37" s="52"/>
      <c r="Y37" s="63"/>
      <c r="Z37" s="53">
        <v>4.0</v>
      </c>
      <c r="AA37" s="53">
        <v>3.0</v>
      </c>
      <c r="AB37" s="53">
        <v>5.0</v>
      </c>
      <c r="AC37" s="65"/>
      <c r="AD37" s="52"/>
      <c r="AE37" s="52"/>
      <c r="AF37" s="52"/>
      <c r="AG37" s="65"/>
      <c r="AH37" s="52"/>
      <c r="AI37" s="52"/>
      <c r="AJ37" s="52"/>
      <c r="AK37" s="65"/>
      <c r="AL37" s="52"/>
      <c r="AM37" s="52"/>
      <c r="AN37" s="52"/>
      <c r="AO37" s="56"/>
      <c r="AP37" s="56"/>
      <c r="AQ37" s="66">
        <v>8.0</v>
      </c>
      <c r="AR37" s="58"/>
      <c r="AS37" s="60"/>
      <c r="AT37" s="60"/>
      <c r="AU37" s="61"/>
      <c r="AV37" s="62"/>
      <c r="AW37" s="31">
        <v>20.0</v>
      </c>
      <c r="AX37" s="63"/>
      <c r="AY37" s="69"/>
      <c r="AZ37" s="69"/>
      <c r="BA37" s="71"/>
      <c r="BB37" s="71"/>
      <c r="BC37" s="72"/>
      <c r="BD37" s="73"/>
      <c r="BE37" s="73"/>
      <c r="BF37" s="74"/>
      <c r="BG37" s="74"/>
      <c r="BH37" s="31"/>
      <c r="BI37" s="139"/>
      <c r="BJ37" s="84"/>
      <c r="BK37" s="54"/>
      <c r="BL37" s="303"/>
      <c r="BM37" s="54"/>
      <c r="BN37" s="54"/>
      <c r="BO37" s="54"/>
      <c r="BP37" s="54"/>
      <c r="BQ37" s="54"/>
      <c r="BR37" s="54"/>
      <c r="BS37" s="84"/>
      <c r="BT37" s="53"/>
    </row>
    <row r="38">
      <c r="A38" s="305" t="s">
        <v>1644</v>
      </c>
      <c r="B38" s="302" t="str">
        <f>IF(ISBLANK(A38),"",if(C38="","N",if(VLOOKUP(BL38,NewPlanet,3,false)=C38,"Y","N")))</f>
        <v>Y</v>
      </c>
      <c r="C38" s="287" t="s">
        <v>1149</v>
      </c>
      <c r="D38" s="52"/>
      <c r="E38" s="53" t="s">
        <v>121</v>
      </c>
      <c r="F38" s="52"/>
      <c r="G38" s="52"/>
      <c r="H38" s="52"/>
      <c r="I38" s="54">
        <f t="shared" ref="I38:I45" si="13">IF(ISBLANK(A38),"",COUNTA(D38:H38))</f>
        <v>1</v>
      </c>
      <c r="J38" s="52"/>
      <c r="K38" s="52"/>
      <c r="L38" s="52"/>
      <c r="M38" s="52"/>
      <c r="N38" s="52"/>
      <c r="O38" s="54">
        <f t="shared" ref="O38:O45" si="14">IF(ISBLANK(A38),"",COUNTA(J38:N38))</f>
        <v>0</v>
      </c>
      <c r="P38" s="55" t="s">
        <v>123</v>
      </c>
      <c r="Q38" s="56"/>
      <c r="R38" s="57" t="s">
        <v>123</v>
      </c>
      <c r="S38" s="66" t="s">
        <v>121</v>
      </c>
      <c r="T38" s="59" t="s">
        <v>125</v>
      </c>
      <c r="U38" s="67" t="s">
        <v>121</v>
      </c>
      <c r="V38" s="61"/>
      <c r="W38" s="62"/>
      <c r="X38" s="52"/>
      <c r="Y38" s="63"/>
      <c r="Z38" s="52"/>
      <c r="AA38" s="52"/>
      <c r="AB38" s="52"/>
      <c r="AC38" s="65"/>
      <c r="AD38" s="52"/>
      <c r="AE38" s="52"/>
      <c r="AF38" s="52"/>
      <c r="AG38" s="65"/>
      <c r="AH38" s="52"/>
      <c r="AI38" s="52"/>
      <c r="AJ38" s="52"/>
      <c r="AK38" s="65"/>
      <c r="AL38" s="52"/>
      <c r="AM38" s="52"/>
      <c r="AN38" s="52"/>
      <c r="AO38" s="56"/>
      <c r="AP38" s="56"/>
      <c r="AQ38" s="58"/>
      <c r="AR38" s="58"/>
      <c r="AS38" s="60"/>
      <c r="AT38" s="60"/>
      <c r="AU38" s="61"/>
      <c r="AV38" s="62"/>
      <c r="AW38" s="31">
        <f t="shared" ref="AW38:AW45" si="15">IF(ISBLANK(R38),"",SUM(Z38:AS38,AU38:AV38))</f>
        <v>0</v>
      </c>
      <c r="AX38" s="63"/>
      <c r="AY38" s="69"/>
      <c r="AZ38" s="69"/>
      <c r="BA38" s="71"/>
      <c r="BB38" s="71"/>
      <c r="BC38" s="72"/>
      <c r="BD38" s="73"/>
      <c r="BE38" s="73"/>
      <c r="BF38" s="74"/>
      <c r="BG38" s="74"/>
      <c r="BH38" s="31">
        <f t="shared" ref="BH38:BH45" si="16">IF(ISBLANK(A38),"",SUM(AY38:BG38))</f>
        <v>0</v>
      </c>
      <c r="BI38" s="139"/>
      <c r="BJ38" s="84">
        <f>IF(ISBLANK(A38),"",VLOOKUP(LEFT(A38,1),Coordinate,2,FALSE))</f>
        <v>1</v>
      </c>
      <c r="BK38" s="54">
        <f t="shared" ref="BK38:BK45" si="17">I38+O38</f>
        <v>1</v>
      </c>
      <c r="BL38" s="303">
        <f t="shared" ref="BL38:BL45" si="18">SUM(BM38:BS38)</f>
        <v>3</v>
      </c>
      <c r="BM38" s="54">
        <f>IF(ISBLANK(A38),"",vlookup(LEFT(A38,1),Coordinate,9,false))</f>
        <v>0</v>
      </c>
      <c r="BN38" s="54">
        <f>IF(ISBLANK(A38),"",VLOOKUP(MID(A38,2,1),Coordinate,9,false))</f>
        <v>1</v>
      </c>
      <c r="BO38" s="54">
        <f>IF(ISBLANK(A38),"",VLOOKUP(MID(A38,3,1),Coordinate,9,false))</f>
        <v>1</v>
      </c>
      <c r="BP38" s="54">
        <f>IF(ISBLANK(A38),"",VLOOKUP(MID(A38,4,1),Coordinate,9,false))</f>
        <v>1</v>
      </c>
      <c r="BQ38" s="54">
        <f>IF(ISBLANK(A38),"",VLOOKUP(MID(A38,5,1),Coordinate,9,false))</f>
        <v>0</v>
      </c>
      <c r="BR38" s="54">
        <f>IF(ISBLANK(A38),"",VLOOKUP(MID(A38,6,1),Coordinate,9,false))</f>
        <v>0</v>
      </c>
      <c r="BS38" s="84">
        <f>IF(ISBLANK(A38),"",VLOOKUP(RIGHT(A38,1),Coordinate,9,false))</f>
        <v>0</v>
      </c>
      <c r="BT38" s="53"/>
    </row>
    <row r="39">
      <c r="A39" s="305" t="s">
        <v>1647</v>
      </c>
      <c r="B39" s="302" t="str">
        <f>IF(ISBLANK(A39),"",if(C39="","N",if(VLOOKUP(BL39,NewPlanet,3,false)=C39,"Y","N")))</f>
        <v>Y</v>
      </c>
      <c r="C39" s="307" t="s">
        <v>1209</v>
      </c>
      <c r="D39" s="52"/>
      <c r="E39" s="53" t="s">
        <v>121</v>
      </c>
      <c r="F39" s="52"/>
      <c r="G39" s="52"/>
      <c r="H39" s="52"/>
      <c r="I39" s="54">
        <f t="shared" si="13"/>
        <v>1</v>
      </c>
      <c r="J39" s="52"/>
      <c r="K39" s="52"/>
      <c r="L39" s="52"/>
      <c r="M39" s="52"/>
      <c r="N39" s="52"/>
      <c r="O39" s="54">
        <f t="shared" si="14"/>
        <v>0</v>
      </c>
      <c r="P39" s="55" t="s">
        <v>123</v>
      </c>
      <c r="Q39" s="64" t="s">
        <v>121</v>
      </c>
      <c r="R39" s="57" t="s">
        <v>123</v>
      </c>
      <c r="S39" s="66" t="s">
        <v>121</v>
      </c>
      <c r="T39" s="59" t="s">
        <v>124</v>
      </c>
      <c r="U39" s="60"/>
      <c r="V39" s="61"/>
      <c r="W39" s="62"/>
      <c r="X39" s="53" t="s">
        <v>121</v>
      </c>
      <c r="Y39" s="63"/>
      <c r="Z39" s="52"/>
      <c r="AA39" s="52"/>
      <c r="AB39" s="52"/>
      <c r="AC39" s="65"/>
      <c r="AD39" s="52"/>
      <c r="AE39" s="52"/>
      <c r="AF39" s="52"/>
      <c r="AG39" s="65"/>
      <c r="AH39" s="52"/>
      <c r="AI39" s="52"/>
      <c r="AJ39" s="52"/>
      <c r="AK39" s="65"/>
      <c r="AL39" s="52"/>
      <c r="AM39" s="52"/>
      <c r="AN39" s="52"/>
      <c r="AO39" s="56"/>
      <c r="AP39" s="56"/>
      <c r="AQ39" s="58"/>
      <c r="AR39" s="58"/>
      <c r="AS39" s="60"/>
      <c r="AT39" s="60"/>
      <c r="AU39" s="61"/>
      <c r="AV39" s="62"/>
      <c r="AW39" s="31">
        <f t="shared" si="15"/>
        <v>0</v>
      </c>
      <c r="AX39" s="63"/>
      <c r="AY39" s="69"/>
      <c r="AZ39" s="69"/>
      <c r="BA39" s="71"/>
      <c r="BB39" s="71"/>
      <c r="BC39" s="72"/>
      <c r="BD39" s="73"/>
      <c r="BE39" s="73"/>
      <c r="BF39" s="74"/>
      <c r="BG39" s="74"/>
      <c r="BH39" s="31">
        <f t="shared" si="16"/>
        <v>0</v>
      </c>
      <c r="BI39" s="139"/>
      <c r="BJ39" s="84">
        <f>IF(ISBLANK(A39),"",VLOOKUP(LEFT(A39,1),Coordinate,2,FALSE))</f>
        <v>1</v>
      </c>
      <c r="BK39" s="54">
        <f t="shared" si="17"/>
        <v>1</v>
      </c>
      <c r="BL39" s="303">
        <f t="shared" si="18"/>
        <v>25</v>
      </c>
      <c r="BM39" s="54">
        <f>IF(ISBLANK(A39),"",vlookup(LEFT(A39,1),Coordinate,9,false))</f>
        <v>0</v>
      </c>
      <c r="BN39" s="54">
        <f>IF(ISBLANK(A39),"",VLOOKUP(MID(A39,2,1),Coordinate,9,false))</f>
        <v>1</v>
      </c>
      <c r="BO39" s="54">
        <f>IF(ISBLANK(A39),"",VLOOKUP(MID(A39,3,1),Coordinate,9,false))</f>
        <v>1</v>
      </c>
      <c r="BP39" s="54">
        <f>IF(ISBLANK(A39),"",VLOOKUP(MID(A39,4,1),Coordinate,9,false))</f>
        <v>1</v>
      </c>
      <c r="BQ39" s="54">
        <f>IF(ISBLANK(A39),"",VLOOKUP(MID(A39,5,1),Coordinate,9,false))</f>
        <v>0</v>
      </c>
      <c r="BR39" s="54">
        <f>IF(ISBLANK(A39),"",VLOOKUP(MID(A39,6,1),Coordinate,9,false))</f>
        <v>0</v>
      </c>
      <c r="BS39" s="84">
        <f>IF(ISBLANK(A39),"",VLOOKUP(RIGHT(A39,1),Coordinate,9,false))</f>
        <v>22</v>
      </c>
      <c r="BT39" s="53"/>
    </row>
    <row r="40">
      <c r="A40" s="305" t="s">
        <v>1649</v>
      </c>
      <c r="B40" s="302" t="str">
        <f>IF(ISBLANK(A40),"",if(C41="","N",if(VLOOKUP(BL40,NewPlanet,3,false)=C41,"Y","N")))</f>
        <v>Y</v>
      </c>
      <c r="C40" s="287" t="s">
        <v>1201</v>
      </c>
      <c r="D40" s="53" t="s">
        <v>119</v>
      </c>
      <c r="E40" s="53"/>
      <c r="F40" s="52"/>
      <c r="G40" s="52"/>
      <c r="H40" s="52"/>
      <c r="I40" s="54">
        <f t="shared" si="13"/>
        <v>1</v>
      </c>
      <c r="J40" s="52"/>
      <c r="K40" s="52"/>
      <c r="L40" s="52"/>
      <c r="M40" s="52"/>
      <c r="N40" s="52"/>
      <c r="O40" s="54">
        <f t="shared" si="14"/>
        <v>0</v>
      </c>
      <c r="P40" s="55" t="s">
        <v>131</v>
      </c>
      <c r="Q40" s="64" t="s">
        <v>119</v>
      </c>
      <c r="R40" s="57" t="s">
        <v>124</v>
      </c>
      <c r="S40" s="66"/>
      <c r="T40" s="59" t="s">
        <v>125</v>
      </c>
      <c r="U40" s="67"/>
      <c r="V40" s="68" t="s">
        <v>119</v>
      </c>
      <c r="W40" s="70" t="s">
        <v>119</v>
      </c>
      <c r="X40" s="52"/>
      <c r="Y40" s="29"/>
      <c r="Z40" s="53"/>
      <c r="AA40" s="53"/>
      <c r="AB40" s="53"/>
      <c r="AC40" s="31"/>
      <c r="AD40" s="53"/>
      <c r="AE40" s="53"/>
      <c r="AF40" s="53"/>
      <c r="AG40" s="31"/>
      <c r="AH40" s="53"/>
      <c r="AI40" s="53"/>
      <c r="AJ40" s="53"/>
      <c r="AK40" s="31"/>
      <c r="AL40" s="53"/>
      <c r="AM40" s="53"/>
      <c r="AN40" s="53"/>
      <c r="AO40" s="64"/>
      <c r="AP40" s="64"/>
      <c r="AQ40" s="66"/>
      <c r="AR40" s="66"/>
      <c r="AS40" s="67">
        <v>1.0</v>
      </c>
      <c r="AT40" s="67" t="s">
        <v>1651</v>
      </c>
      <c r="AU40" s="68"/>
      <c r="AV40" s="70"/>
      <c r="AW40" s="31">
        <f t="shared" si="15"/>
        <v>1</v>
      </c>
      <c r="AX40" s="29"/>
      <c r="AY40" s="75"/>
      <c r="AZ40" s="75"/>
      <c r="BA40" s="89"/>
      <c r="BB40" s="89"/>
      <c r="BC40" s="76"/>
      <c r="BD40" s="78"/>
      <c r="BE40" s="78"/>
      <c r="BF40" s="79"/>
      <c r="BG40" s="79"/>
      <c r="BH40" s="31">
        <f t="shared" si="16"/>
        <v>0</v>
      </c>
      <c r="BI40" s="81" t="s">
        <v>1652</v>
      </c>
      <c r="BJ40" s="84">
        <f>IF(ISBLANK(A40),"",VLOOKUP(LEFT(A40,1),Coordinate,2,FALSE))</f>
        <v>1</v>
      </c>
      <c r="BK40" s="54">
        <f t="shared" si="17"/>
        <v>1</v>
      </c>
      <c r="BL40" s="303">
        <f t="shared" si="18"/>
        <v>21</v>
      </c>
      <c r="BM40" s="54">
        <f>IF(ISBLANK(A40),"",vlookup(LEFT(A40,1),Coordinate,9,false))</f>
        <v>0</v>
      </c>
      <c r="BN40" s="54">
        <f>IF(ISBLANK(A40),"",VLOOKUP(MID(A40,2,1),Coordinate,9,false))</f>
        <v>1</v>
      </c>
      <c r="BO40" s="54">
        <f>IF(ISBLANK(A40),"",VLOOKUP(MID(A40,3,1),Coordinate,9,false))</f>
        <v>2</v>
      </c>
      <c r="BP40" s="54">
        <f>IF(ISBLANK(A40),"",VLOOKUP(MID(A40,4,1),Coordinate,9,false))</f>
        <v>3</v>
      </c>
      <c r="BQ40" s="54">
        <f>IF(ISBLANK(A40),"",VLOOKUP(MID(A40,5,1),Coordinate,9,false))</f>
        <v>4</v>
      </c>
      <c r="BR40" s="54">
        <f>IF(ISBLANK(A40),"",VLOOKUP(MID(A40,6,1),Coordinate,9,false))</f>
        <v>5</v>
      </c>
      <c r="BS40" s="84">
        <f>IF(ISBLANK(A40),"",VLOOKUP(RIGHT(A40,1),Coordinate,9,false))</f>
        <v>6</v>
      </c>
      <c r="BT40" s="53"/>
    </row>
    <row r="41">
      <c r="A41" s="305" t="s">
        <v>1653</v>
      </c>
      <c r="B41" s="303" t="s">
        <v>121</v>
      </c>
      <c r="C41" s="287" t="s">
        <v>1201</v>
      </c>
      <c r="D41" s="53" t="s">
        <v>119</v>
      </c>
      <c r="E41" s="52"/>
      <c r="F41" s="52"/>
      <c r="G41" s="52"/>
      <c r="H41" s="53"/>
      <c r="I41" s="54">
        <f t="shared" si="13"/>
        <v>1</v>
      </c>
      <c r="J41" s="52"/>
      <c r="K41" s="52"/>
      <c r="L41" s="52"/>
      <c r="M41" s="52"/>
      <c r="N41" s="52"/>
      <c r="O41" s="54">
        <f t="shared" si="14"/>
        <v>0</v>
      </c>
      <c r="P41" s="55" t="s">
        <v>131</v>
      </c>
      <c r="Q41" s="64" t="s">
        <v>121</v>
      </c>
      <c r="R41" s="57" t="s">
        <v>124</v>
      </c>
      <c r="S41" s="66"/>
      <c r="T41" s="59" t="s">
        <v>124</v>
      </c>
      <c r="U41" s="67"/>
      <c r="V41" s="61"/>
      <c r="W41" s="70" t="s">
        <v>121</v>
      </c>
      <c r="X41" s="52"/>
      <c r="Y41" s="29"/>
      <c r="Z41" s="53">
        <v>4.0</v>
      </c>
      <c r="AA41" s="53">
        <v>4.0</v>
      </c>
      <c r="AB41" s="53">
        <v>3.0</v>
      </c>
      <c r="AC41" s="31"/>
      <c r="AD41" s="52"/>
      <c r="AE41" s="52"/>
      <c r="AF41" s="52"/>
      <c r="AG41" s="31"/>
      <c r="AH41" s="52"/>
      <c r="AI41" s="52"/>
      <c r="AJ41" s="52"/>
      <c r="AK41" s="31"/>
      <c r="AL41" s="52"/>
      <c r="AM41" s="52"/>
      <c r="AN41" s="52"/>
      <c r="AO41" s="56"/>
      <c r="AP41" s="56"/>
      <c r="AQ41" s="58"/>
      <c r="AR41" s="66"/>
      <c r="AS41" s="60"/>
      <c r="AT41" s="60"/>
      <c r="AU41" s="61"/>
      <c r="AV41" s="70">
        <v>3.0</v>
      </c>
      <c r="AW41" s="31">
        <f t="shared" si="15"/>
        <v>14</v>
      </c>
      <c r="AX41" s="29"/>
      <c r="AY41" s="69"/>
      <c r="AZ41" s="75">
        <v>4.0</v>
      </c>
      <c r="BA41" s="71"/>
      <c r="BB41" s="71"/>
      <c r="BC41" s="72"/>
      <c r="BD41" s="73"/>
      <c r="BE41" s="73"/>
      <c r="BF41" s="74"/>
      <c r="BG41" s="74"/>
      <c r="BH41" s="31">
        <f t="shared" si="16"/>
        <v>4</v>
      </c>
      <c r="BI41" s="139"/>
      <c r="BJ41" s="84">
        <f>IF(ISBLANK(A41),"",VLOOKUP(LEFT(A41,1),Coordinate,2,FALSE))</f>
        <v>1</v>
      </c>
      <c r="BK41" s="54">
        <f t="shared" si="17"/>
        <v>1</v>
      </c>
      <c r="BL41" s="303">
        <f t="shared" si="18"/>
        <v>21</v>
      </c>
      <c r="BM41" s="54">
        <f>IF(ISBLANK(A41),"",vlookup(LEFT(A41,1),Coordinate,9,false))</f>
        <v>0</v>
      </c>
      <c r="BN41" s="54">
        <f>IF(ISBLANK(A41),"",VLOOKUP(MID(A41,2,1),Coordinate,9,false))</f>
        <v>1</v>
      </c>
      <c r="BO41" s="54">
        <f>IF(ISBLANK(A41),"",VLOOKUP(MID(A41,3,1),Coordinate,9,false))</f>
        <v>2</v>
      </c>
      <c r="BP41" s="54">
        <f>IF(ISBLANK(A41),"",VLOOKUP(MID(A41,4,1),Coordinate,9,false))</f>
        <v>4</v>
      </c>
      <c r="BQ41" s="54">
        <f>IF(ISBLANK(A41),"",VLOOKUP(MID(A41,5,1),Coordinate,9,false))</f>
        <v>3</v>
      </c>
      <c r="BR41" s="54">
        <f>IF(ISBLANK(A41),"",VLOOKUP(MID(A41,6,1),Coordinate,9,false))</f>
        <v>5</v>
      </c>
      <c r="BS41" s="84">
        <f>IF(ISBLANK(A41),"",VLOOKUP(RIGHT(A41,1),Coordinate,9,false))</f>
        <v>6</v>
      </c>
      <c r="BT41" s="52"/>
    </row>
    <row r="42">
      <c r="A42" s="305" t="s">
        <v>1654</v>
      </c>
      <c r="B42" s="302" t="str">
        <f>IF(ISBLANK(A42),"",if(C42="","N",if(VLOOKUP(BL42,NewPlanet,3,false)=C42,"Y","N")))</f>
        <v>Y</v>
      </c>
      <c r="C42" s="287" t="s">
        <v>1204</v>
      </c>
      <c r="D42" s="52"/>
      <c r="E42" s="52"/>
      <c r="F42" s="52"/>
      <c r="G42" s="52"/>
      <c r="H42" s="53" t="s">
        <v>119</v>
      </c>
      <c r="I42" s="54">
        <f t="shared" si="13"/>
        <v>1</v>
      </c>
      <c r="J42" s="52"/>
      <c r="K42" s="52"/>
      <c r="L42" s="52"/>
      <c r="M42" s="52"/>
      <c r="N42" s="52"/>
      <c r="O42" s="54">
        <f t="shared" si="14"/>
        <v>0</v>
      </c>
      <c r="P42" s="55" t="s">
        <v>124</v>
      </c>
      <c r="Q42" s="64"/>
      <c r="R42" s="57" t="s">
        <v>131</v>
      </c>
      <c r="S42" s="66"/>
      <c r="T42" s="59" t="s">
        <v>124</v>
      </c>
      <c r="U42" s="67"/>
      <c r="V42" s="61"/>
      <c r="W42" s="62"/>
      <c r="X42" s="52"/>
      <c r="Y42" s="29"/>
      <c r="Z42" s="53">
        <v>8.0</v>
      </c>
      <c r="AA42" s="53">
        <v>6.0</v>
      </c>
      <c r="AB42" s="53">
        <v>3.0</v>
      </c>
      <c r="AC42" s="31"/>
      <c r="AD42" s="52"/>
      <c r="AE42" s="52"/>
      <c r="AF42" s="52"/>
      <c r="AG42" s="31"/>
      <c r="AH42" s="52"/>
      <c r="AI42" s="52"/>
      <c r="AJ42" s="52"/>
      <c r="AK42" s="31"/>
      <c r="AL42" s="52"/>
      <c r="AM42" s="52"/>
      <c r="AN42" s="52"/>
      <c r="AO42" s="56"/>
      <c r="AP42" s="56"/>
      <c r="AQ42" s="58"/>
      <c r="AR42" s="66">
        <v>3.0</v>
      </c>
      <c r="AS42" s="60"/>
      <c r="AT42" s="60"/>
      <c r="AU42" s="61"/>
      <c r="AV42" s="62"/>
      <c r="AW42" s="31">
        <f t="shared" si="15"/>
        <v>20</v>
      </c>
      <c r="AX42" s="29"/>
      <c r="AY42" s="69"/>
      <c r="AZ42" s="69"/>
      <c r="BA42" s="71"/>
      <c r="BB42" s="71"/>
      <c r="BC42" s="72"/>
      <c r="BD42" s="73"/>
      <c r="BE42" s="73"/>
      <c r="BF42" s="74"/>
      <c r="BG42" s="74"/>
      <c r="BH42" s="31">
        <f t="shared" si="16"/>
        <v>0</v>
      </c>
      <c r="BI42" s="139"/>
      <c r="BJ42" s="84">
        <f>IF(ISBLANK(A42),"",VLOOKUP(LEFT(A42,1),Coordinate,2,FALSE))</f>
        <v>1</v>
      </c>
      <c r="BK42" s="54">
        <f t="shared" si="17"/>
        <v>1</v>
      </c>
      <c r="BL42" s="303">
        <f t="shared" si="18"/>
        <v>23</v>
      </c>
      <c r="BM42" s="54">
        <f>IF(ISBLANK(A42),"",vlookup(LEFT(A42,1),Coordinate,9,false))</f>
        <v>0</v>
      </c>
      <c r="BN42" s="54">
        <f>IF(ISBLANK(A42),"",VLOOKUP(MID(A42,2,1),Coordinate,9,false))</f>
        <v>1</v>
      </c>
      <c r="BO42" s="54">
        <f>IF(ISBLANK(A42),"",VLOOKUP(MID(A42,3,1),Coordinate,9,false))</f>
        <v>17</v>
      </c>
      <c r="BP42" s="54">
        <f>IF(ISBLANK(A42),"",VLOOKUP(MID(A42,4,1),Coordinate,9,false))</f>
        <v>0</v>
      </c>
      <c r="BQ42" s="54">
        <f>IF(ISBLANK(A42),"",VLOOKUP(MID(A42,5,1),Coordinate,9,false))</f>
        <v>2</v>
      </c>
      <c r="BR42" s="54">
        <f>IF(ISBLANK(A42),"",VLOOKUP(MID(A42,6,1),Coordinate,9,false))</f>
        <v>0</v>
      </c>
      <c r="BS42" s="84">
        <f>IF(ISBLANK(A42),"",VLOOKUP(RIGHT(A42,1),Coordinate,9,false))</f>
        <v>3</v>
      </c>
      <c r="BT42" s="52"/>
    </row>
    <row r="43">
      <c r="A43" s="305" t="s">
        <v>1657</v>
      </c>
      <c r="B43" s="302" t="str">
        <f>IF(ISBLANK(A43),"",if(C43="","N",if(VLOOKUP(BL43,NewPlanet,3,false)=C43,"Y","N")))</f>
        <v>Y</v>
      </c>
      <c r="C43" s="287" t="s">
        <v>1145</v>
      </c>
      <c r="D43" s="52"/>
      <c r="E43" s="52"/>
      <c r="F43" s="52"/>
      <c r="G43" s="53" t="s">
        <v>119</v>
      </c>
      <c r="H43" s="52"/>
      <c r="I43" s="54">
        <f t="shared" si="13"/>
        <v>1</v>
      </c>
      <c r="J43" s="52"/>
      <c r="K43" s="52"/>
      <c r="L43" s="52"/>
      <c r="M43" s="52"/>
      <c r="N43" s="52"/>
      <c r="O43" s="54">
        <f t="shared" si="14"/>
        <v>0</v>
      </c>
      <c r="P43" s="55" t="s">
        <v>123</v>
      </c>
      <c r="Q43" s="64" t="s">
        <v>119</v>
      </c>
      <c r="R43" s="57" t="s">
        <v>124</v>
      </c>
      <c r="S43" s="58"/>
      <c r="T43" s="59" t="s">
        <v>124</v>
      </c>
      <c r="U43" s="60"/>
      <c r="V43" s="61"/>
      <c r="W43" s="62"/>
      <c r="X43" s="52"/>
      <c r="Y43" s="63"/>
      <c r="Z43" s="52"/>
      <c r="AA43" s="52"/>
      <c r="AB43" s="52"/>
      <c r="AC43" s="65"/>
      <c r="AD43" s="52"/>
      <c r="AE43" s="52"/>
      <c r="AF43" s="52"/>
      <c r="AG43" s="65"/>
      <c r="AH43" s="52"/>
      <c r="AI43" s="52"/>
      <c r="AJ43" s="52"/>
      <c r="AK43" s="65"/>
      <c r="AL43" s="52"/>
      <c r="AM43" s="52"/>
      <c r="AN43" s="52"/>
      <c r="AO43" s="56"/>
      <c r="AP43" s="56"/>
      <c r="AQ43" s="58"/>
      <c r="AR43" s="58"/>
      <c r="AS43" s="60"/>
      <c r="AT43" s="60"/>
      <c r="AU43" s="61"/>
      <c r="AV43" s="62"/>
      <c r="AW43" s="31">
        <f t="shared" si="15"/>
        <v>0</v>
      </c>
      <c r="AX43" s="63"/>
      <c r="AY43" s="69"/>
      <c r="AZ43" s="69"/>
      <c r="BA43" s="71"/>
      <c r="BB43" s="71"/>
      <c r="BC43" s="72"/>
      <c r="BD43" s="73"/>
      <c r="BE43" s="73"/>
      <c r="BF43" s="74"/>
      <c r="BG43" s="74"/>
      <c r="BH43" s="31">
        <f t="shared" si="16"/>
        <v>0</v>
      </c>
      <c r="BI43" s="139"/>
      <c r="BJ43" s="84">
        <f>IF(ISBLANK(A43),"",VLOOKUP(LEFT(A43,1),Coordinate,2,FALSE))</f>
        <v>1</v>
      </c>
      <c r="BK43" s="54">
        <f t="shared" si="17"/>
        <v>1</v>
      </c>
      <c r="BL43" s="303">
        <f t="shared" si="18"/>
        <v>2</v>
      </c>
      <c r="BM43" s="54">
        <f>IF(ISBLANK(A43),"",vlookup(LEFT(A43,1),Coordinate,9,false))</f>
        <v>0</v>
      </c>
      <c r="BN43" s="54">
        <f>IF(ISBLANK(A43),"",VLOOKUP(MID(A43,2,1),Coordinate,9,false))</f>
        <v>2</v>
      </c>
      <c r="BO43" s="54">
        <f>IF(ISBLANK(A43),"",VLOOKUP(MID(A43,3,1),Coordinate,9,false))</f>
        <v>0</v>
      </c>
      <c r="BP43" s="54">
        <f>IF(ISBLANK(A43),"",VLOOKUP(MID(A43,4,1),Coordinate,9,false))</f>
        <v>0</v>
      </c>
      <c r="BQ43" s="54">
        <f>IF(ISBLANK(A43),"",VLOOKUP(MID(A43,5,1),Coordinate,9,false))</f>
        <v>0</v>
      </c>
      <c r="BR43" s="54">
        <f>IF(ISBLANK(A43),"",VLOOKUP(MID(A43,6,1),Coordinate,9,false))</f>
        <v>0</v>
      </c>
      <c r="BS43" s="84">
        <f>IF(ISBLANK(A43),"",VLOOKUP(RIGHT(A43,1),Coordinate,9,false))</f>
        <v>0</v>
      </c>
      <c r="BT43" s="53"/>
    </row>
    <row r="44">
      <c r="A44" s="305" t="s">
        <v>1660</v>
      </c>
      <c r="B44" s="302" t="str">
        <f>IF(ISBLANK(A44),"",if(C44="","N",if(VLOOKUP(BL44,NewPlanet,3,false)=C44,"Y","N")))</f>
        <v>Y</v>
      </c>
      <c r="C44" s="287" t="s">
        <v>1149</v>
      </c>
      <c r="D44" s="52"/>
      <c r="E44" s="53" t="s">
        <v>119</v>
      </c>
      <c r="F44" s="52"/>
      <c r="G44" s="52"/>
      <c r="H44" s="52"/>
      <c r="I44" s="54">
        <f t="shared" si="13"/>
        <v>1</v>
      </c>
      <c r="J44" s="52"/>
      <c r="K44" s="52"/>
      <c r="L44" s="52"/>
      <c r="M44" s="52"/>
      <c r="N44" s="52"/>
      <c r="O44" s="54">
        <f t="shared" si="14"/>
        <v>0</v>
      </c>
      <c r="P44" s="55" t="s">
        <v>131</v>
      </c>
      <c r="Q44" s="56"/>
      <c r="R44" s="57" t="s">
        <v>131</v>
      </c>
      <c r="S44" s="66" t="s">
        <v>119</v>
      </c>
      <c r="T44" s="59" t="s">
        <v>125</v>
      </c>
      <c r="U44" s="60"/>
      <c r="V44" s="61"/>
      <c r="W44" s="62"/>
      <c r="X44" s="52"/>
      <c r="Y44" s="63"/>
      <c r="Z44" s="53">
        <v>6.0</v>
      </c>
      <c r="AA44" s="53">
        <v>4.0</v>
      </c>
      <c r="AB44" s="52"/>
      <c r="AC44" s="65"/>
      <c r="AD44" s="52"/>
      <c r="AE44" s="52"/>
      <c r="AF44" s="52"/>
      <c r="AG44" s="65"/>
      <c r="AH44" s="52"/>
      <c r="AI44" s="52"/>
      <c r="AJ44" s="52"/>
      <c r="AK44" s="65"/>
      <c r="AL44" s="52"/>
      <c r="AM44" s="52"/>
      <c r="AN44" s="52"/>
      <c r="AO44" s="56"/>
      <c r="AP44" s="64">
        <v>5.0</v>
      </c>
      <c r="AQ44" s="58"/>
      <c r="AR44" s="58"/>
      <c r="AS44" s="67">
        <v>1.0</v>
      </c>
      <c r="AT44" s="60"/>
      <c r="AU44" s="61"/>
      <c r="AV44" s="62"/>
      <c r="AW44" s="31">
        <f t="shared" si="15"/>
        <v>16</v>
      </c>
      <c r="AX44" s="63"/>
      <c r="AY44" s="69"/>
      <c r="AZ44" s="69"/>
      <c r="BA44" s="71"/>
      <c r="BB44" s="71"/>
      <c r="BC44" s="72"/>
      <c r="BD44" s="73"/>
      <c r="BE44" s="73"/>
      <c r="BF44" s="74"/>
      <c r="BG44" s="74"/>
      <c r="BH44" s="31">
        <f t="shared" si="16"/>
        <v>0</v>
      </c>
      <c r="BI44" s="139"/>
      <c r="BJ44" s="84">
        <f>IF(ISBLANK(A44),"",VLOOKUP(LEFT(A44,1),Coordinate,2,FALSE))</f>
        <v>1</v>
      </c>
      <c r="BK44" s="54">
        <f t="shared" si="17"/>
        <v>1</v>
      </c>
      <c r="BL44" s="303">
        <f t="shared" si="18"/>
        <v>3</v>
      </c>
      <c r="BM44" s="54">
        <f>IF(ISBLANK(A44),"",vlookup(LEFT(A44,1),Coordinate,9,false))</f>
        <v>0</v>
      </c>
      <c r="BN44" s="54">
        <f>IF(ISBLANK(A44),"",VLOOKUP(MID(A44,2,1),Coordinate,9,false))</f>
        <v>3</v>
      </c>
      <c r="BO44" s="54">
        <f>IF(ISBLANK(A44),"",VLOOKUP(MID(A44,3,1),Coordinate,9,false))</f>
        <v>0</v>
      </c>
      <c r="BP44" s="54">
        <f>IF(ISBLANK(A44),"",VLOOKUP(MID(A44,4,1),Coordinate,9,false))</f>
        <v>0</v>
      </c>
      <c r="BQ44" s="54">
        <f>IF(ISBLANK(A44),"",VLOOKUP(MID(A44,5,1),Coordinate,9,false))</f>
        <v>0</v>
      </c>
      <c r="BR44" s="54">
        <f>IF(ISBLANK(A44),"",VLOOKUP(MID(A44,6,1),Coordinate,9,false))</f>
        <v>0</v>
      </c>
      <c r="BS44" s="84">
        <f>IF(ISBLANK(A44),"",VLOOKUP(RIGHT(A44,1),Coordinate,9,false))</f>
        <v>0</v>
      </c>
      <c r="BT44" s="53"/>
    </row>
    <row r="45">
      <c r="A45" s="305" t="s">
        <v>1662</v>
      </c>
      <c r="B45" s="302" t="str">
        <f>IF(ISBLANK(A45),"",if(C45="","N",if(VLOOKUP(BL45,NewPlanet,3,false)=C45,"Y","N")))</f>
        <v>Y</v>
      </c>
      <c r="C45" s="287" t="s">
        <v>1281</v>
      </c>
      <c r="D45" s="53"/>
      <c r="E45" s="53"/>
      <c r="F45" s="53" t="s">
        <v>119</v>
      </c>
      <c r="G45" s="52"/>
      <c r="H45" s="52"/>
      <c r="I45" s="54">
        <f t="shared" si="13"/>
        <v>1</v>
      </c>
      <c r="J45" s="52"/>
      <c r="K45" s="52"/>
      <c r="L45" s="52"/>
      <c r="M45" s="52"/>
      <c r="N45" s="52"/>
      <c r="O45" s="54">
        <f t="shared" si="14"/>
        <v>0</v>
      </c>
      <c r="P45" s="55" t="s">
        <v>124</v>
      </c>
      <c r="Q45" s="64"/>
      <c r="R45" s="57" t="s">
        <v>123</v>
      </c>
      <c r="S45" s="66" t="s">
        <v>119</v>
      </c>
      <c r="T45" s="59" t="s">
        <v>124</v>
      </c>
      <c r="U45" s="67"/>
      <c r="V45" s="68"/>
      <c r="W45" s="70"/>
      <c r="X45" s="53" t="s">
        <v>119</v>
      </c>
      <c r="Y45" s="29"/>
      <c r="Z45" s="53">
        <v>5.0</v>
      </c>
      <c r="AA45" s="53">
        <v>5.0</v>
      </c>
      <c r="AB45" s="53">
        <v>6.0</v>
      </c>
      <c r="AC45" s="31"/>
      <c r="AD45" s="53"/>
      <c r="AE45" s="53">
        <v>1.0</v>
      </c>
      <c r="AF45" s="53"/>
      <c r="AG45" s="31"/>
      <c r="AH45" s="53"/>
      <c r="AI45" s="53"/>
      <c r="AJ45" s="53"/>
      <c r="AK45" s="31"/>
      <c r="AL45" s="53"/>
      <c r="AM45" s="53"/>
      <c r="AN45" s="53"/>
      <c r="AO45" s="64"/>
      <c r="AP45" s="64"/>
      <c r="AQ45" s="66"/>
      <c r="AR45" s="66"/>
      <c r="AS45" s="67"/>
      <c r="AT45" s="67"/>
      <c r="AU45" s="68"/>
      <c r="AV45" s="70"/>
      <c r="AW45" s="31">
        <f t="shared" si="15"/>
        <v>17</v>
      </c>
      <c r="AX45" s="29"/>
      <c r="AY45" s="75"/>
      <c r="AZ45" s="75"/>
      <c r="BA45" s="89"/>
      <c r="BB45" s="89"/>
      <c r="BC45" s="76"/>
      <c r="BD45" s="78"/>
      <c r="BE45" s="78"/>
      <c r="BF45" s="79"/>
      <c r="BG45" s="79"/>
      <c r="BH45" s="31">
        <f t="shared" si="16"/>
        <v>0</v>
      </c>
      <c r="BI45" s="81"/>
      <c r="BJ45" s="84">
        <f>IF(ISBLANK(A45),"",VLOOKUP(LEFT(A45,1),Coordinate,2,FALSE))</f>
        <v>1</v>
      </c>
      <c r="BK45" s="54">
        <f t="shared" si="17"/>
        <v>1</v>
      </c>
      <c r="BL45" s="303">
        <f t="shared" si="18"/>
        <v>65</v>
      </c>
      <c r="BM45" s="54">
        <f>IF(ISBLANK(A45),"",vlookup(LEFT(A45,1),Coordinate,9,false))</f>
        <v>0</v>
      </c>
      <c r="BN45" s="54">
        <f>IF(ISBLANK(A45),"",VLOOKUP(MID(A45,2,1),Coordinate,9,false))</f>
        <v>6</v>
      </c>
      <c r="BO45" s="54">
        <f>IF(ISBLANK(A45),"",VLOOKUP(MID(A45,3,1),Coordinate,9,false))</f>
        <v>6</v>
      </c>
      <c r="BP45" s="54">
        <f>IF(ISBLANK(A45),"",VLOOKUP(MID(A45,4,1),Coordinate,9,false))</f>
        <v>11</v>
      </c>
      <c r="BQ45" s="54">
        <f>IF(ISBLANK(A45),"",VLOOKUP(MID(A45,5,1),Coordinate,9,false))</f>
        <v>4</v>
      </c>
      <c r="BR45" s="54">
        <f>IF(ISBLANK(A45),"",VLOOKUP(MID(A45,6,1),Coordinate,9,false))</f>
        <v>19</v>
      </c>
      <c r="BS45" s="84">
        <f>IF(ISBLANK(A45),"",VLOOKUP(RIGHT(A45,1),Coordinate,9,false))</f>
        <v>19</v>
      </c>
      <c r="BT45" s="53"/>
    </row>
    <row r="46">
      <c r="A46" s="305" t="s">
        <v>1666</v>
      </c>
      <c r="B46" s="303" t="s">
        <v>182</v>
      </c>
      <c r="C46" s="287" t="s">
        <v>658</v>
      </c>
      <c r="D46" s="52"/>
      <c r="E46" s="52"/>
      <c r="F46" s="53" t="s">
        <v>119</v>
      </c>
      <c r="G46" s="52"/>
      <c r="H46" s="52"/>
      <c r="I46" s="113">
        <v>1.0</v>
      </c>
      <c r="J46" s="52"/>
      <c r="K46" s="52"/>
      <c r="L46" s="52"/>
      <c r="M46" s="52"/>
      <c r="N46" s="52"/>
      <c r="O46" s="113">
        <v>0.0</v>
      </c>
      <c r="P46" s="55" t="s">
        <v>123</v>
      </c>
      <c r="Q46" s="64" t="s">
        <v>119</v>
      </c>
      <c r="R46" s="57" t="s">
        <v>124</v>
      </c>
      <c r="S46" s="66"/>
      <c r="T46" s="59" t="s">
        <v>124</v>
      </c>
      <c r="U46" s="67"/>
      <c r="V46" s="68"/>
      <c r="W46" s="70"/>
      <c r="X46" s="52"/>
      <c r="Y46" s="29"/>
      <c r="Z46" s="53">
        <v>5.0</v>
      </c>
      <c r="AA46" s="53">
        <v>5.0</v>
      </c>
      <c r="AB46" s="53">
        <v>4.0</v>
      </c>
      <c r="AC46" s="31"/>
      <c r="AD46" s="52"/>
      <c r="AE46" s="52"/>
      <c r="AF46" s="52"/>
      <c r="AG46" s="31"/>
      <c r="AH46" s="52"/>
      <c r="AI46" s="52"/>
      <c r="AJ46" s="52"/>
      <c r="AK46" s="31"/>
      <c r="AL46" s="52"/>
      <c r="AM46" s="52"/>
      <c r="AN46" s="52"/>
      <c r="AO46" s="64">
        <v>4.0</v>
      </c>
      <c r="AP46" s="56"/>
      <c r="AQ46" s="58"/>
      <c r="AR46" s="58"/>
      <c r="AS46" s="60"/>
      <c r="AT46" s="60"/>
      <c r="AU46" s="61"/>
      <c r="AV46" s="62"/>
      <c r="AW46" s="31"/>
      <c r="AX46" s="29"/>
      <c r="AY46" s="75"/>
      <c r="AZ46" s="75"/>
      <c r="BA46" s="89"/>
      <c r="BB46" s="89"/>
      <c r="BC46" s="76"/>
      <c r="BD46" s="78"/>
      <c r="BE46" s="78"/>
      <c r="BF46" s="79"/>
      <c r="BG46" s="79"/>
      <c r="BH46" s="31"/>
      <c r="BI46" s="81"/>
      <c r="BJ46" s="84"/>
      <c r="BK46" s="54"/>
      <c r="BL46" s="303"/>
      <c r="BM46" s="54"/>
      <c r="BN46" s="54"/>
      <c r="BO46" s="54"/>
      <c r="BP46" s="54"/>
      <c r="BQ46" s="54"/>
      <c r="BR46" s="54"/>
      <c r="BS46" s="84"/>
      <c r="BT46" s="53"/>
    </row>
    <row r="47">
      <c r="A47" s="305" t="s">
        <v>490</v>
      </c>
      <c r="B47" s="302" t="str">
        <f>IF(ISBLANK(A47),"",if(C47="","N",if(VLOOKUP(BL47,NewPlanet,3,false)=C47,"Y","N")))</f>
        <v>Y</v>
      </c>
      <c r="C47" s="287" t="s">
        <v>1287</v>
      </c>
      <c r="D47" s="52"/>
      <c r="E47" s="52"/>
      <c r="F47" s="53" t="s">
        <v>119</v>
      </c>
      <c r="G47" s="52"/>
      <c r="H47" s="52"/>
      <c r="I47" s="54">
        <f t="shared" ref="I47:I48" si="19">IF(ISBLANK(A47),"",COUNTA(D47:H47))</f>
        <v>1</v>
      </c>
      <c r="J47" s="52"/>
      <c r="K47" s="52"/>
      <c r="L47" s="52"/>
      <c r="M47" s="52"/>
      <c r="N47" s="52"/>
      <c r="O47" s="54">
        <f t="shared" ref="O47:O48" si="20">IF(ISBLANK(A47),"",COUNTA(J47:N47))</f>
        <v>0</v>
      </c>
      <c r="P47" s="55" t="s">
        <v>123</v>
      </c>
      <c r="Q47" s="64"/>
      <c r="R47" s="57" t="s">
        <v>123</v>
      </c>
      <c r="S47" s="66" t="s">
        <v>119</v>
      </c>
      <c r="T47" s="59" t="s">
        <v>124</v>
      </c>
      <c r="U47" s="67"/>
      <c r="V47" s="68"/>
      <c r="W47" s="70"/>
      <c r="X47" s="52"/>
      <c r="Y47" s="29"/>
      <c r="Z47" s="53">
        <v>6.0</v>
      </c>
      <c r="AA47" s="53">
        <v>5.0</v>
      </c>
      <c r="AB47" s="53">
        <v>3.0</v>
      </c>
      <c r="AC47" s="31"/>
      <c r="AD47" s="52"/>
      <c r="AE47" s="52"/>
      <c r="AF47" s="52"/>
      <c r="AG47" s="31"/>
      <c r="AH47" s="52"/>
      <c r="AI47" s="52"/>
      <c r="AJ47" s="52"/>
      <c r="AK47" s="31"/>
      <c r="AL47" s="52"/>
      <c r="AM47" s="52"/>
      <c r="AN47" s="52"/>
      <c r="AO47" s="64">
        <v>2.0</v>
      </c>
      <c r="AP47" s="56"/>
      <c r="AQ47" s="58"/>
      <c r="AR47" s="58"/>
      <c r="AS47" s="60"/>
      <c r="AT47" s="60"/>
      <c r="AU47" s="61"/>
      <c r="AV47" s="62"/>
      <c r="AW47" s="31">
        <f t="shared" ref="AW47:AW48" si="21">IF(ISBLANK(R47),"",SUM(Z47:AS47,AU47:AV47))</f>
        <v>16</v>
      </c>
      <c r="AX47" s="29"/>
      <c r="AY47" s="75"/>
      <c r="AZ47" s="75"/>
      <c r="BA47" s="89"/>
      <c r="BB47" s="89"/>
      <c r="BC47" s="76"/>
      <c r="BD47" s="78"/>
      <c r="BE47" s="78"/>
      <c r="BF47" s="79"/>
      <c r="BG47" s="79"/>
      <c r="BH47" s="31">
        <f t="shared" ref="BH47:BH49" si="22">IF(ISBLANK(A47),"",SUM(AY47:BG47))</f>
        <v>0</v>
      </c>
      <c r="BI47" s="81" t="s">
        <v>1668</v>
      </c>
      <c r="BJ47" s="84">
        <f>IF(ISBLANK(A47),"",VLOOKUP(LEFT(A47,1),Coordinate,2,FALSE))</f>
        <v>1</v>
      </c>
      <c r="BK47" s="54">
        <f t="shared" ref="BK47:BK49" si="23">I47+O47</f>
        <v>1</v>
      </c>
      <c r="BL47" s="303">
        <f t="shared" ref="BL47:BL49" si="24">SUM(BM47:BS47)</f>
        <v>68</v>
      </c>
      <c r="BM47" s="54">
        <f>IF(ISBLANK(A47),"",vlookup(LEFT(A47,1),Coordinate,9,false))</f>
        <v>0</v>
      </c>
      <c r="BN47" s="54">
        <f>IF(ISBLANK(A47),"",VLOOKUP(MID(A47,2,1),Coordinate,9,false))</f>
        <v>11</v>
      </c>
      <c r="BO47" s="54">
        <f>IF(ISBLANK(A47),"",VLOOKUP(MID(A47,3,1),Coordinate,9,false))</f>
        <v>19</v>
      </c>
      <c r="BP47" s="54">
        <f>IF(ISBLANK(A47),"",VLOOKUP(MID(A47,4,1),Coordinate,9,false))</f>
        <v>17</v>
      </c>
      <c r="BQ47" s="54">
        <f>IF(ISBLANK(A47),"",VLOOKUP(MID(A47,5,1),Coordinate,9,false))</f>
        <v>13</v>
      </c>
      <c r="BR47" s="54">
        <f>IF(ISBLANK(A47),"",VLOOKUP(MID(A47,6,1),Coordinate,9,false))</f>
        <v>8</v>
      </c>
      <c r="BS47" s="84">
        <f>IF(ISBLANK(A47),"",VLOOKUP(RIGHT(A47,1),Coordinate,9,false))</f>
        <v>0</v>
      </c>
      <c r="BT47" s="53"/>
    </row>
    <row r="48">
      <c r="A48" s="305" t="s">
        <v>493</v>
      </c>
      <c r="B48" s="302" t="str">
        <f>IF(ISBLANK(A48),"",if(C48="","N",if(VLOOKUP(BL48,NewPlanet,3,false)=C48,"Y","N")))</f>
        <v>Y</v>
      </c>
      <c r="C48" s="287" t="s">
        <v>1252</v>
      </c>
      <c r="D48" s="52"/>
      <c r="E48" s="52"/>
      <c r="F48" s="52"/>
      <c r="G48" s="52"/>
      <c r="H48" s="53" t="s">
        <v>119</v>
      </c>
      <c r="I48" s="54">
        <f t="shared" si="19"/>
        <v>1</v>
      </c>
      <c r="J48" s="52"/>
      <c r="K48" s="52"/>
      <c r="L48" s="52"/>
      <c r="M48" s="52"/>
      <c r="N48" s="52"/>
      <c r="O48" s="54">
        <f t="shared" si="20"/>
        <v>0</v>
      </c>
      <c r="P48" s="55" t="s">
        <v>124</v>
      </c>
      <c r="Q48" s="56"/>
      <c r="R48" s="57" t="s">
        <v>124</v>
      </c>
      <c r="S48" s="58"/>
      <c r="T48" s="59" t="s">
        <v>125</v>
      </c>
      <c r="U48" s="67" t="s">
        <v>119</v>
      </c>
      <c r="V48" s="68" t="s">
        <v>119</v>
      </c>
      <c r="W48" s="62"/>
      <c r="X48" s="53" t="s">
        <v>119</v>
      </c>
      <c r="Y48" s="63"/>
      <c r="Z48" s="53">
        <v>2.0</v>
      </c>
      <c r="AA48" s="53">
        <v>3.0</v>
      </c>
      <c r="AB48" s="53">
        <v>1.0</v>
      </c>
      <c r="AC48" s="65"/>
      <c r="AD48" s="52"/>
      <c r="AE48" s="52"/>
      <c r="AF48" s="53">
        <v>1.0</v>
      </c>
      <c r="AG48" s="65"/>
      <c r="AH48" s="52"/>
      <c r="AI48" s="52"/>
      <c r="AJ48" s="52"/>
      <c r="AK48" s="65"/>
      <c r="AL48" s="52"/>
      <c r="AM48" s="52"/>
      <c r="AN48" s="52"/>
      <c r="AO48" s="56"/>
      <c r="AP48" s="56"/>
      <c r="AQ48" s="58"/>
      <c r="AR48" s="58"/>
      <c r="AS48" s="60"/>
      <c r="AT48" s="60"/>
      <c r="AU48" s="61"/>
      <c r="AV48" s="62"/>
      <c r="AW48" s="31">
        <f t="shared" si="21"/>
        <v>7</v>
      </c>
      <c r="AX48" s="63"/>
      <c r="AY48" s="69"/>
      <c r="AZ48" s="69"/>
      <c r="BA48" s="71"/>
      <c r="BB48" s="71"/>
      <c r="BC48" s="76">
        <v>6.0</v>
      </c>
      <c r="BD48" s="78">
        <v>7.0</v>
      </c>
      <c r="BE48" s="73"/>
      <c r="BF48" s="74"/>
      <c r="BG48" s="74"/>
      <c r="BH48" s="31">
        <f t="shared" si="22"/>
        <v>13</v>
      </c>
      <c r="BI48" s="81" t="s">
        <v>1671</v>
      </c>
      <c r="BJ48" s="84">
        <f>IF(ISBLANK(A48),"",VLOOKUP(LEFT(A48,1),Coordinate,2,FALSE))</f>
        <v>1</v>
      </c>
      <c r="BK48" s="54">
        <f t="shared" si="23"/>
        <v>1</v>
      </c>
      <c r="BL48" s="303">
        <f t="shared" si="24"/>
        <v>50</v>
      </c>
      <c r="BM48" s="54">
        <f>IF(ISBLANK(A48),"",vlookup(LEFT(A48,1),Coordinate,9,false))</f>
        <v>0</v>
      </c>
      <c r="BN48" s="54">
        <f>IF(ISBLANK(A48),"",VLOOKUP(MID(A48,2,1),Coordinate,9,false))</f>
        <v>13</v>
      </c>
      <c r="BO48" s="54">
        <f>IF(ISBLANK(A48),"",VLOOKUP(MID(A48,3,1),Coordinate,9,false))</f>
        <v>0</v>
      </c>
      <c r="BP48" s="54">
        <f>IF(ISBLANK(A48),"",VLOOKUP(MID(A48,4,1),Coordinate,9,false))</f>
        <v>11</v>
      </c>
      <c r="BQ48" s="54">
        <f>IF(ISBLANK(A48),"",VLOOKUP(MID(A48,5,1),Coordinate,9,false))</f>
        <v>15</v>
      </c>
      <c r="BR48" s="54">
        <f>IF(ISBLANK(A48),"",VLOOKUP(MID(A48,6,1),Coordinate,9,false))</f>
        <v>0</v>
      </c>
      <c r="BS48" s="84">
        <f>IF(ISBLANK(A48),"",VLOOKUP(RIGHT(A48,1),Coordinate,9,false))</f>
        <v>11</v>
      </c>
      <c r="BT48" s="53"/>
    </row>
    <row r="49">
      <c r="A49" s="305" t="s">
        <v>1673</v>
      </c>
      <c r="B49" s="302" t="str">
        <f>IF(ISBLANK(A49),"",if(C49="","N",if(VLOOKUP(BL49,NewPlanet,3,false)=C49,"Y","N")))</f>
        <v>Y</v>
      </c>
      <c r="C49" s="356" t="s">
        <v>1277</v>
      </c>
      <c r="D49" s="357"/>
      <c r="E49" s="305" t="s">
        <v>119</v>
      </c>
      <c r="F49" s="305"/>
      <c r="G49" s="357"/>
      <c r="H49" s="357"/>
      <c r="I49" s="358">
        <v>1.0</v>
      </c>
      <c r="J49" s="357"/>
      <c r="K49" s="357"/>
      <c r="L49" s="357"/>
      <c r="M49" s="357"/>
      <c r="N49" s="357"/>
      <c r="O49" s="358">
        <v>0.0</v>
      </c>
      <c r="P49" s="359" t="s">
        <v>124</v>
      </c>
      <c r="Q49" s="359"/>
      <c r="R49" s="360" t="s">
        <v>123</v>
      </c>
      <c r="S49" s="360" t="s">
        <v>119</v>
      </c>
      <c r="T49" s="361" t="s">
        <v>125</v>
      </c>
      <c r="U49" s="361" t="s">
        <v>119</v>
      </c>
      <c r="V49" s="362" t="s">
        <v>119</v>
      </c>
      <c r="W49" s="364"/>
      <c r="X49" s="357"/>
      <c r="Y49" s="365"/>
      <c r="Z49" s="305">
        <v>1.0</v>
      </c>
      <c r="AA49" s="305">
        <v>2.0</v>
      </c>
      <c r="AB49" s="357"/>
      <c r="AC49" s="367"/>
      <c r="AD49" s="357"/>
      <c r="AE49" s="357"/>
      <c r="AF49" s="357"/>
      <c r="AG49" s="367"/>
      <c r="AH49" s="357"/>
      <c r="AI49" s="357"/>
      <c r="AJ49" s="357"/>
      <c r="AK49" s="367"/>
      <c r="AL49" s="357"/>
      <c r="AM49" s="357"/>
      <c r="AN49" s="357"/>
      <c r="AO49" s="369"/>
      <c r="AP49" s="359"/>
      <c r="AQ49" s="370"/>
      <c r="AR49" s="370"/>
      <c r="AS49" s="371"/>
      <c r="AT49" s="371"/>
      <c r="AU49" s="372"/>
      <c r="AV49" s="373"/>
      <c r="AW49" s="367">
        <v>3.0</v>
      </c>
      <c r="AX49" s="365"/>
      <c r="AY49" s="374"/>
      <c r="AZ49" s="374"/>
      <c r="BA49" s="375"/>
      <c r="BB49" s="375"/>
      <c r="BC49" s="376"/>
      <c r="BD49" s="377"/>
      <c r="BE49" s="377"/>
      <c r="BF49" s="378"/>
      <c r="BG49" s="378"/>
      <c r="BH49" s="31">
        <f t="shared" si="22"/>
        <v>0</v>
      </c>
      <c r="BI49" s="379"/>
      <c r="BJ49" s="84">
        <f>IF(ISBLANK(A49),"",VLOOKUP(LEFT(A49,1),Coordinate,2,FALSE))</f>
        <v>1</v>
      </c>
      <c r="BK49" s="54">
        <f t="shared" si="23"/>
        <v>1</v>
      </c>
      <c r="BL49" s="303">
        <f t="shared" si="24"/>
        <v>63</v>
      </c>
      <c r="BM49" s="54">
        <f>IF(ISBLANK(A49),"",vlookup(LEFT(A49,1),Coordinate,9,false))</f>
        <v>0</v>
      </c>
      <c r="BN49" s="54">
        <f>IF(ISBLANK(A49),"",VLOOKUP(MID(A49,2,1),Coordinate,9,false))</f>
        <v>13</v>
      </c>
      <c r="BO49" s="54">
        <f>IF(ISBLANK(A49),"",VLOOKUP(MID(A49,3,1),Coordinate,9,false))</f>
        <v>0</v>
      </c>
      <c r="BP49" s="54">
        <f>IF(ISBLANK(A49),"",VLOOKUP(MID(A49,4,1),Coordinate,9,false))</f>
        <v>13</v>
      </c>
      <c r="BQ49" s="54">
        <f>IF(ISBLANK(A49),"",VLOOKUP(MID(A49,5,1),Coordinate,9,false))</f>
        <v>0</v>
      </c>
      <c r="BR49" s="54">
        <f>IF(ISBLANK(A49),"",VLOOKUP(MID(A49,6,1),Coordinate,9,false))</f>
        <v>19</v>
      </c>
      <c r="BS49" s="84">
        <f>IF(ISBLANK(A49),"",VLOOKUP(RIGHT(A49,1),Coordinate,9,false))</f>
        <v>18</v>
      </c>
      <c r="BT49" s="305"/>
    </row>
    <row r="50">
      <c r="A50" s="305" t="s">
        <v>495</v>
      </c>
      <c r="B50" s="302"/>
      <c r="C50" s="356" t="s">
        <v>496</v>
      </c>
      <c r="D50" s="52"/>
      <c r="E50" s="53" t="s">
        <v>119</v>
      </c>
      <c r="F50" s="53"/>
      <c r="G50" s="52"/>
      <c r="H50" s="52"/>
      <c r="I50" s="54"/>
      <c r="J50" s="52"/>
      <c r="K50" s="52"/>
      <c r="L50" s="52"/>
      <c r="M50" s="52"/>
      <c r="N50" s="52"/>
      <c r="O50" s="54"/>
      <c r="P50" s="55" t="s">
        <v>123</v>
      </c>
      <c r="Q50" s="64" t="s">
        <v>119</v>
      </c>
      <c r="R50" s="57" t="s">
        <v>123</v>
      </c>
      <c r="S50" s="66" t="s">
        <v>119</v>
      </c>
      <c r="T50" s="59" t="s">
        <v>124</v>
      </c>
      <c r="U50" s="67"/>
      <c r="V50" s="68" t="s">
        <v>119</v>
      </c>
      <c r="W50" s="70" t="s">
        <v>119</v>
      </c>
      <c r="X50" s="52"/>
      <c r="Y50" s="29"/>
      <c r="Z50" s="53"/>
      <c r="AA50" s="53"/>
      <c r="AB50" s="52"/>
      <c r="AC50" s="31"/>
      <c r="AD50" s="52"/>
      <c r="AE50" s="52"/>
      <c r="AF50" s="52"/>
      <c r="AG50" s="31"/>
      <c r="AH50" s="52"/>
      <c r="AI50" s="52"/>
      <c r="AJ50" s="52"/>
      <c r="AK50" s="31"/>
      <c r="AL50" s="52"/>
      <c r="AM50" s="52"/>
      <c r="AN50" s="52"/>
      <c r="AO50" s="56"/>
      <c r="AP50" s="64"/>
      <c r="AQ50" s="58"/>
      <c r="AR50" s="58"/>
      <c r="AS50" s="60"/>
      <c r="AT50" s="60"/>
      <c r="AU50" s="61"/>
      <c r="AV50" s="62"/>
      <c r="AW50" s="31"/>
      <c r="AX50" s="29"/>
      <c r="AY50" s="75"/>
      <c r="AZ50" s="75"/>
      <c r="BA50" s="89"/>
      <c r="BB50" s="89"/>
      <c r="BC50" s="76"/>
      <c r="BD50" s="78">
        <v>5.0</v>
      </c>
      <c r="BE50" s="78"/>
      <c r="BF50" s="79"/>
      <c r="BG50" s="79">
        <v>2.0</v>
      </c>
      <c r="BH50" s="31"/>
      <c r="BI50" s="81"/>
      <c r="BJ50" s="84"/>
      <c r="BK50" s="54"/>
      <c r="BL50" s="303"/>
      <c r="BM50" s="54"/>
      <c r="BN50" s="54"/>
      <c r="BO50" s="54"/>
      <c r="BP50" s="54"/>
      <c r="BQ50" s="54"/>
      <c r="BR50" s="54"/>
      <c r="BS50" s="84"/>
      <c r="BT50" s="53"/>
    </row>
    <row r="51">
      <c r="A51" s="305" t="s">
        <v>1678</v>
      </c>
      <c r="B51" s="302" t="str">
        <f>IF(ISBLANK(A51),"",if(C51="","N",if(VLOOKUP(BL51,NewPlanet,3,false)=C51,"Y","N")))</f>
        <v>Y</v>
      </c>
      <c r="C51" s="287" t="s">
        <v>1328</v>
      </c>
      <c r="D51" s="52"/>
      <c r="E51" s="52"/>
      <c r="F51" s="53" t="s">
        <v>119</v>
      </c>
      <c r="G51" s="52"/>
      <c r="H51" s="52"/>
      <c r="I51" s="54">
        <f t="shared" ref="I51:I67" si="25">IF(ISBLANK(A51),"",COUNTA(D51:H51))</f>
        <v>1</v>
      </c>
      <c r="J51" s="52"/>
      <c r="K51" s="52"/>
      <c r="L51" s="52"/>
      <c r="M51" s="52"/>
      <c r="N51" s="52"/>
      <c r="O51" s="54">
        <f t="shared" ref="O51:O67" si="26">IF(ISBLANK(A51),"",COUNTA(J51:N51))</f>
        <v>0</v>
      </c>
      <c r="P51" s="55" t="s">
        <v>131</v>
      </c>
      <c r="Q51" s="64"/>
      <c r="R51" s="57" t="s">
        <v>123</v>
      </c>
      <c r="S51" s="66" t="s">
        <v>119</v>
      </c>
      <c r="T51" s="59" t="s">
        <v>124</v>
      </c>
      <c r="U51" s="67"/>
      <c r="V51" s="68" t="s">
        <v>119</v>
      </c>
      <c r="W51" s="70" t="s">
        <v>119</v>
      </c>
      <c r="X51" s="52"/>
      <c r="Y51" s="29"/>
      <c r="Z51" s="53">
        <v>3.0</v>
      </c>
      <c r="AA51" s="53">
        <v>1.0</v>
      </c>
      <c r="AB51" s="52"/>
      <c r="AC51" s="31"/>
      <c r="AD51" s="52"/>
      <c r="AE51" s="52"/>
      <c r="AF51" s="52"/>
      <c r="AG51" s="31"/>
      <c r="AH51" s="52"/>
      <c r="AI51" s="52"/>
      <c r="AJ51" s="52"/>
      <c r="AK51" s="31"/>
      <c r="AL51" s="52"/>
      <c r="AM51" s="52"/>
      <c r="AN51" s="52"/>
      <c r="AO51" s="56"/>
      <c r="AP51" s="64">
        <v>3.0</v>
      </c>
      <c r="AQ51" s="58"/>
      <c r="AR51" s="58"/>
      <c r="AS51" s="60"/>
      <c r="AT51" s="60"/>
      <c r="AU51" s="61"/>
      <c r="AV51" s="62"/>
      <c r="AW51" s="31">
        <f t="shared" ref="AW51:AW67" si="27">IF(ISBLANK(R51),"",SUM(Z51:AS51,AU51:AV51))</f>
        <v>7</v>
      </c>
      <c r="AX51" s="29"/>
      <c r="AY51" s="75"/>
      <c r="AZ51" s="75"/>
      <c r="BA51" s="89">
        <v>3.0</v>
      </c>
      <c r="BB51" s="89"/>
      <c r="BC51" s="76"/>
      <c r="BD51" s="78">
        <v>3.0</v>
      </c>
      <c r="BE51" s="78">
        <v>4.0</v>
      </c>
      <c r="BF51" s="79">
        <v>3.0</v>
      </c>
      <c r="BG51" s="79"/>
      <c r="BH51" s="31">
        <f t="shared" ref="BH51:BH67" si="28">IF(ISBLANK(A51),"",SUM(AY51:BG51))</f>
        <v>13</v>
      </c>
      <c r="BI51" s="81"/>
      <c r="BJ51" s="84">
        <f>IF(ISBLANK(A51),"",VLOOKUP(LEFT(A51,1),Coordinate,2,FALSE))</f>
        <v>1</v>
      </c>
      <c r="BK51" s="54">
        <f t="shared" ref="BK51:BK67" si="29">I51+O51</f>
        <v>1</v>
      </c>
      <c r="BL51" s="303">
        <f t="shared" ref="BL51:BL67" si="30">SUM(BM51:BS51)</f>
        <v>84</v>
      </c>
      <c r="BM51" s="54">
        <f>IF(ISBLANK(A51),"",vlookup(LEFT(A51,1),Coordinate,9,false))</f>
        <v>0</v>
      </c>
      <c r="BN51" s="54">
        <f>IF(ISBLANK(A51),"",VLOOKUP(MID(A51,2,1),Coordinate,9,false))</f>
        <v>15</v>
      </c>
      <c r="BO51" s="54">
        <f>IF(ISBLANK(A51),"",VLOOKUP(MID(A51,3,1),Coordinate,9,false))</f>
        <v>14</v>
      </c>
      <c r="BP51" s="54">
        <f>IF(ISBLANK(A51),"",VLOOKUP(MID(A51,4,1),Coordinate,9,false))</f>
        <v>11</v>
      </c>
      <c r="BQ51" s="54">
        <f>IF(ISBLANK(A51),"",VLOOKUP(MID(A51,5,1),Coordinate,9,false))</f>
        <v>14</v>
      </c>
      <c r="BR51" s="54">
        <f>IF(ISBLANK(A51),"",VLOOKUP(MID(A51,6,1),Coordinate,9,false))</f>
        <v>6</v>
      </c>
      <c r="BS51" s="84">
        <f>IF(ISBLANK(A51),"",VLOOKUP(RIGHT(A51,1),Coordinate,9,false))</f>
        <v>24</v>
      </c>
      <c r="BT51" s="53"/>
    </row>
    <row r="52">
      <c r="A52" s="305" t="s">
        <v>1682</v>
      </c>
      <c r="B52" s="302" t="str">
        <f>IF(ISBLANK(A52),"",if(C52="","N",if(VLOOKUP(BL52,NewPlanet,3,false)=C52,"Y","N")))</f>
        <v>Y</v>
      </c>
      <c r="C52" s="287" t="s">
        <v>1683</v>
      </c>
      <c r="D52" s="53" t="s">
        <v>119</v>
      </c>
      <c r="E52" s="52"/>
      <c r="F52" s="52"/>
      <c r="G52" s="52"/>
      <c r="H52" s="52"/>
      <c r="I52" s="54">
        <f t="shared" si="25"/>
        <v>1</v>
      </c>
      <c r="J52" s="52"/>
      <c r="K52" s="52"/>
      <c r="L52" s="52"/>
      <c r="M52" s="52"/>
      <c r="N52" s="52"/>
      <c r="O52" s="54">
        <f t="shared" si="26"/>
        <v>0</v>
      </c>
      <c r="P52" s="55" t="s">
        <v>131</v>
      </c>
      <c r="Q52" s="64" t="s">
        <v>119</v>
      </c>
      <c r="R52" s="57" t="s">
        <v>124</v>
      </c>
      <c r="S52" s="66"/>
      <c r="T52" s="59" t="s">
        <v>124</v>
      </c>
      <c r="U52" s="67"/>
      <c r="V52" s="61"/>
      <c r="W52" s="62"/>
      <c r="X52" s="52"/>
      <c r="Y52" s="63"/>
      <c r="Z52" s="52"/>
      <c r="AA52" s="52"/>
      <c r="AB52" s="52"/>
      <c r="AC52" s="65"/>
      <c r="AD52" s="52"/>
      <c r="AE52" s="52"/>
      <c r="AF52" s="52"/>
      <c r="AG52" s="65"/>
      <c r="AH52" s="52"/>
      <c r="AI52" s="52"/>
      <c r="AJ52" s="52"/>
      <c r="AK52" s="65"/>
      <c r="AL52" s="52"/>
      <c r="AM52" s="52"/>
      <c r="AN52" s="52"/>
      <c r="AO52" s="56"/>
      <c r="AP52" s="56"/>
      <c r="AQ52" s="58"/>
      <c r="AR52" s="58"/>
      <c r="AS52" s="60"/>
      <c r="AT52" s="60"/>
      <c r="AU52" s="61"/>
      <c r="AV52" s="62"/>
      <c r="AW52" s="31">
        <f t="shared" si="27"/>
        <v>0</v>
      </c>
      <c r="AX52" s="63"/>
      <c r="AY52" s="75"/>
      <c r="AZ52" s="75"/>
      <c r="BA52" s="89"/>
      <c r="BB52" s="89"/>
      <c r="BC52" s="76"/>
      <c r="BD52" s="78"/>
      <c r="BE52" s="78"/>
      <c r="BF52" s="79"/>
      <c r="BG52" s="79"/>
      <c r="BH52" s="31">
        <f t="shared" si="28"/>
        <v>0</v>
      </c>
      <c r="BI52" s="81" t="s">
        <v>1684</v>
      </c>
      <c r="BJ52" s="84">
        <f>IF(ISBLANK(A52),"",VLOOKUP(LEFT(A52,1),Coordinate,2,FALSE))</f>
        <v>1</v>
      </c>
      <c r="BK52" s="54">
        <f t="shared" si="29"/>
        <v>1</v>
      </c>
      <c r="BL52" s="303">
        <f t="shared" si="30"/>
        <v>81</v>
      </c>
      <c r="BM52" s="54">
        <f>IF(ISBLANK(A52),"",vlookup(LEFT(A52,1),Coordinate,9,false))</f>
        <v>0</v>
      </c>
      <c r="BN52" s="54">
        <f>IF(ISBLANK(A52),"",VLOOKUP(MID(A52,2,1),Coordinate,9,false))</f>
        <v>15</v>
      </c>
      <c r="BO52" s="54">
        <f>IF(ISBLANK(A52),"",VLOOKUP(MID(A52,3,1),Coordinate,9,false))</f>
        <v>14</v>
      </c>
      <c r="BP52" s="54">
        <f>IF(ISBLANK(A52),"",VLOOKUP(MID(A52,4,1),Coordinate,9,false))</f>
        <v>19</v>
      </c>
      <c r="BQ52" s="54">
        <f>IF(ISBLANK(A52),"",VLOOKUP(MID(A52,5,1),Coordinate,9,false))</f>
        <v>0</v>
      </c>
      <c r="BR52" s="54">
        <f>IF(ISBLANK(A52),"",VLOOKUP(MID(A52,6,1),Coordinate,9,false))</f>
        <v>19</v>
      </c>
      <c r="BS52" s="84">
        <f>IF(ISBLANK(A52),"",VLOOKUP(RIGHT(A52,1),Coordinate,9,false))</f>
        <v>14</v>
      </c>
      <c r="BT52" s="53"/>
    </row>
    <row r="53">
      <c r="A53" s="305" t="s">
        <v>1686</v>
      </c>
      <c r="B53" s="302" t="str">
        <f>IF(ISBLANK(A53),"",if(C53="","N",if(VLOOKUP(BL53,NewPlanet,3,false)=C53,"Y","N")))</f>
        <v>Y</v>
      </c>
      <c r="C53" s="287" t="s">
        <v>1269</v>
      </c>
      <c r="D53" s="52"/>
      <c r="E53" s="52"/>
      <c r="F53" s="53" t="s">
        <v>119</v>
      </c>
      <c r="G53" s="52"/>
      <c r="H53" s="52"/>
      <c r="I53" s="54">
        <f t="shared" si="25"/>
        <v>1</v>
      </c>
      <c r="J53" s="52"/>
      <c r="K53" s="52"/>
      <c r="L53" s="52"/>
      <c r="M53" s="52"/>
      <c r="N53" s="52"/>
      <c r="O53" s="54">
        <f t="shared" si="26"/>
        <v>0</v>
      </c>
      <c r="P53" s="55" t="s">
        <v>123</v>
      </c>
      <c r="Q53" s="56"/>
      <c r="R53" s="57" t="s">
        <v>131</v>
      </c>
      <c r="S53" s="58"/>
      <c r="T53" s="59" t="s">
        <v>394</v>
      </c>
      <c r="U53" s="60"/>
      <c r="V53" s="68" t="s">
        <v>119</v>
      </c>
      <c r="W53" s="62"/>
      <c r="X53" s="52"/>
      <c r="Y53" s="63"/>
      <c r="Z53" s="53">
        <v>6.0</v>
      </c>
      <c r="AA53" s="53">
        <v>3.0</v>
      </c>
      <c r="AB53" s="52"/>
      <c r="AC53" s="65"/>
      <c r="AD53" s="52"/>
      <c r="AE53" s="52"/>
      <c r="AF53" s="52"/>
      <c r="AG53" s="65"/>
      <c r="AH53" s="52"/>
      <c r="AI53" s="52"/>
      <c r="AJ53" s="52"/>
      <c r="AK53" s="65"/>
      <c r="AL53" s="52"/>
      <c r="AM53" s="52"/>
      <c r="AN53" s="52"/>
      <c r="AO53" s="64">
        <v>3.0</v>
      </c>
      <c r="AP53" s="56"/>
      <c r="AQ53" s="58"/>
      <c r="AR53" s="66">
        <v>4.0</v>
      </c>
      <c r="AS53" s="60"/>
      <c r="AT53" s="60"/>
      <c r="AU53" s="68">
        <v>4.0</v>
      </c>
      <c r="AV53" s="62"/>
      <c r="AW53" s="31">
        <f t="shared" si="27"/>
        <v>20</v>
      </c>
      <c r="AX53" s="63"/>
      <c r="AY53" s="69"/>
      <c r="AZ53" s="69"/>
      <c r="BA53" s="71"/>
      <c r="BB53" s="71"/>
      <c r="BC53" s="72"/>
      <c r="BD53" s="73"/>
      <c r="BE53" s="73"/>
      <c r="BF53" s="74"/>
      <c r="BG53" s="74"/>
      <c r="BH53" s="31">
        <f t="shared" si="28"/>
        <v>0</v>
      </c>
      <c r="BI53" s="139"/>
      <c r="BJ53" s="84">
        <f>IF(ISBLANK(A53),"",VLOOKUP(LEFT(A53,1),Coordinate,2,FALSE))</f>
        <v>1</v>
      </c>
      <c r="BK53" s="54">
        <f t="shared" si="29"/>
        <v>1</v>
      </c>
      <c r="BL53" s="303">
        <f t="shared" si="30"/>
        <v>59</v>
      </c>
      <c r="BM53" s="54">
        <f>IF(ISBLANK(A53),"",vlookup(LEFT(A53,1),Coordinate,9,false))</f>
        <v>0</v>
      </c>
      <c r="BN53" s="54">
        <f>IF(ISBLANK(A53),"",VLOOKUP(MID(A53,2,1),Coordinate,9,false))</f>
        <v>17</v>
      </c>
      <c r="BO53" s="54">
        <f>IF(ISBLANK(A53),"",VLOOKUP(MID(A53,3,1),Coordinate,9,false))</f>
        <v>2</v>
      </c>
      <c r="BP53" s="54">
        <f>IF(ISBLANK(A53),"",VLOOKUP(MID(A53,4,1),Coordinate,9,false))</f>
        <v>7</v>
      </c>
      <c r="BQ53" s="54">
        <f>IF(ISBLANK(A53),"",VLOOKUP(MID(A53,5,1),Coordinate,9,false))</f>
        <v>8</v>
      </c>
      <c r="BR53" s="54">
        <f>IF(ISBLANK(A53),"",VLOOKUP(MID(A53,6,1),Coordinate,9,false))</f>
        <v>21</v>
      </c>
      <c r="BS53" s="84">
        <f>IF(ISBLANK(A53),"",VLOOKUP(RIGHT(A53,1),Coordinate,9,false))</f>
        <v>4</v>
      </c>
      <c r="BT53" s="53"/>
    </row>
    <row r="54">
      <c r="A54" s="305" t="s">
        <v>508</v>
      </c>
      <c r="B54" s="302" t="str">
        <f>IF(ISBLANK(A54),"",if(C54="","N",if(VLOOKUP(BL54,NewPlanet,3,false)=C54,"Y","N")))</f>
        <v>Y</v>
      </c>
      <c r="C54" s="287" t="s">
        <v>1291</v>
      </c>
      <c r="D54" s="52"/>
      <c r="E54" s="52"/>
      <c r="F54" s="53" t="s">
        <v>119</v>
      </c>
      <c r="G54" s="52"/>
      <c r="H54" s="52"/>
      <c r="I54" s="54">
        <f t="shared" si="25"/>
        <v>1</v>
      </c>
      <c r="J54" s="52"/>
      <c r="K54" s="52"/>
      <c r="L54" s="52"/>
      <c r="M54" s="52"/>
      <c r="N54" s="52"/>
      <c r="O54" s="54">
        <f t="shared" si="26"/>
        <v>0</v>
      </c>
      <c r="P54" s="55" t="s">
        <v>123</v>
      </c>
      <c r="Q54" s="64"/>
      <c r="R54" s="57" t="s">
        <v>123</v>
      </c>
      <c r="S54" s="66"/>
      <c r="T54" s="59" t="s">
        <v>125</v>
      </c>
      <c r="U54" s="67"/>
      <c r="V54" s="61"/>
      <c r="W54" s="62"/>
      <c r="X54" s="52"/>
      <c r="Y54" s="29"/>
      <c r="Z54" s="53">
        <v>3.0</v>
      </c>
      <c r="AA54" s="53">
        <v>4.0</v>
      </c>
      <c r="AB54" s="52"/>
      <c r="AC54" s="31"/>
      <c r="AD54" s="53"/>
      <c r="AE54" s="52"/>
      <c r="AF54" s="53"/>
      <c r="AG54" s="31"/>
      <c r="AH54" s="52"/>
      <c r="AI54" s="53"/>
      <c r="AJ54" s="53"/>
      <c r="AK54" s="31"/>
      <c r="AL54" s="53"/>
      <c r="AM54" s="52"/>
      <c r="AN54" s="53"/>
      <c r="AO54" s="64">
        <v>5.0</v>
      </c>
      <c r="AP54" s="56"/>
      <c r="AQ54" s="66">
        <v>7.0</v>
      </c>
      <c r="AR54" s="66"/>
      <c r="AS54" s="67">
        <v>1.0</v>
      </c>
      <c r="AT54" s="60"/>
      <c r="AU54" s="61"/>
      <c r="AV54" s="62"/>
      <c r="AW54" s="31">
        <f t="shared" si="27"/>
        <v>20</v>
      </c>
      <c r="AX54" s="29"/>
      <c r="AY54" s="75"/>
      <c r="AZ54" s="75"/>
      <c r="BA54" s="89"/>
      <c r="BB54" s="89"/>
      <c r="BC54" s="76"/>
      <c r="BD54" s="78"/>
      <c r="BE54" s="78"/>
      <c r="BF54" s="79"/>
      <c r="BG54" s="79"/>
      <c r="BH54" s="31">
        <f t="shared" si="28"/>
        <v>0</v>
      </c>
      <c r="BI54" s="81" t="s">
        <v>1689</v>
      </c>
      <c r="BJ54" s="84">
        <f>IF(ISBLANK(A54),"",VLOOKUP(LEFT(A54,1),Coordinate,2,FALSE))</f>
        <v>1</v>
      </c>
      <c r="BK54" s="54">
        <f t="shared" si="29"/>
        <v>1</v>
      </c>
      <c r="BL54" s="303">
        <f t="shared" si="30"/>
        <v>70</v>
      </c>
      <c r="BM54" s="54">
        <f>IF(ISBLANK(A54),"",vlookup(LEFT(A54,1),Coordinate,9,false))</f>
        <v>0</v>
      </c>
      <c r="BN54" s="54">
        <f>IF(ISBLANK(A54),"",VLOOKUP(MID(A54,2,1),Coordinate,9,false))</f>
        <v>17</v>
      </c>
      <c r="BO54" s="54">
        <f>IF(ISBLANK(A54),"",VLOOKUP(MID(A54,3,1),Coordinate,9,false))</f>
        <v>17</v>
      </c>
      <c r="BP54" s="54">
        <f>IF(ISBLANK(A54),"",VLOOKUP(MID(A54,4,1),Coordinate,9,false))</f>
        <v>0</v>
      </c>
      <c r="BQ54" s="54">
        <f>IF(ISBLANK(A54),"",VLOOKUP(MID(A54,5,1),Coordinate,9,false))</f>
        <v>10</v>
      </c>
      <c r="BR54" s="54">
        <f>IF(ISBLANK(A54),"",VLOOKUP(MID(A54,6,1),Coordinate,9,false))</f>
        <v>8</v>
      </c>
      <c r="BS54" s="84">
        <f>IF(ISBLANK(A54),"",VLOOKUP(RIGHT(A54,1),Coordinate,9,false))</f>
        <v>18</v>
      </c>
      <c r="BT54" s="53"/>
    </row>
    <row r="55">
      <c r="A55" s="305" t="s">
        <v>1691</v>
      </c>
      <c r="B55" s="302" t="str">
        <f>IF(ISBLANK(A55),"",if(C55="","N",if(VLOOKUP(BL55,NewPlanet,3,false)=C55,"Y","N")))</f>
        <v>Y</v>
      </c>
      <c r="C55" s="287" t="s">
        <v>1364</v>
      </c>
      <c r="D55" s="52"/>
      <c r="E55" s="52"/>
      <c r="F55" s="53" t="s">
        <v>119</v>
      </c>
      <c r="G55" s="52"/>
      <c r="H55" s="52"/>
      <c r="I55" s="54">
        <f t="shared" si="25"/>
        <v>1</v>
      </c>
      <c r="J55" s="52"/>
      <c r="K55" s="52"/>
      <c r="L55" s="52"/>
      <c r="M55" s="52"/>
      <c r="N55" s="52"/>
      <c r="O55" s="54">
        <f t="shared" si="26"/>
        <v>0</v>
      </c>
      <c r="P55" s="55" t="s">
        <v>124</v>
      </c>
      <c r="Q55" s="56"/>
      <c r="R55" s="57" t="s">
        <v>124</v>
      </c>
      <c r="S55" s="58"/>
      <c r="T55" s="59" t="s">
        <v>124</v>
      </c>
      <c r="U55" s="60"/>
      <c r="V55" s="61"/>
      <c r="W55" s="62"/>
      <c r="X55" s="52"/>
      <c r="Y55" s="63"/>
      <c r="Z55" s="53">
        <v>5.0</v>
      </c>
      <c r="AA55" s="53">
        <v>5.0</v>
      </c>
      <c r="AB55" s="53">
        <v>10.0</v>
      </c>
      <c r="AC55" s="65"/>
      <c r="AD55" s="52"/>
      <c r="AE55" s="52"/>
      <c r="AF55" s="52"/>
      <c r="AG55" s="65"/>
      <c r="AH55" s="52"/>
      <c r="AI55" s="52"/>
      <c r="AJ55" s="52"/>
      <c r="AK55" s="65"/>
      <c r="AL55" s="52"/>
      <c r="AM55" s="52"/>
      <c r="AN55" s="52"/>
      <c r="AO55" s="56"/>
      <c r="AP55" s="56"/>
      <c r="AQ55" s="58"/>
      <c r="AR55" s="58"/>
      <c r="AS55" s="60"/>
      <c r="AT55" s="60"/>
      <c r="AU55" s="61"/>
      <c r="AV55" s="62"/>
      <c r="AW55" s="31">
        <f t="shared" si="27"/>
        <v>20</v>
      </c>
      <c r="AX55" s="63"/>
      <c r="AY55" s="69"/>
      <c r="AZ55" s="69"/>
      <c r="BA55" s="71"/>
      <c r="BB55" s="71"/>
      <c r="BC55" s="72"/>
      <c r="BD55" s="73"/>
      <c r="BE55" s="73"/>
      <c r="BF55" s="74"/>
      <c r="BG55" s="74"/>
      <c r="BH55" s="31">
        <f t="shared" si="28"/>
        <v>0</v>
      </c>
      <c r="BI55" s="139"/>
      <c r="BJ55" s="84">
        <f>IF(ISBLANK(A55),"",VLOOKUP(LEFT(A55,1),Coordinate,2,FALSE))</f>
        <v>1</v>
      </c>
      <c r="BK55" s="54">
        <f t="shared" si="29"/>
        <v>1</v>
      </c>
      <c r="BL55" s="303">
        <f t="shared" si="30"/>
        <v>102</v>
      </c>
      <c r="BM55" s="54">
        <f>IF(ISBLANK(A55),"",vlookup(LEFT(A55,1),Coordinate,9,false))</f>
        <v>0</v>
      </c>
      <c r="BN55" s="54">
        <f>IF(ISBLANK(A55),"",VLOOKUP(MID(A55,2,1),Coordinate,9,false))</f>
        <v>17</v>
      </c>
      <c r="BO55" s="54">
        <f>IF(ISBLANK(A55),"",VLOOKUP(MID(A55,3,1),Coordinate,9,false))</f>
        <v>17</v>
      </c>
      <c r="BP55" s="54">
        <f>IF(ISBLANK(A55),"",VLOOKUP(MID(A55,4,1),Coordinate,9,false))</f>
        <v>17</v>
      </c>
      <c r="BQ55" s="54">
        <f>IF(ISBLANK(A55),"",VLOOKUP(MID(A55,5,1),Coordinate,9,false))</f>
        <v>17</v>
      </c>
      <c r="BR55" s="54">
        <f>IF(ISBLANK(A55),"",VLOOKUP(MID(A55,6,1),Coordinate,9,false))</f>
        <v>17</v>
      </c>
      <c r="BS55" s="84">
        <f>IF(ISBLANK(A55),"",VLOOKUP(RIGHT(A55,1),Coordinate,9,false))</f>
        <v>17</v>
      </c>
      <c r="BT55" s="53"/>
    </row>
    <row r="56">
      <c r="A56" s="305" t="s">
        <v>1693</v>
      </c>
      <c r="B56" s="302" t="str">
        <f>IF(ISBLANK(A56),"",if(C56="","N",if(VLOOKUP(BL56,NewPlanet,3,false)=C56,"Y","N")))</f>
        <v>Y</v>
      </c>
      <c r="C56" s="287" t="s">
        <v>1283</v>
      </c>
      <c r="D56" s="52"/>
      <c r="E56" s="53" t="s">
        <v>119</v>
      </c>
      <c r="F56" s="52"/>
      <c r="G56" s="52"/>
      <c r="H56" s="52"/>
      <c r="I56" s="54">
        <f t="shared" si="25"/>
        <v>1</v>
      </c>
      <c r="J56" s="52"/>
      <c r="K56" s="52"/>
      <c r="L56" s="52"/>
      <c r="M56" s="52"/>
      <c r="N56" s="52"/>
      <c r="O56" s="54">
        <f t="shared" si="26"/>
        <v>0</v>
      </c>
      <c r="P56" s="55" t="s">
        <v>123</v>
      </c>
      <c r="Q56" s="64"/>
      <c r="R56" s="57" t="s">
        <v>123</v>
      </c>
      <c r="S56" s="66"/>
      <c r="T56" s="59" t="s">
        <v>124</v>
      </c>
      <c r="U56" s="67"/>
      <c r="V56" s="61"/>
      <c r="W56" s="62"/>
      <c r="X56" s="52"/>
      <c r="Y56" s="29"/>
      <c r="Z56" s="53">
        <v>3.0</v>
      </c>
      <c r="AA56" s="53">
        <v>2.0</v>
      </c>
      <c r="AB56" s="53">
        <v>6.0</v>
      </c>
      <c r="AC56" s="31"/>
      <c r="AD56" s="52"/>
      <c r="AE56" s="53"/>
      <c r="AF56" s="52"/>
      <c r="AG56" s="31"/>
      <c r="AH56" s="52"/>
      <c r="AI56" s="52"/>
      <c r="AJ56" s="52"/>
      <c r="AK56" s="31"/>
      <c r="AL56" s="52"/>
      <c r="AM56" s="52"/>
      <c r="AN56" s="52"/>
      <c r="AO56" s="64">
        <v>5.0</v>
      </c>
      <c r="AP56" s="56"/>
      <c r="AQ56" s="66"/>
      <c r="AR56" s="66"/>
      <c r="AS56" s="60"/>
      <c r="AT56" s="60"/>
      <c r="AU56" s="68">
        <v>1.0</v>
      </c>
      <c r="AV56" s="62"/>
      <c r="AW56" s="31">
        <f t="shared" si="27"/>
        <v>17</v>
      </c>
      <c r="AX56" s="29"/>
      <c r="AY56" s="69"/>
      <c r="AZ56" s="69"/>
      <c r="BA56" s="71"/>
      <c r="BB56" s="71"/>
      <c r="BC56" s="72"/>
      <c r="BD56" s="73"/>
      <c r="BE56" s="73"/>
      <c r="BF56" s="74"/>
      <c r="BG56" s="74"/>
      <c r="BH56" s="31">
        <f t="shared" si="28"/>
        <v>0</v>
      </c>
      <c r="BI56" s="139"/>
      <c r="BJ56" s="84">
        <f>IF(ISBLANK(A56),"",VLOOKUP(LEFT(A56,1),Coordinate,2,FALSE))</f>
        <v>1</v>
      </c>
      <c r="BK56" s="54">
        <f t="shared" si="29"/>
        <v>1</v>
      </c>
      <c r="BL56" s="303">
        <f t="shared" si="30"/>
        <v>66</v>
      </c>
      <c r="BM56" s="54">
        <f>IF(ISBLANK(A56),"",vlookup(LEFT(A56,1),Coordinate,9,false))</f>
        <v>0</v>
      </c>
      <c r="BN56" s="54">
        <f>IF(ISBLANK(A56),"",VLOOKUP(MID(A56,2,1),Coordinate,9,false))</f>
        <v>18</v>
      </c>
      <c r="BO56" s="54">
        <f>IF(ISBLANK(A56),"",VLOOKUP(MID(A56,3,1),Coordinate,9,false))</f>
        <v>7</v>
      </c>
      <c r="BP56" s="54">
        <f>IF(ISBLANK(A56),"",VLOOKUP(MID(A56,4,1),Coordinate,9,false))</f>
        <v>11</v>
      </c>
      <c r="BQ56" s="54">
        <f>IF(ISBLANK(A56),"",VLOOKUP(MID(A56,5,1),Coordinate,9,false))</f>
        <v>4</v>
      </c>
      <c r="BR56" s="54">
        <f>IF(ISBLANK(A56),"",VLOOKUP(MID(A56,6,1),Coordinate,9,false))</f>
        <v>24</v>
      </c>
      <c r="BS56" s="84">
        <f>IF(ISBLANK(A56),"",VLOOKUP(RIGHT(A56,1),Coordinate,9,false))</f>
        <v>2</v>
      </c>
      <c r="BT56" s="53"/>
    </row>
    <row r="57">
      <c r="A57" s="305" t="s">
        <v>1698</v>
      </c>
      <c r="B57" s="302" t="str">
        <f>IF(ISBLANK(A57),"",if(C57="","N",if(VLOOKUP(BL57,NewPlanet,3,false)=C57,"Y","N")))</f>
        <v>Y</v>
      </c>
      <c r="C57" s="287" t="s">
        <v>1271</v>
      </c>
      <c r="D57" s="53" t="s">
        <v>119</v>
      </c>
      <c r="E57" s="52"/>
      <c r="F57" s="52"/>
      <c r="G57" s="52"/>
      <c r="H57" s="52"/>
      <c r="I57" s="54">
        <f t="shared" si="25"/>
        <v>1</v>
      </c>
      <c r="J57" s="52"/>
      <c r="K57" s="52"/>
      <c r="L57" s="52"/>
      <c r="M57" s="52"/>
      <c r="N57" s="52"/>
      <c r="O57" s="54">
        <f t="shared" si="26"/>
        <v>0</v>
      </c>
      <c r="P57" s="55" t="s">
        <v>123</v>
      </c>
      <c r="Q57" s="64"/>
      <c r="R57" s="57" t="s">
        <v>124</v>
      </c>
      <c r="S57" s="66"/>
      <c r="T57" s="59" t="s">
        <v>125</v>
      </c>
      <c r="U57" s="67" t="s">
        <v>119</v>
      </c>
      <c r="V57" s="68" t="s">
        <v>119</v>
      </c>
      <c r="W57" s="70" t="s">
        <v>119</v>
      </c>
      <c r="X57" s="52"/>
      <c r="Y57" s="63"/>
      <c r="Z57" s="52"/>
      <c r="AA57" s="52"/>
      <c r="AB57" s="52"/>
      <c r="AC57" s="65"/>
      <c r="AD57" s="52"/>
      <c r="AE57" s="52"/>
      <c r="AF57" s="52"/>
      <c r="AG57" s="65"/>
      <c r="AH57" s="52"/>
      <c r="AI57" s="52"/>
      <c r="AJ57" s="52"/>
      <c r="AK57" s="65"/>
      <c r="AL57" s="52"/>
      <c r="AM57" s="52"/>
      <c r="AN57" s="52"/>
      <c r="AO57" s="56"/>
      <c r="AP57" s="56"/>
      <c r="AQ57" s="58"/>
      <c r="AR57" s="58"/>
      <c r="AS57" s="60"/>
      <c r="AT57" s="60"/>
      <c r="AU57" s="61"/>
      <c r="AV57" s="62"/>
      <c r="AW57" s="31">
        <f t="shared" si="27"/>
        <v>0</v>
      </c>
      <c r="AX57" s="63"/>
      <c r="AY57" s="75"/>
      <c r="AZ57" s="75"/>
      <c r="BA57" s="89"/>
      <c r="BB57" s="89"/>
      <c r="BC57" s="76"/>
      <c r="BD57" s="78"/>
      <c r="BE57" s="78"/>
      <c r="BF57" s="79"/>
      <c r="BG57" s="79"/>
      <c r="BH57" s="31">
        <f t="shared" si="28"/>
        <v>0</v>
      </c>
      <c r="BI57" s="81" t="s">
        <v>1699</v>
      </c>
      <c r="BJ57" s="84">
        <f>IF(ISBLANK(A57),"",VLOOKUP(LEFT(A57,1),Coordinate,2,FALSE))</f>
        <v>1</v>
      </c>
      <c r="BK57" s="54">
        <f t="shared" si="29"/>
        <v>1</v>
      </c>
      <c r="BL57" s="303">
        <f t="shared" si="30"/>
        <v>60</v>
      </c>
      <c r="BM57" s="54">
        <f>IF(ISBLANK(A57),"",vlookup(LEFT(A57,1),Coordinate,9,false))</f>
        <v>0</v>
      </c>
      <c r="BN57" s="54">
        <f>IF(ISBLANK(A57),"",VLOOKUP(MID(A57,2,1),Coordinate,9,false))</f>
        <v>19</v>
      </c>
      <c r="BO57" s="54">
        <f>IF(ISBLANK(A57),"",VLOOKUP(MID(A57,3,1),Coordinate,9,false))</f>
        <v>1</v>
      </c>
      <c r="BP57" s="54">
        <f>IF(ISBLANK(A57),"",VLOOKUP(MID(A57,4,1),Coordinate,9,false))</f>
        <v>23</v>
      </c>
      <c r="BQ57" s="54">
        <f>IF(ISBLANK(A57),"",VLOOKUP(MID(A57,5,1),Coordinate,9,false))</f>
        <v>11</v>
      </c>
      <c r="BR57" s="54">
        <f>IF(ISBLANK(A57),"",VLOOKUP(MID(A57,6,1),Coordinate,9,false))</f>
        <v>0</v>
      </c>
      <c r="BS57" s="84">
        <f>IF(ISBLANK(A57),"",VLOOKUP(RIGHT(A57,1),Coordinate,9,false))</f>
        <v>6</v>
      </c>
      <c r="BT57" s="53"/>
    </row>
    <row r="58">
      <c r="A58" s="305" t="s">
        <v>1481</v>
      </c>
      <c r="B58" s="302" t="str">
        <f>IF(ISBLANK(A58),"",if(C58="","N",if(VLOOKUP(BL58,NewPlanet,3,false)=C58,"Y","N")))</f>
        <v>Y</v>
      </c>
      <c r="C58" s="287" t="s">
        <v>1281</v>
      </c>
      <c r="D58" s="52"/>
      <c r="E58" s="52"/>
      <c r="F58" s="53" t="s">
        <v>119</v>
      </c>
      <c r="G58" s="52"/>
      <c r="H58" s="52"/>
      <c r="I58" s="54">
        <f t="shared" si="25"/>
        <v>1</v>
      </c>
      <c r="J58" s="52"/>
      <c r="K58" s="52"/>
      <c r="L58" s="52"/>
      <c r="M58" s="52"/>
      <c r="N58" s="52"/>
      <c r="O58" s="54">
        <f t="shared" si="26"/>
        <v>0</v>
      </c>
      <c r="P58" s="55" t="s">
        <v>124</v>
      </c>
      <c r="Q58" s="64"/>
      <c r="R58" s="57" t="s">
        <v>131</v>
      </c>
      <c r="S58" s="66" t="s">
        <v>119</v>
      </c>
      <c r="T58" s="59" t="s">
        <v>124</v>
      </c>
      <c r="U58" s="67"/>
      <c r="V58" s="68" t="s">
        <v>119</v>
      </c>
      <c r="W58" s="62"/>
      <c r="X58" s="52"/>
      <c r="Y58" s="29"/>
      <c r="Z58" s="53">
        <v>4.0</v>
      </c>
      <c r="AA58" s="53">
        <v>3.0</v>
      </c>
      <c r="AB58" s="53">
        <v>4.0</v>
      </c>
      <c r="AC58" s="31"/>
      <c r="AD58" s="52"/>
      <c r="AE58" s="52"/>
      <c r="AF58" s="52"/>
      <c r="AG58" s="31"/>
      <c r="AH58" s="52"/>
      <c r="AI58" s="52"/>
      <c r="AJ58" s="52"/>
      <c r="AK58" s="31"/>
      <c r="AL58" s="52"/>
      <c r="AM58" s="52"/>
      <c r="AN58" s="52"/>
      <c r="AO58" s="56"/>
      <c r="AP58" s="56"/>
      <c r="AQ58" s="58"/>
      <c r="AR58" s="58"/>
      <c r="AS58" s="60"/>
      <c r="AT58" s="60"/>
      <c r="AU58" s="61"/>
      <c r="AV58" s="62"/>
      <c r="AW58" s="31">
        <f t="shared" si="27"/>
        <v>11</v>
      </c>
      <c r="AX58" s="29"/>
      <c r="AY58" s="75"/>
      <c r="AZ58" s="75"/>
      <c r="BA58" s="89">
        <v>2.0</v>
      </c>
      <c r="BB58" s="89"/>
      <c r="BC58" s="76"/>
      <c r="BD58" s="78">
        <v>4.0</v>
      </c>
      <c r="BE58" s="78">
        <v>3.0</v>
      </c>
      <c r="BF58" s="79"/>
      <c r="BG58" s="79"/>
      <c r="BH58" s="31">
        <f t="shared" si="28"/>
        <v>9</v>
      </c>
      <c r="BI58" s="81"/>
      <c r="BJ58" s="84">
        <f>IF(ISBLANK(A58),"",VLOOKUP(LEFT(A58,1),Coordinate,2,FALSE))</f>
        <v>1</v>
      </c>
      <c r="BK58" s="54">
        <f t="shared" si="29"/>
        <v>1</v>
      </c>
      <c r="BL58" s="303">
        <f t="shared" si="30"/>
        <v>65</v>
      </c>
      <c r="BM58" s="54">
        <f>IF(ISBLANK(A58),"",vlookup(LEFT(A58,1),Coordinate,9,false))</f>
        <v>0</v>
      </c>
      <c r="BN58" s="54">
        <f>IF(ISBLANK(A58),"",VLOOKUP(MID(A58,2,1),Coordinate,9,false))</f>
        <v>19</v>
      </c>
      <c r="BO58" s="54">
        <f>IF(ISBLANK(A58),"",VLOOKUP(MID(A58,3,1),Coordinate,9,false))</f>
        <v>4</v>
      </c>
      <c r="BP58" s="54">
        <f>IF(ISBLANK(A58),"",VLOOKUP(MID(A58,4,1),Coordinate,9,false))</f>
        <v>12</v>
      </c>
      <c r="BQ58" s="54">
        <f>IF(ISBLANK(A58),"",VLOOKUP(MID(A58,5,1),Coordinate,9,false))</f>
        <v>15</v>
      </c>
      <c r="BR58" s="54">
        <f>IF(ISBLANK(A58),"",VLOOKUP(MID(A58,6,1),Coordinate,9,false))</f>
        <v>11</v>
      </c>
      <c r="BS58" s="84">
        <f>IF(ISBLANK(A58),"",VLOOKUP(RIGHT(A58,1),Coordinate,9,false))</f>
        <v>4</v>
      </c>
      <c r="BT58" s="52"/>
    </row>
    <row r="59">
      <c r="A59" s="305" t="s">
        <v>1483</v>
      </c>
      <c r="B59" s="302" t="str">
        <f>IF(ISBLANK(A59),"",if(C59="","N",if(VLOOKUP(BL59,NewPlanet,3,false)=C59,"Y","N")))</f>
        <v>Y</v>
      </c>
      <c r="C59" s="287" t="s">
        <v>1352</v>
      </c>
      <c r="D59" s="53" t="s">
        <v>119</v>
      </c>
      <c r="E59" s="53"/>
      <c r="F59" s="53"/>
      <c r="G59" s="52"/>
      <c r="H59" s="52"/>
      <c r="I59" s="54">
        <f t="shared" si="25"/>
        <v>1</v>
      </c>
      <c r="J59" s="52"/>
      <c r="K59" s="52"/>
      <c r="L59" s="52"/>
      <c r="M59" s="52"/>
      <c r="N59" s="52"/>
      <c r="O59" s="54">
        <f t="shared" si="26"/>
        <v>0</v>
      </c>
      <c r="P59" s="55" t="s">
        <v>123</v>
      </c>
      <c r="Q59" s="64"/>
      <c r="R59" s="57" t="s">
        <v>124</v>
      </c>
      <c r="S59" s="66"/>
      <c r="T59" s="59" t="s">
        <v>124</v>
      </c>
      <c r="U59" s="67"/>
      <c r="V59" s="68"/>
      <c r="W59" s="70"/>
      <c r="X59" s="53"/>
      <c r="Y59" s="29"/>
      <c r="Z59" s="53"/>
      <c r="AA59" s="53"/>
      <c r="AB59" s="53"/>
      <c r="AC59" s="31"/>
      <c r="AD59" s="53"/>
      <c r="AE59" s="53"/>
      <c r="AF59" s="53"/>
      <c r="AG59" s="31"/>
      <c r="AH59" s="53"/>
      <c r="AI59" s="53"/>
      <c r="AJ59" s="53"/>
      <c r="AK59" s="31"/>
      <c r="AL59" s="53"/>
      <c r="AM59" s="53"/>
      <c r="AN59" s="53"/>
      <c r="AO59" s="64"/>
      <c r="AP59" s="64"/>
      <c r="AQ59" s="66"/>
      <c r="AR59" s="66"/>
      <c r="AS59" s="67"/>
      <c r="AT59" s="67"/>
      <c r="AU59" s="68"/>
      <c r="AV59" s="70"/>
      <c r="AW59" s="31">
        <f t="shared" si="27"/>
        <v>0</v>
      </c>
      <c r="AX59" s="29"/>
      <c r="AY59" s="75"/>
      <c r="AZ59" s="75"/>
      <c r="BA59" s="89"/>
      <c r="BB59" s="89"/>
      <c r="BC59" s="76"/>
      <c r="BD59" s="78"/>
      <c r="BE59" s="78"/>
      <c r="BF59" s="79"/>
      <c r="BG59" s="79"/>
      <c r="BH59" s="31">
        <f t="shared" si="28"/>
        <v>0</v>
      </c>
      <c r="BI59" s="81"/>
      <c r="BJ59" s="84">
        <f>IF(ISBLANK(A59),"",VLOOKUP(LEFT(A59,1),Coordinate,2,FALSE))</f>
        <v>1</v>
      </c>
      <c r="BK59" s="54">
        <f t="shared" si="29"/>
        <v>1</v>
      </c>
      <c r="BL59" s="303">
        <f t="shared" si="30"/>
        <v>96</v>
      </c>
      <c r="BM59" s="54">
        <f>IF(ISBLANK(A59),"",vlookup(LEFT(A59,1),Coordinate,9,false))</f>
        <v>0</v>
      </c>
      <c r="BN59" s="54">
        <f>IF(ISBLANK(A59),"",VLOOKUP(MID(A59,2,1),Coordinate,9,false))</f>
        <v>19</v>
      </c>
      <c r="BO59" s="54">
        <f>IF(ISBLANK(A59),"",VLOOKUP(MID(A59,3,1),Coordinate,9,false))</f>
        <v>17</v>
      </c>
      <c r="BP59" s="54">
        <f>IF(ISBLANK(A59),"",VLOOKUP(MID(A59,4,1),Coordinate,9,false))</f>
        <v>14</v>
      </c>
      <c r="BQ59" s="54">
        <f>IF(ISBLANK(A59),"",VLOOKUP(MID(A59,5,1),Coordinate,9,false))</f>
        <v>15</v>
      </c>
      <c r="BR59" s="54">
        <f>IF(ISBLANK(A59),"",VLOOKUP(MID(A59,6,1),Coordinate,9,false))</f>
        <v>7</v>
      </c>
      <c r="BS59" s="84">
        <f>IF(ISBLANK(A59),"",VLOOKUP(RIGHT(A59,1),Coordinate,9,false))</f>
        <v>24</v>
      </c>
      <c r="BT59" s="53"/>
    </row>
    <row r="60">
      <c r="A60" s="305" t="s">
        <v>1703</v>
      </c>
      <c r="B60" s="302" t="str">
        <f>IF(ISBLANK(A60),"",if(C60="","N",if(VLOOKUP(BL60,NewPlanet,3,false)=C60,"Y","N")))</f>
        <v>Y</v>
      </c>
      <c r="C60" s="287" t="s">
        <v>1287</v>
      </c>
      <c r="D60" s="52"/>
      <c r="E60" s="52"/>
      <c r="F60" s="53" t="s">
        <v>119</v>
      </c>
      <c r="G60" s="52"/>
      <c r="H60" s="52"/>
      <c r="I60" s="54">
        <f t="shared" si="25"/>
        <v>1</v>
      </c>
      <c r="J60" s="52"/>
      <c r="K60" s="52"/>
      <c r="L60" s="52"/>
      <c r="M60" s="52"/>
      <c r="N60" s="52"/>
      <c r="O60" s="54">
        <f t="shared" si="26"/>
        <v>0</v>
      </c>
      <c r="P60" s="55" t="s">
        <v>131</v>
      </c>
      <c r="Q60" s="56"/>
      <c r="R60" s="57" t="s">
        <v>123</v>
      </c>
      <c r="S60" s="66" t="s">
        <v>119</v>
      </c>
      <c r="T60" s="59" t="s">
        <v>394</v>
      </c>
      <c r="U60" s="60"/>
      <c r="V60" s="61"/>
      <c r="W60" s="70" t="s">
        <v>119</v>
      </c>
      <c r="X60" s="52"/>
      <c r="Y60" s="63"/>
      <c r="Z60" s="53">
        <v>3.0</v>
      </c>
      <c r="AA60" s="53">
        <v>3.0</v>
      </c>
      <c r="AB60" s="52"/>
      <c r="AC60" s="65"/>
      <c r="AD60" s="52"/>
      <c r="AE60" s="52"/>
      <c r="AF60" s="52"/>
      <c r="AG60" s="65"/>
      <c r="AH60" s="52"/>
      <c r="AI60" s="52"/>
      <c r="AJ60" s="52"/>
      <c r="AK60" s="65"/>
      <c r="AL60" s="52"/>
      <c r="AM60" s="52"/>
      <c r="AN60" s="52"/>
      <c r="AO60" s="56"/>
      <c r="AP60" s="64">
        <v>3.0</v>
      </c>
      <c r="AQ60" s="58"/>
      <c r="AR60" s="58"/>
      <c r="AS60" s="60"/>
      <c r="AT60" s="60"/>
      <c r="AU60" s="61"/>
      <c r="AV60" s="62"/>
      <c r="AW60" s="31">
        <f t="shared" si="27"/>
        <v>9</v>
      </c>
      <c r="AX60" s="63"/>
      <c r="AY60" s="69"/>
      <c r="AZ60" s="69"/>
      <c r="BA60" s="89">
        <v>4.0</v>
      </c>
      <c r="BB60" s="71"/>
      <c r="BC60" s="72"/>
      <c r="BD60" s="73"/>
      <c r="BE60" s="73"/>
      <c r="BF60" s="79">
        <v>7.0</v>
      </c>
      <c r="BG60" s="74"/>
      <c r="BH60" s="31">
        <f t="shared" si="28"/>
        <v>11</v>
      </c>
      <c r="BI60" s="139"/>
      <c r="BJ60" s="84">
        <f>IF(ISBLANK(A60),"",VLOOKUP(LEFT(A60,1),Coordinate,2,FALSE))</f>
        <v>1</v>
      </c>
      <c r="BK60" s="54">
        <f t="shared" si="29"/>
        <v>1</v>
      </c>
      <c r="BL60" s="303">
        <f t="shared" si="30"/>
        <v>68</v>
      </c>
      <c r="BM60" s="54">
        <f>IF(ISBLANK(A60),"",vlookup(LEFT(A60,1),Coordinate,9,false))</f>
        <v>0</v>
      </c>
      <c r="BN60" s="54">
        <f>IF(ISBLANK(A60),"",VLOOKUP(MID(A60,2,1),Coordinate,9,false))</f>
        <v>19</v>
      </c>
      <c r="BO60" s="54">
        <f>IF(ISBLANK(A60),"",VLOOKUP(MID(A60,3,1),Coordinate,9,false))</f>
        <v>19</v>
      </c>
      <c r="BP60" s="54">
        <f>IF(ISBLANK(A60),"",VLOOKUP(MID(A60,4,1),Coordinate,9,false))</f>
        <v>0</v>
      </c>
      <c r="BQ60" s="54">
        <f>IF(ISBLANK(A60),"",VLOOKUP(MID(A60,5,1),Coordinate,9,false))</f>
        <v>2</v>
      </c>
      <c r="BR60" s="54">
        <f>IF(ISBLANK(A60),"",VLOOKUP(MID(A60,6,1),Coordinate,9,false))</f>
        <v>10</v>
      </c>
      <c r="BS60" s="84">
        <f>IF(ISBLANK(A60),"",VLOOKUP(RIGHT(A60,1),Coordinate,9,false))</f>
        <v>18</v>
      </c>
      <c r="BT60" s="52"/>
    </row>
    <row r="61">
      <c r="A61" s="305" t="s">
        <v>1705</v>
      </c>
      <c r="B61" s="302" t="str">
        <f>IF(ISBLANK(A61),"",if(C61="","N",if(VLOOKUP(BL61,NewPlanet,3,false)=C61,"Y","N")))</f>
        <v>N</v>
      </c>
      <c r="C61" s="287" t="s">
        <v>1707</v>
      </c>
      <c r="D61" s="52"/>
      <c r="E61" s="53" t="s">
        <v>121</v>
      </c>
      <c r="F61" s="52"/>
      <c r="G61" s="52"/>
      <c r="H61" s="52"/>
      <c r="I61" s="54">
        <f t="shared" si="25"/>
        <v>1</v>
      </c>
      <c r="J61" s="52"/>
      <c r="K61" s="52"/>
      <c r="L61" s="52"/>
      <c r="M61" s="52"/>
      <c r="N61" s="52"/>
      <c r="O61" s="54">
        <f t="shared" si="26"/>
        <v>0</v>
      </c>
      <c r="P61" s="55" t="s">
        <v>124</v>
      </c>
      <c r="Q61" s="56"/>
      <c r="R61" s="57" t="s">
        <v>131</v>
      </c>
      <c r="S61" s="66" t="s">
        <v>121</v>
      </c>
      <c r="T61" s="59" t="s">
        <v>124</v>
      </c>
      <c r="U61" s="60"/>
      <c r="V61" s="68" t="s">
        <v>180</v>
      </c>
      <c r="W61" s="70" t="s">
        <v>180</v>
      </c>
      <c r="X61" s="53" t="s">
        <v>180</v>
      </c>
      <c r="Y61" s="63"/>
      <c r="Z61" s="53">
        <v>6.0</v>
      </c>
      <c r="AA61" s="53">
        <v>5.0</v>
      </c>
      <c r="AB61" s="53">
        <v>4.0</v>
      </c>
      <c r="AC61" s="65"/>
      <c r="AD61" s="52"/>
      <c r="AE61" s="52"/>
      <c r="AF61" s="53"/>
      <c r="AG61" s="65"/>
      <c r="AH61" s="52"/>
      <c r="AI61" s="52"/>
      <c r="AJ61" s="52"/>
      <c r="AK61" s="65"/>
      <c r="AL61" s="52"/>
      <c r="AM61" s="52"/>
      <c r="AN61" s="52"/>
      <c r="AO61" s="56"/>
      <c r="AP61" s="56"/>
      <c r="AQ61" s="58"/>
      <c r="AR61" s="58"/>
      <c r="AS61" s="60"/>
      <c r="AT61" s="60"/>
      <c r="AU61" s="61"/>
      <c r="AV61" s="62"/>
      <c r="AW61" s="31">
        <f t="shared" si="27"/>
        <v>15</v>
      </c>
      <c r="AX61" s="63"/>
      <c r="AY61" s="69"/>
      <c r="AZ61" s="69"/>
      <c r="BA61" s="71"/>
      <c r="BB61" s="89">
        <v>5.0</v>
      </c>
      <c r="BC61" s="72"/>
      <c r="BD61" s="73"/>
      <c r="BE61" s="73"/>
      <c r="BF61" s="74"/>
      <c r="BG61" s="74"/>
      <c r="BH61" s="31">
        <f t="shared" si="28"/>
        <v>5</v>
      </c>
      <c r="BI61" s="81" t="s">
        <v>1708</v>
      </c>
      <c r="BJ61" s="84">
        <f>IF(ISBLANK(A61),"",VLOOKUP(LEFT(A61,1),Coordinate,2,FALSE))</f>
        <v>1</v>
      </c>
      <c r="BK61" s="54">
        <f t="shared" si="29"/>
        <v>1</v>
      </c>
      <c r="BL61" s="303">
        <f t="shared" si="30"/>
        <v>86</v>
      </c>
      <c r="BM61" s="54">
        <f>IF(ISBLANK(A61),"",vlookup(LEFT(A61,1),Coordinate,9,false))</f>
        <v>0</v>
      </c>
      <c r="BN61" s="54">
        <f>IF(ISBLANK(A61),"",VLOOKUP(MID(A61,2,1),Coordinate,9,false))</f>
        <v>20</v>
      </c>
      <c r="BO61" s="54">
        <f>IF(ISBLANK(A61),"",VLOOKUP(MID(A61,3,1),Coordinate,9,false))</f>
        <v>17</v>
      </c>
      <c r="BP61" s="54">
        <f>IF(ISBLANK(A61),"",VLOOKUP(MID(A61,4,1),Coordinate,9,false))</f>
        <v>14</v>
      </c>
      <c r="BQ61" s="54">
        <f>IF(ISBLANK(A61),"",VLOOKUP(MID(A61,5,1),Coordinate,9,false))</f>
        <v>17</v>
      </c>
      <c r="BR61" s="54">
        <f>IF(ISBLANK(A61),"",VLOOKUP(MID(A61,6,1),Coordinate,9,false))</f>
        <v>0</v>
      </c>
      <c r="BS61" s="84">
        <f>IF(ISBLANK(A61),"",VLOOKUP(RIGHT(A61,1),Coordinate,9,false))</f>
        <v>18</v>
      </c>
      <c r="BT61" s="53"/>
    </row>
    <row r="62">
      <c r="A62" s="305" t="s">
        <v>1486</v>
      </c>
      <c r="B62" s="302" t="str">
        <f>IF(ISBLANK(A62),"",if(C62="","N",if(VLOOKUP(BL62,NewPlanet,3,false)=C62,"Y","N")))</f>
        <v>Y</v>
      </c>
      <c r="C62" s="287" t="s">
        <v>1381</v>
      </c>
      <c r="D62" s="52"/>
      <c r="E62" s="53" t="s">
        <v>119</v>
      </c>
      <c r="F62" s="53"/>
      <c r="G62" s="52"/>
      <c r="H62" s="52"/>
      <c r="I62" s="54">
        <f t="shared" si="25"/>
        <v>1</v>
      </c>
      <c r="J62" s="52"/>
      <c r="K62" s="52"/>
      <c r="L62" s="52"/>
      <c r="M62" s="52"/>
      <c r="N62" s="52"/>
      <c r="O62" s="54">
        <f t="shared" si="26"/>
        <v>0</v>
      </c>
      <c r="P62" s="55" t="s">
        <v>123</v>
      </c>
      <c r="Q62" s="64"/>
      <c r="R62" s="57" t="s">
        <v>131</v>
      </c>
      <c r="S62" s="66"/>
      <c r="T62" s="59" t="s">
        <v>125</v>
      </c>
      <c r="U62" s="67" t="s">
        <v>119</v>
      </c>
      <c r="V62" s="68"/>
      <c r="W62" s="70" t="s">
        <v>119</v>
      </c>
      <c r="X62" s="53" t="s">
        <v>119</v>
      </c>
      <c r="Y62" s="29"/>
      <c r="Z62" s="53"/>
      <c r="AA62" s="53"/>
      <c r="AB62" s="53"/>
      <c r="AC62" s="31"/>
      <c r="AD62" s="53"/>
      <c r="AE62" s="53"/>
      <c r="AF62" s="53"/>
      <c r="AG62" s="31"/>
      <c r="AH62" s="53"/>
      <c r="AI62" s="53"/>
      <c r="AJ62" s="53"/>
      <c r="AK62" s="31"/>
      <c r="AL62" s="53"/>
      <c r="AM62" s="53"/>
      <c r="AN62" s="53"/>
      <c r="AO62" s="64">
        <v>1.0</v>
      </c>
      <c r="AP62" s="64"/>
      <c r="AQ62" s="66"/>
      <c r="AR62" s="66"/>
      <c r="AS62" s="67"/>
      <c r="AT62" s="67"/>
      <c r="AU62" s="68"/>
      <c r="AV62" s="70">
        <v>1.0</v>
      </c>
      <c r="AW62" s="31">
        <f t="shared" si="27"/>
        <v>2</v>
      </c>
      <c r="AX62" s="29"/>
      <c r="AY62" s="75"/>
      <c r="AZ62" s="75"/>
      <c r="BA62" s="89"/>
      <c r="BB62" s="89"/>
      <c r="BC62" s="76">
        <v>6.0</v>
      </c>
      <c r="BD62" s="78"/>
      <c r="BE62" s="78"/>
      <c r="BF62" s="79"/>
      <c r="BG62" s="79"/>
      <c r="BH62" s="31">
        <f t="shared" si="28"/>
        <v>6</v>
      </c>
      <c r="BI62" s="81" t="s">
        <v>1712</v>
      </c>
      <c r="BJ62" s="84">
        <f>IF(ISBLANK(A62),"",VLOOKUP(LEFT(A62,1),Coordinate,2,FALSE))</f>
        <v>1</v>
      </c>
      <c r="BK62" s="54">
        <f t="shared" si="29"/>
        <v>1</v>
      </c>
      <c r="BL62" s="303">
        <f t="shared" si="30"/>
        <v>116</v>
      </c>
      <c r="BM62" s="54">
        <f>IF(ISBLANK(A62),"",vlookup(LEFT(A62,1),Coordinate,9,false))</f>
        <v>0</v>
      </c>
      <c r="BN62" s="54">
        <f>IF(ISBLANK(A62),"",VLOOKUP(MID(A62,2,1),Coordinate,9,false))</f>
        <v>21</v>
      </c>
      <c r="BO62" s="54">
        <f>IF(ISBLANK(A62),"",VLOOKUP(MID(A62,3,1),Coordinate,9,false))</f>
        <v>14</v>
      </c>
      <c r="BP62" s="54">
        <f>IF(ISBLANK(A62),"",VLOOKUP(MID(A62,4,1),Coordinate,9,false))</f>
        <v>25</v>
      </c>
      <c r="BQ62" s="54">
        <f>IF(ISBLANK(A62),"",VLOOKUP(MID(A62,5,1),Coordinate,9,false))</f>
        <v>17</v>
      </c>
      <c r="BR62" s="54">
        <f>IF(ISBLANK(A62),"",VLOOKUP(MID(A62,6,1),Coordinate,9,false))</f>
        <v>14</v>
      </c>
      <c r="BS62" s="84">
        <f>IF(ISBLANK(A62),"",VLOOKUP(RIGHT(A62,1),Coordinate,9,false))</f>
        <v>25</v>
      </c>
      <c r="BT62" s="53"/>
    </row>
    <row r="63">
      <c r="A63" s="305" t="s">
        <v>116</v>
      </c>
      <c r="B63" s="302" t="str">
        <f>IF(ISBLANK(A63),"",if(C63="","N",if(VLOOKUP(BL63,NewPlanet,3,false)=C63,"Y","N")))</f>
        <v>Y</v>
      </c>
      <c r="C63" s="287" t="s">
        <v>1141</v>
      </c>
      <c r="D63" s="52"/>
      <c r="E63" s="52"/>
      <c r="F63" s="52"/>
      <c r="G63" s="53" t="s">
        <v>119</v>
      </c>
      <c r="H63" s="52"/>
      <c r="I63" s="54">
        <f t="shared" si="25"/>
        <v>1</v>
      </c>
      <c r="J63" s="52"/>
      <c r="K63" s="52"/>
      <c r="L63" s="52"/>
      <c r="M63" s="52"/>
      <c r="N63" s="52"/>
      <c r="O63" s="54">
        <f t="shared" si="26"/>
        <v>0</v>
      </c>
      <c r="P63" s="55" t="s">
        <v>131</v>
      </c>
      <c r="Q63" s="64" t="s">
        <v>119</v>
      </c>
      <c r="R63" s="57" t="s">
        <v>123</v>
      </c>
      <c r="S63" s="66" t="s">
        <v>119</v>
      </c>
      <c r="T63" s="59" t="s">
        <v>124</v>
      </c>
      <c r="U63" s="67"/>
      <c r="V63" s="61"/>
      <c r="W63" s="62"/>
      <c r="X63" s="52"/>
      <c r="Y63" s="29"/>
      <c r="Z63" s="53">
        <v>4.0</v>
      </c>
      <c r="AA63" s="53">
        <v>4.0</v>
      </c>
      <c r="AB63" s="53">
        <v>3.0</v>
      </c>
      <c r="AC63" s="31"/>
      <c r="AD63" s="52"/>
      <c r="AE63" s="52"/>
      <c r="AF63" s="52"/>
      <c r="AG63" s="31"/>
      <c r="AH63" s="52"/>
      <c r="AI63" s="52"/>
      <c r="AJ63" s="52"/>
      <c r="AK63" s="31"/>
      <c r="AL63" s="52"/>
      <c r="AM63" s="52"/>
      <c r="AN63" s="52"/>
      <c r="AO63" s="56"/>
      <c r="AP63" s="56"/>
      <c r="AQ63" s="58"/>
      <c r="AR63" s="58"/>
      <c r="AS63" s="60"/>
      <c r="AT63" s="60"/>
      <c r="AU63" s="61"/>
      <c r="AV63" s="62"/>
      <c r="AW63" s="31">
        <f t="shared" si="27"/>
        <v>11</v>
      </c>
      <c r="AX63" s="29"/>
      <c r="AY63" s="69"/>
      <c r="AZ63" s="69"/>
      <c r="BA63" s="71"/>
      <c r="BB63" s="71"/>
      <c r="BC63" s="72"/>
      <c r="BD63" s="73"/>
      <c r="BE63" s="73"/>
      <c r="BF63" s="74"/>
      <c r="BG63" s="74"/>
      <c r="BH63" s="31">
        <f t="shared" si="28"/>
        <v>0</v>
      </c>
      <c r="BI63" s="139"/>
      <c r="BJ63" s="84">
        <f>IF(ISBLANK(A63),"",VLOOKUP(LEFT(A63,1),Coordinate,2,FALSE))</f>
        <v>1</v>
      </c>
      <c r="BK63" s="54">
        <f t="shared" si="29"/>
        <v>1</v>
      </c>
      <c r="BL63" s="303">
        <f t="shared" si="30"/>
        <v>1</v>
      </c>
      <c r="BM63" s="54">
        <f>IF(ISBLANK(A63),"",vlookup(LEFT(A63,1),Coordinate,9,false))</f>
        <v>1</v>
      </c>
      <c r="BN63" s="54">
        <f>IF(ISBLANK(A63),"",VLOOKUP(MID(A63,2,1),Coordinate,9,false))</f>
        <v>0</v>
      </c>
      <c r="BO63" s="54">
        <f>IF(ISBLANK(A63),"",VLOOKUP(MID(A63,3,1),Coordinate,9,false))</f>
        <v>0</v>
      </c>
      <c r="BP63" s="54">
        <f>IF(ISBLANK(A63),"",VLOOKUP(MID(A63,4,1),Coordinate,9,false))</f>
        <v>0</v>
      </c>
      <c r="BQ63" s="54">
        <f>IF(ISBLANK(A63),"",VLOOKUP(MID(A63,5,1),Coordinate,9,false))</f>
        <v>0</v>
      </c>
      <c r="BR63" s="54">
        <f>IF(ISBLANK(A63),"",VLOOKUP(MID(A63,6,1),Coordinate,9,false))</f>
        <v>0</v>
      </c>
      <c r="BS63" s="84">
        <f>IF(ISBLANK(A63),"",VLOOKUP(RIGHT(A63,1),Coordinate,9,false))</f>
        <v>0</v>
      </c>
      <c r="BT63" s="53"/>
    </row>
    <row r="64">
      <c r="A64" s="305" t="s">
        <v>1715</v>
      </c>
      <c r="B64" s="302" t="str">
        <f>IF(ISBLANK(A64),"",if(C64="","N",if(VLOOKUP(BL64,NewPlanet,3,false)=C64,"Y","N")))</f>
        <v>Y</v>
      </c>
      <c r="C64" s="287" t="s">
        <v>1149</v>
      </c>
      <c r="D64" s="52"/>
      <c r="E64" s="53" t="s">
        <v>119</v>
      </c>
      <c r="F64" s="52"/>
      <c r="G64" s="52"/>
      <c r="H64" s="52"/>
      <c r="I64" s="54">
        <f t="shared" si="25"/>
        <v>1</v>
      </c>
      <c r="J64" s="52"/>
      <c r="K64" s="52"/>
      <c r="L64" s="52"/>
      <c r="M64" s="52"/>
      <c r="N64" s="52"/>
      <c r="O64" s="54">
        <f t="shared" si="26"/>
        <v>0</v>
      </c>
      <c r="P64" s="55" t="s">
        <v>124</v>
      </c>
      <c r="Q64" s="64"/>
      <c r="R64" s="57" t="s">
        <v>131</v>
      </c>
      <c r="S64" s="66" t="s">
        <v>119</v>
      </c>
      <c r="T64" s="59" t="s">
        <v>125</v>
      </c>
      <c r="U64" s="67"/>
      <c r="V64" s="68" t="s">
        <v>119</v>
      </c>
      <c r="W64" s="62"/>
      <c r="X64" s="52"/>
      <c r="Y64" s="29"/>
      <c r="Z64" s="53">
        <v>4.0</v>
      </c>
      <c r="AA64" s="53">
        <v>4.0</v>
      </c>
      <c r="AB64" s="52"/>
      <c r="AC64" s="31"/>
      <c r="AD64" s="52"/>
      <c r="AE64" s="52"/>
      <c r="AF64" s="52"/>
      <c r="AG64" s="31"/>
      <c r="AH64" s="52"/>
      <c r="AI64" s="52"/>
      <c r="AJ64" s="52"/>
      <c r="AK64" s="31"/>
      <c r="AL64" s="52"/>
      <c r="AM64" s="52"/>
      <c r="AN64" s="52"/>
      <c r="AO64" s="56"/>
      <c r="AP64" s="56"/>
      <c r="AQ64" s="58"/>
      <c r="AR64" s="58"/>
      <c r="AS64" s="67">
        <v>1.0</v>
      </c>
      <c r="AT64" s="60"/>
      <c r="AU64" s="61"/>
      <c r="AV64" s="62"/>
      <c r="AW64" s="31">
        <f t="shared" si="27"/>
        <v>9</v>
      </c>
      <c r="AX64" s="29"/>
      <c r="AY64" s="69"/>
      <c r="AZ64" s="69"/>
      <c r="BA64" s="71"/>
      <c r="BB64" s="71"/>
      <c r="BC64" s="72"/>
      <c r="BD64" s="73"/>
      <c r="BE64" s="73"/>
      <c r="BF64" s="74"/>
      <c r="BG64" s="74"/>
      <c r="BH64" s="31">
        <f t="shared" si="28"/>
        <v>0</v>
      </c>
      <c r="BI64" s="139"/>
      <c r="BJ64" s="84">
        <f>IF(ISBLANK(A64),"",VLOOKUP(LEFT(A64,1),Coordinate,2,FALSE))</f>
        <v>1</v>
      </c>
      <c r="BK64" s="54">
        <f t="shared" si="29"/>
        <v>1</v>
      </c>
      <c r="BL64" s="303">
        <f t="shared" si="30"/>
        <v>3</v>
      </c>
      <c r="BM64" s="54">
        <f>IF(ISBLANK(A64),"",vlookup(LEFT(A64,1),Coordinate,9,false))</f>
        <v>1</v>
      </c>
      <c r="BN64" s="54">
        <f>IF(ISBLANK(A64),"",VLOOKUP(MID(A64,2,1),Coordinate,9,false))</f>
        <v>0</v>
      </c>
      <c r="BO64" s="54">
        <f>IF(ISBLANK(A64),"",VLOOKUP(MID(A64,3,1),Coordinate,9,false))</f>
        <v>0</v>
      </c>
      <c r="BP64" s="54">
        <f>IF(ISBLANK(A64),"",VLOOKUP(MID(A64,4,1),Coordinate,9,false))</f>
        <v>0</v>
      </c>
      <c r="BQ64" s="54">
        <f>IF(ISBLANK(A64),"",VLOOKUP(MID(A64,5,1),Coordinate,9,false))</f>
        <v>1</v>
      </c>
      <c r="BR64" s="54">
        <f>IF(ISBLANK(A64),"",VLOOKUP(MID(A64,6,1),Coordinate,9,false))</f>
        <v>0</v>
      </c>
      <c r="BS64" s="84">
        <f>IF(ISBLANK(A64),"",VLOOKUP(RIGHT(A64,1),Coordinate,9,false))</f>
        <v>1</v>
      </c>
      <c r="BT64" s="53"/>
    </row>
    <row r="65">
      <c r="A65" s="305" t="s">
        <v>1717</v>
      </c>
      <c r="B65" s="302" t="str">
        <f>IF(ISBLANK(A65),"",if(C65="","N",if(VLOOKUP(BL65,NewPlanet,3,false)=C65,"Y","N")))</f>
        <v>Y</v>
      </c>
      <c r="C65" s="287" t="s">
        <v>1273</v>
      </c>
      <c r="D65" s="52"/>
      <c r="E65" s="52"/>
      <c r="F65" s="52"/>
      <c r="G65" s="53" t="s">
        <v>119</v>
      </c>
      <c r="H65" s="52"/>
      <c r="I65" s="54">
        <f t="shared" si="25"/>
        <v>1</v>
      </c>
      <c r="J65" s="52"/>
      <c r="K65" s="52"/>
      <c r="L65" s="52"/>
      <c r="M65" s="52"/>
      <c r="N65" s="52"/>
      <c r="O65" s="54">
        <f t="shared" si="26"/>
        <v>0</v>
      </c>
      <c r="P65" s="55" t="s">
        <v>123</v>
      </c>
      <c r="Q65" s="64" t="s">
        <v>119</v>
      </c>
      <c r="R65" s="57" t="s">
        <v>124</v>
      </c>
      <c r="S65" s="66"/>
      <c r="T65" s="59" t="s">
        <v>124</v>
      </c>
      <c r="U65" s="67"/>
      <c r="V65" s="68" t="s">
        <v>119</v>
      </c>
      <c r="W65" s="62"/>
      <c r="X65" s="53" t="s">
        <v>119</v>
      </c>
      <c r="Y65" s="29"/>
      <c r="Z65" s="53">
        <v>3.0</v>
      </c>
      <c r="AA65" s="53">
        <v>2.0</v>
      </c>
      <c r="AB65" s="53">
        <v>3.0</v>
      </c>
      <c r="AC65" s="31"/>
      <c r="AD65" s="53"/>
      <c r="AE65" s="52"/>
      <c r="AF65" s="52"/>
      <c r="AG65" s="31"/>
      <c r="AH65" s="52"/>
      <c r="AI65" s="52"/>
      <c r="AJ65" s="52"/>
      <c r="AK65" s="31"/>
      <c r="AL65" s="53"/>
      <c r="AM65" s="52"/>
      <c r="AN65" s="53">
        <v>1.0</v>
      </c>
      <c r="AO65" s="56"/>
      <c r="AP65" s="56"/>
      <c r="AQ65" s="58"/>
      <c r="AR65" s="58"/>
      <c r="AS65" s="60"/>
      <c r="AT65" s="60"/>
      <c r="AU65" s="61"/>
      <c r="AV65" s="62"/>
      <c r="AW65" s="31">
        <f t="shared" si="27"/>
        <v>9</v>
      </c>
      <c r="AX65" s="29"/>
      <c r="AY65" s="75"/>
      <c r="AZ65" s="75"/>
      <c r="BA65" s="89"/>
      <c r="BB65" s="89"/>
      <c r="BC65" s="76"/>
      <c r="BD65" s="78"/>
      <c r="BE65" s="78"/>
      <c r="BF65" s="79"/>
      <c r="BG65" s="79"/>
      <c r="BH65" s="31">
        <f t="shared" si="28"/>
        <v>0</v>
      </c>
      <c r="BI65" s="81" t="s">
        <v>1719</v>
      </c>
      <c r="BJ65" s="84">
        <f>IF(ISBLANK(A65),"",VLOOKUP(LEFT(A65,1),Coordinate,2,FALSE))</f>
        <v>1</v>
      </c>
      <c r="BK65" s="54">
        <f t="shared" si="29"/>
        <v>1</v>
      </c>
      <c r="BL65" s="303">
        <f t="shared" si="30"/>
        <v>61</v>
      </c>
      <c r="BM65" s="54">
        <f>IF(ISBLANK(A65),"",vlookup(LEFT(A65,1),Coordinate,9,false))</f>
        <v>1</v>
      </c>
      <c r="BN65" s="54">
        <f>IF(ISBLANK(A65),"",VLOOKUP(MID(A65,2,1),Coordinate,9,false))</f>
        <v>0</v>
      </c>
      <c r="BO65" s="54">
        <f>IF(ISBLANK(A65),"",VLOOKUP(MID(A65,3,1),Coordinate,9,false))</f>
        <v>1</v>
      </c>
      <c r="BP65" s="54">
        <f>IF(ISBLANK(A65),"",VLOOKUP(MID(A65,4,1),Coordinate,9,false))</f>
        <v>14</v>
      </c>
      <c r="BQ65" s="54">
        <f>IF(ISBLANK(A65),"",VLOOKUP(MID(A65,5,1),Coordinate,9,false))</f>
        <v>14</v>
      </c>
      <c r="BR65" s="54">
        <f>IF(ISBLANK(A65),"",VLOOKUP(MID(A65,6,1),Coordinate,9,false))</f>
        <v>13</v>
      </c>
      <c r="BS65" s="84">
        <f>IF(ISBLANK(A65),"",VLOOKUP(RIGHT(A65,1),Coordinate,9,false))</f>
        <v>18</v>
      </c>
      <c r="BT65" s="53"/>
    </row>
    <row r="66">
      <c r="A66" s="305" t="s">
        <v>1492</v>
      </c>
      <c r="B66" s="302" t="str">
        <f>IF(ISBLANK(A66),"",if(C66="","N",if(VLOOKUP(BL66,NewPlanet,3,false)=C66,"Y","N")))</f>
        <v>Y</v>
      </c>
      <c r="C66" s="287" t="s">
        <v>1279</v>
      </c>
      <c r="D66" s="52"/>
      <c r="E66" s="53" t="s">
        <v>119</v>
      </c>
      <c r="F66" s="52"/>
      <c r="G66" s="52"/>
      <c r="H66" s="52"/>
      <c r="I66" s="54">
        <f t="shared" si="25"/>
        <v>1</v>
      </c>
      <c r="J66" s="52"/>
      <c r="K66" s="52"/>
      <c r="L66" s="52"/>
      <c r="M66" s="52"/>
      <c r="N66" s="52"/>
      <c r="O66" s="54">
        <f t="shared" si="26"/>
        <v>0</v>
      </c>
      <c r="P66" s="55" t="s">
        <v>123</v>
      </c>
      <c r="Q66" s="64" t="s">
        <v>119</v>
      </c>
      <c r="R66" s="57" t="s">
        <v>131</v>
      </c>
      <c r="S66" s="66"/>
      <c r="T66" s="59" t="s">
        <v>124</v>
      </c>
      <c r="U66" s="67"/>
      <c r="V66" s="68" t="s">
        <v>119</v>
      </c>
      <c r="W66" s="70" t="s">
        <v>119</v>
      </c>
      <c r="X66" s="53" t="s">
        <v>119</v>
      </c>
      <c r="Y66" s="29"/>
      <c r="Z66" s="53">
        <v>4.0</v>
      </c>
      <c r="AA66" s="53">
        <v>2.0</v>
      </c>
      <c r="AB66" s="52"/>
      <c r="AC66" s="31"/>
      <c r="AD66" s="53"/>
      <c r="AE66" s="52"/>
      <c r="AF66" s="52"/>
      <c r="AG66" s="31"/>
      <c r="AH66" s="52"/>
      <c r="AI66" s="52"/>
      <c r="AJ66" s="52"/>
      <c r="AK66" s="31"/>
      <c r="AL66" s="53"/>
      <c r="AM66" s="52"/>
      <c r="AN66" s="53">
        <v>1.0</v>
      </c>
      <c r="AO66" s="56"/>
      <c r="AP66" s="56"/>
      <c r="AQ66" s="58"/>
      <c r="AR66" s="66">
        <v>2.0</v>
      </c>
      <c r="AS66" s="60"/>
      <c r="AT66" s="60"/>
      <c r="AU66" s="61"/>
      <c r="AV66" s="62"/>
      <c r="AW66" s="31">
        <f t="shared" si="27"/>
        <v>9</v>
      </c>
      <c r="AX66" s="29"/>
      <c r="AY66" s="75"/>
      <c r="AZ66" s="75"/>
      <c r="BA66" s="89">
        <v>3.0</v>
      </c>
      <c r="BB66" s="89"/>
      <c r="BC66" s="76"/>
      <c r="BD66" s="78">
        <v>5.0</v>
      </c>
      <c r="BE66" s="78"/>
      <c r="BF66" s="79">
        <v>3.0</v>
      </c>
      <c r="BG66" s="79"/>
      <c r="BH66" s="31">
        <f t="shared" si="28"/>
        <v>11</v>
      </c>
      <c r="BI66" s="81" t="s">
        <v>1721</v>
      </c>
      <c r="BJ66" s="84">
        <f>IF(ISBLANK(A66),"",VLOOKUP(LEFT(A66,1),Coordinate,2,FALSE))</f>
        <v>1</v>
      </c>
      <c r="BK66" s="54">
        <f t="shared" si="29"/>
        <v>1</v>
      </c>
      <c r="BL66" s="303">
        <f t="shared" si="30"/>
        <v>64</v>
      </c>
      <c r="BM66" s="54">
        <f>IF(ISBLANK(A66),"",vlookup(LEFT(A66,1),Coordinate,9,false))</f>
        <v>1</v>
      </c>
      <c r="BN66" s="54">
        <f>IF(ISBLANK(A66),"",VLOOKUP(MID(A66,2,1),Coordinate,9,false))</f>
        <v>0</v>
      </c>
      <c r="BO66" s="54">
        <f>IF(ISBLANK(A66),"",VLOOKUP(MID(A66,3,1),Coordinate,9,false))</f>
        <v>1</v>
      </c>
      <c r="BP66" s="54">
        <f>IF(ISBLANK(A66),"",VLOOKUP(MID(A66,4,1),Coordinate,9,false))</f>
        <v>24</v>
      </c>
      <c r="BQ66" s="54">
        <f>IF(ISBLANK(A66),"",VLOOKUP(MID(A66,5,1),Coordinate,9,false))</f>
        <v>11</v>
      </c>
      <c r="BR66" s="54">
        <f>IF(ISBLANK(A66),"",VLOOKUP(MID(A66,6,1),Coordinate,9,false))</f>
        <v>14</v>
      </c>
      <c r="BS66" s="84">
        <f>IF(ISBLANK(A66),"",VLOOKUP(RIGHT(A66,1),Coordinate,9,false))</f>
        <v>13</v>
      </c>
      <c r="BT66" s="53" t="s">
        <v>1723</v>
      </c>
    </row>
    <row r="67">
      <c r="A67" s="305" t="s">
        <v>1724</v>
      </c>
      <c r="B67" s="302" t="str">
        <f>IF(ISBLANK(A67),"",if(C67="","N",if(VLOOKUP(BL67,NewPlanet,3,false)=C67,"Y","N")))</f>
        <v>Y</v>
      </c>
      <c r="C67" s="287" t="s">
        <v>1251</v>
      </c>
      <c r="D67" s="52"/>
      <c r="E67" s="52"/>
      <c r="F67" s="52"/>
      <c r="G67" s="52"/>
      <c r="H67" s="53" t="s">
        <v>119</v>
      </c>
      <c r="I67" s="54">
        <f t="shared" si="25"/>
        <v>1</v>
      </c>
      <c r="J67" s="52"/>
      <c r="K67" s="52"/>
      <c r="L67" s="52"/>
      <c r="M67" s="52"/>
      <c r="N67" s="52"/>
      <c r="O67" s="54">
        <f t="shared" si="26"/>
        <v>0</v>
      </c>
      <c r="P67" s="55" t="s">
        <v>131</v>
      </c>
      <c r="Q67" s="64" t="s">
        <v>119</v>
      </c>
      <c r="R67" s="57" t="s">
        <v>131</v>
      </c>
      <c r="S67" s="58"/>
      <c r="T67" s="59" t="s">
        <v>125</v>
      </c>
      <c r="U67" s="60"/>
      <c r="V67" s="61"/>
      <c r="W67" s="70" t="s">
        <v>121</v>
      </c>
      <c r="X67" s="53" t="s">
        <v>121</v>
      </c>
      <c r="Y67" s="63"/>
      <c r="Z67" s="53">
        <v>4.0</v>
      </c>
      <c r="AA67" s="53">
        <v>6.0</v>
      </c>
      <c r="AB67" s="52"/>
      <c r="AC67" s="65"/>
      <c r="AD67" s="52"/>
      <c r="AE67" s="52"/>
      <c r="AF67" s="52"/>
      <c r="AG67" s="65"/>
      <c r="AH67" s="52"/>
      <c r="AI67" s="52"/>
      <c r="AJ67" s="53">
        <v>1.0</v>
      </c>
      <c r="AK67" s="65"/>
      <c r="AL67" s="52"/>
      <c r="AM67" s="52"/>
      <c r="AN67" s="52"/>
      <c r="AO67" s="56"/>
      <c r="AP67" s="56"/>
      <c r="AQ67" s="58"/>
      <c r="AR67" s="66">
        <v>4.0</v>
      </c>
      <c r="AS67" s="67">
        <v>1.0</v>
      </c>
      <c r="AT67" s="60"/>
      <c r="AU67" s="61"/>
      <c r="AV67" s="70">
        <v>1.0</v>
      </c>
      <c r="AW67" s="31">
        <f t="shared" si="27"/>
        <v>17</v>
      </c>
      <c r="AX67" s="63"/>
      <c r="AY67" s="69"/>
      <c r="AZ67" s="75">
        <v>5.0</v>
      </c>
      <c r="BA67" s="71"/>
      <c r="BB67" s="71"/>
      <c r="BC67" s="72"/>
      <c r="BD67" s="73"/>
      <c r="BE67" s="73"/>
      <c r="BF67" s="74"/>
      <c r="BG67" s="74"/>
      <c r="BH67" s="31">
        <f t="shared" si="28"/>
        <v>5</v>
      </c>
      <c r="BI67" s="81" t="s">
        <v>1725</v>
      </c>
      <c r="BJ67" s="84">
        <f>IF(ISBLANK(A67),"",VLOOKUP(LEFT(A67,1),Coordinate,2,FALSE))</f>
        <v>1</v>
      </c>
      <c r="BK67" s="54">
        <f t="shared" si="29"/>
        <v>1</v>
      </c>
      <c r="BL67" s="303">
        <f t="shared" si="30"/>
        <v>49</v>
      </c>
      <c r="BM67" s="54">
        <f>IF(ISBLANK(A67),"",vlookup(LEFT(A67,1),Coordinate,9,false))</f>
        <v>1</v>
      </c>
      <c r="BN67" s="54">
        <f>IF(ISBLANK(A67),"",VLOOKUP(MID(A67,2,1),Coordinate,9,false))</f>
        <v>0</v>
      </c>
      <c r="BO67" s="54">
        <f>IF(ISBLANK(A67),"",VLOOKUP(MID(A67,3,1),Coordinate,9,false))</f>
        <v>3</v>
      </c>
      <c r="BP67" s="54">
        <f>IF(ISBLANK(A67),"",VLOOKUP(MID(A67,4,1),Coordinate,9,false))</f>
        <v>6</v>
      </c>
      <c r="BQ67" s="54">
        <f>IF(ISBLANK(A67),"",VLOOKUP(MID(A67,5,1),Coordinate,9,false))</f>
        <v>4</v>
      </c>
      <c r="BR67" s="54">
        <f>IF(ISBLANK(A67),"",VLOOKUP(MID(A67,6,1),Coordinate,9,false))</f>
        <v>17</v>
      </c>
      <c r="BS67" s="84">
        <f>IF(ISBLANK(A67),"",VLOOKUP(RIGHT(A67,1),Coordinate,9,false))</f>
        <v>18</v>
      </c>
      <c r="BT67" s="53" t="s">
        <v>1723</v>
      </c>
    </row>
    <row r="68">
      <c r="A68" s="305" t="s">
        <v>160</v>
      </c>
      <c r="B68" s="303" t="s">
        <v>121</v>
      </c>
      <c r="C68" s="383" t="s">
        <v>161</v>
      </c>
      <c r="D68" s="52"/>
      <c r="E68" s="53"/>
      <c r="F68" s="52"/>
      <c r="G68" s="53" t="s">
        <v>121</v>
      </c>
      <c r="H68" s="52"/>
      <c r="I68" s="113">
        <v>1.0</v>
      </c>
      <c r="J68" s="52"/>
      <c r="K68" s="52"/>
      <c r="L68" s="52"/>
      <c r="M68" s="52"/>
      <c r="N68" s="52"/>
      <c r="O68" s="113">
        <v>0.0</v>
      </c>
      <c r="P68" s="55" t="s">
        <v>123</v>
      </c>
      <c r="Q68" s="64" t="s">
        <v>121</v>
      </c>
      <c r="R68" s="57" t="s">
        <v>123</v>
      </c>
      <c r="S68" s="66"/>
      <c r="T68" s="59" t="s">
        <v>124</v>
      </c>
      <c r="U68" s="67"/>
      <c r="V68" s="61"/>
      <c r="W68" s="70" t="s">
        <v>121</v>
      </c>
      <c r="X68" s="53"/>
      <c r="Y68" s="29"/>
      <c r="Z68" s="53">
        <v>5.0</v>
      </c>
      <c r="AA68" s="53">
        <v>3.0</v>
      </c>
      <c r="AB68" s="53"/>
      <c r="AC68" s="31"/>
      <c r="AD68" s="52"/>
      <c r="AE68" s="52"/>
      <c r="AF68" s="52"/>
      <c r="AG68" s="31"/>
      <c r="AH68" s="52"/>
      <c r="AI68" s="53"/>
      <c r="AJ68" s="52"/>
      <c r="AK68" s="31"/>
      <c r="AL68" s="52"/>
      <c r="AM68" s="52"/>
      <c r="AN68" s="52"/>
      <c r="AO68" s="64">
        <v>4.0</v>
      </c>
      <c r="AP68" s="56"/>
      <c r="AQ68" s="66">
        <v>4.0</v>
      </c>
      <c r="AR68" s="58"/>
      <c r="AS68" s="60"/>
      <c r="AT68" s="67"/>
      <c r="AU68" s="61"/>
      <c r="AV68" s="70"/>
      <c r="AW68" s="31"/>
      <c r="AX68" s="29"/>
      <c r="AY68" s="75"/>
      <c r="AZ68" s="75"/>
      <c r="BA68" s="89"/>
      <c r="BB68" s="89"/>
      <c r="BC68" s="76"/>
      <c r="BD68" s="78"/>
      <c r="BE68" s="78"/>
      <c r="BF68" s="79"/>
      <c r="BG68" s="79"/>
      <c r="BH68" s="31"/>
      <c r="BI68" s="81"/>
      <c r="BJ68" s="84"/>
      <c r="BK68" s="54"/>
      <c r="BL68" s="303"/>
      <c r="BM68" s="54"/>
      <c r="BN68" s="54"/>
      <c r="BO68" s="54"/>
      <c r="BP68" s="54"/>
      <c r="BQ68" s="54"/>
      <c r="BR68" s="54"/>
      <c r="BS68" s="84"/>
      <c r="BT68" s="53"/>
    </row>
    <row r="69">
      <c r="A69" s="305" t="s">
        <v>160</v>
      </c>
      <c r="B69" s="302" t="str">
        <f>IF(ISBLANK(A69),"",if(C69="","N",if(VLOOKUP(BL69,NewPlanet,3,false)=C69,"Y","N")))</f>
        <v>Y</v>
      </c>
      <c r="C69" s="287" t="s">
        <v>1242</v>
      </c>
      <c r="D69" s="52"/>
      <c r="E69" s="53" t="s">
        <v>119</v>
      </c>
      <c r="F69" s="52"/>
      <c r="G69" s="52"/>
      <c r="H69" s="52"/>
      <c r="I69" s="54">
        <f t="shared" ref="I69:I74" si="31">IF(ISBLANK(A69),"",COUNTA(D69:H69))</f>
        <v>1</v>
      </c>
      <c r="J69" s="52"/>
      <c r="K69" s="52"/>
      <c r="L69" s="52"/>
      <c r="M69" s="52"/>
      <c r="N69" s="52"/>
      <c r="O69" s="54">
        <f t="shared" ref="O69:O74" si="32">IF(ISBLANK(A69),"",COUNTA(J69:N69))</f>
        <v>0</v>
      </c>
      <c r="P69" s="55" t="s">
        <v>124</v>
      </c>
      <c r="Q69" s="64"/>
      <c r="R69" s="57" t="s">
        <v>124</v>
      </c>
      <c r="S69" s="66"/>
      <c r="T69" s="59" t="s">
        <v>124</v>
      </c>
      <c r="U69" s="67"/>
      <c r="V69" s="61"/>
      <c r="W69" s="70" t="s">
        <v>119</v>
      </c>
      <c r="X69" s="53" t="s">
        <v>119</v>
      </c>
      <c r="Y69" s="29"/>
      <c r="Z69" s="53">
        <v>5.0</v>
      </c>
      <c r="AA69" s="53">
        <v>5.0</v>
      </c>
      <c r="AB69" s="53">
        <v>5.0</v>
      </c>
      <c r="AC69" s="31"/>
      <c r="AD69" s="52"/>
      <c r="AE69" s="52"/>
      <c r="AF69" s="52"/>
      <c r="AG69" s="31"/>
      <c r="AH69" s="52"/>
      <c r="AI69" s="53">
        <v>1.0</v>
      </c>
      <c r="AJ69" s="52"/>
      <c r="AK69" s="31"/>
      <c r="AL69" s="52"/>
      <c r="AM69" s="52"/>
      <c r="AN69" s="52"/>
      <c r="AO69" s="56"/>
      <c r="AP69" s="56"/>
      <c r="AQ69" s="58"/>
      <c r="AR69" s="58"/>
      <c r="AS69" s="60"/>
      <c r="AT69" s="67"/>
      <c r="AU69" s="61"/>
      <c r="AV69" s="70">
        <v>4.0</v>
      </c>
      <c r="AW69" s="31">
        <f t="shared" ref="AW69:AW74" si="33">IF(ISBLANK(R69),"",SUM(Z69:AS69,AU69:AV69))</f>
        <v>20</v>
      </c>
      <c r="AX69" s="29"/>
      <c r="AY69" s="75"/>
      <c r="AZ69" s="75"/>
      <c r="BA69" s="89"/>
      <c r="BB69" s="89"/>
      <c r="BC69" s="76"/>
      <c r="BD69" s="78"/>
      <c r="BE69" s="78"/>
      <c r="BF69" s="79"/>
      <c r="BG69" s="79"/>
      <c r="BH69" s="31">
        <f t="shared" ref="BH69:BH74" si="34">IF(ISBLANK(A69),"",SUM(AY69:BG69))</f>
        <v>0</v>
      </c>
      <c r="BI69" s="81" t="s">
        <v>1727</v>
      </c>
      <c r="BJ69" s="84">
        <f>IF(ISBLANK(A69),"",VLOOKUP(LEFT(A69,1),Coordinate,2,FALSE))</f>
        <v>1</v>
      </c>
      <c r="BK69" s="54">
        <f t="shared" ref="BK69:BK74" si="35">I69+O69</f>
        <v>1</v>
      </c>
      <c r="BL69" s="303">
        <f t="shared" ref="BL69:BL74" si="36">SUM(BM69:BS69)</f>
        <v>45</v>
      </c>
      <c r="BM69" s="54">
        <f>IF(ISBLANK(A69),"",vlookup(LEFT(A69,1),Coordinate,9,false))</f>
        <v>1</v>
      </c>
      <c r="BN69" s="54">
        <f>IF(ISBLANK(A69),"",VLOOKUP(MID(A69,2,1),Coordinate,9,false))</f>
        <v>0</v>
      </c>
      <c r="BO69" s="54">
        <f>IF(ISBLANK(A69),"",VLOOKUP(MID(A69,3,1),Coordinate,9,false))</f>
        <v>13</v>
      </c>
      <c r="BP69" s="54">
        <f>IF(ISBLANK(A69),"",VLOOKUP(MID(A69,4,1),Coordinate,9,false))</f>
        <v>0</v>
      </c>
      <c r="BQ69" s="54">
        <f>IF(ISBLANK(A69),"",VLOOKUP(MID(A69,5,1),Coordinate,9,false))</f>
        <v>13</v>
      </c>
      <c r="BR69" s="54">
        <f>IF(ISBLANK(A69),"",VLOOKUP(MID(A69,6,1),Coordinate,9,false))</f>
        <v>0</v>
      </c>
      <c r="BS69" s="84">
        <f>IF(ISBLANK(A69),"",VLOOKUP(RIGHT(A69,1),Coordinate,9,false))</f>
        <v>18</v>
      </c>
      <c r="BT69" s="53"/>
    </row>
    <row r="70">
      <c r="A70" s="305" t="s">
        <v>184</v>
      </c>
      <c r="B70" s="302" t="str">
        <f>IF(ISBLANK(A70),"",if(C70="","N",if(VLOOKUP(BL70,NewPlanet,3,false)=C70,"Y","N")))</f>
        <v>Y</v>
      </c>
      <c r="C70" s="287" t="s">
        <v>1162</v>
      </c>
      <c r="D70" s="52"/>
      <c r="E70" s="52"/>
      <c r="F70" s="53" t="s">
        <v>119</v>
      </c>
      <c r="G70" s="52"/>
      <c r="H70" s="52"/>
      <c r="I70" s="54">
        <f t="shared" si="31"/>
        <v>1</v>
      </c>
      <c r="J70" s="52"/>
      <c r="K70" s="52"/>
      <c r="L70" s="52"/>
      <c r="M70" s="52"/>
      <c r="N70" s="52"/>
      <c r="O70" s="54">
        <f t="shared" si="32"/>
        <v>0</v>
      </c>
      <c r="P70" s="55" t="s">
        <v>124</v>
      </c>
      <c r="Q70" s="56"/>
      <c r="R70" s="57" t="s">
        <v>131</v>
      </c>
      <c r="S70" s="58"/>
      <c r="T70" s="59" t="s">
        <v>125</v>
      </c>
      <c r="U70" s="60"/>
      <c r="V70" s="61"/>
      <c r="W70" s="70" t="s">
        <v>119</v>
      </c>
      <c r="X70" s="52"/>
      <c r="Y70" s="63"/>
      <c r="Z70" s="53">
        <v>3.0</v>
      </c>
      <c r="AA70" s="53">
        <v>4.0</v>
      </c>
      <c r="AB70" s="52"/>
      <c r="AC70" s="65"/>
      <c r="AD70" s="52"/>
      <c r="AE70" s="52"/>
      <c r="AF70" s="52"/>
      <c r="AG70" s="65"/>
      <c r="AH70" s="52"/>
      <c r="AI70" s="52"/>
      <c r="AJ70" s="52"/>
      <c r="AK70" s="65"/>
      <c r="AL70" s="52"/>
      <c r="AM70" s="52"/>
      <c r="AN70" s="52"/>
      <c r="AO70" s="56"/>
      <c r="AP70" s="56"/>
      <c r="AQ70" s="58"/>
      <c r="AR70" s="66">
        <v>3.0</v>
      </c>
      <c r="AS70" s="67">
        <v>1.0</v>
      </c>
      <c r="AT70" s="67" t="s">
        <v>1728</v>
      </c>
      <c r="AU70" s="61"/>
      <c r="AV70" s="62"/>
      <c r="AW70" s="31">
        <f t="shared" si="33"/>
        <v>11</v>
      </c>
      <c r="AX70" s="63"/>
      <c r="AY70" s="69"/>
      <c r="AZ70" s="69"/>
      <c r="BA70" s="71"/>
      <c r="BB70" s="71"/>
      <c r="BC70" s="72"/>
      <c r="BD70" s="73"/>
      <c r="BE70" s="73"/>
      <c r="BF70" s="79">
        <v>9.0</v>
      </c>
      <c r="BG70" s="74"/>
      <c r="BH70" s="31">
        <f t="shared" si="34"/>
        <v>9</v>
      </c>
      <c r="BI70" s="81" t="s">
        <v>1729</v>
      </c>
      <c r="BJ70" s="84">
        <f>IF(ISBLANK(A70),"",VLOOKUP(LEFT(A70,1),Coordinate,2,FALSE))</f>
        <v>1</v>
      </c>
      <c r="BK70" s="54">
        <f t="shared" si="35"/>
        <v>1</v>
      </c>
      <c r="BL70" s="303">
        <f t="shared" si="36"/>
        <v>7</v>
      </c>
      <c r="BM70" s="54">
        <f>IF(ISBLANK(A70),"",vlookup(LEFT(A70,1),Coordinate,9,false))</f>
        <v>1</v>
      </c>
      <c r="BN70" s="54">
        <f>IF(ISBLANK(A70),"",VLOOKUP(MID(A70,2,1),Coordinate,9,false))</f>
        <v>1</v>
      </c>
      <c r="BO70" s="54">
        <f>IF(ISBLANK(A70),"",VLOOKUP(MID(A70,3,1),Coordinate,9,false))</f>
        <v>1</v>
      </c>
      <c r="BP70" s="54">
        <f>IF(ISBLANK(A70),"",VLOOKUP(MID(A70,4,1),Coordinate,9,false))</f>
        <v>1</v>
      </c>
      <c r="BQ70" s="54">
        <f>IF(ISBLANK(A70),"",VLOOKUP(MID(A70,5,1),Coordinate,9,false))</f>
        <v>1</v>
      </c>
      <c r="BR70" s="54">
        <f>IF(ISBLANK(A70),"",VLOOKUP(MID(A70,6,1),Coordinate,9,false))</f>
        <v>1</v>
      </c>
      <c r="BS70" s="84">
        <f>IF(ISBLANK(A70),"",VLOOKUP(RIGHT(A70,1),Coordinate,9,false))</f>
        <v>1</v>
      </c>
      <c r="BT70" s="53"/>
    </row>
    <row r="71">
      <c r="A71" s="305" t="s">
        <v>1731</v>
      </c>
      <c r="B71" s="302" t="str">
        <f>IF(ISBLANK(A71),"",if(C71="","N",if(VLOOKUP(BL71,NewPlanet,3,false)=C71,"Y","N")))</f>
        <v>Y</v>
      </c>
      <c r="C71" s="316" t="s">
        <v>1235</v>
      </c>
      <c r="D71" s="53"/>
      <c r="E71" s="52"/>
      <c r="F71" s="53"/>
      <c r="G71" s="53" t="s">
        <v>119</v>
      </c>
      <c r="H71" s="52"/>
      <c r="I71" s="54">
        <f t="shared" si="31"/>
        <v>1</v>
      </c>
      <c r="J71" s="52"/>
      <c r="K71" s="52"/>
      <c r="L71" s="52"/>
      <c r="M71" s="52"/>
      <c r="N71" s="52"/>
      <c r="O71" s="54">
        <f t="shared" si="32"/>
        <v>0</v>
      </c>
      <c r="P71" s="55" t="s">
        <v>123</v>
      </c>
      <c r="Q71" s="162" t="s">
        <v>119</v>
      </c>
      <c r="R71" s="128" t="s">
        <v>131</v>
      </c>
      <c r="S71" s="386" t="s">
        <v>119</v>
      </c>
      <c r="T71" s="387" t="s">
        <v>125</v>
      </c>
      <c r="U71" s="189"/>
      <c r="V71" s="68" t="s">
        <v>121</v>
      </c>
      <c r="W71" s="70" t="s">
        <v>121</v>
      </c>
      <c r="X71" s="53" t="s">
        <v>121</v>
      </c>
      <c r="Y71" s="29"/>
      <c r="Z71" s="53">
        <v>1.0</v>
      </c>
      <c r="AA71" s="53"/>
      <c r="AB71" s="53"/>
      <c r="AC71" s="31"/>
      <c r="AD71" s="53"/>
      <c r="AE71" s="52"/>
      <c r="AF71" s="52"/>
      <c r="AG71" s="31"/>
      <c r="AH71" s="52"/>
      <c r="AI71" s="52"/>
      <c r="AJ71" s="52"/>
      <c r="AK71" s="31"/>
      <c r="AL71" s="52"/>
      <c r="AM71" s="53">
        <v>1.0</v>
      </c>
      <c r="AN71" s="52"/>
      <c r="AO71" s="56"/>
      <c r="AP71" s="56"/>
      <c r="AQ71" s="58"/>
      <c r="AR71" s="58"/>
      <c r="AS71" s="67">
        <v>1.0</v>
      </c>
      <c r="AT71" s="67" t="s">
        <v>1728</v>
      </c>
      <c r="AU71" s="61"/>
      <c r="AV71" s="62"/>
      <c r="AW71" s="31">
        <f t="shared" si="33"/>
        <v>3</v>
      </c>
      <c r="AX71" s="29"/>
      <c r="AY71" s="75">
        <v>2.0</v>
      </c>
      <c r="AZ71" s="75"/>
      <c r="BA71" s="89"/>
      <c r="BB71" s="89">
        <v>3.0</v>
      </c>
      <c r="BC71" s="76"/>
      <c r="BD71" s="78">
        <v>7.0</v>
      </c>
      <c r="BE71" s="78"/>
      <c r="BF71" s="79">
        <v>5.0</v>
      </c>
      <c r="BG71" s="79"/>
      <c r="BH71" s="31">
        <f t="shared" si="34"/>
        <v>17</v>
      </c>
      <c r="BI71" s="81" t="s">
        <v>1732</v>
      </c>
      <c r="BJ71" s="84">
        <f>IF(ISBLANK(A71),"",VLOOKUP(LEFT(A71,1),Coordinate,2,FALSE))</f>
        <v>1</v>
      </c>
      <c r="BK71" s="54">
        <f t="shared" si="35"/>
        <v>1</v>
      </c>
      <c r="BL71" s="303">
        <f t="shared" si="36"/>
        <v>41</v>
      </c>
      <c r="BM71" s="54">
        <f>IF(ISBLANK(A71),"",vlookup(LEFT(A71,1),Coordinate,9,false))</f>
        <v>1</v>
      </c>
      <c r="BN71" s="54">
        <f>IF(ISBLANK(A71),"",VLOOKUP(MID(A71,2,1),Coordinate,9,false))</f>
        <v>4</v>
      </c>
      <c r="BO71" s="54">
        <f>IF(ISBLANK(A71),"",VLOOKUP(MID(A71,3,1),Coordinate,9,false))</f>
        <v>0</v>
      </c>
      <c r="BP71" s="54">
        <f>IF(ISBLANK(A71),"",VLOOKUP(MID(A71,4,1),Coordinate,9,false))</f>
        <v>11</v>
      </c>
      <c r="BQ71" s="54">
        <f>IF(ISBLANK(A71),"",VLOOKUP(MID(A71,5,1),Coordinate,9,false))</f>
        <v>8</v>
      </c>
      <c r="BR71" s="54">
        <f>IF(ISBLANK(A71),"",VLOOKUP(MID(A71,6,1),Coordinate,9,false))</f>
        <v>4</v>
      </c>
      <c r="BS71" s="84">
        <f>IF(ISBLANK(A71),"",VLOOKUP(RIGHT(A71,1),Coordinate,9,false))</f>
        <v>13</v>
      </c>
      <c r="BT71" s="53" t="s">
        <v>1723</v>
      </c>
    </row>
    <row r="72">
      <c r="A72" s="305" t="s">
        <v>223</v>
      </c>
      <c r="B72" s="302" t="str">
        <f>IF(ISBLANK(A72),"",if(C72="","N",if(VLOOKUP(BL72,NewPlanet,3,false)=C72,"Y","N")))</f>
        <v>Y</v>
      </c>
      <c r="C72" s="287" t="s">
        <v>1318</v>
      </c>
      <c r="D72" s="53" t="s">
        <v>119</v>
      </c>
      <c r="E72" s="53"/>
      <c r="F72" s="53"/>
      <c r="G72" s="52"/>
      <c r="H72" s="52"/>
      <c r="I72" s="54">
        <f t="shared" si="31"/>
        <v>1</v>
      </c>
      <c r="J72" s="52"/>
      <c r="K72" s="52"/>
      <c r="L72" s="52"/>
      <c r="M72" s="52"/>
      <c r="N72" s="52"/>
      <c r="O72" s="54">
        <f t="shared" si="32"/>
        <v>0</v>
      </c>
      <c r="P72" s="55" t="s">
        <v>123</v>
      </c>
      <c r="Q72" s="64"/>
      <c r="R72" s="57" t="s">
        <v>124</v>
      </c>
      <c r="S72" s="66"/>
      <c r="T72" s="59" t="s">
        <v>125</v>
      </c>
      <c r="U72" s="67" t="s">
        <v>119</v>
      </c>
      <c r="V72" s="68" t="s">
        <v>119</v>
      </c>
      <c r="W72" s="70"/>
      <c r="X72" s="53" t="s">
        <v>119</v>
      </c>
      <c r="Y72" s="29"/>
      <c r="Z72" s="53">
        <v>1.0</v>
      </c>
      <c r="AA72" s="53">
        <v>4.0</v>
      </c>
      <c r="AB72" s="53"/>
      <c r="AC72" s="31"/>
      <c r="AD72" s="53"/>
      <c r="AE72" s="53"/>
      <c r="AF72" s="53"/>
      <c r="AG72" s="31"/>
      <c r="AH72" s="53"/>
      <c r="AI72" s="53"/>
      <c r="AJ72" s="53"/>
      <c r="AK72" s="31"/>
      <c r="AL72" s="53"/>
      <c r="AM72" s="53">
        <v>1.0</v>
      </c>
      <c r="AN72" s="53"/>
      <c r="AO72" s="64">
        <v>4.0</v>
      </c>
      <c r="AP72" s="64"/>
      <c r="AQ72" s="66"/>
      <c r="AR72" s="66"/>
      <c r="AS72" s="67"/>
      <c r="AT72" s="67"/>
      <c r="AU72" s="68"/>
      <c r="AV72" s="70"/>
      <c r="AW72" s="31">
        <f t="shared" si="33"/>
        <v>10</v>
      </c>
      <c r="AX72" s="29"/>
      <c r="AY72" s="75"/>
      <c r="AZ72" s="75"/>
      <c r="BA72" s="89"/>
      <c r="BB72" s="89"/>
      <c r="BC72" s="76">
        <v>7.0</v>
      </c>
      <c r="BD72" s="78">
        <v>2.0</v>
      </c>
      <c r="BE72" s="78">
        <v>1.0</v>
      </c>
      <c r="BF72" s="79"/>
      <c r="BG72" s="79"/>
      <c r="BH72" s="31">
        <f t="shared" si="34"/>
        <v>10</v>
      </c>
      <c r="BI72" s="81"/>
      <c r="BJ72" s="84">
        <f>IF(ISBLANK(A72),"",VLOOKUP(LEFT(A72,1),Coordinate,2,FALSE))</f>
        <v>1</v>
      </c>
      <c r="BK72" s="54">
        <f t="shared" si="35"/>
        <v>1</v>
      </c>
      <c r="BL72" s="303">
        <f t="shared" si="36"/>
        <v>79</v>
      </c>
      <c r="BM72" s="54">
        <f>IF(ISBLANK(A72),"",vlookup(LEFT(A72,1),Coordinate,9,false))</f>
        <v>1</v>
      </c>
      <c r="BN72" s="54">
        <f>IF(ISBLANK(A72),"",VLOOKUP(MID(A72,2,1),Coordinate,9,false))</f>
        <v>4</v>
      </c>
      <c r="BO72" s="54">
        <f>IF(ISBLANK(A72),"",VLOOKUP(MID(A72,3,1),Coordinate,9,false))</f>
        <v>5</v>
      </c>
      <c r="BP72" s="54">
        <f>IF(ISBLANK(A72),"",VLOOKUP(MID(A72,4,1),Coordinate,9,false))</f>
        <v>14</v>
      </c>
      <c r="BQ72" s="54">
        <f>IF(ISBLANK(A72),"",VLOOKUP(MID(A72,5,1),Coordinate,9,false))</f>
        <v>17</v>
      </c>
      <c r="BR72" s="54">
        <f>IF(ISBLANK(A72),"",VLOOKUP(MID(A72,6,1),Coordinate,9,false))</f>
        <v>20</v>
      </c>
      <c r="BS72" s="84">
        <f>IF(ISBLANK(A72),"",VLOOKUP(RIGHT(A72,1),Coordinate,9,false))</f>
        <v>18</v>
      </c>
      <c r="BT72" s="53"/>
    </row>
    <row r="73">
      <c r="A73" s="305" t="s">
        <v>1734</v>
      </c>
      <c r="B73" s="302" t="str">
        <f>IF(ISBLANK(A73),"",if(C73="","N",if(VLOOKUP(BL73,NewPlanet,3,false)=C73,"Y","N")))</f>
        <v>N</v>
      </c>
      <c r="C73" s="388" t="s">
        <v>1735</v>
      </c>
      <c r="D73" s="52"/>
      <c r="E73" s="52"/>
      <c r="F73" s="52"/>
      <c r="G73" s="53" t="s">
        <v>119</v>
      </c>
      <c r="H73" s="52"/>
      <c r="I73" s="54">
        <f t="shared" si="31"/>
        <v>1</v>
      </c>
      <c r="J73" s="52"/>
      <c r="K73" s="52"/>
      <c r="L73" s="52"/>
      <c r="M73" s="52"/>
      <c r="N73" s="52"/>
      <c r="O73" s="54">
        <f t="shared" si="32"/>
        <v>0</v>
      </c>
      <c r="P73" s="55" t="s">
        <v>131</v>
      </c>
      <c r="Q73" s="64"/>
      <c r="R73" s="57" t="s">
        <v>123</v>
      </c>
      <c r="S73" s="66"/>
      <c r="T73" s="59" t="s">
        <v>124</v>
      </c>
      <c r="U73" s="67"/>
      <c r="V73" s="68" t="s">
        <v>119</v>
      </c>
      <c r="W73" s="70" t="s">
        <v>119</v>
      </c>
      <c r="X73" s="53"/>
      <c r="Y73" s="29"/>
      <c r="Z73" s="53">
        <v>1.0</v>
      </c>
      <c r="AA73" s="53">
        <v>4.0</v>
      </c>
      <c r="AB73" s="52"/>
      <c r="AC73" s="31"/>
      <c r="AD73" s="52"/>
      <c r="AE73" s="52"/>
      <c r="AF73" s="52"/>
      <c r="AG73" s="31"/>
      <c r="AH73" s="52"/>
      <c r="AI73" s="52"/>
      <c r="AJ73" s="52"/>
      <c r="AK73" s="31"/>
      <c r="AL73" s="52"/>
      <c r="AM73" s="52"/>
      <c r="AN73" s="52"/>
      <c r="AO73" s="64"/>
      <c r="AP73" s="64">
        <v>2.0</v>
      </c>
      <c r="AQ73" s="66">
        <v>2.0</v>
      </c>
      <c r="AR73" s="66"/>
      <c r="AS73" s="60"/>
      <c r="AT73" s="60"/>
      <c r="AU73" s="68">
        <v>3.0</v>
      </c>
      <c r="AV73" s="62"/>
      <c r="AW73" s="31">
        <f t="shared" si="33"/>
        <v>12</v>
      </c>
      <c r="AX73" s="29"/>
      <c r="AY73" s="75"/>
      <c r="AZ73" s="75"/>
      <c r="BA73" s="89"/>
      <c r="BB73" s="89"/>
      <c r="BC73" s="76"/>
      <c r="BD73" s="78"/>
      <c r="BE73" s="78"/>
      <c r="BF73" s="79">
        <v>8.0</v>
      </c>
      <c r="BG73" s="79"/>
      <c r="BH73" s="31">
        <f t="shared" si="34"/>
        <v>8</v>
      </c>
      <c r="BI73" s="81"/>
      <c r="BJ73" s="84">
        <f>IF(ISBLANK(A73),"",VLOOKUP(LEFT(A73,1),Coordinate,2,FALSE))</f>
        <v>1</v>
      </c>
      <c r="BK73" s="54">
        <f t="shared" si="35"/>
        <v>1</v>
      </c>
      <c r="BL73" s="303">
        <f t="shared" si="36"/>
        <v>58</v>
      </c>
      <c r="BM73" s="54">
        <f>IF(ISBLANK(A73),"",vlookup(LEFT(A73,1),Coordinate,9,false))</f>
        <v>1</v>
      </c>
      <c r="BN73" s="54">
        <f>IF(ISBLANK(A73),"",VLOOKUP(MID(A73,2,1),Coordinate,9,false))</f>
        <v>8</v>
      </c>
      <c r="BO73" s="54">
        <f>IF(ISBLANK(A73),"",VLOOKUP(MID(A73,3,1),Coordinate,9,false))</f>
        <v>19</v>
      </c>
      <c r="BP73" s="54">
        <f>IF(ISBLANK(A73),"",VLOOKUP(MID(A73,4,1),Coordinate,9,false))</f>
        <v>2</v>
      </c>
      <c r="BQ73" s="54">
        <f>IF(ISBLANK(A73),"",VLOOKUP(MID(A73,5,1),Coordinate,9,false))</f>
        <v>7</v>
      </c>
      <c r="BR73" s="54">
        <f>IF(ISBLANK(A73),"",VLOOKUP(MID(A73,6,1),Coordinate,9,false))</f>
        <v>8</v>
      </c>
      <c r="BS73" s="84">
        <f>IF(ISBLANK(A73),"",VLOOKUP(RIGHT(A73,1),Coordinate,9,false))</f>
        <v>13</v>
      </c>
      <c r="BT73" s="53"/>
    </row>
    <row r="74">
      <c r="A74" s="305" t="s">
        <v>1510</v>
      </c>
      <c r="B74" s="302" t="str">
        <f>IF(ISBLANK(A74),"",if(C74="","N",if(VLOOKUP(BL74,NewPlanet,3,false)=C74,"Y","N")))</f>
        <v>Y</v>
      </c>
      <c r="C74" s="287" t="s">
        <v>1265</v>
      </c>
      <c r="D74" s="52"/>
      <c r="E74" s="52"/>
      <c r="F74" s="52"/>
      <c r="G74" s="53" t="s">
        <v>119</v>
      </c>
      <c r="H74" s="52"/>
      <c r="I74" s="54">
        <f t="shared" si="31"/>
        <v>1</v>
      </c>
      <c r="J74" s="52"/>
      <c r="K74" s="52"/>
      <c r="L74" s="52"/>
      <c r="M74" s="52"/>
      <c r="N74" s="52"/>
      <c r="O74" s="54">
        <f t="shared" si="32"/>
        <v>0</v>
      </c>
      <c r="P74" s="55" t="s">
        <v>123</v>
      </c>
      <c r="Q74" s="64"/>
      <c r="R74" s="57" t="s">
        <v>131</v>
      </c>
      <c r="S74" s="66"/>
      <c r="T74" s="59" t="s">
        <v>124</v>
      </c>
      <c r="U74" s="67"/>
      <c r="V74" s="68" t="s">
        <v>119</v>
      </c>
      <c r="W74" s="62"/>
      <c r="X74" s="53" t="s">
        <v>119</v>
      </c>
      <c r="Y74" s="29"/>
      <c r="Z74" s="53">
        <v>3.0</v>
      </c>
      <c r="AA74" s="53">
        <v>4.0</v>
      </c>
      <c r="AB74" s="52"/>
      <c r="AC74" s="31"/>
      <c r="AD74" s="52"/>
      <c r="AE74" s="52"/>
      <c r="AF74" s="52"/>
      <c r="AG74" s="31"/>
      <c r="AH74" s="52"/>
      <c r="AI74" s="52"/>
      <c r="AJ74" s="52"/>
      <c r="AK74" s="31"/>
      <c r="AL74" s="52"/>
      <c r="AM74" s="52"/>
      <c r="AN74" s="52"/>
      <c r="AO74" s="64">
        <v>3.0</v>
      </c>
      <c r="AP74" s="56"/>
      <c r="AQ74" s="58"/>
      <c r="AR74" s="66">
        <v>3.0</v>
      </c>
      <c r="AS74" s="60"/>
      <c r="AT74" s="60"/>
      <c r="AU74" s="68">
        <v>4.0</v>
      </c>
      <c r="AV74" s="62"/>
      <c r="AW74" s="31">
        <f t="shared" si="33"/>
        <v>17</v>
      </c>
      <c r="AX74" s="29"/>
      <c r="AY74" s="75"/>
      <c r="AZ74" s="75"/>
      <c r="BA74" s="89"/>
      <c r="BB74" s="89"/>
      <c r="BC74" s="76"/>
      <c r="BD74" s="78"/>
      <c r="BE74" s="78"/>
      <c r="BF74" s="79"/>
      <c r="BG74" s="79"/>
      <c r="BH74" s="31">
        <f t="shared" si="34"/>
        <v>0</v>
      </c>
      <c r="BI74" s="81" t="s">
        <v>1737</v>
      </c>
      <c r="BJ74" s="84">
        <f>IF(ISBLANK(A74),"",VLOOKUP(LEFT(A74,1),Coordinate,2,FALSE))</f>
        <v>1</v>
      </c>
      <c r="BK74" s="54">
        <f t="shared" si="35"/>
        <v>1</v>
      </c>
      <c r="BL74" s="303">
        <f t="shared" si="36"/>
        <v>57</v>
      </c>
      <c r="BM74" s="54">
        <f>IF(ISBLANK(A74),"",vlookup(LEFT(A74,1),Coordinate,9,false))</f>
        <v>1</v>
      </c>
      <c r="BN74" s="54">
        <f>IF(ISBLANK(A74),"",VLOOKUP(MID(A74,2,1),Coordinate,9,false))</f>
        <v>14</v>
      </c>
      <c r="BO74" s="54">
        <f>IF(ISBLANK(A74),"",VLOOKUP(MID(A74,3,1),Coordinate,9,false))</f>
        <v>12</v>
      </c>
      <c r="BP74" s="54">
        <f>IF(ISBLANK(A74),"",VLOOKUP(MID(A74,4,1),Coordinate,9,false))</f>
        <v>1</v>
      </c>
      <c r="BQ74" s="54">
        <f>IF(ISBLANK(A74),"",VLOOKUP(MID(A74,5,1),Coordinate,9,false))</f>
        <v>2</v>
      </c>
      <c r="BR74" s="54">
        <f>IF(ISBLANK(A74),"",VLOOKUP(MID(A74,6,1),Coordinate,9,false))</f>
        <v>7</v>
      </c>
      <c r="BS74" s="84">
        <f>IF(ISBLANK(A74),"",VLOOKUP(RIGHT(A74,1),Coordinate,9,false))</f>
        <v>20</v>
      </c>
      <c r="BT74" s="53"/>
    </row>
    <row r="75" ht="17.25" customHeight="1">
      <c r="A75" s="305" t="s">
        <v>1739</v>
      </c>
      <c r="B75" s="302"/>
      <c r="C75" s="307" t="s">
        <v>1740</v>
      </c>
      <c r="D75" s="53"/>
      <c r="E75" s="229"/>
      <c r="F75" s="53"/>
      <c r="G75" s="52"/>
      <c r="H75" s="53"/>
      <c r="I75" s="54"/>
      <c r="J75" s="52"/>
      <c r="K75" s="52"/>
      <c r="L75" s="52"/>
      <c r="M75" s="52"/>
      <c r="N75" s="52"/>
      <c r="O75" s="54"/>
      <c r="P75" s="55" t="s">
        <v>123</v>
      </c>
      <c r="Q75" s="64"/>
      <c r="R75" s="57" t="s">
        <v>124</v>
      </c>
      <c r="S75" s="66"/>
      <c r="T75" s="59"/>
      <c r="U75" s="67"/>
      <c r="V75" s="68"/>
      <c r="W75" s="70"/>
      <c r="X75" s="53"/>
      <c r="Y75" s="29"/>
      <c r="Z75" s="53"/>
      <c r="AA75" s="53"/>
      <c r="AB75" s="53"/>
      <c r="AC75" s="31"/>
      <c r="AD75" s="53"/>
      <c r="AE75" s="53"/>
      <c r="AF75" s="53"/>
      <c r="AG75" s="31"/>
      <c r="AH75" s="53"/>
      <c r="AI75" s="53"/>
      <c r="AJ75" s="53"/>
      <c r="AK75" s="31"/>
      <c r="AL75" s="53"/>
      <c r="AM75" s="53"/>
      <c r="AN75" s="53"/>
      <c r="AO75" s="64"/>
      <c r="AP75" s="64"/>
      <c r="AQ75" s="66"/>
      <c r="AR75" s="66"/>
      <c r="AS75" s="67"/>
      <c r="AT75" s="67"/>
      <c r="AU75" s="68"/>
      <c r="AV75" s="70"/>
      <c r="AW75" s="31"/>
      <c r="AX75" s="29"/>
      <c r="AY75" s="75"/>
      <c r="AZ75" s="75"/>
      <c r="BA75" s="89"/>
      <c r="BB75" s="89"/>
      <c r="BC75" s="76"/>
      <c r="BD75" s="78"/>
      <c r="BE75" s="78"/>
      <c r="BF75" s="79"/>
      <c r="BG75" s="79"/>
      <c r="BH75" s="31"/>
      <c r="BI75" s="81"/>
      <c r="BJ75" s="84"/>
      <c r="BK75" s="54"/>
      <c r="BL75" s="303"/>
      <c r="BM75" s="54"/>
      <c r="BN75" s="54"/>
      <c r="BO75" s="54"/>
      <c r="BP75" s="54"/>
      <c r="BQ75" s="54"/>
      <c r="BR75" s="54"/>
      <c r="BS75" s="84"/>
      <c r="BT75" s="53"/>
    </row>
    <row r="76" ht="17.25" customHeight="1">
      <c r="A76" s="305" t="s">
        <v>296</v>
      </c>
      <c r="B76" s="302" t="str">
        <f>IF(ISBLANK(A76),"",if(C76="","N",if(VLOOKUP(BL76,NewPlanet,3,false)=C76,"Y","N")))</f>
        <v>Y</v>
      </c>
      <c r="C76" s="287" t="s">
        <v>1314</v>
      </c>
      <c r="D76" s="53" t="s">
        <v>119</v>
      </c>
      <c r="E76" s="52"/>
      <c r="F76" s="53"/>
      <c r="G76" s="52"/>
      <c r="H76" s="53"/>
      <c r="I76" s="54">
        <f t="shared" ref="I76:I85" si="37">IF(ISBLANK(A76),"",COUNTA(D76:H76))</f>
        <v>1</v>
      </c>
      <c r="J76" s="52"/>
      <c r="K76" s="52"/>
      <c r="L76" s="52"/>
      <c r="M76" s="52"/>
      <c r="N76" s="52"/>
      <c r="O76" s="54">
        <f t="shared" ref="O76:O85" si="38">IF(ISBLANK(A76),"",COUNTA(J76:N76))</f>
        <v>0</v>
      </c>
      <c r="P76" s="55" t="s">
        <v>124</v>
      </c>
      <c r="Q76" s="64"/>
      <c r="R76" s="57" t="s">
        <v>124</v>
      </c>
      <c r="S76" s="66"/>
      <c r="T76" s="59" t="s">
        <v>124</v>
      </c>
      <c r="U76" s="67"/>
      <c r="V76" s="68"/>
      <c r="W76" s="70"/>
      <c r="X76" s="53" t="s">
        <v>119</v>
      </c>
      <c r="Y76" s="29"/>
      <c r="Z76" s="53">
        <v>4.0</v>
      </c>
      <c r="AA76" s="53">
        <v>6.0</v>
      </c>
      <c r="AB76" s="53">
        <v>9.0</v>
      </c>
      <c r="AC76" s="31"/>
      <c r="AD76" s="53">
        <v>1.0</v>
      </c>
      <c r="AE76" s="53"/>
      <c r="AF76" s="53"/>
      <c r="AG76" s="31"/>
      <c r="AH76" s="53"/>
      <c r="AI76" s="53"/>
      <c r="AJ76" s="53"/>
      <c r="AK76" s="31"/>
      <c r="AL76" s="53"/>
      <c r="AM76" s="53"/>
      <c r="AN76" s="53"/>
      <c r="AO76" s="64"/>
      <c r="AP76" s="64"/>
      <c r="AQ76" s="66"/>
      <c r="AR76" s="66"/>
      <c r="AS76" s="67"/>
      <c r="AT76" s="67"/>
      <c r="AU76" s="68"/>
      <c r="AV76" s="70"/>
      <c r="AW76" s="31">
        <f t="shared" ref="AW76:AW85" si="39">IF(ISBLANK(R76),"",SUM(Z76:AS76,AU76:AV76))</f>
        <v>20</v>
      </c>
      <c r="AX76" s="29"/>
      <c r="AY76" s="75"/>
      <c r="AZ76" s="75"/>
      <c r="BA76" s="89"/>
      <c r="BB76" s="89"/>
      <c r="BC76" s="76"/>
      <c r="BD76" s="78"/>
      <c r="BE76" s="78"/>
      <c r="BF76" s="79"/>
      <c r="BG76" s="79"/>
      <c r="BH76" s="31">
        <f t="shared" ref="BH76:BH85" si="40">IF(ISBLANK(A76),"",SUM(AY76:BG76))</f>
        <v>0</v>
      </c>
      <c r="BI76" s="81" t="s">
        <v>1737</v>
      </c>
      <c r="BJ76" s="84">
        <f>IF(ISBLANK(A76),"",VLOOKUP(LEFT(A76,1),Coordinate,2,FALSE))</f>
        <v>1</v>
      </c>
      <c r="BK76" s="54">
        <f t="shared" ref="BK76:BK85" si="41">I76+O76</f>
        <v>1</v>
      </c>
      <c r="BL76" s="303">
        <f t="shared" ref="BL76:BL85" si="42">SUM(BM76:BS76)</f>
        <v>77</v>
      </c>
      <c r="BM76" s="54">
        <f>IF(ISBLANK(A76),"",vlookup(LEFT(A76,1),Coordinate,9,false))</f>
        <v>1</v>
      </c>
      <c r="BN76" s="54">
        <f>IF(ISBLANK(A76),"",VLOOKUP(MID(A76,2,1),Coordinate,9,false))</f>
        <v>20</v>
      </c>
      <c r="BO76" s="54">
        <f>IF(ISBLANK(A76),"",VLOOKUP(MID(A76,3,1),Coordinate,9,false))</f>
        <v>13</v>
      </c>
      <c r="BP76" s="54">
        <f>IF(ISBLANK(A76),"",VLOOKUP(MID(A76,4,1),Coordinate,9,false))</f>
        <v>13</v>
      </c>
      <c r="BQ76" s="54">
        <f>IF(ISBLANK(A76),"",VLOOKUP(MID(A76,5,1),Coordinate,9,false))</f>
        <v>8</v>
      </c>
      <c r="BR76" s="54">
        <f>IF(ISBLANK(A76),"",VLOOKUP(MID(A76,6,1),Coordinate,9,false))</f>
        <v>4</v>
      </c>
      <c r="BS76" s="84">
        <f>IF(ISBLANK(A76),"",VLOOKUP(RIGHT(A76,1),Coordinate,9,false))</f>
        <v>18</v>
      </c>
      <c r="BT76" s="53"/>
    </row>
    <row r="77">
      <c r="A77" s="305" t="s">
        <v>1743</v>
      </c>
      <c r="B77" s="302" t="str">
        <f>IF(ISBLANK(A77),"",if(C77="","N",if(VLOOKUP(BL77,NewPlanet,3,false)=C77,"Y","N")))</f>
        <v>Y</v>
      </c>
      <c r="C77" s="287" t="s">
        <v>1326</v>
      </c>
      <c r="D77" s="52"/>
      <c r="E77" s="52"/>
      <c r="F77" s="53" t="s">
        <v>119</v>
      </c>
      <c r="G77" s="52"/>
      <c r="H77" s="52"/>
      <c r="I77" s="54">
        <f t="shared" si="37"/>
        <v>1</v>
      </c>
      <c r="J77" s="52"/>
      <c r="K77" s="52"/>
      <c r="L77" s="52"/>
      <c r="M77" s="52"/>
      <c r="N77" s="52"/>
      <c r="O77" s="54">
        <f t="shared" si="38"/>
        <v>0</v>
      </c>
      <c r="P77" s="55" t="s">
        <v>124</v>
      </c>
      <c r="Q77" s="56"/>
      <c r="R77" s="57" t="s">
        <v>123</v>
      </c>
      <c r="S77" s="66" t="s">
        <v>121</v>
      </c>
      <c r="T77" s="59" t="s">
        <v>124</v>
      </c>
      <c r="U77" s="60"/>
      <c r="V77" s="61"/>
      <c r="W77" s="70" t="s">
        <v>121</v>
      </c>
      <c r="X77" s="52"/>
      <c r="Y77" s="63"/>
      <c r="Z77" s="53">
        <v>5.0</v>
      </c>
      <c r="AA77" s="53">
        <v>1.0</v>
      </c>
      <c r="AB77" s="53">
        <v>4.0</v>
      </c>
      <c r="AC77" s="65"/>
      <c r="AD77" s="52"/>
      <c r="AE77" s="52"/>
      <c r="AF77" s="52"/>
      <c r="AG77" s="65"/>
      <c r="AH77" s="52"/>
      <c r="AI77" s="52"/>
      <c r="AJ77" s="52"/>
      <c r="AK77" s="65"/>
      <c r="AL77" s="52"/>
      <c r="AM77" s="52"/>
      <c r="AN77" s="52"/>
      <c r="AO77" s="56"/>
      <c r="AP77" s="56"/>
      <c r="AQ77" s="58"/>
      <c r="AR77" s="58"/>
      <c r="AS77" s="60"/>
      <c r="AT77" s="60"/>
      <c r="AU77" s="61"/>
      <c r="AV77" s="62"/>
      <c r="AW77" s="31">
        <f t="shared" si="39"/>
        <v>10</v>
      </c>
      <c r="AX77" s="63"/>
      <c r="AY77" s="69"/>
      <c r="AZ77" s="69"/>
      <c r="BA77" s="89">
        <v>4.0</v>
      </c>
      <c r="BB77" s="71"/>
      <c r="BC77" s="72"/>
      <c r="BD77" s="73"/>
      <c r="BE77" s="73"/>
      <c r="BF77" s="79">
        <v>6.0</v>
      </c>
      <c r="BG77" s="74"/>
      <c r="BH77" s="31">
        <f t="shared" si="40"/>
        <v>10</v>
      </c>
      <c r="BI77" s="139"/>
      <c r="BJ77" s="84">
        <f>IF(ISBLANK(A77),"",VLOOKUP(LEFT(A77,1),Coordinate,2,FALSE))</f>
        <v>1</v>
      </c>
      <c r="BK77" s="54">
        <f t="shared" si="41"/>
        <v>1</v>
      </c>
      <c r="BL77" s="303">
        <f t="shared" si="42"/>
        <v>83</v>
      </c>
      <c r="BM77" s="54">
        <f>IF(ISBLANK(A77),"",vlookup(LEFT(A77,1),Coordinate,9,false))</f>
        <v>1</v>
      </c>
      <c r="BN77" s="54">
        <f>IF(ISBLANK(A77),"",VLOOKUP(MID(A77,2,1),Coordinate,9,false))</f>
        <v>20</v>
      </c>
      <c r="BO77" s="54">
        <f>IF(ISBLANK(A77),"",VLOOKUP(MID(A77,3,1),Coordinate,9,false))</f>
        <v>17</v>
      </c>
      <c r="BP77" s="54">
        <f>IF(ISBLANK(A77),"",VLOOKUP(MID(A77,4,1),Coordinate,9,false))</f>
        <v>6</v>
      </c>
      <c r="BQ77" s="54">
        <f>IF(ISBLANK(A77),"",VLOOKUP(MID(A77,5,1),Coordinate,9,false))</f>
        <v>4</v>
      </c>
      <c r="BR77" s="54">
        <f>IF(ISBLANK(A77),"",VLOOKUP(MID(A77,6,1),Coordinate,9,false))</f>
        <v>17</v>
      </c>
      <c r="BS77" s="84">
        <f>IF(ISBLANK(A77),"",VLOOKUP(RIGHT(A77,1),Coordinate,9,false))</f>
        <v>18</v>
      </c>
      <c r="BT77" s="53"/>
    </row>
    <row r="78">
      <c r="A78" s="305" t="s">
        <v>1745</v>
      </c>
      <c r="B78" s="302" t="str">
        <f>IF(ISBLANK(A78),"",if(C78="","N",if(VLOOKUP(BL78,NewPlanet,3,false)=C78,"Y","N")))</f>
        <v>Y</v>
      </c>
      <c r="C78" s="307" t="s">
        <v>1356</v>
      </c>
      <c r="D78" s="52"/>
      <c r="E78" s="52"/>
      <c r="F78" s="53" t="s">
        <v>119</v>
      </c>
      <c r="G78" s="52"/>
      <c r="H78" s="52"/>
      <c r="I78" s="54">
        <f t="shared" si="37"/>
        <v>1</v>
      </c>
      <c r="J78" s="52"/>
      <c r="K78" s="52"/>
      <c r="L78" s="52"/>
      <c r="M78" s="52"/>
      <c r="N78" s="52"/>
      <c r="O78" s="54">
        <f t="shared" si="38"/>
        <v>0</v>
      </c>
      <c r="P78" s="55" t="s">
        <v>123</v>
      </c>
      <c r="Q78" s="64" t="s">
        <v>119</v>
      </c>
      <c r="R78" s="57" t="s">
        <v>394</v>
      </c>
      <c r="S78" s="58"/>
      <c r="T78" s="59" t="s">
        <v>394</v>
      </c>
      <c r="U78" s="60"/>
      <c r="V78" s="61"/>
      <c r="W78" s="70" t="s">
        <v>119</v>
      </c>
      <c r="X78" s="52"/>
      <c r="Y78" s="63"/>
      <c r="Z78" s="53">
        <v>4.0</v>
      </c>
      <c r="AA78" s="53">
        <v>2.0</v>
      </c>
      <c r="AB78" s="53">
        <v>2.0</v>
      </c>
      <c r="AC78" s="65"/>
      <c r="AD78" s="52"/>
      <c r="AE78" s="53">
        <v>1.0</v>
      </c>
      <c r="AF78" s="52"/>
      <c r="AG78" s="65"/>
      <c r="AH78" s="52"/>
      <c r="AI78" s="52"/>
      <c r="AJ78" s="52"/>
      <c r="AK78" s="65"/>
      <c r="AL78" s="52"/>
      <c r="AM78" s="52"/>
      <c r="AN78" s="52"/>
      <c r="AO78" s="56"/>
      <c r="AP78" s="56"/>
      <c r="AQ78" s="58"/>
      <c r="AR78" s="58"/>
      <c r="AS78" s="60"/>
      <c r="AT78" s="60"/>
      <c r="AU78" s="61"/>
      <c r="AV78" s="62"/>
      <c r="AW78" s="31">
        <f t="shared" si="39"/>
        <v>9</v>
      </c>
      <c r="AX78" s="63"/>
      <c r="AY78" s="75">
        <v>4.0</v>
      </c>
      <c r="AZ78" s="69"/>
      <c r="BA78" s="71"/>
      <c r="BB78" s="71"/>
      <c r="BC78" s="72"/>
      <c r="BD78" s="73"/>
      <c r="BE78" s="73"/>
      <c r="BF78" s="79">
        <v>4.0</v>
      </c>
      <c r="BG78" s="79">
        <v>3.0</v>
      </c>
      <c r="BH78" s="31">
        <f t="shared" si="40"/>
        <v>11</v>
      </c>
      <c r="BI78" s="139"/>
      <c r="BJ78" s="84">
        <f>IF(ISBLANK(A78),"",VLOOKUP(LEFT(A78,1),Coordinate,2,FALSE))</f>
        <v>1</v>
      </c>
      <c r="BK78" s="54">
        <f t="shared" si="41"/>
        <v>1</v>
      </c>
      <c r="BL78" s="303">
        <f t="shared" si="42"/>
        <v>98</v>
      </c>
      <c r="BM78" s="54">
        <f>IF(ISBLANK(A78),"",vlookup(LEFT(A78,1),Coordinate,9,false))</f>
        <v>1</v>
      </c>
      <c r="BN78" s="54">
        <f>IF(ISBLANK(A78),"",VLOOKUP(MID(A78,2,1),Coordinate,9,false))</f>
        <v>20</v>
      </c>
      <c r="BO78" s="54">
        <f>IF(ISBLANK(A78),"",VLOOKUP(MID(A78,3,1),Coordinate,9,false))</f>
        <v>17</v>
      </c>
      <c r="BP78" s="54">
        <f>IF(ISBLANK(A78),"",VLOOKUP(MID(A78,4,1),Coordinate,9,false))</f>
        <v>17</v>
      </c>
      <c r="BQ78" s="54">
        <f>IF(ISBLANK(A78),"",VLOOKUP(MID(A78,5,1),Coordinate,9,false))</f>
        <v>18</v>
      </c>
      <c r="BR78" s="54">
        <f>IF(ISBLANK(A78),"",VLOOKUP(MID(A78,6,1),Coordinate,9,false))</f>
        <v>8</v>
      </c>
      <c r="BS78" s="84">
        <f>IF(ISBLANK(A78),"",VLOOKUP(RIGHT(A78,1),Coordinate,9,false))</f>
        <v>17</v>
      </c>
      <c r="BT78" s="53"/>
    </row>
    <row r="79">
      <c r="A79" s="305" t="s">
        <v>1746</v>
      </c>
      <c r="B79" s="302" t="str">
        <f>IF(ISBLANK(A79),"",if(C79="","N",if(VLOOKUP(BL79,NewPlanet,3,false)=C79,"Y","N")))</f>
        <v>Y</v>
      </c>
      <c r="C79" s="307" t="s">
        <v>1281</v>
      </c>
      <c r="D79" s="52"/>
      <c r="E79" s="52"/>
      <c r="F79" s="53" t="s">
        <v>121</v>
      </c>
      <c r="G79" s="52"/>
      <c r="H79" s="52"/>
      <c r="I79" s="54">
        <f t="shared" si="37"/>
        <v>1</v>
      </c>
      <c r="J79" s="52"/>
      <c r="K79" s="52"/>
      <c r="L79" s="52"/>
      <c r="M79" s="52"/>
      <c r="N79" s="52"/>
      <c r="O79" s="54">
        <f t="shared" si="38"/>
        <v>0</v>
      </c>
      <c r="P79" s="55" t="s">
        <v>124</v>
      </c>
      <c r="Q79" s="56"/>
      <c r="R79" s="57" t="s">
        <v>131</v>
      </c>
      <c r="S79" s="58"/>
      <c r="T79" s="59" t="s">
        <v>125</v>
      </c>
      <c r="U79" s="60"/>
      <c r="V79" s="68" t="s">
        <v>121</v>
      </c>
      <c r="W79" s="70" t="s">
        <v>121</v>
      </c>
      <c r="X79" s="53" t="s">
        <v>121</v>
      </c>
      <c r="Y79" s="63"/>
      <c r="Z79" s="53">
        <v>6.0</v>
      </c>
      <c r="AA79" s="53">
        <v>3.0</v>
      </c>
      <c r="AB79" s="52"/>
      <c r="AC79" s="65"/>
      <c r="AD79" s="53">
        <v>1.0</v>
      </c>
      <c r="AE79" s="52"/>
      <c r="AF79" s="52"/>
      <c r="AG79" s="65"/>
      <c r="AH79" s="52"/>
      <c r="AI79" s="52"/>
      <c r="AJ79" s="52"/>
      <c r="AK79" s="65"/>
      <c r="AL79" s="52"/>
      <c r="AM79" s="52"/>
      <c r="AN79" s="52"/>
      <c r="AO79" s="56"/>
      <c r="AP79" s="56"/>
      <c r="AQ79" s="58"/>
      <c r="AR79" s="66">
        <v>1.0</v>
      </c>
      <c r="AS79" s="67">
        <v>1.0</v>
      </c>
      <c r="AT79" s="67" t="s">
        <v>1728</v>
      </c>
      <c r="AU79" s="68">
        <v>3.0</v>
      </c>
      <c r="AV79" s="70">
        <v>5.0</v>
      </c>
      <c r="AW79" s="31">
        <f t="shared" si="39"/>
        <v>20</v>
      </c>
      <c r="AX79" s="63"/>
      <c r="AY79" s="69"/>
      <c r="AZ79" s="69"/>
      <c r="BA79" s="71"/>
      <c r="BB79" s="71"/>
      <c r="BC79" s="72"/>
      <c r="BD79" s="73"/>
      <c r="BE79" s="73"/>
      <c r="BF79" s="74"/>
      <c r="BG79" s="74"/>
      <c r="BH79" s="31">
        <f t="shared" si="40"/>
        <v>0</v>
      </c>
      <c r="BI79" s="139"/>
      <c r="BJ79" s="84">
        <f>IF(ISBLANK(A79),"",VLOOKUP(LEFT(A79,1),Coordinate,2,FALSE))</f>
        <v>1</v>
      </c>
      <c r="BK79" s="54">
        <f t="shared" si="41"/>
        <v>1</v>
      </c>
      <c r="BL79" s="303">
        <f t="shared" si="42"/>
        <v>65</v>
      </c>
      <c r="BM79" s="54">
        <f>IF(ISBLANK(A79),"",vlookup(LEFT(A79,1),Coordinate,9,false))</f>
        <v>1</v>
      </c>
      <c r="BN79" s="54">
        <f>IF(ISBLANK(A79),"",VLOOKUP(MID(A79,2,1),Coordinate,9,false))</f>
        <v>20</v>
      </c>
      <c r="BO79" s="54">
        <f>IF(ISBLANK(A79),"",VLOOKUP(MID(A79,3,1),Coordinate,9,false))</f>
        <v>19</v>
      </c>
      <c r="BP79" s="54">
        <f>IF(ISBLANK(A79),"",VLOOKUP(MID(A79,4,1),Coordinate,9,false))</f>
        <v>19</v>
      </c>
      <c r="BQ79" s="54">
        <f>IF(ISBLANK(A79),"",VLOOKUP(MID(A79,5,1),Coordinate,9,false))</f>
        <v>3</v>
      </c>
      <c r="BR79" s="54">
        <f>IF(ISBLANK(A79),"",VLOOKUP(MID(A79,6,1),Coordinate,9,false))</f>
        <v>0</v>
      </c>
      <c r="BS79" s="84">
        <f>IF(ISBLANK(A79),"",VLOOKUP(RIGHT(A79,1),Coordinate,9,false))</f>
        <v>3</v>
      </c>
      <c r="BT79" s="53"/>
    </row>
    <row r="80">
      <c r="A80" s="304" t="s">
        <v>1748</v>
      </c>
      <c r="B80" s="302" t="str">
        <f>IF(ISBLANK(A80),"",if(C80="","N",if(VLOOKUP(BL80,NewPlanet,3,false)=C80,"Y","N")))</f>
        <v>Y</v>
      </c>
      <c r="C80" s="287" t="s">
        <v>1383</v>
      </c>
      <c r="D80" s="53" t="s">
        <v>119</v>
      </c>
      <c r="E80" s="53"/>
      <c r="F80" s="52"/>
      <c r="G80" s="52"/>
      <c r="H80" s="52"/>
      <c r="I80" s="54">
        <f t="shared" si="37"/>
        <v>1</v>
      </c>
      <c r="J80" s="52"/>
      <c r="K80" s="52"/>
      <c r="L80" s="52"/>
      <c r="M80" s="52"/>
      <c r="N80" s="52"/>
      <c r="O80" s="54">
        <f t="shared" si="38"/>
        <v>0</v>
      </c>
      <c r="P80" s="55" t="s">
        <v>123</v>
      </c>
      <c r="Q80" s="64" t="s">
        <v>119</v>
      </c>
      <c r="R80" s="57" t="s">
        <v>124</v>
      </c>
      <c r="S80" s="66"/>
      <c r="T80" s="59" t="s">
        <v>124</v>
      </c>
      <c r="U80" s="67"/>
      <c r="V80" s="61"/>
      <c r="W80" s="70" t="s">
        <v>119</v>
      </c>
      <c r="X80" s="52"/>
      <c r="Y80" s="29"/>
      <c r="Z80" s="53">
        <v>4.0</v>
      </c>
      <c r="AA80" s="53">
        <v>3.0</v>
      </c>
      <c r="AB80" s="53">
        <v>2.0</v>
      </c>
      <c r="AC80" s="31"/>
      <c r="AD80" s="52"/>
      <c r="AE80" s="52"/>
      <c r="AF80" s="52"/>
      <c r="AG80" s="31"/>
      <c r="AH80" s="52"/>
      <c r="AI80" s="52"/>
      <c r="AJ80" s="52"/>
      <c r="AK80" s="31"/>
      <c r="AL80" s="52"/>
      <c r="AM80" s="52"/>
      <c r="AN80" s="52"/>
      <c r="AO80" s="56"/>
      <c r="AP80" s="56"/>
      <c r="AQ80" s="58"/>
      <c r="AR80" s="58"/>
      <c r="AS80" s="67"/>
      <c r="AT80" s="60"/>
      <c r="AU80" s="61"/>
      <c r="AV80" s="62"/>
      <c r="AW80" s="31">
        <f t="shared" si="39"/>
        <v>9</v>
      </c>
      <c r="AX80" s="29"/>
      <c r="AY80" s="75">
        <v>3.0</v>
      </c>
      <c r="AZ80" s="69"/>
      <c r="BA80" s="71"/>
      <c r="BB80" s="71"/>
      <c r="BC80" s="72"/>
      <c r="BD80" s="73"/>
      <c r="BE80" s="73"/>
      <c r="BF80" s="79">
        <v>4.0</v>
      </c>
      <c r="BG80" s="79">
        <v>4.0</v>
      </c>
      <c r="BH80" s="31">
        <f t="shared" si="40"/>
        <v>11</v>
      </c>
      <c r="BI80" s="139"/>
      <c r="BJ80" s="84">
        <f>IF(ISBLANK(A80),"",VLOOKUP(LEFT(A80,1),Coordinate,2,FALSE))</f>
        <v>1</v>
      </c>
      <c r="BK80" s="54">
        <f t="shared" si="41"/>
        <v>1</v>
      </c>
      <c r="BL80" s="303">
        <f t="shared" si="42"/>
        <v>117</v>
      </c>
      <c r="BM80" s="54">
        <f>IF(ISBLANK(A80),"",vlookup(LEFT(A80,1),Coordinate,9,false))</f>
        <v>1</v>
      </c>
      <c r="BN80" s="54">
        <f>IF(ISBLANK(A80),"",VLOOKUP(MID(A80,2,1),Coordinate,9,false))</f>
        <v>21</v>
      </c>
      <c r="BO80" s="54">
        <f>IF(ISBLANK(A80),"",VLOOKUP(MID(A80,3,1),Coordinate,9,false))</f>
        <v>14</v>
      </c>
      <c r="BP80" s="54">
        <f>IF(ISBLANK(A80),"",VLOOKUP(MID(A80,4,1),Coordinate,9,false))</f>
        <v>25</v>
      </c>
      <c r="BQ80" s="54">
        <f>IF(ISBLANK(A80),"",VLOOKUP(MID(A80,5,1),Coordinate,9,false))</f>
        <v>17</v>
      </c>
      <c r="BR80" s="54">
        <f>IF(ISBLANK(A80),"",VLOOKUP(MID(A80,6,1),Coordinate,9,false))</f>
        <v>14</v>
      </c>
      <c r="BS80" s="84">
        <f>IF(ISBLANK(A80),"",VLOOKUP(RIGHT(A80,1),Coordinate,9,false))</f>
        <v>25</v>
      </c>
      <c r="BT80" s="53"/>
    </row>
    <row r="81">
      <c r="A81" s="304" t="s">
        <v>1749</v>
      </c>
      <c r="B81" s="302" t="str">
        <f>IF(ISBLANK(A81),"",if(C81="","N",if(VLOOKUP(BL81,NewPlanet,3,false)=C81,"Y","N")))</f>
        <v>Y</v>
      </c>
      <c r="C81" s="287" t="s">
        <v>1149</v>
      </c>
      <c r="D81" s="52"/>
      <c r="E81" s="53" t="s">
        <v>119</v>
      </c>
      <c r="F81" s="52"/>
      <c r="G81" s="52"/>
      <c r="H81" s="52"/>
      <c r="I81" s="54">
        <f t="shared" si="37"/>
        <v>1</v>
      </c>
      <c r="J81" s="52"/>
      <c r="K81" s="52"/>
      <c r="L81" s="52"/>
      <c r="M81" s="52"/>
      <c r="N81" s="52"/>
      <c r="O81" s="54">
        <f t="shared" si="38"/>
        <v>0</v>
      </c>
      <c r="P81" s="55" t="s">
        <v>124</v>
      </c>
      <c r="Q81" s="64"/>
      <c r="R81" s="57" t="s">
        <v>131</v>
      </c>
      <c r="S81" s="66" t="s">
        <v>119</v>
      </c>
      <c r="T81" s="59" t="s">
        <v>125</v>
      </c>
      <c r="U81" s="67"/>
      <c r="V81" s="61"/>
      <c r="W81" s="62"/>
      <c r="X81" s="52"/>
      <c r="Y81" s="29"/>
      <c r="Z81" s="53">
        <v>12.0</v>
      </c>
      <c r="AA81" s="53">
        <v>2.0</v>
      </c>
      <c r="AB81" s="53">
        <v>2.0</v>
      </c>
      <c r="AC81" s="31"/>
      <c r="AD81" s="52"/>
      <c r="AE81" s="52"/>
      <c r="AF81" s="52"/>
      <c r="AG81" s="31"/>
      <c r="AH81" s="52"/>
      <c r="AI81" s="52"/>
      <c r="AJ81" s="52"/>
      <c r="AK81" s="31"/>
      <c r="AL81" s="52"/>
      <c r="AM81" s="52"/>
      <c r="AN81" s="52"/>
      <c r="AO81" s="56"/>
      <c r="AP81" s="56"/>
      <c r="AQ81" s="58"/>
      <c r="AR81" s="58"/>
      <c r="AS81" s="67">
        <v>1.0</v>
      </c>
      <c r="AT81" s="60"/>
      <c r="AU81" s="61"/>
      <c r="AV81" s="62"/>
      <c r="AW81" s="31">
        <f t="shared" si="39"/>
        <v>17</v>
      </c>
      <c r="AX81" s="29"/>
      <c r="AY81" s="69"/>
      <c r="AZ81" s="69"/>
      <c r="BA81" s="71"/>
      <c r="BB81" s="71"/>
      <c r="BC81" s="72"/>
      <c r="BD81" s="73"/>
      <c r="BE81" s="73"/>
      <c r="BF81" s="74"/>
      <c r="BG81" s="74"/>
      <c r="BH81" s="31">
        <f t="shared" si="40"/>
        <v>0</v>
      </c>
      <c r="BI81" s="139"/>
      <c r="BJ81" s="84">
        <f>IF(ISBLANK(A81),"",VLOOKUP(LEFT(A81,1),Coordinate,2,FALSE))</f>
        <v>1</v>
      </c>
      <c r="BK81" s="54">
        <f t="shared" si="41"/>
        <v>1</v>
      </c>
      <c r="BL81" s="303">
        <f t="shared" si="42"/>
        <v>3</v>
      </c>
      <c r="BM81" s="54">
        <f>IF(ISBLANK(A81),"",vlookup(LEFT(A81,1),Coordinate,9,false))</f>
        <v>2</v>
      </c>
      <c r="BN81" s="54">
        <f>IF(ISBLANK(A81),"",VLOOKUP(MID(A81,2,1),Coordinate,9,false))</f>
        <v>0</v>
      </c>
      <c r="BO81" s="54">
        <f>IF(ISBLANK(A81),"",VLOOKUP(MID(A81,3,1),Coordinate,9,false))</f>
        <v>0</v>
      </c>
      <c r="BP81" s="54">
        <f>IF(ISBLANK(A81),"",VLOOKUP(MID(A81,4,1),Coordinate,9,false))</f>
        <v>0</v>
      </c>
      <c r="BQ81" s="54">
        <f>IF(ISBLANK(A81),"",VLOOKUP(MID(A81,5,1),Coordinate,9,false))</f>
        <v>0</v>
      </c>
      <c r="BR81" s="54">
        <f>IF(ISBLANK(A81),"",VLOOKUP(MID(A81,6,1),Coordinate,9,false))</f>
        <v>0</v>
      </c>
      <c r="BS81" s="84">
        <f>IF(ISBLANK(A81),"",VLOOKUP(RIGHT(A81,1),Coordinate,9,false))</f>
        <v>1</v>
      </c>
      <c r="BT81" s="53"/>
    </row>
    <row r="82">
      <c r="A82" s="305" t="s">
        <v>1754</v>
      </c>
      <c r="B82" s="302" t="str">
        <f>IF(ISBLANK(A82),"",if(C82="","N",if(VLOOKUP(BL82,NewPlanet,3,false)=C82,"Y","N")))</f>
        <v>Y</v>
      </c>
      <c r="C82" s="287" t="s">
        <v>1204</v>
      </c>
      <c r="D82" s="52"/>
      <c r="E82" s="52"/>
      <c r="F82" s="53"/>
      <c r="G82" s="52"/>
      <c r="H82" s="53" t="s">
        <v>119</v>
      </c>
      <c r="I82" s="54">
        <f t="shared" si="37"/>
        <v>1</v>
      </c>
      <c r="J82" s="52"/>
      <c r="K82" s="52"/>
      <c r="L82" s="52"/>
      <c r="M82" s="52"/>
      <c r="N82" s="52"/>
      <c r="O82" s="54">
        <f t="shared" si="38"/>
        <v>0</v>
      </c>
      <c r="P82" s="55" t="s">
        <v>124</v>
      </c>
      <c r="Q82" s="64"/>
      <c r="R82" s="57" t="s">
        <v>124</v>
      </c>
      <c r="S82" s="66"/>
      <c r="T82" s="59" t="s">
        <v>124</v>
      </c>
      <c r="U82" s="67"/>
      <c r="V82" s="68"/>
      <c r="W82" s="70"/>
      <c r="X82" s="52"/>
      <c r="Y82" s="29"/>
      <c r="Z82" s="53">
        <v>5.0</v>
      </c>
      <c r="AA82" s="53">
        <v>8.0</v>
      </c>
      <c r="AB82" s="53">
        <v>6.0</v>
      </c>
      <c r="AC82" s="31"/>
      <c r="AD82" s="53"/>
      <c r="AE82" s="53"/>
      <c r="AF82" s="53"/>
      <c r="AG82" s="31"/>
      <c r="AH82" s="53"/>
      <c r="AI82" s="53"/>
      <c r="AJ82" s="53"/>
      <c r="AK82" s="31"/>
      <c r="AL82" s="53"/>
      <c r="AM82" s="53"/>
      <c r="AN82" s="53"/>
      <c r="AO82" s="64"/>
      <c r="AP82" s="64"/>
      <c r="AQ82" s="66"/>
      <c r="AR82" s="66"/>
      <c r="AS82" s="67"/>
      <c r="AT82" s="67"/>
      <c r="AU82" s="68"/>
      <c r="AV82" s="70"/>
      <c r="AW82" s="31">
        <f t="shared" si="39"/>
        <v>19</v>
      </c>
      <c r="AX82" s="29"/>
      <c r="AY82" s="75"/>
      <c r="AZ82" s="75"/>
      <c r="BA82" s="89"/>
      <c r="BB82" s="89"/>
      <c r="BC82" s="76"/>
      <c r="BD82" s="78"/>
      <c r="BE82" s="78"/>
      <c r="BF82" s="79"/>
      <c r="BG82" s="79"/>
      <c r="BH82" s="31">
        <f t="shared" si="40"/>
        <v>0</v>
      </c>
      <c r="BI82" s="81"/>
      <c r="BJ82" s="84">
        <f>IF(ISBLANK(A82),"",VLOOKUP(LEFT(A82,1),Coordinate,2,FALSE))</f>
        <v>1</v>
      </c>
      <c r="BK82" s="54">
        <f t="shared" si="41"/>
        <v>1</v>
      </c>
      <c r="BL82" s="303">
        <f t="shared" si="42"/>
        <v>23</v>
      </c>
      <c r="BM82" s="54">
        <f>IF(ISBLANK(A82),"",vlookup(LEFT(A82,1),Coordinate,9,false))</f>
        <v>2</v>
      </c>
      <c r="BN82" s="54">
        <f>IF(ISBLANK(A82),"",VLOOKUP(MID(A82,2,1),Coordinate,9,false))</f>
        <v>0</v>
      </c>
      <c r="BO82" s="54">
        <f>IF(ISBLANK(A82),"",VLOOKUP(MID(A82,3,1),Coordinate,9,false))</f>
        <v>2</v>
      </c>
      <c r="BP82" s="54">
        <f>IF(ISBLANK(A82),"",VLOOKUP(MID(A82,4,1),Coordinate,9,false))</f>
        <v>0</v>
      </c>
      <c r="BQ82" s="54">
        <f>IF(ISBLANK(A82),"",VLOOKUP(MID(A82,5,1),Coordinate,9,false))</f>
        <v>2</v>
      </c>
      <c r="BR82" s="54">
        <f>IF(ISBLANK(A82),"",VLOOKUP(MID(A82,6,1),Coordinate,9,false))</f>
        <v>0</v>
      </c>
      <c r="BS82" s="84">
        <f>IF(ISBLANK(A82),"",VLOOKUP(RIGHT(A82,1),Coordinate,9,false))</f>
        <v>17</v>
      </c>
      <c r="BT82" s="53"/>
    </row>
    <row r="83">
      <c r="A83" s="305" t="s">
        <v>1757</v>
      </c>
      <c r="B83" s="302" t="str">
        <f>IF(ISBLANK(A83),"",if(C83="","N",if(VLOOKUP(BL83,NewPlanet,3,false)=C83,"Y","N")))</f>
        <v>Y</v>
      </c>
      <c r="C83" s="287" t="s">
        <v>1271</v>
      </c>
      <c r="D83" s="53" t="s">
        <v>119</v>
      </c>
      <c r="E83" s="52"/>
      <c r="F83" s="52"/>
      <c r="G83" s="52"/>
      <c r="H83" s="52"/>
      <c r="I83" s="54">
        <f t="shared" si="37"/>
        <v>1</v>
      </c>
      <c r="J83" s="52"/>
      <c r="K83" s="52"/>
      <c r="L83" s="52"/>
      <c r="M83" s="52"/>
      <c r="N83" s="52"/>
      <c r="O83" s="54">
        <f t="shared" si="38"/>
        <v>0</v>
      </c>
      <c r="P83" s="55" t="s">
        <v>124</v>
      </c>
      <c r="Q83" s="64"/>
      <c r="R83" s="57" t="s">
        <v>131</v>
      </c>
      <c r="S83" s="66"/>
      <c r="T83" s="59" t="s">
        <v>125</v>
      </c>
      <c r="U83" s="67" t="s">
        <v>119</v>
      </c>
      <c r="V83" s="61"/>
      <c r="W83" s="70" t="s">
        <v>119</v>
      </c>
      <c r="X83" s="53" t="s">
        <v>119</v>
      </c>
      <c r="Y83" s="63"/>
      <c r="Z83" s="52"/>
      <c r="AA83" s="52"/>
      <c r="AB83" s="52"/>
      <c r="AC83" s="65"/>
      <c r="AD83" s="52"/>
      <c r="AE83" s="52"/>
      <c r="AF83" s="52"/>
      <c r="AG83" s="65"/>
      <c r="AH83" s="52"/>
      <c r="AI83" s="52"/>
      <c r="AJ83" s="52"/>
      <c r="AK83" s="65"/>
      <c r="AL83" s="52"/>
      <c r="AM83" s="52"/>
      <c r="AN83" s="52"/>
      <c r="AO83" s="56"/>
      <c r="AP83" s="56"/>
      <c r="AQ83" s="58"/>
      <c r="AR83" s="58"/>
      <c r="AS83" s="60"/>
      <c r="AT83" s="60"/>
      <c r="AU83" s="61"/>
      <c r="AV83" s="62"/>
      <c r="AW83" s="31">
        <f t="shared" si="39"/>
        <v>0</v>
      </c>
      <c r="AX83" s="63"/>
      <c r="AY83" s="75"/>
      <c r="AZ83" s="75"/>
      <c r="BA83" s="89"/>
      <c r="BB83" s="89"/>
      <c r="BC83" s="76"/>
      <c r="BD83" s="78"/>
      <c r="BE83" s="78"/>
      <c r="BF83" s="79"/>
      <c r="BG83" s="79"/>
      <c r="BH83" s="31">
        <f t="shared" si="40"/>
        <v>0</v>
      </c>
      <c r="BI83" s="81" t="s">
        <v>1684</v>
      </c>
      <c r="BJ83" s="84">
        <f>IF(ISBLANK(A83),"",VLOOKUP(LEFT(A83,1),Coordinate,2,FALSE))</f>
        <v>1</v>
      </c>
      <c r="BK83" s="54">
        <f t="shared" si="41"/>
        <v>1</v>
      </c>
      <c r="BL83" s="303">
        <f t="shared" si="42"/>
        <v>60</v>
      </c>
      <c r="BM83" s="54">
        <f>IF(ISBLANK(A83),"",vlookup(LEFT(A83,1),Coordinate,9,false))</f>
        <v>2</v>
      </c>
      <c r="BN83" s="54">
        <f>IF(ISBLANK(A83),"",VLOOKUP(MID(A83,2,1),Coordinate,9,false))</f>
        <v>0</v>
      </c>
      <c r="BO83" s="54">
        <f>IF(ISBLANK(A83),"",VLOOKUP(MID(A83,3,1),Coordinate,9,false))</f>
        <v>2</v>
      </c>
      <c r="BP83" s="54">
        <f>IF(ISBLANK(A83),"",VLOOKUP(MID(A83,4,1),Coordinate,9,false))</f>
        <v>19</v>
      </c>
      <c r="BQ83" s="54">
        <f>IF(ISBLANK(A83),"",VLOOKUP(MID(A83,5,1),Coordinate,9,false))</f>
        <v>20</v>
      </c>
      <c r="BR83" s="54">
        <f>IF(ISBLANK(A83),"",VLOOKUP(MID(A83,6,1),Coordinate,9,false))</f>
        <v>0</v>
      </c>
      <c r="BS83" s="84">
        <f>IF(ISBLANK(A83),"",VLOOKUP(RIGHT(A83,1),Coordinate,9,false))</f>
        <v>17</v>
      </c>
      <c r="BT83" s="53"/>
    </row>
    <row r="84">
      <c r="A84" s="305" t="s">
        <v>1761</v>
      </c>
      <c r="B84" s="302" t="str">
        <f>IF(ISBLANK(A84),"",if(C84="","N",if(VLOOKUP(BL84,NewPlanet,3,false)=C84,"Y","N")))</f>
        <v>Y</v>
      </c>
      <c r="C84" s="287" t="s">
        <v>1762</v>
      </c>
      <c r="D84" s="52"/>
      <c r="E84" s="52"/>
      <c r="F84" s="52"/>
      <c r="G84" s="52"/>
      <c r="H84" s="53" t="s">
        <v>119</v>
      </c>
      <c r="I84" s="54">
        <f t="shared" si="37"/>
        <v>1</v>
      </c>
      <c r="J84" s="52"/>
      <c r="K84" s="52"/>
      <c r="L84" s="52"/>
      <c r="M84" s="52"/>
      <c r="N84" s="52"/>
      <c r="O84" s="54">
        <f t="shared" si="38"/>
        <v>0</v>
      </c>
      <c r="P84" s="55" t="s">
        <v>124</v>
      </c>
      <c r="Q84" s="64"/>
      <c r="R84" s="57" t="s">
        <v>124</v>
      </c>
      <c r="S84" s="66"/>
      <c r="T84" s="59" t="s">
        <v>124</v>
      </c>
      <c r="U84" s="67"/>
      <c r="V84" s="68" t="s">
        <v>119</v>
      </c>
      <c r="W84" s="70" t="s">
        <v>119</v>
      </c>
      <c r="X84" s="53" t="s">
        <v>119</v>
      </c>
      <c r="Y84" s="29"/>
      <c r="Z84" s="53">
        <v>4.0</v>
      </c>
      <c r="AA84" s="53">
        <v>2.0</v>
      </c>
      <c r="AB84" s="53">
        <v>1.0</v>
      </c>
      <c r="AC84" s="31"/>
      <c r="AD84" s="53"/>
      <c r="AE84" s="52"/>
      <c r="AF84" s="53">
        <v>1.0</v>
      </c>
      <c r="AG84" s="31"/>
      <c r="AH84" s="52"/>
      <c r="AI84" s="53"/>
      <c r="AJ84" s="53"/>
      <c r="AK84" s="31"/>
      <c r="AL84" s="53"/>
      <c r="AM84" s="52"/>
      <c r="AN84" s="53"/>
      <c r="AO84" s="56"/>
      <c r="AP84" s="56"/>
      <c r="AQ84" s="58"/>
      <c r="AR84" s="58"/>
      <c r="AS84" s="60"/>
      <c r="AT84" s="67"/>
      <c r="AU84" s="61"/>
      <c r="AV84" s="70">
        <v>3.0</v>
      </c>
      <c r="AW84" s="31">
        <f t="shared" si="39"/>
        <v>11</v>
      </c>
      <c r="AX84" s="29"/>
      <c r="AY84" s="75"/>
      <c r="AZ84" s="75"/>
      <c r="BA84" s="89"/>
      <c r="BB84" s="89"/>
      <c r="BC84" s="76"/>
      <c r="BD84" s="78"/>
      <c r="BE84" s="78"/>
      <c r="BF84" s="79"/>
      <c r="BG84" s="79"/>
      <c r="BH84" s="31">
        <f t="shared" si="40"/>
        <v>0</v>
      </c>
      <c r="BI84" s="81"/>
      <c r="BJ84" s="84">
        <f>IF(ISBLANK(A84),"",VLOOKUP(LEFT(A84,1),Coordinate,2,FALSE))</f>
        <v>1</v>
      </c>
      <c r="BK84" s="54">
        <f t="shared" si="41"/>
        <v>1</v>
      </c>
      <c r="BL84" s="303">
        <f t="shared" si="42"/>
        <v>47</v>
      </c>
      <c r="BM84" s="54">
        <f>IF(ISBLANK(A84),"",vlookup(LEFT(A84,1),Coordinate,9,false))</f>
        <v>2</v>
      </c>
      <c r="BN84" s="54">
        <f>IF(ISBLANK(A84),"",VLOOKUP(MID(A84,2,1),Coordinate,9,false))</f>
        <v>0</v>
      </c>
      <c r="BO84" s="54">
        <f>IF(ISBLANK(A84),"",VLOOKUP(MID(A84,3,1),Coordinate,9,false))</f>
        <v>3</v>
      </c>
      <c r="BP84" s="54">
        <f>IF(ISBLANK(A84),"",VLOOKUP(MID(A84,4,1),Coordinate,9,false))</f>
        <v>0</v>
      </c>
      <c r="BQ84" s="54">
        <f>IF(ISBLANK(A84),"",VLOOKUP(MID(A84,5,1),Coordinate,9,false))</f>
        <v>21</v>
      </c>
      <c r="BR84" s="54">
        <f>IF(ISBLANK(A84),"",VLOOKUP(MID(A84,6,1),Coordinate,9,false))</f>
        <v>4</v>
      </c>
      <c r="BS84" s="84">
        <f>IF(ISBLANK(A84),"",VLOOKUP(RIGHT(A84,1),Coordinate,9,false))</f>
        <v>17</v>
      </c>
      <c r="BT84" s="53"/>
    </row>
    <row r="85">
      <c r="A85" s="305" t="s">
        <v>315</v>
      </c>
      <c r="B85" s="302" t="str">
        <f>IF(ISBLANK(A85),"",if(C85="","N",if(VLOOKUP(BL85,NewPlanet,3,false)=C85,"Y","N")))</f>
        <v>Y</v>
      </c>
      <c r="C85" s="287" t="s">
        <v>1238</v>
      </c>
      <c r="D85" s="52"/>
      <c r="E85" s="52"/>
      <c r="F85" s="53"/>
      <c r="G85" s="52"/>
      <c r="H85" s="53" t="s">
        <v>119</v>
      </c>
      <c r="I85" s="54">
        <f t="shared" si="37"/>
        <v>1</v>
      </c>
      <c r="J85" s="52"/>
      <c r="K85" s="52"/>
      <c r="L85" s="52"/>
      <c r="M85" s="52"/>
      <c r="N85" s="52"/>
      <c r="O85" s="54">
        <f t="shared" si="38"/>
        <v>0</v>
      </c>
      <c r="P85" s="55" t="s">
        <v>131</v>
      </c>
      <c r="Q85" s="64"/>
      <c r="R85" s="57" t="s">
        <v>123</v>
      </c>
      <c r="S85" s="66"/>
      <c r="T85" s="59" t="s">
        <v>124</v>
      </c>
      <c r="U85" s="67"/>
      <c r="V85" s="68"/>
      <c r="W85" s="70" t="s">
        <v>119</v>
      </c>
      <c r="X85" s="52"/>
      <c r="Y85" s="29"/>
      <c r="Z85" s="53">
        <v>5.0</v>
      </c>
      <c r="AA85" s="53">
        <v>3.0</v>
      </c>
      <c r="AB85" s="53"/>
      <c r="AC85" s="31"/>
      <c r="AD85" s="53"/>
      <c r="AE85" s="53"/>
      <c r="AF85" s="53"/>
      <c r="AG85" s="31"/>
      <c r="AH85" s="53"/>
      <c r="AI85" s="53"/>
      <c r="AJ85" s="53"/>
      <c r="AK85" s="31"/>
      <c r="AL85" s="53"/>
      <c r="AM85" s="53"/>
      <c r="AN85" s="53"/>
      <c r="AO85" s="64"/>
      <c r="AP85" s="64">
        <v>2.0</v>
      </c>
      <c r="AQ85" s="66"/>
      <c r="AR85" s="66"/>
      <c r="AS85" s="67"/>
      <c r="AT85" s="67"/>
      <c r="AU85" s="68"/>
      <c r="AV85" s="70"/>
      <c r="AW85" s="31">
        <f t="shared" si="39"/>
        <v>10</v>
      </c>
      <c r="AX85" s="29"/>
      <c r="AY85" s="75"/>
      <c r="AZ85" s="75"/>
      <c r="BA85" s="89"/>
      <c r="BB85" s="89"/>
      <c r="BC85" s="76"/>
      <c r="BD85" s="78"/>
      <c r="BE85" s="78"/>
      <c r="BF85" s="79"/>
      <c r="BG85" s="79"/>
      <c r="BH85" s="31">
        <f t="shared" si="40"/>
        <v>0</v>
      </c>
      <c r="BI85" s="81" t="s">
        <v>1764</v>
      </c>
      <c r="BJ85" s="84">
        <f>IF(ISBLANK(A85),"",VLOOKUP(LEFT(A85,1),Coordinate,2,FALSE))</f>
        <v>1</v>
      </c>
      <c r="BK85" s="54">
        <f t="shared" si="41"/>
        <v>1</v>
      </c>
      <c r="BL85" s="303">
        <f t="shared" si="42"/>
        <v>43</v>
      </c>
      <c r="BM85" s="54">
        <f>IF(ISBLANK(A85),"",vlookup(LEFT(A85,1),Coordinate,9,false))</f>
        <v>2</v>
      </c>
      <c r="BN85" s="54">
        <f>IF(ISBLANK(A85),"",VLOOKUP(MID(A85,2,1),Coordinate,9,false))</f>
        <v>0</v>
      </c>
      <c r="BO85" s="54">
        <f>IF(ISBLANK(A85),"",VLOOKUP(MID(A85,3,1),Coordinate,9,false))</f>
        <v>3</v>
      </c>
      <c r="BP85" s="54">
        <f>IF(ISBLANK(A85),"",VLOOKUP(MID(A85,4,1),Coordinate,9,false))</f>
        <v>0</v>
      </c>
      <c r="BQ85" s="54">
        <f>IF(ISBLANK(A85),"",VLOOKUP(MID(A85,5,1),Coordinate,9,false))</f>
        <v>21</v>
      </c>
      <c r="BR85" s="54">
        <f>IF(ISBLANK(A85),"",VLOOKUP(MID(A85,6,1),Coordinate,9,false))</f>
        <v>17</v>
      </c>
      <c r="BS85" s="84">
        <f>IF(ISBLANK(A85),"",VLOOKUP(RIGHT(A85,1),Coordinate,9,false))</f>
        <v>0</v>
      </c>
      <c r="BT85" s="53"/>
    </row>
    <row r="86">
      <c r="A86" s="305" t="s">
        <v>321</v>
      </c>
      <c r="B86" s="303" t="s">
        <v>182</v>
      </c>
      <c r="C86" s="287" t="s">
        <v>324</v>
      </c>
      <c r="D86" s="52"/>
      <c r="E86" s="53"/>
      <c r="F86" s="53" t="s">
        <v>119</v>
      </c>
      <c r="G86" s="52"/>
      <c r="H86" s="52"/>
      <c r="I86" s="54"/>
      <c r="J86" s="52"/>
      <c r="K86" s="52"/>
      <c r="L86" s="52"/>
      <c r="M86" s="52"/>
      <c r="N86" s="52"/>
      <c r="O86" s="54"/>
      <c r="P86" s="55" t="s">
        <v>123</v>
      </c>
      <c r="Q86" s="64" t="s">
        <v>119</v>
      </c>
      <c r="R86" s="57" t="s">
        <v>124</v>
      </c>
      <c r="S86" s="66"/>
      <c r="T86" s="59" t="s">
        <v>125</v>
      </c>
      <c r="U86" s="67" t="s">
        <v>119</v>
      </c>
      <c r="V86" s="68"/>
      <c r="W86" s="62"/>
      <c r="X86" s="53"/>
      <c r="Y86" s="29"/>
      <c r="Z86" s="53">
        <v>4.0</v>
      </c>
      <c r="AA86" s="53">
        <v>2.0</v>
      </c>
      <c r="AB86" s="53">
        <v>3.0</v>
      </c>
      <c r="AC86" s="31"/>
      <c r="AD86" s="53"/>
      <c r="AE86" s="53"/>
      <c r="AF86" s="53"/>
      <c r="AG86" s="31"/>
      <c r="AH86" s="53"/>
      <c r="AI86" s="53"/>
      <c r="AJ86" s="53"/>
      <c r="AK86" s="31"/>
      <c r="AL86" s="53"/>
      <c r="AM86" s="53"/>
      <c r="AN86" s="53"/>
      <c r="AO86" s="64"/>
      <c r="AP86" s="64"/>
      <c r="AQ86" s="66"/>
      <c r="AR86" s="66"/>
      <c r="AS86" s="67"/>
      <c r="AT86" s="67"/>
      <c r="AU86" s="68"/>
      <c r="AV86" s="70"/>
      <c r="AW86" s="31"/>
      <c r="AX86" s="29"/>
      <c r="AY86" s="75"/>
      <c r="AZ86" s="75"/>
      <c r="BA86" s="89"/>
      <c r="BB86" s="89"/>
      <c r="BC86" s="76"/>
      <c r="BD86" s="78"/>
      <c r="BE86" s="78"/>
      <c r="BF86" s="79"/>
      <c r="BG86" s="79"/>
      <c r="BH86" s="31"/>
      <c r="BI86" s="81" t="s">
        <v>1767</v>
      </c>
      <c r="BJ86" s="84"/>
      <c r="BK86" s="54"/>
      <c r="BL86" s="303"/>
      <c r="BM86" s="54"/>
      <c r="BN86" s="54"/>
      <c r="BO86" s="54"/>
      <c r="BP86" s="54"/>
      <c r="BQ86" s="54"/>
      <c r="BR86" s="54"/>
      <c r="BS86" s="84"/>
      <c r="BT86" s="53"/>
    </row>
    <row r="87">
      <c r="A87" s="305" t="s">
        <v>1525</v>
      </c>
      <c r="B87" s="302" t="str">
        <f>IF(ISBLANK(A87),"",if(C87="","N",if(VLOOKUP(BL87,NewPlanet,3,false)=C87,"Y","N")))</f>
        <v>Y</v>
      </c>
      <c r="C87" s="287" t="s">
        <v>1211</v>
      </c>
      <c r="D87" s="52"/>
      <c r="E87" s="53" t="s">
        <v>119</v>
      </c>
      <c r="F87" s="53"/>
      <c r="G87" s="52"/>
      <c r="H87" s="52"/>
      <c r="I87" s="54">
        <f>IF(ISBLANK(A87),"",COUNTA(D87:H87))</f>
        <v>1</v>
      </c>
      <c r="J87" s="52"/>
      <c r="K87" s="52"/>
      <c r="L87" s="52"/>
      <c r="M87" s="52"/>
      <c r="N87" s="52"/>
      <c r="O87" s="54">
        <f>IF(ISBLANK(A87),"",COUNTA(J87:N87))</f>
        <v>0</v>
      </c>
      <c r="P87" s="55" t="s">
        <v>124</v>
      </c>
      <c r="Q87" s="64"/>
      <c r="R87" s="57" t="s">
        <v>123</v>
      </c>
      <c r="S87" s="66" t="s">
        <v>119</v>
      </c>
      <c r="T87" s="59" t="s">
        <v>124</v>
      </c>
      <c r="U87" s="67"/>
      <c r="V87" s="68" t="s">
        <v>119</v>
      </c>
      <c r="W87" s="62"/>
      <c r="X87" s="53"/>
      <c r="Y87" s="29"/>
      <c r="Z87" s="53"/>
      <c r="AA87" s="53"/>
      <c r="AB87" s="53"/>
      <c r="AC87" s="31"/>
      <c r="AD87" s="53"/>
      <c r="AE87" s="53"/>
      <c r="AF87" s="53"/>
      <c r="AG87" s="31"/>
      <c r="AH87" s="53"/>
      <c r="AI87" s="53"/>
      <c r="AJ87" s="53"/>
      <c r="AK87" s="31"/>
      <c r="AL87" s="53"/>
      <c r="AM87" s="53"/>
      <c r="AN87" s="53"/>
      <c r="AO87" s="64"/>
      <c r="AP87" s="64"/>
      <c r="AQ87" s="66"/>
      <c r="AR87" s="66"/>
      <c r="AS87" s="67"/>
      <c r="AT87" s="67"/>
      <c r="AU87" s="68"/>
      <c r="AV87" s="70"/>
      <c r="AW87" s="31">
        <f t="shared" ref="AW87:AW91" si="43">IF(ISBLANK(R87),"",SUM(Z87:AS87,AU87:AV87))</f>
        <v>0</v>
      </c>
      <c r="AX87" s="29"/>
      <c r="AY87" s="75"/>
      <c r="AZ87" s="75"/>
      <c r="BA87" s="89"/>
      <c r="BB87" s="89"/>
      <c r="BC87" s="76"/>
      <c r="BD87" s="78"/>
      <c r="BE87" s="78"/>
      <c r="BF87" s="79"/>
      <c r="BG87" s="79"/>
      <c r="BH87" s="31">
        <f t="shared" ref="BH87:BH91" si="44">IF(ISBLANK(A87),"",SUM(AY87:BG87))</f>
        <v>0</v>
      </c>
      <c r="BI87" s="81"/>
      <c r="BJ87" s="84">
        <f>IF(ISBLANK(A87),"",VLOOKUP(LEFT(A87,1),Coordinate,2,FALSE))</f>
        <v>1</v>
      </c>
      <c r="BK87" s="54">
        <f>I87+O87</f>
        <v>1</v>
      </c>
      <c r="BL87" s="303">
        <f t="shared" ref="BL87:BL91" si="45">SUM(BM87:BS87)</f>
        <v>26</v>
      </c>
      <c r="BM87" s="54">
        <f>IF(ISBLANK(A87),"",vlookup(LEFT(A87,1),Coordinate,9,false))</f>
        <v>2</v>
      </c>
      <c r="BN87" s="54">
        <f>IF(ISBLANK(A87),"",VLOOKUP(MID(A87,2,1),Coordinate,9,false))</f>
        <v>0</v>
      </c>
      <c r="BO87" s="54">
        <f>IF(ISBLANK(A87),"",VLOOKUP(MID(A87,3,1),Coordinate,9,false))</f>
        <v>13</v>
      </c>
      <c r="BP87" s="54">
        <f>IF(ISBLANK(A87),"",VLOOKUP(MID(A87,4,1),Coordinate,9,false))</f>
        <v>0</v>
      </c>
      <c r="BQ87" s="54">
        <f>IF(ISBLANK(A87),"",VLOOKUP(MID(A87,5,1),Coordinate,9,false))</f>
        <v>3</v>
      </c>
      <c r="BR87" s="54">
        <f>IF(ISBLANK(A87),"",VLOOKUP(MID(A87,6,1),Coordinate,9,false))</f>
        <v>8</v>
      </c>
      <c r="BS87" s="84">
        <f>IF(ISBLANK(A87),"",VLOOKUP(RIGHT(A87,1),Coordinate,9,false))</f>
        <v>0</v>
      </c>
      <c r="BT87" s="53"/>
    </row>
    <row r="88">
      <c r="A88" s="305" t="s">
        <v>1770</v>
      </c>
      <c r="B88" s="303"/>
      <c r="C88" s="287" t="s">
        <v>1771</v>
      </c>
      <c r="D88" s="53" t="s">
        <v>119</v>
      </c>
      <c r="E88" s="52"/>
      <c r="F88" s="53"/>
      <c r="G88" s="52"/>
      <c r="H88" s="52"/>
      <c r="I88" s="113">
        <v>1.0</v>
      </c>
      <c r="J88" s="52"/>
      <c r="K88" s="52"/>
      <c r="L88" s="52"/>
      <c r="M88" s="52"/>
      <c r="N88" s="52"/>
      <c r="O88" s="113">
        <v>0.0</v>
      </c>
      <c r="P88" s="55" t="s">
        <v>123</v>
      </c>
      <c r="Q88" s="64"/>
      <c r="R88" s="57" t="s">
        <v>131</v>
      </c>
      <c r="S88" s="66"/>
      <c r="T88" s="59" t="s">
        <v>124</v>
      </c>
      <c r="U88" s="67"/>
      <c r="V88" s="68"/>
      <c r="W88" s="70" t="s">
        <v>119</v>
      </c>
      <c r="X88" s="53"/>
      <c r="Y88" s="29"/>
      <c r="Z88" s="53">
        <v>4.0</v>
      </c>
      <c r="AA88" s="53">
        <v>4.0</v>
      </c>
      <c r="AB88" s="53"/>
      <c r="AC88" s="31"/>
      <c r="AD88" s="53"/>
      <c r="AE88" s="53"/>
      <c r="AF88" s="53"/>
      <c r="AG88" s="31"/>
      <c r="AH88" s="53"/>
      <c r="AI88" s="53"/>
      <c r="AJ88" s="53"/>
      <c r="AK88" s="31"/>
      <c r="AL88" s="53"/>
      <c r="AM88" s="53"/>
      <c r="AN88" s="53"/>
      <c r="AO88" s="64">
        <v>3.0</v>
      </c>
      <c r="AP88" s="64"/>
      <c r="AQ88" s="66"/>
      <c r="AR88" s="66">
        <v>3.0</v>
      </c>
      <c r="AS88" s="67"/>
      <c r="AT88" s="67"/>
      <c r="AU88" s="68"/>
      <c r="AV88" s="70"/>
      <c r="AW88" s="31">
        <f t="shared" si="43"/>
        <v>14</v>
      </c>
      <c r="AX88" s="29"/>
      <c r="AY88" s="75"/>
      <c r="AZ88" s="75"/>
      <c r="BA88" s="89"/>
      <c r="BB88" s="89"/>
      <c r="BC88" s="76"/>
      <c r="BD88" s="78"/>
      <c r="BE88" s="78"/>
      <c r="BF88" s="79">
        <v>6.0</v>
      </c>
      <c r="BG88" s="79"/>
      <c r="BH88" s="31">
        <f t="shared" si="44"/>
        <v>6</v>
      </c>
      <c r="BI88" s="81"/>
      <c r="BJ88" s="113">
        <v>1.0</v>
      </c>
      <c r="BK88" s="113">
        <v>1.0</v>
      </c>
      <c r="BL88" s="303">
        <f t="shared" si="45"/>
        <v>35</v>
      </c>
      <c r="BM88" s="113">
        <v>2.0</v>
      </c>
      <c r="BN88" s="113">
        <v>3.0</v>
      </c>
      <c r="BO88" s="113">
        <v>4.0</v>
      </c>
      <c r="BP88" s="113">
        <v>5.0</v>
      </c>
      <c r="BQ88" s="113">
        <v>6.0</v>
      </c>
      <c r="BR88" s="113">
        <v>7.0</v>
      </c>
      <c r="BS88" s="113">
        <v>8.0</v>
      </c>
      <c r="BT88" s="53"/>
    </row>
    <row r="89">
      <c r="A89" s="305" t="s">
        <v>379</v>
      </c>
      <c r="B89" s="302" t="str">
        <f>IF(ISBLANK(A89),"",if(C89="","N",if(VLOOKUP(BL89,NewPlanet,3,false)=C89,"Y","N")))</f>
        <v>Y</v>
      </c>
      <c r="C89" s="287" t="s">
        <v>1316</v>
      </c>
      <c r="D89" s="52"/>
      <c r="E89" s="52"/>
      <c r="F89" s="53" t="s">
        <v>119</v>
      </c>
      <c r="G89" s="52"/>
      <c r="H89" s="52"/>
      <c r="I89" s="54">
        <f t="shared" ref="I89:I91" si="46">IF(ISBLANK(A89),"",COUNTA(D89:H89))</f>
        <v>1</v>
      </c>
      <c r="J89" s="52"/>
      <c r="K89" s="52"/>
      <c r="L89" s="52"/>
      <c r="M89" s="52"/>
      <c r="N89" s="52"/>
      <c r="O89" s="54">
        <f t="shared" ref="O89:O91" si="47">IF(ISBLANK(A89),"",COUNTA(J89:N89))</f>
        <v>0</v>
      </c>
      <c r="P89" s="55" t="s">
        <v>123</v>
      </c>
      <c r="Q89" s="64" t="s">
        <v>119</v>
      </c>
      <c r="R89" s="57" t="s">
        <v>124</v>
      </c>
      <c r="S89" s="66"/>
      <c r="T89" s="59" t="s">
        <v>125</v>
      </c>
      <c r="U89" s="67" t="s">
        <v>119</v>
      </c>
      <c r="V89" s="68" t="s">
        <v>119</v>
      </c>
      <c r="W89" s="62"/>
      <c r="X89" s="53" t="s">
        <v>119</v>
      </c>
      <c r="Y89" s="29"/>
      <c r="Z89" s="53">
        <v>3.0</v>
      </c>
      <c r="AA89" s="53">
        <v>3.0</v>
      </c>
      <c r="AB89" s="53"/>
      <c r="AC89" s="31"/>
      <c r="AD89" s="53"/>
      <c r="AE89" s="53"/>
      <c r="AF89" s="53"/>
      <c r="AG89" s="31"/>
      <c r="AH89" s="53"/>
      <c r="AI89" s="53"/>
      <c r="AJ89" s="53">
        <v>1.0</v>
      </c>
      <c r="AK89" s="31"/>
      <c r="AL89" s="53"/>
      <c r="AM89" s="53"/>
      <c r="AN89" s="53"/>
      <c r="AO89" s="64"/>
      <c r="AP89" s="64"/>
      <c r="AQ89" s="66"/>
      <c r="AR89" s="66"/>
      <c r="AS89" s="67"/>
      <c r="AT89" s="67"/>
      <c r="AU89" s="68"/>
      <c r="AV89" s="70"/>
      <c r="AW89" s="31">
        <f t="shared" si="43"/>
        <v>7</v>
      </c>
      <c r="AX89" s="29"/>
      <c r="AY89" s="75">
        <v>3.0</v>
      </c>
      <c r="AZ89" s="75"/>
      <c r="BA89" s="89"/>
      <c r="BB89" s="89"/>
      <c r="BC89" s="76">
        <v>4.0</v>
      </c>
      <c r="BD89" s="78">
        <v>6.0</v>
      </c>
      <c r="BE89" s="78"/>
      <c r="BF89" s="79"/>
      <c r="BG89" s="79"/>
      <c r="BH89" s="31">
        <f t="shared" si="44"/>
        <v>13</v>
      </c>
      <c r="BI89" s="81"/>
      <c r="BJ89" s="84">
        <f>IF(ISBLANK(A89),"",VLOOKUP(LEFT(A89,1),Coordinate,2,FALSE))</f>
        <v>1</v>
      </c>
      <c r="BK89" s="54">
        <f t="shared" ref="BK89:BK91" si="48">I89+O89</f>
        <v>1</v>
      </c>
      <c r="BL89" s="303">
        <f t="shared" si="45"/>
        <v>78</v>
      </c>
      <c r="BM89" s="54">
        <f>IF(ISBLANK(A89),"",vlookup(LEFT(A89,1),Coordinate,9,false))</f>
        <v>2</v>
      </c>
      <c r="BN89" s="54">
        <f>IF(ISBLANK(A89),"",VLOOKUP(MID(A89,2,1),Coordinate,9,false))</f>
        <v>7</v>
      </c>
      <c r="BO89" s="54">
        <f>IF(ISBLANK(A89),"",VLOOKUP(MID(A89,3,1),Coordinate,9,false))</f>
        <v>4</v>
      </c>
      <c r="BP89" s="54">
        <f>IF(ISBLANK(A89),"",VLOOKUP(MID(A89,4,1),Coordinate,9,false))</f>
        <v>21</v>
      </c>
      <c r="BQ89" s="54">
        <f>IF(ISBLANK(A89),"",VLOOKUP(MID(A89,5,1),Coordinate,9,false))</f>
        <v>17</v>
      </c>
      <c r="BR89" s="54">
        <f>IF(ISBLANK(A89),"",VLOOKUP(MID(A89,6,1),Coordinate,9,false))</f>
        <v>14</v>
      </c>
      <c r="BS89" s="84">
        <f>IF(ISBLANK(A89),"",VLOOKUP(RIGHT(A89,1),Coordinate,9,false))</f>
        <v>13</v>
      </c>
      <c r="BT89" s="53"/>
    </row>
    <row r="90">
      <c r="A90" s="305" t="s">
        <v>1777</v>
      </c>
      <c r="B90" s="302" t="str">
        <f>IF(ISBLANK(A90),"",if(C90="","N",if(VLOOKUP(BL90,NewPlanet,3,false)=C90,"Y","N")))</f>
        <v>Y</v>
      </c>
      <c r="C90" s="390" t="s">
        <v>1320</v>
      </c>
      <c r="D90" s="52"/>
      <c r="E90" s="53" t="s">
        <v>119</v>
      </c>
      <c r="F90" s="52"/>
      <c r="G90" s="52"/>
      <c r="H90" s="52"/>
      <c r="I90" s="54">
        <f t="shared" si="46"/>
        <v>1</v>
      </c>
      <c r="J90" s="52"/>
      <c r="K90" s="52"/>
      <c r="L90" s="52"/>
      <c r="M90" s="52"/>
      <c r="N90" s="52"/>
      <c r="O90" s="54">
        <f t="shared" si="47"/>
        <v>0</v>
      </c>
      <c r="P90" s="55" t="s">
        <v>124</v>
      </c>
      <c r="Q90" s="56"/>
      <c r="R90" s="57" t="s">
        <v>131</v>
      </c>
      <c r="S90" s="58"/>
      <c r="T90" s="59" t="s">
        <v>124</v>
      </c>
      <c r="U90" s="60"/>
      <c r="V90" s="61"/>
      <c r="W90" s="62"/>
      <c r="X90" s="52"/>
      <c r="Y90" s="63"/>
      <c r="Z90" s="53">
        <v>5.0</v>
      </c>
      <c r="AA90" s="53">
        <v>6.0</v>
      </c>
      <c r="AB90" s="53">
        <v>5.0</v>
      </c>
      <c r="AC90" s="65"/>
      <c r="AD90" s="52"/>
      <c r="AE90" s="52"/>
      <c r="AF90" s="52"/>
      <c r="AG90" s="65"/>
      <c r="AH90" s="52"/>
      <c r="AI90" s="52"/>
      <c r="AJ90" s="52"/>
      <c r="AK90" s="65"/>
      <c r="AL90" s="52"/>
      <c r="AM90" s="52"/>
      <c r="AN90" s="52"/>
      <c r="AO90" s="56"/>
      <c r="AP90" s="56"/>
      <c r="AQ90" s="58"/>
      <c r="AR90" s="66">
        <v>4.0</v>
      </c>
      <c r="AS90" s="60"/>
      <c r="AT90" s="60"/>
      <c r="AU90" s="61"/>
      <c r="AV90" s="62"/>
      <c r="AW90" s="31">
        <f t="shared" si="43"/>
        <v>20</v>
      </c>
      <c r="AX90" s="63"/>
      <c r="AY90" s="69"/>
      <c r="AZ90" s="69"/>
      <c r="BA90" s="71"/>
      <c r="BB90" s="71"/>
      <c r="BC90" s="72"/>
      <c r="BD90" s="73"/>
      <c r="BE90" s="73"/>
      <c r="BF90" s="74"/>
      <c r="BG90" s="74"/>
      <c r="BH90" s="31">
        <f t="shared" si="44"/>
        <v>0</v>
      </c>
      <c r="BI90" s="139"/>
      <c r="BJ90" s="84">
        <f>IF(ISBLANK(A90),"",VLOOKUP(LEFT(A90,1),Coordinate,2,FALSE))</f>
        <v>1</v>
      </c>
      <c r="BK90" s="54">
        <f t="shared" si="48"/>
        <v>1</v>
      </c>
      <c r="BL90" s="303">
        <f t="shared" si="45"/>
        <v>80</v>
      </c>
      <c r="BM90" s="54">
        <f>IF(ISBLANK(A90),"",vlookup(LEFT(A90,1),Coordinate,9,false))</f>
        <v>2</v>
      </c>
      <c r="BN90" s="54">
        <f>IF(ISBLANK(A90),"",VLOOKUP(MID(A90,2,1),Coordinate,9,false))</f>
        <v>11</v>
      </c>
      <c r="BO90" s="54">
        <f>IF(ISBLANK(A90),"",VLOOKUP(MID(A90,3,1),Coordinate,9,false))</f>
        <v>8</v>
      </c>
      <c r="BP90" s="54">
        <f>IF(ISBLANK(A90),"",VLOOKUP(MID(A90,4,1),Coordinate,9,false))</f>
        <v>13</v>
      </c>
      <c r="BQ90" s="54">
        <f>IF(ISBLANK(A90),"",VLOOKUP(MID(A90,5,1),Coordinate,9,false))</f>
        <v>19</v>
      </c>
      <c r="BR90" s="54">
        <f>IF(ISBLANK(A90),"",VLOOKUP(MID(A90,6,1),Coordinate,9,false))</f>
        <v>14</v>
      </c>
      <c r="BS90" s="84">
        <f>IF(ISBLANK(A90),"",VLOOKUP(RIGHT(A90,1),Coordinate,9,false))</f>
        <v>13</v>
      </c>
      <c r="BT90" s="52"/>
    </row>
    <row r="91">
      <c r="A91" s="305" t="s">
        <v>1780</v>
      </c>
      <c r="B91" s="302" t="str">
        <f>IF(ISBLANK(A91),"",if(C91="","N",if(VLOOKUP(BL91,NewPlanet,3,false)=C91,"Y","N")))</f>
        <v>Y</v>
      </c>
      <c r="C91" s="287" t="s">
        <v>1242</v>
      </c>
      <c r="D91" s="52"/>
      <c r="E91" s="53" t="s">
        <v>119</v>
      </c>
      <c r="F91" s="52"/>
      <c r="G91" s="52"/>
      <c r="H91" s="52"/>
      <c r="I91" s="54">
        <f t="shared" si="46"/>
        <v>1</v>
      </c>
      <c r="J91" s="52"/>
      <c r="K91" s="52"/>
      <c r="L91" s="52"/>
      <c r="M91" s="52"/>
      <c r="N91" s="52"/>
      <c r="O91" s="54">
        <f t="shared" si="47"/>
        <v>0</v>
      </c>
      <c r="P91" s="55" t="s">
        <v>124</v>
      </c>
      <c r="Q91" s="64"/>
      <c r="R91" s="57" t="s">
        <v>131</v>
      </c>
      <c r="S91" s="66"/>
      <c r="T91" s="59" t="s">
        <v>124</v>
      </c>
      <c r="U91" s="67"/>
      <c r="V91" s="68"/>
      <c r="W91" s="70"/>
      <c r="X91" s="53"/>
      <c r="Y91" s="29"/>
      <c r="Z91" s="53">
        <v>4.0</v>
      </c>
      <c r="AA91" s="53">
        <v>5.0</v>
      </c>
      <c r="AB91" s="53">
        <v>4.0</v>
      </c>
      <c r="AC91" s="31"/>
      <c r="AD91" s="52"/>
      <c r="AE91" s="52"/>
      <c r="AF91" s="52"/>
      <c r="AG91" s="31"/>
      <c r="AH91" s="52"/>
      <c r="AI91" s="52"/>
      <c r="AJ91" s="52"/>
      <c r="AK91" s="31"/>
      <c r="AL91" s="52"/>
      <c r="AM91" s="52"/>
      <c r="AN91" s="52"/>
      <c r="AO91" s="56"/>
      <c r="AP91" s="56"/>
      <c r="AQ91" s="58"/>
      <c r="AR91" s="66">
        <v>7.0</v>
      </c>
      <c r="AS91" s="60"/>
      <c r="AT91" s="60"/>
      <c r="AU91" s="61"/>
      <c r="AV91" s="62"/>
      <c r="AW91" s="31">
        <f t="shared" si="43"/>
        <v>20</v>
      </c>
      <c r="AX91" s="29"/>
      <c r="AY91" s="69"/>
      <c r="AZ91" s="69"/>
      <c r="BA91" s="71"/>
      <c r="BB91" s="71"/>
      <c r="BC91" s="72"/>
      <c r="BD91" s="73"/>
      <c r="BE91" s="73"/>
      <c r="BF91" s="74"/>
      <c r="BG91" s="74"/>
      <c r="BH91" s="31">
        <f t="shared" si="44"/>
        <v>0</v>
      </c>
      <c r="BI91" s="139"/>
      <c r="BJ91" s="84">
        <f>IF(ISBLANK(A91),"",VLOOKUP(LEFT(A91,1),Coordinate,2,FALSE))</f>
        <v>1</v>
      </c>
      <c r="BK91" s="54">
        <f t="shared" si="48"/>
        <v>1</v>
      </c>
      <c r="BL91" s="303">
        <f t="shared" si="45"/>
        <v>45</v>
      </c>
      <c r="BM91" s="54">
        <f>IF(ISBLANK(A91),"",vlookup(LEFT(A91,1),Coordinate,9,false))</f>
        <v>2</v>
      </c>
      <c r="BN91" s="54">
        <f>IF(ISBLANK(A91),"",VLOOKUP(MID(A91,2,1),Coordinate,9,false))</f>
        <v>14</v>
      </c>
      <c r="BO91" s="54">
        <f>IF(ISBLANK(A91),"",VLOOKUP(MID(A91,3,1),Coordinate,9,false))</f>
        <v>2</v>
      </c>
      <c r="BP91" s="54">
        <f>IF(ISBLANK(A91),"",VLOOKUP(MID(A91,4,1),Coordinate,9,false))</f>
        <v>0</v>
      </c>
      <c r="BQ91" s="54">
        <f>IF(ISBLANK(A91),"",VLOOKUP(MID(A91,5,1),Coordinate,9,false))</f>
        <v>2</v>
      </c>
      <c r="BR91" s="54">
        <f>IF(ISBLANK(A91),"",VLOOKUP(MID(A91,6,1),Coordinate,9,false))</f>
        <v>14</v>
      </c>
      <c r="BS91" s="84">
        <f>IF(ISBLANK(A91),"",VLOOKUP(RIGHT(A91,1),Coordinate,9,false))</f>
        <v>11</v>
      </c>
      <c r="BT91" s="53"/>
    </row>
    <row r="92">
      <c r="A92" s="391" t="s">
        <v>408</v>
      </c>
      <c r="B92" s="303" t="s">
        <v>121</v>
      </c>
      <c r="C92" s="391" t="s">
        <v>409</v>
      </c>
      <c r="D92" s="52"/>
      <c r="E92" s="53"/>
      <c r="F92" s="53"/>
      <c r="G92" s="53" t="s">
        <v>121</v>
      </c>
      <c r="H92" s="52"/>
      <c r="I92" s="113">
        <v>1.0</v>
      </c>
      <c r="J92" s="52"/>
      <c r="K92" s="52"/>
      <c r="L92" s="52"/>
      <c r="M92" s="52"/>
      <c r="N92" s="52"/>
      <c r="O92" s="113">
        <v>0.0</v>
      </c>
      <c r="P92" s="55" t="s">
        <v>131</v>
      </c>
      <c r="Q92" s="64" t="s">
        <v>121</v>
      </c>
      <c r="R92" s="57" t="s">
        <v>123</v>
      </c>
      <c r="S92" s="66"/>
      <c r="T92" s="59" t="s">
        <v>125</v>
      </c>
      <c r="U92" s="67" t="s">
        <v>121</v>
      </c>
      <c r="V92" s="68" t="s">
        <v>121</v>
      </c>
      <c r="W92" s="62"/>
      <c r="X92" s="53"/>
      <c r="Y92" s="29"/>
      <c r="Z92" s="53">
        <v>2.0</v>
      </c>
      <c r="AA92" s="53">
        <v>2.0</v>
      </c>
      <c r="AB92" s="53"/>
      <c r="AC92" s="31"/>
      <c r="AD92" s="53">
        <v>1.0</v>
      </c>
      <c r="AE92" s="53"/>
      <c r="AF92" s="53"/>
      <c r="AG92" s="31"/>
      <c r="AH92" s="53"/>
      <c r="AI92" s="53"/>
      <c r="AJ92" s="53"/>
      <c r="AK92" s="31"/>
      <c r="AL92" s="53"/>
      <c r="AM92" s="53"/>
      <c r="AN92" s="53"/>
      <c r="AO92" s="64"/>
      <c r="AP92" s="64"/>
      <c r="AQ92" s="66">
        <v>3.0</v>
      </c>
      <c r="AR92" s="66"/>
      <c r="AS92" s="67"/>
      <c r="AT92" s="67"/>
      <c r="AU92" s="68"/>
      <c r="AV92" s="70"/>
      <c r="AW92" s="31">
        <v>8.0</v>
      </c>
      <c r="AX92" s="29"/>
      <c r="AY92" s="75">
        <v>3.0</v>
      </c>
      <c r="AZ92" s="75"/>
      <c r="BA92" s="89"/>
      <c r="BB92" s="89"/>
      <c r="BC92" s="76">
        <v>3.0</v>
      </c>
      <c r="BD92" s="78">
        <v>6.0</v>
      </c>
      <c r="BE92" s="78"/>
      <c r="BF92" s="79"/>
      <c r="BG92" s="79"/>
      <c r="BH92" s="31">
        <v>12.0</v>
      </c>
      <c r="BI92" s="81"/>
      <c r="BJ92" s="84"/>
      <c r="BK92" s="54"/>
      <c r="BL92" s="303"/>
      <c r="BM92" s="54"/>
      <c r="BN92" s="54"/>
      <c r="BO92" s="54"/>
      <c r="BP92" s="54"/>
      <c r="BQ92" s="54"/>
      <c r="BR92" s="54"/>
      <c r="BS92" s="84"/>
      <c r="BT92" s="53"/>
    </row>
    <row r="93">
      <c r="A93" s="305" t="s">
        <v>1549</v>
      </c>
      <c r="B93" s="302" t="str">
        <f>IF(ISBLANK(A93),"",if(C93="","N",if(VLOOKUP(BL93,NewPlanet,3,false)=C93,"Y","N")))</f>
        <v>Y</v>
      </c>
      <c r="C93" s="287" t="s">
        <v>1283</v>
      </c>
      <c r="D93" s="52"/>
      <c r="E93" s="53" t="s">
        <v>119</v>
      </c>
      <c r="F93" s="53"/>
      <c r="G93" s="52"/>
      <c r="H93" s="52"/>
      <c r="I93" s="54">
        <f t="shared" ref="I93:I103" si="49">IF(ISBLANK(A93),"",COUNTA(D93:H93))</f>
        <v>1</v>
      </c>
      <c r="J93" s="52"/>
      <c r="K93" s="52"/>
      <c r="L93" s="52"/>
      <c r="M93" s="52"/>
      <c r="N93" s="52"/>
      <c r="O93" s="54">
        <f t="shared" ref="O93:O103" si="50">IF(ISBLANK(A93),"",COUNTA(J93:N93))</f>
        <v>0</v>
      </c>
      <c r="P93" s="55" t="s">
        <v>123</v>
      </c>
      <c r="Q93" s="64"/>
      <c r="R93" s="57" t="s">
        <v>124</v>
      </c>
      <c r="S93" s="66"/>
      <c r="T93" s="59" t="s">
        <v>124</v>
      </c>
      <c r="U93" s="67"/>
      <c r="V93" s="68" t="s">
        <v>119</v>
      </c>
      <c r="W93" s="62"/>
      <c r="X93" s="53"/>
      <c r="Y93" s="29"/>
      <c r="Z93" s="53">
        <v>2.0</v>
      </c>
      <c r="AA93" s="53">
        <v>3.0</v>
      </c>
      <c r="AB93" s="53">
        <v>2.0</v>
      </c>
      <c r="AC93" s="31"/>
      <c r="AD93" s="53"/>
      <c r="AE93" s="53"/>
      <c r="AF93" s="53"/>
      <c r="AG93" s="31"/>
      <c r="AH93" s="53"/>
      <c r="AI93" s="53"/>
      <c r="AJ93" s="53"/>
      <c r="AK93" s="31"/>
      <c r="AL93" s="53"/>
      <c r="AM93" s="53"/>
      <c r="AN93" s="53"/>
      <c r="AO93" s="64">
        <v>5.0</v>
      </c>
      <c r="AP93" s="64"/>
      <c r="AQ93" s="66"/>
      <c r="AR93" s="66"/>
      <c r="AS93" s="67"/>
      <c r="AT93" s="67"/>
      <c r="AU93" s="68"/>
      <c r="AV93" s="70"/>
      <c r="AW93" s="31">
        <f t="shared" ref="AW93:AW103" si="51">IF(ISBLANK(R93),"",SUM(Z93:AS93,AU93:AV93))</f>
        <v>12</v>
      </c>
      <c r="AX93" s="29"/>
      <c r="AY93" s="75"/>
      <c r="AZ93" s="75"/>
      <c r="BA93" s="89"/>
      <c r="BB93" s="89"/>
      <c r="BC93" s="76"/>
      <c r="BD93" s="78">
        <v>8.0</v>
      </c>
      <c r="BE93" s="78"/>
      <c r="BF93" s="79"/>
      <c r="BG93" s="79"/>
      <c r="BH93" s="31">
        <f t="shared" ref="BH93:BH103" si="52">IF(ISBLANK(A93),"",SUM(AY93:BG93))</f>
        <v>8</v>
      </c>
      <c r="BI93" s="81"/>
      <c r="BJ93" s="84">
        <f>IF(ISBLANK(A93),"",VLOOKUP(LEFT(A93,1),Coordinate,2,FALSE))</f>
        <v>1</v>
      </c>
      <c r="BK93" s="54">
        <f t="shared" ref="BK93:BK103" si="53">I93+O93</f>
        <v>1</v>
      </c>
      <c r="BL93" s="303">
        <f t="shared" ref="BL93:BL103" si="54">SUM(BM93:BS93)</f>
        <v>66</v>
      </c>
      <c r="BM93" s="54">
        <f>IF(ISBLANK(A93),"",vlookup(LEFT(A93,1),Coordinate,9,false))</f>
        <v>2</v>
      </c>
      <c r="BN93" s="54">
        <f>IF(ISBLANK(A93),"",VLOOKUP(MID(A93,2,1),Coordinate,9,false))</f>
        <v>17</v>
      </c>
      <c r="BO93" s="54">
        <f>IF(ISBLANK(A93),"",VLOOKUP(MID(A93,3,1),Coordinate,9,false))</f>
        <v>14</v>
      </c>
      <c r="BP93" s="54">
        <f>IF(ISBLANK(A93),"",VLOOKUP(MID(A93,4,1),Coordinate,9,false))</f>
        <v>2</v>
      </c>
      <c r="BQ93" s="54">
        <f>IF(ISBLANK(A93),"",VLOOKUP(MID(A93,5,1),Coordinate,9,false))</f>
        <v>10</v>
      </c>
      <c r="BR93" s="54">
        <f>IF(ISBLANK(A93),"",VLOOKUP(MID(A93,6,1),Coordinate,9,false))</f>
        <v>4</v>
      </c>
      <c r="BS93" s="84">
        <f>IF(ISBLANK(A93),"",VLOOKUP(RIGHT(A93,1),Coordinate,9,false))</f>
        <v>17</v>
      </c>
      <c r="BT93" s="53"/>
    </row>
    <row r="94">
      <c r="A94" s="305" t="s">
        <v>1785</v>
      </c>
      <c r="B94" s="302" t="str">
        <f>IF(ISBLANK(A94),"",if(C94="","N",if(VLOOKUP(BL94,NewPlanet,3,false)=C94,"Y","N")))</f>
        <v>Y</v>
      </c>
      <c r="C94" s="287" t="s">
        <v>1279</v>
      </c>
      <c r="D94" s="52"/>
      <c r="E94" s="53" t="s">
        <v>119</v>
      </c>
      <c r="F94" s="53"/>
      <c r="G94" s="52"/>
      <c r="H94" s="53"/>
      <c r="I94" s="54">
        <f t="shared" si="49"/>
        <v>1</v>
      </c>
      <c r="J94" s="52"/>
      <c r="K94" s="52"/>
      <c r="L94" s="52"/>
      <c r="M94" s="52"/>
      <c r="N94" s="52"/>
      <c r="O94" s="54">
        <f t="shared" si="50"/>
        <v>0</v>
      </c>
      <c r="P94" s="55" t="s">
        <v>124</v>
      </c>
      <c r="Q94" s="64"/>
      <c r="R94" s="57" t="s">
        <v>123</v>
      </c>
      <c r="S94" s="66"/>
      <c r="T94" s="59" t="s">
        <v>125</v>
      </c>
      <c r="U94" s="67" t="s">
        <v>119</v>
      </c>
      <c r="V94" s="68" t="s">
        <v>119</v>
      </c>
      <c r="W94" s="62"/>
      <c r="X94" s="52"/>
      <c r="Y94" s="29"/>
      <c r="Z94" s="53">
        <v>3.0</v>
      </c>
      <c r="AA94" s="53">
        <v>2.0</v>
      </c>
      <c r="AB94" s="53"/>
      <c r="AC94" s="31"/>
      <c r="AD94" s="53"/>
      <c r="AE94" s="53"/>
      <c r="AF94" s="53"/>
      <c r="AG94" s="31"/>
      <c r="AH94" s="53"/>
      <c r="AI94" s="53"/>
      <c r="AJ94" s="53"/>
      <c r="AK94" s="31"/>
      <c r="AL94" s="53"/>
      <c r="AM94" s="53"/>
      <c r="AN94" s="53"/>
      <c r="AO94" s="64"/>
      <c r="AP94" s="64"/>
      <c r="AQ94" s="66">
        <v>4.0</v>
      </c>
      <c r="AR94" s="66"/>
      <c r="AS94" s="67"/>
      <c r="AT94" s="67"/>
      <c r="AU94" s="68"/>
      <c r="AV94" s="70"/>
      <c r="AW94" s="31">
        <f t="shared" si="51"/>
        <v>9</v>
      </c>
      <c r="AX94" s="29"/>
      <c r="AY94" s="75"/>
      <c r="AZ94" s="75"/>
      <c r="BA94" s="89"/>
      <c r="BB94" s="89"/>
      <c r="BC94" s="76">
        <v>6.0</v>
      </c>
      <c r="BD94" s="78">
        <v>2.0</v>
      </c>
      <c r="BE94" s="78">
        <v>3.0</v>
      </c>
      <c r="BF94" s="79"/>
      <c r="BG94" s="79"/>
      <c r="BH94" s="31">
        <f t="shared" si="52"/>
        <v>11</v>
      </c>
      <c r="BI94" s="81"/>
      <c r="BJ94" s="84">
        <f>IF(ISBLANK(A94),"",VLOOKUP(LEFT(A94,1),Coordinate,2,FALSE))</f>
        <v>1</v>
      </c>
      <c r="BK94" s="54">
        <f t="shared" si="53"/>
        <v>1</v>
      </c>
      <c r="BL94" s="303">
        <f t="shared" si="54"/>
        <v>64</v>
      </c>
      <c r="BM94" s="54">
        <f>IF(ISBLANK(A94),"",vlookup(LEFT(A94,1),Coordinate,9,false))</f>
        <v>2</v>
      </c>
      <c r="BN94" s="54">
        <f>IF(ISBLANK(A94),"",VLOOKUP(MID(A94,2,1),Coordinate,9,false))</f>
        <v>17</v>
      </c>
      <c r="BO94" s="54">
        <f>IF(ISBLANK(A94),"",VLOOKUP(MID(A94,3,1),Coordinate,9,false))</f>
        <v>14</v>
      </c>
      <c r="BP94" s="54">
        <f>IF(ISBLANK(A94),"",VLOOKUP(MID(A94,4,1),Coordinate,9,false))</f>
        <v>14</v>
      </c>
      <c r="BQ94" s="54">
        <f>IF(ISBLANK(A94),"",VLOOKUP(MID(A94,5,1),Coordinate,9,false))</f>
        <v>10</v>
      </c>
      <c r="BR94" s="54">
        <f>IF(ISBLANK(A94),"",VLOOKUP(MID(A94,6,1),Coordinate,9,false))</f>
        <v>4</v>
      </c>
      <c r="BS94" s="84">
        <f>IF(ISBLANK(A94),"",VLOOKUP(RIGHT(A94,1),Coordinate,9,false))</f>
        <v>3</v>
      </c>
      <c r="BT94" s="53"/>
    </row>
    <row r="95">
      <c r="A95" s="305" t="s">
        <v>1788</v>
      </c>
      <c r="B95" s="302" t="str">
        <f>IF(ISBLANK(A95),"",if(C95="","N",if(VLOOKUP(BL95,NewPlanet,3,false)=C95,"Y","N")))</f>
        <v>Y</v>
      </c>
      <c r="C95" s="287" t="s">
        <v>1330</v>
      </c>
      <c r="D95" s="52"/>
      <c r="E95" s="52"/>
      <c r="F95" s="53" t="s">
        <v>119</v>
      </c>
      <c r="G95" s="52"/>
      <c r="H95" s="52"/>
      <c r="I95" s="54">
        <f t="shared" si="49"/>
        <v>1</v>
      </c>
      <c r="J95" s="52"/>
      <c r="K95" s="52"/>
      <c r="L95" s="52"/>
      <c r="M95" s="52"/>
      <c r="N95" s="52"/>
      <c r="O95" s="54">
        <f t="shared" si="50"/>
        <v>0</v>
      </c>
      <c r="P95" s="55" t="s">
        <v>124</v>
      </c>
      <c r="Q95" s="64"/>
      <c r="R95" s="57" t="s">
        <v>124</v>
      </c>
      <c r="S95" s="66"/>
      <c r="T95" s="59" t="s">
        <v>124</v>
      </c>
      <c r="U95" s="67"/>
      <c r="V95" s="61"/>
      <c r="W95" s="70" t="s">
        <v>119</v>
      </c>
      <c r="X95" s="53" t="s">
        <v>119</v>
      </c>
      <c r="Y95" s="29"/>
      <c r="Z95" s="53">
        <v>4.0</v>
      </c>
      <c r="AA95" s="53">
        <v>3.0</v>
      </c>
      <c r="AB95" s="53">
        <v>3.0</v>
      </c>
      <c r="AC95" s="31"/>
      <c r="AD95" s="52"/>
      <c r="AE95" s="52"/>
      <c r="AF95" s="52"/>
      <c r="AG95" s="31"/>
      <c r="AH95" s="52"/>
      <c r="AI95" s="52"/>
      <c r="AJ95" s="52"/>
      <c r="AK95" s="31"/>
      <c r="AL95" s="53"/>
      <c r="AM95" s="52"/>
      <c r="AN95" s="53">
        <v>1.0</v>
      </c>
      <c r="AO95" s="56"/>
      <c r="AP95" s="56"/>
      <c r="AQ95" s="58"/>
      <c r="AR95" s="58"/>
      <c r="AS95" s="60"/>
      <c r="AT95" s="60"/>
      <c r="AU95" s="61"/>
      <c r="AV95" s="62"/>
      <c r="AW95" s="31">
        <f t="shared" si="51"/>
        <v>11</v>
      </c>
      <c r="AX95" s="29"/>
      <c r="AY95" s="75"/>
      <c r="AZ95" s="75"/>
      <c r="BA95" s="89"/>
      <c r="BB95" s="89"/>
      <c r="BC95" s="76"/>
      <c r="BD95" s="78"/>
      <c r="BE95" s="78"/>
      <c r="BF95" s="79">
        <v>6.0</v>
      </c>
      <c r="BG95" s="79">
        <v>3.0</v>
      </c>
      <c r="BH95" s="31">
        <f t="shared" si="52"/>
        <v>9</v>
      </c>
      <c r="BI95" s="81"/>
      <c r="BJ95" s="84">
        <f>IF(ISBLANK(A95),"",VLOOKUP(LEFT(A95,1),Coordinate,2,FALSE))</f>
        <v>1</v>
      </c>
      <c r="BK95" s="54">
        <f t="shared" si="53"/>
        <v>1</v>
      </c>
      <c r="BL95" s="303">
        <f t="shared" si="54"/>
        <v>85</v>
      </c>
      <c r="BM95" s="54">
        <f>IF(ISBLANK(A95),"",vlookup(LEFT(A95,1),Coordinate,9,false))</f>
        <v>2</v>
      </c>
      <c r="BN95" s="54">
        <f>IF(ISBLANK(A95),"",VLOOKUP(MID(A95,2,1),Coordinate,9,false))</f>
        <v>17</v>
      </c>
      <c r="BO95" s="54">
        <f>IF(ISBLANK(A95),"",VLOOKUP(MID(A95,3,1),Coordinate,9,false))</f>
        <v>20</v>
      </c>
      <c r="BP95" s="54">
        <f>IF(ISBLANK(A95),"",VLOOKUP(MID(A95,4,1),Coordinate,9,false))</f>
        <v>13</v>
      </c>
      <c r="BQ95" s="54">
        <f>IF(ISBLANK(A95),"",VLOOKUP(MID(A95,5,1),Coordinate,9,false))</f>
        <v>2</v>
      </c>
      <c r="BR95" s="54">
        <f>IF(ISBLANK(A95),"",VLOOKUP(MID(A95,6,1),Coordinate,9,false))</f>
        <v>7</v>
      </c>
      <c r="BS95" s="84">
        <f>IF(ISBLANK(A95),"",VLOOKUP(RIGHT(A95,1),Coordinate,9,false))</f>
        <v>24</v>
      </c>
      <c r="BT95" s="53"/>
    </row>
    <row r="96">
      <c r="A96" s="305" t="s">
        <v>1790</v>
      </c>
      <c r="B96" s="302" t="str">
        <f>IF(ISBLANK(A96),"",if(C96="","N",if(VLOOKUP(BL96,NewPlanet,3,false)=C96,"Y","N")))</f>
        <v>Y</v>
      </c>
      <c r="C96" s="287" t="s">
        <v>1289</v>
      </c>
      <c r="D96" s="52"/>
      <c r="E96" s="52"/>
      <c r="F96" s="53"/>
      <c r="G96" s="52"/>
      <c r="H96" s="53" t="s">
        <v>119</v>
      </c>
      <c r="I96" s="54">
        <f t="shared" si="49"/>
        <v>1</v>
      </c>
      <c r="J96" s="52"/>
      <c r="K96" s="52"/>
      <c r="L96" s="52"/>
      <c r="M96" s="52"/>
      <c r="N96" s="52"/>
      <c r="O96" s="54">
        <f t="shared" si="50"/>
        <v>0</v>
      </c>
      <c r="P96" s="55" t="s">
        <v>124</v>
      </c>
      <c r="Q96" s="64"/>
      <c r="R96" s="57" t="s">
        <v>123</v>
      </c>
      <c r="S96" s="66" t="s">
        <v>119</v>
      </c>
      <c r="T96" s="59" t="s">
        <v>124</v>
      </c>
      <c r="U96" s="67"/>
      <c r="V96" s="68" t="s">
        <v>119</v>
      </c>
      <c r="W96" s="62"/>
      <c r="X96" s="52"/>
      <c r="Y96" s="29"/>
      <c r="Z96" s="53"/>
      <c r="AA96" s="53"/>
      <c r="AB96" s="53"/>
      <c r="AC96" s="31"/>
      <c r="AD96" s="53"/>
      <c r="AE96" s="53"/>
      <c r="AF96" s="53"/>
      <c r="AG96" s="31"/>
      <c r="AH96" s="53"/>
      <c r="AI96" s="53"/>
      <c r="AJ96" s="53"/>
      <c r="AK96" s="31"/>
      <c r="AL96" s="53"/>
      <c r="AM96" s="53"/>
      <c r="AN96" s="53"/>
      <c r="AO96" s="64"/>
      <c r="AP96" s="64"/>
      <c r="AQ96" s="66"/>
      <c r="AR96" s="66"/>
      <c r="AS96" s="67"/>
      <c r="AT96" s="67"/>
      <c r="AU96" s="68"/>
      <c r="AV96" s="70"/>
      <c r="AW96" s="31">
        <f t="shared" si="51"/>
        <v>0</v>
      </c>
      <c r="AX96" s="29"/>
      <c r="AY96" s="75"/>
      <c r="AZ96" s="75"/>
      <c r="BA96" s="89"/>
      <c r="BB96" s="89"/>
      <c r="BC96" s="76"/>
      <c r="BD96" s="78"/>
      <c r="BE96" s="78"/>
      <c r="BF96" s="79"/>
      <c r="BG96" s="79"/>
      <c r="BH96" s="31">
        <f t="shared" si="52"/>
        <v>0</v>
      </c>
      <c r="BI96" s="81"/>
      <c r="BJ96" s="84">
        <f>IF(ISBLANK(A96),"",VLOOKUP(LEFT(A96,1),Coordinate,2,FALSE))</f>
        <v>1</v>
      </c>
      <c r="BK96" s="54">
        <f t="shared" si="53"/>
        <v>1</v>
      </c>
      <c r="BL96" s="303">
        <f t="shared" si="54"/>
        <v>69</v>
      </c>
      <c r="BM96" s="54">
        <f>IF(ISBLANK(A96),"",vlookup(LEFT(A96,1),Coordinate,9,false))</f>
        <v>2</v>
      </c>
      <c r="BN96" s="54">
        <f>IF(ISBLANK(A96),"",VLOOKUP(MID(A96,2,1),Coordinate,9,false))</f>
        <v>17</v>
      </c>
      <c r="BO96" s="54">
        <f>IF(ISBLANK(A96),"",VLOOKUP(MID(A96,3,1),Coordinate,9,false))</f>
        <v>24</v>
      </c>
      <c r="BP96" s="54">
        <f>IF(ISBLANK(A96),"",VLOOKUP(MID(A96,4,1),Coordinate,9,false))</f>
        <v>1</v>
      </c>
      <c r="BQ96" s="54">
        <f>IF(ISBLANK(A96),"",VLOOKUP(MID(A96,5,1),Coordinate,9,false))</f>
        <v>0</v>
      </c>
      <c r="BR96" s="54">
        <f>IF(ISBLANK(A96),"",VLOOKUP(MID(A96,6,1),Coordinate,9,false))</f>
        <v>1</v>
      </c>
      <c r="BS96" s="84">
        <f>IF(ISBLANK(A96),"",VLOOKUP(RIGHT(A96,1),Coordinate,9,false))</f>
        <v>24</v>
      </c>
      <c r="BT96" s="53"/>
    </row>
    <row r="97">
      <c r="A97" s="305" t="s">
        <v>412</v>
      </c>
      <c r="B97" s="302" t="str">
        <f>IF(ISBLANK(A97),"",if(C97="","N",if(VLOOKUP(BL97,NewPlanet,3,false)=C97,"Y","N")))</f>
        <v>Y</v>
      </c>
      <c r="C97" s="287" t="s">
        <v>1332</v>
      </c>
      <c r="D97" s="52"/>
      <c r="E97" s="52"/>
      <c r="F97" s="52"/>
      <c r="G97" s="53" t="s">
        <v>119</v>
      </c>
      <c r="H97" s="52"/>
      <c r="I97" s="54">
        <f t="shared" si="49"/>
        <v>1</v>
      </c>
      <c r="J97" s="52"/>
      <c r="K97" s="52"/>
      <c r="L97" s="52"/>
      <c r="M97" s="52"/>
      <c r="N97" s="52"/>
      <c r="O97" s="54">
        <f t="shared" si="50"/>
        <v>0</v>
      </c>
      <c r="P97" s="55" t="s">
        <v>131</v>
      </c>
      <c r="Q97" s="56"/>
      <c r="R97" s="57" t="s">
        <v>131</v>
      </c>
      <c r="S97" s="58"/>
      <c r="T97" s="59" t="s">
        <v>124</v>
      </c>
      <c r="U97" s="60"/>
      <c r="V97" s="61"/>
      <c r="W97" s="70" t="s">
        <v>119</v>
      </c>
      <c r="X97" s="52"/>
      <c r="Y97" s="63"/>
      <c r="Z97" s="53">
        <v>5.0</v>
      </c>
      <c r="AA97" s="53">
        <v>2.0</v>
      </c>
      <c r="AB97" s="52"/>
      <c r="AC97" s="65"/>
      <c r="AD97" s="52"/>
      <c r="AE97" s="52"/>
      <c r="AF97" s="52"/>
      <c r="AG97" s="65"/>
      <c r="AH97" s="52"/>
      <c r="AI97" s="52"/>
      <c r="AJ97" s="52"/>
      <c r="AK97" s="65"/>
      <c r="AL97" s="52"/>
      <c r="AM97" s="52"/>
      <c r="AN97" s="52"/>
      <c r="AO97" s="56"/>
      <c r="AP97" s="64">
        <v>4.0</v>
      </c>
      <c r="AQ97" s="58"/>
      <c r="AR97" s="66">
        <v>3.0</v>
      </c>
      <c r="AS97" s="60"/>
      <c r="AT97" s="60"/>
      <c r="AU97" s="61"/>
      <c r="AV97" s="62"/>
      <c r="AW97" s="31">
        <f t="shared" si="51"/>
        <v>14</v>
      </c>
      <c r="AX97" s="63"/>
      <c r="AY97" s="69"/>
      <c r="AZ97" s="69"/>
      <c r="BA97" s="71"/>
      <c r="BB97" s="71"/>
      <c r="BC97" s="72"/>
      <c r="BD97" s="73"/>
      <c r="BE97" s="73"/>
      <c r="BF97" s="79">
        <v>6.0</v>
      </c>
      <c r="BG97" s="74"/>
      <c r="BH97" s="31">
        <f t="shared" si="52"/>
        <v>6</v>
      </c>
      <c r="BI97" s="81" t="s">
        <v>1792</v>
      </c>
      <c r="BJ97" s="84">
        <f>IF(ISBLANK(A97),"",VLOOKUP(LEFT(A97,1),Coordinate,2,FALSE))</f>
        <v>1</v>
      </c>
      <c r="BK97" s="54">
        <f t="shared" si="53"/>
        <v>1</v>
      </c>
      <c r="BL97" s="303">
        <f t="shared" si="54"/>
        <v>86</v>
      </c>
      <c r="BM97" s="54">
        <f>IF(ISBLANK(A97),"",vlookup(LEFT(A97,1),Coordinate,9,false))</f>
        <v>2</v>
      </c>
      <c r="BN97" s="54">
        <f>IF(ISBLANK(A97),"",VLOOKUP(MID(A97,2,1),Coordinate,9,false))</f>
        <v>19</v>
      </c>
      <c r="BO97" s="54">
        <f>IF(ISBLANK(A97),"",VLOOKUP(MID(A97,3,1),Coordinate,9,false))</f>
        <v>7</v>
      </c>
      <c r="BP97" s="54">
        <f>IF(ISBLANK(A97),"",VLOOKUP(MID(A97,4,1),Coordinate,9,false))</f>
        <v>20</v>
      </c>
      <c r="BQ97" s="54">
        <f>IF(ISBLANK(A97),"",VLOOKUP(MID(A97,5,1),Coordinate,9,false))</f>
        <v>11</v>
      </c>
      <c r="BR97" s="54">
        <f>IF(ISBLANK(A97),"",VLOOKUP(MID(A97,6,1),Coordinate,9,false))</f>
        <v>7</v>
      </c>
      <c r="BS97" s="84">
        <f>IF(ISBLANK(A97),"",VLOOKUP(RIGHT(A97,1),Coordinate,9,false))</f>
        <v>20</v>
      </c>
      <c r="BT97" s="52"/>
    </row>
    <row r="98">
      <c r="A98" s="305" t="s">
        <v>1794</v>
      </c>
      <c r="B98" s="302" t="str">
        <f>IF(ISBLANK(A98),"",if(C98="","N",if(VLOOKUP(BL98,NewPlanet,3,false)=C98,"Y","N")))</f>
        <v>Y</v>
      </c>
      <c r="C98" s="287" t="s">
        <v>1316</v>
      </c>
      <c r="D98" s="52"/>
      <c r="E98" s="52"/>
      <c r="F98" s="53" t="s">
        <v>119</v>
      </c>
      <c r="G98" s="52"/>
      <c r="H98" s="52"/>
      <c r="I98" s="54">
        <f t="shared" si="49"/>
        <v>1</v>
      </c>
      <c r="J98" s="52"/>
      <c r="K98" s="52"/>
      <c r="L98" s="52"/>
      <c r="M98" s="52"/>
      <c r="N98" s="52"/>
      <c r="O98" s="54">
        <f t="shared" si="50"/>
        <v>0</v>
      </c>
      <c r="P98" s="55" t="s">
        <v>131</v>
      </c>
      <c r="Q98" s="64"/>
      <c r="R98" s="57" t="s">
        <v>131</v>
      </c>
      <c r="S98" s="66"/>
      <c r="T98" s="59" t="s">
        <v>125</v>
      </c>
      <c r="U98" s="67" t="s">
        <v>119</v>
      </c>
      <c r="V98" s="68" t="s">
        <v>119</v>
      </c>
      <c r="W98" s="70" t="s">
        <v>119</v>
      </c>
      <c r="X98" s="53" t="s">
        <v>119</v>
      </c>
      <c r="Y98" s="29"/>
      <c r="Z98" s="53">
        <v>3.0</v>
      </c>
      <c r="AA98" s="52"/>
      <c r="AB98" s="52"/>
      <c r="AC98" s="31"/>
      <c r="AD98" s="52"/>
      <c r="AE98" s="52"/>
      <c r="AF98" s="52"/>
      <c r="AG98" s="31"/>
      <c r="AH98" s="53"/>
      <c r="AI98" s="53">
        <v>1.0</v>
      </c>
      <c r="AJ98" s="52"/>
      <c r="AK98" s="31"/>
      <c r="AL98" s="52"/>
      <c r="AM98" s="52"/>
      <c r="AN98" s="52"/>
      <c r="AO98" s="64">
        <v>3.0</v>
      </c>
      <c r="AP98" s="56"/>
      <c r="AQ98" s="58"/>
      <c r="AR98" s="66">
        <v>2.0</v>
      </c>
      <c r="AS98" s="60"/>
      <c r="AT98" s="60"/>
      <c r="AU98" s="61"/>
      <c r="AV98" s="62"/>
      <c r="AW98" s="31">
        <f t="shared" si="51"/>
        <v>9</v>
      </c>
      <c r="AX98" s="29"/>
      <c r="AY98" s="69"/>
      <c r="AZ98" s="69"/>
      <c r="BA98" s="71"/>
      <c r="BB98" s="71"/>
      <c r="BC98" s="72"/>
      <c r="BD98" s="73"/>
      <c r="BE98" s="73"/>
      <c r="BF98" s="74"/>
      <c r="BG98" s="74"/>
      <c r="BH98" s="31">
        <f t="shared" si="52"/>
        <v>0</v>
      </c>
      <c r="BI98" s="139"/>
      <c r="BJ98" s="84">
        <f>IF(ISBLANK(A98),"",VLOOKUP(LEFT(A98,1),Coordinate,2,FALSE))</f>
        <v>1</v>
      </c>
      <c r="BK98" s="54">
        <f t="shared" si="53"/>
        <v>1</v>
      </c>
      <c r="BL98" s="303">
        <f t="shared" si="54"/>
        <v>78</v>
      </c>
      <c r="BM98" s="54">
        <f>IF(ISBLANK(A98),"",vlookup(LEFT(A98,1),Coordinate,9,false))</f>
        <v>2</v>
      </c>
      <c r="BN98" s="54">
        <f>IF(ISBLANK(A98),"",VLOOKUP(MID(A98,2,1),Coordinate,9,false))</f>
        <v>20</v>
      </c>
      <c r="BO98" s="54">
        <f>IF(ISBLANK(A98),"",VLOOKUP(MID(A98,3,1),Coordinate,9,false))</f>
        <v>19</v>
      </c>
      <c r="BP98" s="54">
        <f>IF(ISBLANK(A98),"",VLOOKUP(MID(A98,4,1),Coordinate,9,false))</f>
        <v>4</v>
      </c>
      <c r="BQ98" s="54">
        <f>IF(ISBLANK(A98),"",VLOOKUP(MID(A98,5,1),Coordinate,9,false))</f>
        <v>1</v>
      </c>
      <c r="BR98" s="54">
        <f>IF(ISBLANK(A98),"",VLOOKUP(MID(A98,6,1),Coordinate,9,false))</f>
        <v>20</v>
      </c>
      <c r="BS98" s="84">
        <f>IF(ISBLANK(A98),"",VLOOKUP(RIGHT(A98,1),Coordinate,9,false))</f>
        <v>12</v>
      </c>
      <c r="BT98" s="53"/>
    </row>
    <row r="99">
      <c r="A99" s="305" t="s">
        <v>1796</v>
      </c>
      <c r="B99" s="302" t="str">
        <f>IF(ISBLANK(A99),"",if(C99="","N",if(VLOOKUP(BL99,NewPlanet,3,false)=C99,"Y","N")))</f>
        <v>Y</v>
      </c>
      <c r="C99" s="307" t="s">
        <v>1287</v>
      </c>
      <c r="D99" s="52"/>
      <c r="E99" s="53" t="s">
        <v>119</v>
      </c>
      <c r="F99" s="52"/>
      <c r="G99" s="52"/>
      <c r="H99" s="52"/>
      <c r="I99" s="54">
        <f t="shared" si="49"/>
        <v>1</v>
      </c>
      <c r="J99" s="52"/>
      <c r="K99" s="52"/>
      <c r="L99" s="52"/>
      <c r="M99" s="52"/>
      <c r="N99" s="52"/>
      <c r="O99" s="54">
        <f t="shared" si="50"/>
        <v>0</v>
      </c>
      <c r="P99" s="55" t="s">
        <v>124</v>
      </c>
      <c r="Q99" s="56"/>
      <c r="R99" s="57" t="s">
        <v>123</v>
      </c>
      <c r="S99" s="66" t="s">
        <v>119</v>
      </c>
      <c r="T99" s="59" t="s">
        <v>124</v>
      </c>
      <c r="U99" s="60"/>
      <c r="V99" s="68" t="s">
        <v>119</v>
      </c>
      <c r="W99" s="70" t="s">
        <v>119</v>
      </c>
      <c r="X99" s="53" t="s">
        <v>119</v>
      </c>
      <c r="Y99" s="63"/>
      <c r="Z99" s="53">
        <v>3.0</v>
      </c>
      <c r="AA99" s="53">
        <v>5.0</v>
      </c>
      <c r="AB99" s="52"/>
      <c r="AC99" s="65"/>
      <c r="AD99" s="52"/>
      <c r="AE99" s="53">
        <v>1.0</v>
      </c>
      <c r="AF99" s="52"/>
      <c r="AG99" s="65"/>
      <c r="AH99" s="52"/>
      <c r="AI99" s="52"/>
      <c r="AJ99" s="52"/>
      <c r="AK99" s="65"/>
      <c r="AL99" s="52"/>
      <c r="AM99" s="52"/>
      <c r="AN99" s="52"/>
      <c r="AO99" s="56"/>
      <c r="AP99" s="56"/>
      <c r="AQ99" s="58"/>
      <c r="AR99" s="58"/>
      <c r="AS99" s="60"/>
      <c r="AT99" s="60"/>
      <c r="AU99" s="68">
        <v>2.0</v>
      </c>
      <c r="AV99" s="62"/>
      <c r="AW99" s="31">
        <f t="shared" si="51"/>
        <v>11</v>
      </c>
      <c r="AX99" s="63"/>
      <c r="AY99" s="69"/>
      <c r="AZ99" s="69"/>
      <c r="BA99" s="89">
        <v>3.0</v>
      </c>
      <c r="BB99" s="71"/>
      <c r="BC99" s="72"/>
      <c r="BD99" s="73"/>
      <c r="BE99" s="73"/>
      <c r="BF99" s="79">
        <v>6.0</v>
      </c>
      <c r="BG99" s="74"/>
      <c r="BH99" s="31">
        <f t="shared" si="52"/>
        <v>9</v>
      </c>
      <c r="BI99" s="139"/>
      <c r="BJ99" s="84">
        <f>IF(ISBLANK(A99),"",VLOOKUP(LEFT(A99,1),Coordinate,2,FALSE))</f>
        <v>1</v>
      </c>
      <c r="BK99" s="54">
        <f t="shared" si="53"/>
        <v>1</v>
      </c>
      <c r="BL99" s="303">
        <f t="shared" si="54"/>
        <v>68</v>
      </c>
      <c r="BM99" s="54">
        <f>IF(ISBLANK(A99),"",vlookup(LEFT(A99,1),Coordinate,9,false))</f>
        <v>2</v>
      </c>
      <c r="BN99" s="54">
        <f>IF(ISBLANK(A99),"",VLOOKUP(MID(A99,2,1),Coordinate,9,false))</f>
        <v>20</v>
      </c>
      <c r="BO99" s="54">
        <f>IF(ISBLANK(A99),"",VLOOKUP(MID(A99,3,1),Coordinate,9,false))</f>
        <v>19</v>
      </c>
      <c r="BP99" s="54">
        <f>IF(ISBLANK(A99),"",VLOOKUP(MID(A99,4,1),Coordinate,9,false))</f>
        <v>4</v>
      </c>
      <c r="BQ99" s="54">
        <f>IF(ISBLANK(A99),"",VLOOKUP(MID(A99,5,1),Coordinate,9,false))</f>
        <v>3</v>
      </c>
      <c r="BR99" s="54">
        <f>IF(ISBLANK(A99),"",VLOOKUP(MID(A99,6,1),Coordinate,9,false))</f>
        <v>14</v>
      </c>
      <c r="BS99" s="84">
        <f>IF(ISBLANK(A99),"",VLOOKUP(RIGHT(A99,1),Coordinate,9,false))</f>
        <v>6</v>
      </c>
      <c r="BT99" s="53"/>
    </row>
    <row r="100">
      <c r="A100" s="305" t="s">
        <v>1797</v>
      </c>
      <c r="B100" s="302" t="str">
        <f>IF(ISBLANK(A100),"",if(C100="","N",if(VLOOKUP(BL100,NewPlanet,3,false)=C100,"Y","N")))</f>
        <v>Y</v>
      </c>
      <c r="C100" s="287" t="s">
        <v>1384</v>
      </c>
      <c r="D100" s="52"/>
      <c r="E100" s="53"/>
      <c r="F100" s="52"/>
      <c r="G100" s="52"/>
      <c r="H100" s="53" t="s">
        <v>119</v>
      </c>
      <c r="I100" s="54">
        <f t="shared" si="49"/>
        <v>1</v>
      </c>
      <c r="J100" s="52"/>
      <c r="K100" s="52"/>
      <c r="L100" s="52"/>
      <c r="M100" s="52"/>
      <c r="N100" s="52"/>
      <c r="O100" s="54">
        <f t="shared" si="50"/>
        <v>0</v>
      </c>
      <c r="P100" s="55" t="s">
        <v>124</v>
      </c>
      <c r="Q100" s="64"/>
      <c r="R100" s="57" t="s">
        <v>123</v>
      </c>
      <c r="S100" s="66" t="s">
        <v>119</v>
      </c>
      <c r="T100" s="59" t="s">
        <v>124</v>
      </c>
      <c r="U100" s="67"/>
      <c r="V100" s="68" t="s">
        <v>119</v>
      </c>
      <c r="W100" s="70" t="s">
        <v>119</v>
      </c>
      <c r="X100" s="52"/>
      <c r="Y100" s="29"/>
      <c r="Z100" s="53">
        <v>3.0</v>
      </c>
      <c r="AA100" s="53">
        <v>4.0</v>
      </c>
      <c r="AB100" s="53"/>
      <c r="AC100" s="31"/>
      <c r="AD100" s="52"/>
      <c r="AE100" s="52"/>
      <c r="AF100" s="52"/>
      <c r="AG100" s="31"/>
      <c r="AH100" s="52"/>
      <c r="AI100" s="52"/>
      <c r="AJ100" s="52"/>
      <c r="AK100" s="31"/>
      <c r="AL100" s="52"/>
      <c r="AM100" s="52"/>
      <c r="AN100" s="52"/>
      <c r="AO100" s="56"/>
      <c r="AP100" s="56"/>
      <c r="AQ100" s="58"/>
      <c r="AR100" s="58"/>
      <c r="AS100" s="67"/>
      <c r="AT100" s="67"/>
      <c r="AU100" s="61"/>
      <c r="AV100" s="70">
        <v>3.0</v>
      </c>
      <c r="AW100" s="31">
        <f t="shared" si="51"/>
        <v>10</v>
      </c>
      <c r="AX100" s="29"/>
      <c r="AY100" s="75"/>
      <c r="AZ100" s="75"/>
      <c r="BA100" s="89">
        <v>2.0</v>
      </c>
      <c r="BB100" s="89"/>
      <c r="BC100" s="76"/>
      <c r="BD100" s="78">
        <v>4.0</v>
      </c>
      <c r="BE100" s="78">
        <v>4.0</v>
      </c>
      <c r="BF100" s="79"/>
      <c r="BG100" s="79"/>
      <c r="BH100" s="31">
        <f t="shared" si="52"/>
        <v>10</v>
      </c>
      <c r="BI100" s="81"/>
      <c r="BJ100" s="84">
        <f>IF(ISBLANK(A100),"",VLOOKUP(LEFT(A100,1),Coordinate,2,FALSE))</f>
        <v>1</v>
      </c>
      <c r="BK100" s="54">
        <f t="shared" si="53"/>
        <v>1</v>
      </c>
      <c r="BL100" s="303">
        <f t="shared" si="54"/>
        <v>118</v>
      </c>
      <c r="BM100" s="54">
        <f>IF(ISBLANK(A100),"",vlookup(LEFT(A100,1),Coordinate,9,false))</f>
        <v>2</v>
      </c>
      <c r="BN100" s="54">
        <f>IF(ISBLANK(A100),"",VLOOKUP(MID(A100,2,1),Coordinate,9,false))</f>
        <v>21</v>
      </c>
      <c r="BO100" s="54">
        <f>IF(ISBLANK(A100),"",VLOOKUP(MID(A100,3,1),Coordinate,9,false))</f>
        <v>14</v>
      </c>
      <c r="BP100" s="54">
        <f>IF(ISBLANK(A100),"",VLOOKUP(MID(A100,4,1),Coordinate,9,false))</f>
        <v>25</v>
      </c>
      <c r="BQ100" s="54">
        <f>IF(ISBLANK(A100),"",VLOOKUP(MID(A100,5,1),Coordinate,9,false))</f>
        <v>17</v>
      </c>
      <c r="BR100" s="54">
        <f>IF(ISBLANK(A100),"",VLOOKUP(MID(A100,6,1),Coordinate,9,false))</f>
        <v>14</v>
      </c>
      <c r="BS100" s="84">
        <f>IF(ISBLANK(A100),"",VLOOKUP(RIGHT(A100,1),Coordinate,9,false))</f>
        <v>25</v>
      </c>
      <c r="BT100" s="53"/>
    </row>
    <row r="101">
      <c r="A101" s="305" t="s">
        <v>1799</v>
      </c>
      <c r="B101" s="302" t="str">
        <f>IF(ISBLANK(A101),"",if(C101="","N",if(VLOOKUP(BL101,NewPlanet,3,false)=C101,"Y","N")))</f>
        <v>Y</v>
      </c>
      <c r="C101" s="287" t="s">
        <v>1149</v>
      </c>
      <c r="D101" s="52"/>
      <c r="E101" s="53" t="s">
        <v>119</v>
      </c>
      <c r="F101" s="52"/>
      <c r="G101" s="52"/>
      <c r="H101" s="52"/>
      <c r="I101" s="54">
        <f t="shared" si="49"/>
        <v>1</v>
      </c>
      <c r="J101" s="52"/>
      <c r="K101" s="52"/>
      <c r="L101" s="52"/>
      <c r="M101" s="52"/>
      <c r="N101" s="52"/>
      <c r="O101" s="54">
        <f t="shared" si="50"/>
        <v>0</v>
      </c>
      <c r="P101" s="55" t="s">
        <v>124</v>
      </c>
      <c r="Q101" s="64"/>
      <c r="R101" s="57" t="s">
        <v>131</v>
      </c>
      <c r="S101" s="66" t="s">
        <v>119</v>
      </c>
      <c r="T101" s="59" t="s">
        <v>125</v>
      </c>
      <c r="U101" s="67"/>
      <c r="V101" s="61"/>
      <c r="W101" s="62"/>
      <c r="X101" s="52"/>
      <c r="Y101" s="29"/>
      <c r="Z101" s="53">
        <v>5.0</v>
      </c>
      <c r="AA101" s="53">
        <v>3.0</v>
      </c>
      <c r="AB101" s="53">
        <v>6.0</v>
      </c>
      <c r="AC101" s="31"/>
      <c r="AD101" s="52"/>
      <c r="AE101" s="52"/>
      <c r="AF101" s="52"/>
      <c r="AG101" s="31"/>
      <c r="AH101" s="52"/>
      <c r="AI101" s="52"/>
      <c r="AJ101" s="52"/>
      <c r="AK101" s="31"/>
      <c r="AL101" s="52"/>
      <c r="AM101" s="52"/>
      <c r="AN101" s="52"/>
      <c r="AO101" s="56"/>
      <c r="AP101" s="56"/>
      <c r="AQ101" s="58"/>
      <c r="AR101" s="58"/>
      <c r="AS101" s="67">
        <v>1.0</v>
      </c>
      <c r="AT101" s="67" t="s">
        <v>1800</v>
      </c>
      <c r="AU101" s="61"/>
      <c r="AV101" s="62"/>
      <c r="AW101" s="31">
        <f t="shared" si="51"/>
        <v>15</v>
      </c>
      <c r="AX101" s="29"/>
      <c r="AY101" s="75"/>
      <c r="AZ101" s="75"/>
      <c r="BA101" s="89"/>
      <c r="BB101" s="89">
        <v>5.0</v>
      </c>
      <c r="BC101" s="76"/>
      <c r="BD101" s="78"/>
      <c r="BE101" s="78"/>
      <c r="BF101" s="79"/>
      <c r="BG101" s="79"/>
      <c r="BH101" s="31">
        <f t="shared" si="52"/>
        <v>5</v>
      </c>
      <c r="BI101" s="81" t="s">
        <v>1801</v>
      </c>
      <c r="BJ101" s="84">
        <f>IF(ISBLANK(A101),"",VLOOKUP(LEFT(A101,1),Coordinate,2,FALSE))</f>
        <v>1</v>
      </c>
      <c r="BK101" s="54">
        <f t="shared" si="53"/>
        <v>1</v>
      </c>
      <c r="BL101" s="303">
        <f t="shared" si="54"/>
        <v>3</v>
      </c>
      <c r="BM101" s="54">
        <f>IF(ISBLANK(A101),"",vlookup(LEFT(A101,1),Coordinate,9,false))</f>
        <v>3</v>
      </c>
      <c r="BN101" s="54">
        <f>IF(ISBLANK(A101),"",VLOOKUP(MID(A101,2,1),Coordinate,9,false))</f>
        <v>0</v>
      </c>
      <c r="BO101" s="54">
        <f>IF(ISBLANK(A101),"",VLOOKUP(MID(A101,3,1),Coordinate,9,false))</f>
        <v>0</v>
      </c>
      <c r="BP101" s="54">
        <f>IF(ISBLANK(A101),"",VLOOKUP(MID(A101,4,1),Coordinate,9,false))</f>
        <v>0</v>
      </c>
      <c r="BQ101" s="54">
        <f>IF(ISBLANK(A101),"",VLOOKUP(MID(A101,5,1),Coordinate,9,false))</f>
        <v>0</v>
      </c>
      <c r="BR101" s="54">
        <f>IF(ISBLANK(A101),"",VLOOKUP(MID(A101,6,1),Coordinate,9,false))</f>
        <v>0</v>
      </c>
      <c r="BS101" s="84">
        <f>IF(ISBLANK(A101),"",VLOOKUP(RIGHT(A101,1),Coordinate,9,false))</f>
        <v>0</v>
      </c>
      <c r="BT101" s="53"/>
    </row>
    <row r="102">
      <c r="A102" s="305" t="s">
        <v>1803</v>
      </c>
      <c r="B102" s="302" t="str">
        <f>IF(ISBLANK(A102),"",if(C102="","N",if(VLOOKUP(BL102,NewPlanet,3,false)=C102,"Y","N")))</f>
        <v>Y</v>
      </c>
      <c r="C102" s="287" t="s">
        <v>1152</v>
      </c>
      <c r="D102" s="52"/>
      <c r="E102" s="52"/>
      <c r="F102" s="53" t="s">
        <v>119</v>
      </c>
      <c r="G102" s="52"/>
      <c r="H102" s="52"/>
      <c r="I102" s="54">
        <f t="shared" si="49"/>
        <v>1</v>
      </c>
      <c r="J102" s="53"/>
      <c r="K102" s="52"/>
      <c r="L102" s="52"/>
      <c r="M102" s="52"/>
      <c r="N102" s="53"/>
      <c r="O102" s="54">
        <f t="shared" si="50"/>
        <v>0</v>
      </c>
      <c r="P102" s="55" t="s">
        <v>123</v>
      </c>
      <c r="Q102" s="64"/>
      <c r="R102" s="57" t="s">
        <v>123</v>
      </c>
      <c r="S102" s="66"/>
      <c r="T102" s="59" t="s">
        <v>125</v>
      </c>
      <c r="U102" s="67"/>
      <c r="V102" s="61"/>
      <c r="W102" s="62"/>
      <c r="X102" s="53" t="s">
        <v>119</v>
      </c>
      <c r="Y102" s="29"/>
      <c r="Z102" s="53">
        <v>4.0</v>
      </c>
      <c r="AA102" s="53">
        <v>3.0</v>
      </c>
      <c r="AB102" s="52"/>
      <c r="AC102" s="31"/>
      <c r="AD102" s="52"/>
      <c r="AE102" s="52"/>
      <c r="AF102" s="52"/>
      <c r="AG102" s="31"/>
      <c r="AH102" s="52"/>
      <c r="AI102" s="52"/>
      <c r="AJ102" s="52"/>
      <c r="AK102" s="31"/>
      <c r="AL102" s="53"/>
      <c r="AM102" s="52"/>
      <c r="AN102" s="53">
        <v>1.0</v>
      </c>
      <c r="AO102" s="64">
        <v>4.0</v>
      </c>
      <c r="AP102" s="56"/>
      <c r="AQ102" s="66">
        <v>7.0</v>
      </c>
      <c r="AR102" s="58"/>
      <c r="AS102" s="67">
        <v>1.0</v>
      </c>
      <c r="AT102" s="67" t="s">
        <v>1804</v>
      </c>
      <c r="AU102" s="61"/>
      <c r="AV102" s="62"/>
      <c r="AW102" s="31">
        <f t="shared" si="51"/>
        <v>20</v>
      </c>
      <c r="AX102" s="29"/>
      <c r="AY102" s="75"/>
      <c r="AZ102" s="75"/>
      <c r="BA102" s="89"/>
      <c r="BB102" s="89"/>
      <c r="BC102" s="76"/>
      <c r="BD102" s="78"/>
      <c r="BE102" s="78"/>
      <c r="BF102" s="79"/>
      <c r="BG102" s="79"/>
      <c r="BH102" s="31">
        <f t="shared" si="52"/>
        <v>0</v>
      </c>
      <c r="BI102" s="81" t="s">
        <v>1805</v>
      </c>
      <c r="BJ102" s="84">
        <f>IF(ISBLANK(A102),"",VLOOKUP(LEFT(A102,1),Coordinate,2,FALSE))</f>
        <v>1</v>
      </c>
      <c r="BK102" s="54">
        <f t="shared" si="53"/>
        <v>1</v>
      </c>
      <c r="BL102" s="303">
        <f t="shared" si="54"/>
        <v>4</v>
      </c>
      <c r="BM102" s="54">
        <f>IF(ISBLANK(A102),"",vlookup(LEFT(A102,1),Coordinate,9,false))</f>
        <v>3</v>
      </c>
      <c r="BN102" s="54">
        <f>IF(ISBLANK(A102),"",VLOOKUP(MID(A102,2,1),Coordinate,9,false))</f>
        <v>0</v>
      </c>
      <c r="BO102" s="54">
        <f>IF(ISBLANK(A102),"",VLOOKUP(MID(A102,3,1),Coordinate,9,false))</f>
        <v>0</v>
      </c>
      <c r="BP102" s="54">
        <f>IF(ISBLANK(A102),"",VLOOKUP(MID(A102,4,1),Coordinate,9,false))</f>
        <v>0</v>
      </c>
      <c r="BQ102" s="54">
        <f>IF(ISBLANK(A102),"",VLOOKUP(MID(A102,5,1),Coordinate,9,false))</f>
        <v>0</v>
      </c>
      <c r="BR102" s="54">
        <f>IF(ISBLANK(A102),"",VLOOKUP(MID(A102,6,1),Coordinate,9,false))</f>
        <v>0</v>
      </c>
      <c r="BS102" s="84">
        <f>IF(ISBLANK(A102),"",VLOOKUP(RIGHT(A102,1),Coordinate,9,false))</f>
        <v>1</v>
      </c>
      <c r="BT102" s="53"/>
    </row>
    <row r="103">
      <c r="A103" s="305" t="s">
        <v>1552</v>
      </c>
      <c r="B103" s="302" t="str">
        <f>IF(ISBLANK(A103),"",if(C103="","N",if(VLOOKUP(BL103,NewPlanet,3,false)=C103,"Y","N")))</f>
        <v>Y</v>
      </c>
      <c r="C103" s="287" t="s">
        <v>1807</v>
      </c>
      <c r="D103" s="52"/>
      <c r="E103" s="52"/>
      <c r="F103" s="53" t="s">
        <v>119</v>
      </c>
      <c r="G103" s="52"/>
      <c r="H103" s="52"/>
      <c r="I103" s="54">
        <f t="shared" si="49"/>
        <v>1</v>
      </c>
      <c r="J103" s="52"/>
      <c r="K103" s="52"/>
      <c r="L103" s="52"/>
      <c r="M103" s="52"/>
      <c r="N103" s="52"/>
      <c r="O103" s="54">
        <f t="shared" si="50"/>
        <v>0</v>
      </c>
      <c r="P103" s="55" t="s">
        <v>131</v>
      </c>
      <c r="Q103" s="64"/>
      <c r="R103" s="57" t="s">
        <v>131</v>
      </c>
      <c r="S103" s="66" t="s">
        <v>119</v>
      </c>
      <c r="T103" s="59" t="s">
        <v>125</v>
      </c>
      <c r="U103" s="67" t="s">
        <v>119</v>
      </c>
      <c r="V103" s="68" t="s">
        <v>119</v>
      </c>
      <c r="W103" s="62"/>
      <c r="X103" s="52"/>
      <c r="Y103" s="29"/>
      <c r="Z103" s="53">
        <v>2.0</v>
      </c>
      <c r="AA103" s="53"/>
      <c r="AB103" s="53"/>
      <c r="AC103" s="31"/>
      <c r="AD103" s="53"/>
      <c r="AE103" s="53"/>
      <c r="AF103" s="53"/>
      <c r="AG103" s="31"/>
      <c r="AH103" s="53"/>
      <c r="AI103" s="53"/>
      <c r="AJ103" s="53"/>
      <c r="AK103" s="31"/>
      <c r="AL103" s="53"/>
      <c r="AM103" s="53"/>
      <c r="AN103" s="53"/>
      <c r="AO103" s="64"/>
      <c r="AP103" s="64"/>
      <c r="AQ103" s="66"/>
      <c r="AR103" s="66"/>
      <c r="AS103" s="67"/>
      <c r="AT103" s="67"/>
      <c r="AU103" s="68">
        <v>2.0</v>
      </c>
      <c r="AV103" s="70"/>
      <c r="AW103" s="31">
        <f t="shared" si="51"/>
        <v>4</v>
      </c>
      <c r="AX103" s="29"/>
      <c r="AY103" s="75"/>
      <c r="AZ103" s="75"/>
      <c r="BA103" s="89"/>
      <c r="BB103" s="89"/>
      <c r="BC103" s="76"/>
      <c r="BD103" s="78"/>
      <c r="BE103" s="78"/>
      <c r="BF103" s="79"/>
      <c r="BG103" s="79"/>
      <c r="BH103" s="31">
        <f t="shared" si="52"/>
        <v>0</v>
      </c>
      <c r="BI103" s="81" t="s">
        <v>1808</v>
      </c>
      <c r="BJ103" s="84">
        <f>IF(ISBLANK(A103),"",VLOOKUP(LEFT(A103,1),Coordinate,2,FALSE))</f>
        <v>1</v>
      </c>
      <c r="BK103" s="54">
        <f t="shared" si="53"/>
        <v>1</v>
      </c>
      <c r="BL103" s="303">
        <f t="shared" si="54"/>
        <v>31</v>
      </c>
      <c r="BM103" s="54">
        <f>IF(ISBLANK(A103),"",vlookup(LEFT(A103,1),Coordinate,9,false))</f>
        <v>3</v>
      </c>
      <c r="BN103" s="54">
        <f>IF(ISBLANK(A103),"",VLOOKUP(MID(A103,2,1),Coordinate,9,false))</f>
        <v>0</v>
      </c>
      <c r="BO103" s="54">
        <f>IF(ISBLANK(A103),"",VLOOKUP(MID(A103,3,1),Coordinate,9,false))</f>
        <v>6</v>
      </c>
      <c r="BP103" s="54">
        <f>IF(ISBLANK(A103),"",VLOOKUP(MID(A103,4,1),Coordinate,9,false))</f>
        <v>14</v>
      </c>
      <c r="BQ103" s="54">
        <f>IF(ISBLANK(A103),"",VLOOKUP(MID(A103,5,1),Coordinate,9,false))</f>
        <v>1</v>
      </c>
      <c r="BR103" s="54">
        <f>IF(ISBLANK(A103),"",VLOOKUP(MID(A103,6,1),Coordinate,9,false))</f>
        <v>0</v>
      </c>
      <c r="BS103" s="84">
        <f>IF(ISBLANK(A103),"",VLOOKUP(RIGHT(A103,1),Coordinate,9,false))</f>
        <v>7</v>
      </c>
      <c r="BT103" s="53"/>
    </row>
    <row r="104">
      <c r="A104" s="325" t="s">
        <v>115</v>
      </c>
      <c r="B104" s="303" t="s">
        <v>121</v>
      </c>
      <c r="C104" s="325" t="s">
        <v>118</v>
      </c>
      <c r="D104" s="53" t="s">
        <v>121</v>
      </c>
      <c r="E104" s="52"/>
      <c r="F104" s="53"/>
      <c r="G104" s="52"/>
      <c r="H104" s="52"/>
      <c r="I104" s="113">
        <v>1.0</v>
      </c>
      <c r="J104" s="52"/>
      <c r="K104" s="52"/>
      <c r="L104" s="52"/>
      <c r="M104" s="52"/>
      <c r="N104" s="52"/>
      <c r="O104" s="113">
        <v>0.0</v>
      </c>
      <c r="P104" s="55" t="s">
        <v>123</v>
      </c>
      <c r="Q104" s="64" t="s">
        <v>121</v>
      </c>
      <c r="R104" s="57" t="s">
        <v>124</v>
      </c>
      <c r="S104" s="66"/>
      <c r="T104" s="59" t="s">
        <v>125</v>
      </c>
      <c r="U104" s="67" t="s">
        <v>121</v>
      </c>
      <c r="V104" s="68" t="s">
        <v>121</v>
      </c>
      <c r="W104" s="70" t="s">
        <v>121</v>
      </c>
      <c r="X104" s="53"/>
      <c r="Y104" s="392"/>
      <c r="Z104" s="393">
        <v>3.0</v>
      </c>
      <c r="AA104" s="393">
        <v>2.0</v>
      </c>
      <c r="AB104" s="393"/>
      <c r="AC104" s="394"/>
      <c r="AD104" s="393"/>
      <c r="AE104" s="393"/>
      <c r="AF104" s="393"/>
      <c r="AG104" s="394"/>
      <c r="AH104" s="393"/>
      <c r="AI104" s="393"/>
      <c r="AJ104" s="393"/>
      <c r="AK104" s="394"/>
      <c r="AL104" s="393"/>
      <c r="AM104" s="393"/>
      <c r="AN104" s="393"/>
      <c r="AO104" s="395"/>
      <c r="AP104" s="395"/>
      <c r="AQ104" s="396"/>
      <c r="AR104" s="396"/>
      <c r="AS104" s="397"/>
      <c r="AT104" s="397"/>
      <c r="AU104" s="398"/>
      <c r="AV104" s="399"/>
      <c r="AW104" s="31"/>
      <c r="AX104" s="392"/>
      <c r="AY104" s="400">
        <v>1.0</v>
      </c>
      <c r="AZ104" s="400"/>
      <c r="BA104" s="401"/>
      <c r="BB104" s="401"/>
      <c r="BC104" s="402">
        <v>5.0</v>
      </c>
      <c r="BD104" s="403">
        <v>4.0</v>
      </c>
      <c r="BE104" s="403"/>
      <c r="BF104" s="404">
        <v>5.0</v>
      </c>
      <c r="BG104" s="404"/>
      <c r="BH104" s="31"/>
      <c r="BI104" s="405"/>
      <c r="BJ104" s="84"/>
      <c r="BK104" s="54"/>
      <c r="BL104" s="303"/>
      <c r="BM104" s="54"/>
      <c r="BN104" s="54"/>
      <c r="BO104" s="54"/>
      <c r="BP104" s="54"/>
      <c r="BQ104" s="54"/>
      <c r="BR104" s="54"/>
      <c r="BS104" s="84"/>
      <c r="BT104" s="53"/>
    </row>
    <row r="105">
      <c r="A105" s="305" t="s">
        <v>1811</v>
      </c>
      <c r="B105" s="302" t="str">
        <f>IF(ISBLANK(A105),"",if(C105="","N",if(VLOOKUP(BL105,NewPlanet,3,false)=C105,"Y","N")))</f>
        <v>Y</v>
      </c>
      <c r="C105" s="287" t="s">
        <v>1300</v>
      </c>
      <c r="D105" s="53" t="s">
        <v>119</v>
      </c>
      <c r="E105" s="52"/>
      <c r="F105" s="53"/>
      <c r="G105" s="52"/>
      <c r="H105" s="52"/>
      <c r="I105" s="54">
        <f>IF(ISBLANK(A105),"",COUNTA(D105:H105))</f>
        <v>1</v>
      </c>
      <c r="J105" s="52"/>
      <c r="K105" s="52"/>
      <c r="L105" s="52"/>
      <c r="M105" s="52"/>
      <c r="N105" s="52"/>
      <c r="O105" s="54">
        <f>IF(ISBLANK(A105),"",COUNTA(J105:N105))</f>
        <v>0</v>
      </c>
      <c r="P105" s="55" t="s">
        <v>131</v>
      </c>
      <c r="Q105" s="64"/>
      <c r="R105" s="57" t="s">
        <v>131</v>
      </c>
      <c r="S105" s="66" t="s">
        <v>119</v>
      </c>
      <c r="T105" s="59" t="s">
        <v>125</v>
      </c>
      <c r="U105" s="67" t="s">
        <v>119</v>
      </c>
      <c r="V105" s="68" t="s">
        <v>119</v>
      </c>
      <c r="W105" s="70" t="s">
        <v>119</v>
      </c>
      <c r="X105" s="53" t="s">
        <v>119</v>
      </c>
      <c r="Y105" s="392"/>
      <c r="Z105" s="393"/>
      <c r="AA105" s="393"/>
      <c r="AB105" s="393"/>
      <c r="AC105" s="394"/>
      <c r="AD105" s="393"/>
      <c r="AE105" s="393"/>
      <c r="AF105" s="393"/>
      <c r="AG105" s="394"/>
      <c r="AH105" s="393"/>
      <c r="AI105" s="393"/>
      <c r="AJ105" s="393"/>
      <c r="AK105" s="394"/>
      <c r="AL105" s="393"/>
      <c r="AM105" s="393"/>
      <c r="AN105" s="393"/>
      <c r="AO105" s="395"/>
      <c r="AP105" s="395"/>
      <c r="AQ105" s="396"/>
      <c r="AR105" s="396"/>
      <c r="AS105" s="397"/>
      <c r="AT105" s="397"/>
      <c r="AU105" s="398"/>
      <c r="AV105" s="399">
        <v>0.0</v>
      </c>
      <c r="AW105" s="31">
        <f>IF(ISBLANK(R105),"",SUM(Z105:AS105,AU105:AV105))</f>
        <v>0</v>
      </c>
      <c r="AX105" s="392"/>
      <c r="AY105" s="400"/>
      <c r="AZ105" s="400"/>
      <c r="BA105" s="401"/>
      <c r="BB105" s="401"/>
      <c r="BC105" s="402"/>
      <c r="BD105" s="403"/>
      <c r="BE105" s="403"/>
      <c r="BF105" s="404"/>
      <c r="BG105" s="404"/>
      <c r="BH105" s="31">
        <f>IF(ISBLANK(A105),"",SUM(AY105:BG105))</f>
        <v>0</v>
      </c>
      <c r="BI105" s="405"/>
      <c r="BJ105" s="84">
        <f>IF(ISBLANK(A105),"",VLOOKUP(LEFT(A105,1),Coordinate,2,FALSE))</f>
        <v>1</v>
      </c>
      <c r="BK105" s="54">
        <f>I105+O105</f>
        <v>1</v>
      </c>
      <c r="BL105" s="303">
        <f>SUM(BM105:BS105)</f>
        <v>72</v>
      </c>
      <c r="BM105" s="54">
        <f>IF(ISBLANK(A105),"",vlookup(LEFT(A105,1),Coordinate,9,false))</f>
        <v>3</v>
      </c>
      <c r="BN105" s="54">
        <f>IF(ISBLANK(A105),"",VLOOKUP(MID(A105,2,1),Coordinate,9,false))</f>
        <v>0</v>
      </c>
      <c r="BO105" s="54">
        <f>IF(ISBLANK(A105),"",VLOOKUP(MID(A105,3,1),Coordinate,9,false))</f>
        <v>16</v>
      </c>
      <c r="BP105" s="54">
        <f>IF(ISBLANK(A105),"",VLOOKUP(MID(A105,4,1),Coordinate,9,false))</f>
        <v>20</v>
      </c>
      <c r="BQ105" s="54">
        <f>IF(ISBLANK(A105),"",VLOOKUP(MID(A105,5,1),Coordinate,9,false))</f>
        <v>8</v>
      </c>
      <c r="BR105" s="54">
        <f>IF(ISBLANK(A105),"",VLOOKUP(MID(A105,6,1),Coordinate,9,false))</f>
        <v>17</v>
      </c>
      <c r="BS105" s="84">
        <f>IF(ISBLANK(A105),"",VLOOKUP(RIGHT(A105,1),Coordinate,9,false))</f>
        <v>8</v>
      </c>
      <c r="BT105" s="53"/>
    </row>
    <row r="106">
      <c r="A106" s="406" t="s">
        <v>1813</v>
      </c>
      <c r="B106" s="303" t="s">
        <v>121</v>
      </c>
      <c r="C106" s="406" t="s">
        <v>1814</v>
      </c>
      <c r="D106" s="52"/>
      <c r="E106" s="52"/>
      <c r="F106" s="52"/>
      <c r="G106" s="53" t="s">
        <v>121</v>
      </c>
      <c r="H106" s="53"/>
      <c r="I106" s="113">
        <v>1.0</v>
      </c>
      <c r="J106" s="52"/>
      <c r="K106" s="52"/>
      <c r="L106" s="52"/>
      <c r="M106" s="53"/>
      <c r="N106" s="52"/>
      <c r="O106" s="113">
        <v>0.0</v>
      </c>
      <c r="P106" s="55" t="s">
        <v>131</v>
      </c>
      <c r="Q106" s="64" t="s">
        <v>121</v>
      </c>
      <c r="R106" s="57" t="s">
        <v>124</v>
      </c>
      <c r="S106" s="66"/>
      <c r="T106" s="59" t="s">
        <v>124</v>
      </c>
      <c r="U106" s="67"/>
      <c r="V106" s="68"/>
      <c r="W106" s="70" t="s">
        <v>121</v>
      </c>
      <c r="X106" s="53"/>
      <c r="Y106" s="29"/>
      <c r="Z106" s="53">
        <v>6.0</v>
      </c>
      <c r="AA106" s="53">
        <v>3.0</v>
      </c>
      <c r="AB106" s="53">
        <v>1.0</v>
      </c>
      <c r="AC106" s="31"/>
      <c r="AD106" s="52"/>
      <c r="AE106" s="52"/>
      <c r="AF106" s="52"/>
      <c r="AG106" s="31"/>
      <c r="AH106" s="52"/>
      <c r="AI106" s="52"/>
      <c r="AJ106" s="52"/>
      <c r="AK106" s="31"/>
      <c r="AL106" s="52"/>
      <c r="AM106" s="52"/>
      <c r="AN106" s="52"/>
      <c r="AO106" s="56"/>
      <c r="AP106" s="56"/>
      <c r="AQ106" s="66"/>
      <c r="AR106" s="58"/>
      <c r="AS106" s="60"/>
      <c r="AT106" s="60"/>
      <c r="AU106" s="61"/>
      <c r="AV106" s="62"/>
      <c r="AW106" s="31">
        <v>10.0</v>
      </c>
      <c r="AX106" s="29"/>
      <c r="AY106" s="69"/>
      <c r="AZ106" s="75">
        <v>3.0</v>
      </c>
      <c r="BA106" s="71"/>
      <c r="BB106" s="71"/>
      <c r="BC106" s="72"/>
      <c r="BD106" s="73"/>
      <c r="BE106" s="73"/>
      <c r="BF106" s="79">
        <v>7.0</v>
      </c>
      <c r="BG106" s="74"/>
      <c r="BH106" s="31">
        <v>10.0</v>
      </c>
      <c r="BI106" s="139"/>
      <c r="BJ106" s="84"/>
      <c r="BK106" s="54"/>
      <c r="BL106" s="303"/>
      <c r="BM106" s="54"/>
      <c r="BN106" s="54"/>
      <c r="BO106" s="54"/>
      <c r="BP106" s="54"/>
      <c r="BQ106" s="54"/>
      <c r="BR106" s="54"/>
      <c r="BS106" s="84"/>
      <c r="BT106" s="53"/>
    </row>
    <row r="107">
      <c r="A107" s="305" t="s">
        <v>1815</v>
      </c>
      <c r="B107" s="302" t="str">
        <f>IF(ISBLANK(A107),"",if(C107="","N",if(VLOOKUP(BL107,NewPlanet,3,false)=C107,"Y","N")))</f>
        <v>Y</v>
      </c>
      <c r="C107" s="287" t="s">
        <v>1240</v>
      </c>
      <c r="D107" s="52"/>
      <c r="E107" s="52"/>
      <c r="F107" s="52"/>
      <c r="G107" s="52"/>
      <c r="H107" s="53" t="s">
        <v>119</v>
      </c>
      <c r="I107" s="54">
        <f t="shared" ref="I107:I126" si="55">IF(ISBLANK(A107),"",COUNTA(D107:H107))</f>
        <v>1</v>
      </c>
      <c r="J107" s="52"/>
      <c r="K107" s="52"/>
      <c r="L107" s="52"/>
      <c r="M107" s="53"/>
      <c r="N107" s="52"/>
      <c r="O107" s="54">
        <f t="shared" ref="O107:O126" si="56">IF(ISBLANK(A107),"",COUNTA(J107:N107))</f>
        <v>0</v>
      </c>
      <c r="P107" s="55" t="s">
        <v>131</v>
      </c>
      <c r="Q107" s="64" t="s">
        <v>119</v>
      </c>
      <c r="R107" s="57" t="s">
        <v>123</v>
      </c>
      <c r="S107" s="66"/>
      <c r="T107" s="59" t="s">
        <v>124</v>
      </c>
      <c r="U107" s="67"/>
      <c r="V107" s="68" t="s">
        <v>119</v>
      </c>
      <c r="W107" s="62"/>
      <c r="X107" s="53" t="s">
        <v>119</v>
      </c>
      <c r="Y107" s="29"/>
      <c r="Z107" s="53">
        <v>3.0</v>
      </c>
      <c r="AA107" s="53">
        <v>3.0</v>
      </c>
      <c r="AB107" s="52"/>
      <c r="AC107" s="31"/>
      <c r="AD107" s="52"/>
      <c r="AE107" s="52"/>
      <c r="AF107" s="52"/>
      <c r="AG107" s="31"/>
      <c r="AH107" s="52"/>
      <c r="AI107" s="52"/>
      <c r="AJ107" s="52"/>
      <c r="AK107" s="31"/>
      <c r="AL107" s="52"/>
      <c r="AM107" s="52"/>
      <c r="AN107" s="52"/>
      <c r="AO107" s="56"/>
      <c r="AP107" s="56"/>
      <c r="AQ107" s="66">
        <v>3.0</v>
      </c>
      <c r="AR107" s="58"/>
      <c r="AS107" s="60"/>
      <c r="AT107" s="60"/>
      <c r="AU107" s="61"/>
      <c r="AV107" s="62"/>
      <c r="AW107" s="31">
        <f t="shared" ref="AW107:AW126" si="57">IF(ISBLANK(R107),"",SUM(Z107:AS107,AU107:AV107))</f>
        <v>9</v>
      </c>
      <c r="AX107" s="29"/>
      <c r="AY107" s="69"/>
      <c r="AZ107" s="69"/>
      <c r="BA107" s="71"/>
      <c r="BB107" s="71"/>
      <c r="BC107" s="72"/>
      <c r="BD107" s="73"/>
      <c r="BE107" s="73"/>
      <c r="BF107" s="74"/>
      <c r="BG107" s="74"/>
      <c r="BH107" s="31">
        <f t="shared" ref="BH107:BH126" si="58">IF(ISBLANK(A107),"",SUM(AY107:BG107))</f>
        <v>0</v>
      </c>
      <c r="BI107" s="139"/>
      <c r="BJ107" s="84">
        <f>IF(ISBLANK(A107),"",VLOOKUP(LEFT(A107,1),Coordinate,2,FALSE))</f>
        <v>1</v>
      </c>
      <c r="BK107" s="54">
        <f t="shared" ref="BK107:BK126" si="59">I107+O107</f>
        <v>1</v>
      </c>
      <c r="BL107" s="303">
        <f t="shared" ref="BL107:BL126" si="60">SUM(BM107:BS107)</f>
        <v>44</v>
      </c>
      <c r="BM107" s="54">
        <f>IF(ISBLANK(A107),"",vlookup(LEFT(A107,1),Coordinate,9,false))</f>
        <v>3</v>
      </c>
      <c r="BN107" s="54">
        <f>IF(ISBLANK(A107),"",VLOOKUP(MID(A107,2,1),Coordinate,9,false))</f>
        <v>4</v>
      </c>
      <c r="BO107" s="54">
        <f>IF(ISBLANK(A107),"",VLOOKUP(MID(A107,3,1),Coordinate,9,false))</f>
        <v>11</v>
      </c>
      <c r="BP107" s="54">
        <f>IF(ISBLANK(A107),"",VLOOKUP(MID(A107,4,1),Coordinate,9,false))</f>
        <v>8</v>
      </c>
      <c r="BQ107" s="54">
        <f>IF(ISBLANK(A107),"",VLOOKUP(MID(A107,5,1),Coordinate,9,false))</f>
        <v>11</v>
      </c>
      <c r="BR107" s="54">
        <f>IF(ISBLANK(A107),"",VLOOKUP(MID(A107,6,1),Coordinate,9,false))</f>
        <v>0</v>
      </c>
      <c r="BS107" s="84">
        <f>IF(ISBLANK(A107),"",VLOOKUP(RIGHT(A107,1),Coordinate,9,false))</f>
        <v>7</v>
      </c>
      <c r="BT107" s="53"/>
    </row>
    <row r="108">
      <c r="A108" s="305" t="s">
        <v>1578</v>
      </c>
      <c r="B108" s="302" t="str">
        <f>IF(ISBLANK(A108),"",if(C108="","N",if(VLOOKUP(BL108,NewPlanet,3,false)=C108,"Y","N")))</f>
        <v>Y</v>
      </c>
      <c r="C108" s="287" t="s">
        <v>1316</v>
      </c>
      <c r="D108" s="52"/>
      <c r="E108" s="52"/>
      <c r="F108" s="53" t="s">
        <v>119</v>
      </c>
      <c r="G108" s="52"/>
      <c r="H108" s="52"/>
      <c r="I108" s="54">
        <f t="shared" si="55"/>
        <v>1</v>
      </c>
      <c r="J108" s="52"/>
      <c r="K108" s="52"/>
      <c r="L108" s="52"/>
      <c r="M108" s="52"/>
      <c r="N108" s="52"/>
      <c r="O108" s="54">
        <f t="shared" si="56"/>
        <v>0</v>
      </c>
      <c r="P108" s="55" t="s">
        <v>124</v>
      </c>
      <c r="Q108" s="64"/>
      <c r="R108" s="57" t="s">
        <v>124</v>
      </c>
      <c r="S108" s="66"/>
      <c r="T108" s="59" t="s">
        <v>124</v>
      </c>
      <c r="U108" s="67"/>
      <c r="V108" s="61"/>
      <c r="W108" s="62"/>
      <c r="X108" s="52"/>
      <c r="Y108" s="29"/>
      <c r="Z108" s="53">
        <v>5.0</v>
      </c>
      <c r="AA108" s="53">
        <v>5.0</v>
      </c>
      <c r="AB108" s="53">
        <v>10.0</v>
      </c>
      <c r="AC108" s="31"/>
      <c r="AD108" s="52"/>
      <c r="AE108" s="52"/>
      <c r="AF108" s="52"/>
      <c r="AG108" s="31"/>
      <c r="AH108" s="52"/>
      <c r="AI108" s="52"/>
      <c r="AJ108" s="52"/>
      <c r="AK108" s="31"/>
      <c r="AL108" s="52"/>
      <c r="AM108" s="52"/>
      <c r="AN108" s="52"/>
      <c r="AO108" s="56"/>
      <c r="AP108" s="56"/>
      <c r="AQ108" s="58"/>
      <c r="AR108" s="58"/>
      <c r="AS108" s="60"/>
      <c r="AT108" s="60"/>
      <c r="AU108" s="61"/>
      <c r="AV108" s="62"/>
      <c r="AW108" s="31">
        <f t="shared" si="57"/>
        <v>20</v>
      </c>
      <c r="AX108" s="29"/>
      <c r="AY108" s="75"/>
      <c r="AZ108" s="75"/>
      <c r="BA108" s="89"/>
      <c r="BB108" s="89"/>
      <c r="BC108" s="76"/>
      <c r="BD108" s="78"/>
      <c r="BE108" s="78"/>
      <c r="BF108" s="79"/>
      <c r="BG108" s="79"/>
      <c r="BH108" s="31">
        <f t="shared" si="58"/>
        <v>0</v>
      </c>
      <c r="BI108" s="81" t="s">
        <v>1818</v>
      </c>
      <c r="BJ108" s="84">
        <f>IF(ISBLANK(A108),"",VLOOKUP(LEFT(A108,1),Coordinate,2,FALSE))</f>
        <v>1</v>
      </c>
      <c r="BK108" s="54">
        <f t="shared" si="59"/>
        <v>1</v>
      </c>
      <c r="BL108" s="303">
        <f t="shared" si="60"/>
        <v>78</v>
      </c>
      <c r="BM108" s="54">
        <f>IF(ISBLANK(A108),"",vlookup(LEFT(A108,1),Coordinate,9,false))</f>
        <v>3</v>
      </c>
      <c r="BN108" s="54">
        <f>IF(ISBLANK(A108),"",VLOOKUP(MID(A108,2,1),Coordinate,9,false))</f>
        <v>4</v>
      </c>
      <c r="BO108" s="54">
        <f>IF(ISBLANK(A108),"",VLOOKUP(MID(A108,3,1),Coordinate,9,false))</f>
        <v>21</v>
      </c>
      <c r="BP108" s="54">
        <f>IF(ISBLANK(A108),"",VLOOKUP(MID(A108,4,1),Coordinate,9,false))</f>
        <v>9</v>
      </c>
      <c r="BQ108" s="54">
        <f>IF(ISBLANK(A108),"",VLOOKUP(MID(A108,5,1),Coordinate,9,false))</f>
        <v>14</v>
      </c>
      <c r="BR108" s="54">
        <f>IF(ISBLANK(A108),"",VLOOKUP(MID(A108,6,1),Coordinate,9,false))</f>
        <v>4</v>
      </c>
      <c r="BS108" s="84">
        <f>IF(ISBLANK(A108),"",VLOOKUP(RIGHT(A108,1),Coordinate,9,false))</f>
        <v>23</v>
      </c>
      <c r="BT108" s="53"/>
    </row>
    <row r="109">
      <c r="A109" s="305" t="s">
        <v>1822</v>
      </c>
      <c r="B109" s="302" t="str">
        <f>IF(ISBLANK(A109),"",if(C109="","N",if(VLOOKUP(BL109,NewPlanet,3,false)=C109,"Y","N")))</f>
        <v>Y</v>
      </c>
      <c r="C109" s="287" t="s">
        <v>1281</v>
      </c>
      <c r="D109" s="52"/>
      <c r="E109" s="52"/>
      <c r="F109" s="53" t="s">
        <v>119</v>
      </c>
      <c r="G109" s="52"/>
      <c r="H109" s="52"/>
      <c r="I109" s="54">
        <f t="shared" si="55"/>
        <v>1</v>
      </c>
      <c r="J109" s="52"/>
      <c r="K109" s="52"/>
      <c r="L109" s="52"/>
      <c r="M109" s="52"/>
      <c r="N109" s="52"/>
      <c r="O109" s="54">
        <f t="shared" si="56"/>
        <v>0</v>
      </c>
      <c r="P109" s="55" t="s">
        <v>124</v>
      </c>
      <c r="Q109" s="64"/>
      <c r="R109" s="57" t="s">
        <v>124</v>
      </c>
      <c r="S109" s="66"/>
      <c r="T109" s="59" t="s">
        <v>125</v>
      </c>
      <c r="U109" s="67" t="s">
        <v>119</v>
      </c>
      <c r="V109" s="68"/>
      <c r="W109" s="70" t="s">
        <v>119</v>
      </c>
      <c r="X109" s="53"/>
      <c r="Y109" s="392"/>
      <c r="Z109" s="393">
        <v>2.0</v>
      </c>
      <c r="AA109" s="393">
        <v>3.0</v>
      </c>
      <c r="AB109" s="393">
        <v>3.0</v>
      </c>
      <c r="AC109" s="394"/>
      <c r="AD109" s="393"/>
      <c r="AE109" s="393"/>
      <c r="AF109" s="393"/>
      <c r="AG109" s="394"/>
      <c r="AH109" s="393"/>
      <c r="AI109" s="393"/>
      <c r="AJ109" s="393"/>
      <c r="AK109" s="394"/>
      <c r="AL109" s="393"/>
      <c r="AM109" s="393"/>
      <c r="AN109" s="393"/>
      <c r="AO109" s="395"/>
      <c r="AP109" s="395"/>
      <c r="AQ109" s="396"/>
      <c r="AR109" s="396"/>
      <c r="AS109" s="397"/>
      <c r="AT109" s="397"/>
      <c r="AU109" s="398"/>
      <c r="AV109" s="399"/>
      <c r="AW109" s="31">
        <f t="shared" si="57"/>
        <v>8</v>
      </c>
      <c r="AX109" s="392"/>
      <c r="AY109" s="400"/>
      <c r="AZ109" s="400"/>
      <c r="BA109" s="401"/>
      <c r="BB109" s="401"/>
      <c r="BC109" s="402">
        <v>6.0</v>
      </c>
      <c r="BD109" s="403"/>
      <c r="BE109" s="403"/>
      <c r="BF109" s="404">
        <v>6.0</v>
      </c>
      <c r="BG109" s="404"/>
      <c r="BH109" s="31">
        <f t="shared" si="58"/>
        <v>12</v>
      </c>
      <c r="BI109" s="405" t="s">
        <v>1823</v>
      </c>
      <c r="BJ109" s="84">
        <f>IF(ISBLANK(A109),"",VLOOKUP(LEFT(A109,1),Coordinate,2,FALSE))</f>
        <v>1</v>
      </c>
      <c r="BK109" s="54">
        <f t="shared" si="59"/>
        <v>1</v>
      </c>
      <c r="BL109" s="303">
        <f t="shared" si="60"/>
        <v>65</v>
      </c>
      <c r="BM109" s="54">
        <f>IF(ISBLANK(A109),"",vlookup(LEFT(A109,1),Coordinate,9,false))</f>
        <v>3</v>
      </c>
      <c r="BN109" s="54">
        <f>IF(ISBLANK(A109),"",VLOOKUP(MID(A109,2,1),Coordinate,9,false))</f>
        <v>6</v>
      </c>
      <c r="BO109" s="54">
        <f>IF(ISBLANK(A109),"",VLOOKUP(MID(A109,3,1),Coordinate,9,false))</f>
        <v>15</v>
      </c>
      <c r="BP109" s="54">
        <f>IF(ISBLANK(A109),"",VLOOKUP(MID(A109,4,1),Coordinate,9,false))</f>
        <v>3</v>
      </c>
      <c r="BQ109" s="54">
        <f>IF(ISBLANK(A109),"",VLOOKUP(MID(A109,5,1),Coordinate,9,false))</f>
        <v>14</v>
      </c>
      <c r="BR109" s="54">
        <f>IF(ISBLANK(A109),"",VLOOKUP(MID(A109,6,1),Coordinate,9,false))</f>
        <v>6</v>
      </c>
      <c r="BS109" s="84">
        <f>IF(ISBLANK(A109),"",VLOOKUP(RIGHT(A109,1),Coordinate,9,false))</f>
        <v>18</v>
      </c>
      <c r="BT109" s="53"/>
    </row>
    <row r="110">
      <c r="A110" s="305" t="s">
        <v>1827</v>
      </c>
      <c r="B110" s="302" t="str">
        <f>IF(ISBLANK(A110),"",if(C110="","N",if(VLOOKUP(BL110,NewPlanet,3,false)=C110,"Y","N")))</f>
        <v>Y</v>
      </c>
      <c r="C110" s="287" t="s">
        <v>1300</v>
      </c>
      <c r="D110" s="52"/>
      <c r="E110" s="52"/>
      <c r="F110" s="52"/>
      <c r="G110" s="53" t="s">
        <v>119</v>
      </c>
      <c r="H110" s="52"/>
      <c r="I110" s="54">
        <f t="shared" si="55"/>
        <v>1</v>
      </c>
      <c r="J110" s="52"/>
      <c r="K110" s="52"/>
      <c r="L110" s="52"/>
      <c r="M110" s="52"/>
      <c r="N110" s="52"/>
      <c r="O110" s="54">
        <f t="shared" si="56"/>
        <v>0</v>
      </c>
      <c r="P110" s="55" t="s">
        <v>124</v>
      </c>
      <c r="Q110" s="64"/>
      <c r="R110" s="57" t="s">
        <v>131</v>
      </c>
      <c r="S110" s="66"/>
      <c r="T110" s="59" t="s">
        <v>125</v>
      </c>
      <c r="U110" s="67" t="s">
        <v>119</v>
      </c>
      <c r="V110" s="61"/>
      <c r="W110" s="70" t="s">
        <v>119</v>
      </c>
      <c r="X110" s="53" t="s">
        <v>119</v>
      </c>
      <c r="Y110" s="29"/>
      <c r="Z110" s="53">
        <v>3.0</v>
      </c>
      <c r="AA110" s="53">
        <v>2.0</v>
      </c>
      <c r="AB110" s="52"/>
      <c r="AC110" s="31"/>
      <c r="AD110" s="52"/>
      <c r="AE110" s="52"/>
      <c r="AF110" s="52"/>
      <c r="AG110" s="31"/>
      <c r="AH110" s="52"/>
      <c r="AI110" s="53">
        <v>1.0</v>
      </c>
      <c r="AJ110" s="52"/>
      <c r="AK110" s="31"/>
      <c r="AL110" s="52"/>
      <c r="AM110" s="52"/>
      <c r="AN110" s="52"/>
      <c r="AO110" s="56"/>
      <c r="AP110" s="56"/>
      <c r="AQ110" s="58"/>
      <c r="AR110" s="66">
        <v>4.0</v>
      </c>
      <c r="AS110" s="60"/>
      <c r="AT110" s="60"/>
      <c r="AU110" s="61"/>
      <c r="AV110" s="62"/>
      <c r="AW110" s="31">
        <f t="shared" si="57"/>
        <v>10</v>
      </c>
      <c r="AX110" s="29"/>
      <c r="AY110" s="75"/>
      <c r="AZ110" s="75"/>
      <c r="BA110" s="89"/>
      <c r="BB110" s="89"/>
      <c r="BC110" s="76"/>
      <c r="BD110" s="78"/>
      <c r="BE110" s="78"/>
      <c r="BF110" s="79"/>
      <c r="BG110" s="79"/>
      <c r="BH110" s="31">
        <f t="shared" si="58"/>
        <v>0</v>
      </c>
      <c r="BI110" s="81"/>
      <c r="BJ110" s="84">
        <f>IF(ISBLANK(A110),"",VLOOKUP(LEFT(A110,1),Coordinate,2,FALSE))</f>
        <v>1</v>
      </c>
      <c r="BK110" s="54">
        <f t="shared" si="59"/>
        <v>1</v>
      </c>
      <c r="BL110" s="303">
        <f t="shared" si="60"/>
        <v>72</v>
      </c>
      <c r="BM110" s="54">
        <f>IF(ISBLANK(A110),"",vlookup(LEFT(A110,1),Coordinate,9,false))</f>
        <v>3</v>
      </c>
      <c r="BN110" s="54">
        <f>IF(ISBLANK(A110),"",VLOOKUP(MID(A110,2,1),Coordinate,9,false))</f>
        <v>7</v>
      </c>
      <c r="BO110" s="54">
        <f>IF(ISBLANK(A110),"",VLOOKUP(MID(A110,3,1),Coordinate,9,false))</f>
        <v>16</v>
      </c>
      <c r="BP110" s="54">
        <f>IF(ISBLANK(A110),"",VLOOKUP(MID(A110,4,1),Coordinate,9,false))</f>
        <v>19</v>
      </c>
      <c r="BQ110" s="54">
        <f>IF(ISBLANK(A110),"",VLOOKUP(MID(A110,5,1),Coordinate,9,false))</f>
        <v>4</v>
      </c>
      <c r="BR110" s="54">
        <f>IF(ISBLANK(A110),"",VLOOKUP(MID(A110,6,1),Coordinate,9,false))</f>
        <v>16</v>
      </c>
      <c r="BS110" s="84">
        <f>IF(ISBLANK(A110),"",VLOOKUP(RIGHT(A110,1),Coordinate,9,false))</f>
        <v>7</v>
      </c>
      <c r="BT110" s="53"/>
    </row>
    <row r="111">
      <c r="A111" s="305" t="s">
        <v>1830</v>
      </c>
      <c r="B111" s="302" t="str">
        <f>IF(ISBLANK(A111),"",if(C111="","N",if(VLOOKUP(BL111,NewPlanet,3,false)=C111,"Y","N")))</f>
        <v>Y</v>
      </c>
      <c r="C111" s="287" t="s">
        <v>1277</v>
      </c>
      <c r="D111" s="52"/>
      <c r="E111" s="53" t="s">
        <v>119</v>
      </c>
      <c r="F111" s="52"/>
      <c r="G111" s="52"/>
      <c r="H111" s="52"/>
      <c r="I111" s="54">
        <f t="shared" si="55"/>
        <v>1</v>
      </c>
      <c r="J111" s="52"/>
      <c r="K111" s="52"/>
      <c r="L111" s="52"/>
      <c r="M111" s="52"/>
      <c r="N111" s="52"/>
      <c r="O111" s="54">
        <f t="shared" si="56"/>
        <v>0</v>
      </c>
      <c r="P111" s="55" t="s">
        <v>124</v>
      </c>
      <c r="Q111" s="64"/>
      <c r="R111" s="57" t="s">
        <v>124</v>
      </c>
      <c r="S111" s="66"/>
      <c r="T111" s="59" t="s">
        <v>124</v>
      </c>
      <c r="U111" s="67"/>
      <c r="V111" s="61"/>
      <c r="W111" s="70" t="s">
        <v>119</v>
      </c>
      <c r="X111" s="52"/>
      <c r="Y111" s="29"/>
      <c r="Z111" s="53">
        <v>4.0</v>
      </c>
      <c r="AA111" s="53">
        <v>5.0</v>
      </c>
      <c r="AB111" s="53">
        <v>4.0</v>
      </c>
      <c r="AC111" s="31"/>
      <c r="AD111" s="52"/>
      <c r="AE111" s="52"/>
      <c r="AF111" s="52"/>
      <c r="AG111" s="31"/>
      <c r="AH111" s="52"/>
      <c r="AI111" s="52"/>
      <c r="AJ111" s="52"/>
      <c r="AK111" s="31"/>
      <c r="AL111" s="52"/>
      <c r="AM111" s="52"/>
      <c r="AN111" s="52"/>
      <c r="AO111" s="56"/>
      <c r="AP111" s="56"/>
      <c r="AQ111" s="58"/>
      <c r="AR111" s="58"/>
      <c r="AS111" s="60"/>
      <c r="AT111" s="60"/>
      <c r="AU111" s="61"/>
      <c r="AV111" s="62"/>
      <c r="AW111" s="31">
        <f t="shared" si="57"/>
        <v>13</v>
      </c>
      <c r="AX111" s="29"/>
      <c r="AY111" s="75"/>
      <c r="AZ111" s="75"/>
      <c r="BA111" s="89"/>
      <c r="BB111" s="89"/>
      <c r="BC111" s="76"/>
      <c r="BD111" s="78"/>
      <c r="BE111" s="78"/>
      <c r="BF111" s="79">
        <v>7.0</v>
      </c>
      <c r="BG111" s="79"/>
      <c r="BH111" s="31">
        <f t="shared" si="58"/>
        <v>7</v>
      </c>
      <c r="BI111" s="81"/>
      <c r="BJ111" s="84">
        <f>IF(ISBLANK(A111),"",VLOOKUP(LEFT(A111,1),Coordinate,2,FALSE))</f>
        <v>1</v>
      </c>
      <c r="BK111" s="54">
        <f t="shared" si="59"/>
        <v>1</v>
      </c>
      <c r="BL111" s="303">
        <f t="shared" si="60"/>
        <v>63</v>
      </c>
      <c r="BM111" s="54">
        <f>IF(ISBLANK(A111),"",vlookup(LEFT(A111,1),Coordinate,9,false))</f>
        <v>3</v>
      </c>
      <c r="BN111" s="54">
        <f>IF(ISBLANK(A111),"",VLOOKUP(MID(A111,2,1),Coordinate,9,false))</f>
        <v>8</v>
      </c>
      <c r="BO111" s="54">
        <f>IF(ISBLANK(A111),"",VLOOKUP(MID(A111,3,1),Coordinate,9,false))</f>
        <v>2</v>
      </c>
      <c r="BP111" s="54">
        <f>IF(ISBLANK(A111),"",VLOOKUP(MID(A111,4,1),Coordinate,9,false))</f>
        <v>10</v>
      </c>
      <c r="BQ111" s="54">
        <f>IF(ISBLANK(A111),"",VLOOKUP(MID(A111,5,1),Coordinate,9,false))</f>
        <v>1</v>
      </c>
      <c r="BR111" s="54">
        <f>IF(ISBLANK(A111),"",VLOOKUP(MID(A111,6,1),Coordinate,9,false))</f>
        <v>20</v>
      </c>
      <c r="BS111" s="84">
        <f>IF(ISBLANK(A111),"",VLOOKUP(RIGHT(A111,1),Coordinate,9,false))</f>
        <v>19</v>
      </c>
      <c r="BT111" s="53"/>
    </row>
    <row r="112">
      <c r="A112" s="305" t="s">
        <v>1580</v>
      </c>
      <c r="B112" s="302" t="str">
        <f>IF(ISBLANK(A112),"",if(C112="","N",if(VLOOKUP(BL112,NewPlanet,3,false)=C112,"Y","N")))</f>
        <v>Y</v>
      </c>
      <c r="C112" s="287" t="s">
        <v>1269</v>
      </c>
      <c r="D112" s="52"/>
      <c r="E112" s="52"/>
      <c r="F112" s="53" t="s">
        <v>119</v>
      </c>
      <c r="G112" s="52"/>
      <c r="H112" s="52"/>
      <c r="I112" s="54">
        <f t="shared" si="55"/>
        <v>1</v>
      </c>
      <c r="J112" s="52"/>
      <c r="K112" s="52"/>
      <c r="L112" s="52"/>
      <c r="M112" s="52"/>
      <c r="N112" s="52"/>
      <c r="O112" s="54">
        <f t="shared" si="56"/>
        <v>0</v>
      </c>
      <c r="P112" s="55" t="s">
        <v>124</v>
      </c>
      <c r="Q112" s="64"/>
      <c r="R112" s="57" t="s">
        <v>131</v>
      </c>
      <c r="S112" s="66"/>
      <c r="T112" s="59" t="s">
        <v>125</v>
      </c>
      <c r="U112" s="67"/>
      <c r="V112" s="68" t="s">
        <v>119</v>
      </c>
      <c r="W112" s="70" t="s">
        <v>119</v>
      </c>
      <c r="X112" s="53" t="s">
        <v>119</v>
      </c>
      <c r="Y112" s="392"/>
      <c r="Z112" s="393"/>
      <c r="AA112" s="393"/>
      <c r="AB112" s="393"/>
      <c r="AC112" s="394"/>
      <c r="AD112" s="393"/>
      <c r="AE112" s="393"/>
      <c r="AF112" s="393">
        <v>1.0</v>
      </c>
      <c r="AG112" s="394"/>
      <c r="AH112" s="393"/>
      <c r="AI112" s="393"/>
      <c r="AJ112" s="393"/>
      <c r="AK112" s="394"/>
      <c r="AL112" s="393"/>
      <c r="AM112" s="393"/>
      <c r="AN112" s="393"/>
      <c r="AO112" s="395"/>
      <c r="AP112" s="395"/>
      <c r="AQ112" s="396"/>
      <c r="AR112" s="396"/>
      <c r="AS112" s="397">
        <v>1.0</v>
      </c>
      <c r="AT112" s="397" t="s">
        <v>1832</v>
      </c>
      <c r="AU112" s="398"/>
      <c r="AV112" s="399">
        <v>3.0</v>
      </c>
      <c r="AW112" s="31">
        <f t="shared" si="57"/>
        <v>5</v>
      </c>
      <c r="AX112" s="392"/>
      <c r="AY112" s="400"/>
      <c r="AZ112" s="400"/>
      <c r="BA112" s="401"/>
      <c r="BB112" s="401"/>
      <c r="BC112" s="402"/>
      <c r="BD112" s="403"/>
      <c r="BE112" s="403"/>
      <c r="BF112" s="404"/>
      <c r="BG112" s="404"/>
      <c r="BH112" s="31">
        <f t="shared" si="58"/>
        <v>0</v>
      </c>
      <c r="BI112" s="405" t="s">
        <v>1833</v>
      </c>
      <c r="BJ112" s="84">
        <f>IF(ISBLANK(A112),"",VLOOKUP(LEFT(A112,1),Coordinate,2,FALSE))</f>
        <v>1</v>
      </c>
      <c r="BK112" s="54">
        <f t="shared" si="59"/>
        <v>1</v>
      </c>
      <c r="BL112" s="303">
        <f t="shared" si="60"/>
        <v>59</v>
      </c>
      <c r="BM112" s="54">
        <f>IF(ISBLANK(A112),"",vlookup(LEFT(A112,1),Coordinate,9,false))</f>
        <v>3</v>
      </c>
      <c r="BN112" s="54">
        <f>IF(ISBLANK(A112),"",VLOOKUP(MID(A112,2,1),Coordinate,9,false))</f>
        <v>8</v>
      </c>
      <c r="BO112" s="54">
        <f>IF(ISBLANK(A112),"",VLOOKUP(MID(A112,3,1),Coordinate,9,false))</f>
        <v>10</v>
      </c>
      <c r="BP112" s="54">
        <f>IF(ISBLANK(A112),"",VLOOKUP(MID(A112,4,1),Coordinate,9,false))</f>
        <v>18</v>
      </c>
      <c r="BQ112" s="54">
        <f>IF(ISBLANK(A112),"",VLOOKUP(MID(A112,5,1),Coordinate,9,false))</f>
        <v>19</v>
      </c>
      <c r="BR112" s="54">
        <f>IF(ISBLANK(A112),"",VLOOKUP(MID(A112,6,1),Coordinate,9,false))</f>
        <v>0</v>
      </c>
      <c r="BS112" s="84">
        <f>IF(ISBLANK(A112),"",VLOOKUP(RIGHT(A112,1),Coordinate,9,false))</f>
        <v>1</v>
      </c>
      <c r="BT112" s="53"/>
    </row>
    <row r="113">
      <c r="A113" s="305" t="s">
        <v>1581</v>
      </c>
      <c r="B113" s="302" t="str">
        <f>IF(ISBLANK(A113),"",if(C113="","N",if(VLOOKUP(BL113,NewPlanet,3,false)=C113,"Y","N")))</f>
        <v>N</v>
      </c>
      <c r="C113" s="287" t="s">
        <v>1273</v>
      </c>
      <c r="D113" s="52"/>
      <c r="E113" s="53"/>
      <c r="F113" s="52"/>
      <c r="G113" s="53" t="s">
        <v>119</v>
      </c>
      <c r="H113" s="52"/>
      <c r="I113" s="54">
        <f t="shared" si="55"/>
        <v>1</v>
      </c>
      <c r="J113" s="52"/>
      <c r="K113" s="52"/>
      <c r="L113" s="52"/>
      <c r="M113" s="52"/>
      <c r="N113" s="52"/>
      <c r="O113" s="54">
        <f t="shared" si="56"/>
        <v>0</v>
      </c>
      <c r="P113" s="55" t="s">
        <v>124</v>
      </c>
      <c r="Q113" s="64"/>
      <c r="R113" s="57" t="s">
        <v>124</v>
      </c>
      <c r="S113" s="66"/>
      <c r="T113" s="59" t="s">
        <v>124</v>
      </c>
      <c r="U113" s="67"/>
      <c r="V113" s="68" t="s">
        <v>119</v>
      </c>
      <c r="W113" s="70"/>
      <c r="X113" s="53" t="s">
        <v>119</v>
      </c>
      <c r="Y113" s="63"/>
      <c r="Z113" s="53">
        <v>2.0</v>
      </c>
      <c r="AA113" s="53">
        <v>4.0</v>
      </c>
      <c r="AB113" s="53">
        <v>4.0</v>
      </c>
      <c r="AC113" s="65"/>
      <c r="AD113" s="52"/>
      <c r="AE113" s="52"/>
      <c r="AF113" s="52"/>
      <c r="AG113" s="65"/>
      <c r="AH113" s="52"/>
      <c r="AI113" s="52"/>
      <c r="AJ113" s="52"/>
      <c r="AK113" s="65"/>
      <c r="AL113" s="52"/>
      <c r="AM113" s="52"/>
      <c r="AN113" s="53">
        <v>1.0</v>
      </c>
      <c r="AO113" s="56"/>
      <c r="AP113" s="56"/>
      <c r="AQ113" s="58"/>
      <c r="AR113" s="58"/>
      <c r="AS113" s="60"/>
      <c r="AT113" s="60"/>
      <c r="AU113" s="61"/>
      <c r="AV113" s="62"/>
      <c r="AW113" s="31">
        <f t="shared" si="57"/>
        <v>11</v>
      </c>
      <c r="AX113" s="63"/>
      <c r="AY113" s="69"/>
      <c r="AZ113" s="69"/>
      <c r="BA113" s="71"/>
      <c r="BB113" s="71"/>
      <c r="BC113" s="72"/>
      <c r="BD113" s="78">
        <v>5.0</v>
      </c>
      <c r="BE113" s="78">
        <v>4.0</v>
      </c>
      <c r="BF113" s="74"/>
      <c r="BG113" s="74"/>
      <c r="BH113" s="31">
        <f t="shared" si="58"/>
        <v>9</v>
      </c>
      <c r="BI113" s="139"/>
      <c r="BJ113" s="84">
        <f>IF(ISBLANK(A113),"",VLOOKUP(LEFT(A113,1),Coordinate,2,FALSE))</f>
        <v>1</v>
      </c>
      <c r="BK113" s="54">
        <f t="shared" si="59"/>
        <v>1</v>
      </c>
      <c r="BL113" s="303">
        <f t="shared" si="60"/>
        <v>95</v>
      </c>
      <c r="BM113" s="54">
        <f>IF(ISBLANK(A113),"",vlookup(LEFT(A113,1),Coordinate,9,false))</f>
        <v>3</v>
      </c>
      <c r="BN113" s="54">
        <f>IF(ISBLANK(A113),"",VLOOKUP(MID(A113,2,1),Coordinate,9,false))</f>
        <v>9</v>
      </c>
      <c r="BO113" s="54">
        <f>IF(ISBLANK(A113),"",VLOOKUP(MID(A113,3,1),Coordinate,9,false))</f>
        <v>19</v>
      </c>
      <c r="BP113" s="54">
        <f>IF(ISBLANK(A113),"",VLOOKUP(MID(A113,4,1),Coordinate,9,false))</f>
        <v>17</v>
      </c>
      <c r="BQ113" s="54">
        <f>IF(ISBLANK(A113),"",VLOOKUP(MID(A113,5,1),Coordinate,9,false))</f>
        <v>20</v>
      </c>
      <c r="BR113" s="54">
        <f>IF(ISBLANK(A113),"",VLOOKUP(MID(A113,6,1),Coordinate,9,false))</f>
        <v>12</v>
      </c>
      <c r="BS113" s="84">
        <f>IF(ISBLANK(A113),"",VLOOKUP(RIGHT(A113,1),Coordinate,9,false))</f>
        <v>15</v>
      </c>
      <c r="BT113" s="53"/>
    </row>
    <row r="114">
      <c r="A114" s="305" t="s">
        <v>1581</v>
      </c>
      <c r="B114" s="302" t="str">
        <f>IF(ISBLANK(A114),"",if(C114="","N",if(VLOOKUP(BL114,NewPlanet,3,false)=C114,"Y","N")))</f>
        <v>Y</v>
      </c>
      <c r="C114" s="148" t="s">
        <v>1350</v>
      </c>
      <c r="D114" s="52"/>
      <c r="E114" s="52"/>
      <c r="F114" s="53" t="s">
        <v>121</v>
      </c>
      <c r="G114" s="52"/>
      <c r="H114" s="52"/>
      <c r="I114" s="54">
        <f t="shared" si="55"/>
        <v>1</v>
      </c>
      <c r="J114" s="52"/>
      <c r="K114" s="52"/>
      <c r="L114" s="52"/>
      <c r="M114" s="52"/>
      <c r="N114" s="52"/>
      <c r="O114" s="54">
        <f t="shared" si="56"/>
        <v>0</v>
      </c>
      <c r="P114" s="55" t="s">
        <v>124</v>
      </c>
      <c r="Q114" s="56"/>
      <c r="R114" s="57" t="s">
        <v>123</v>
      </c>
      <c r="S114" s="66" t="s">
        <v>121</v>
      </c>
      <c r="T114" s="59" t="s">
        <v>125</v>
      </c>
      <c r="U114" s="60"/>
      <c r="W114" s="68" t="s">
        <v>121</v>
      </c>
      <c r="X114" s="52"/>
      <c r="Y114" s="63"/>
      <c r="Z114" s="53">
        <v>3.0</v>
      </c>
      <c r="AA114" s="53">
        <v>5.0</v>
      </c>
      <c r="AB114" s="52"/>
      <c r="AC114" s="65"/>
      <c r="AD114" s="52"/>
      <c r="AE114" s="52"/>
      <c r="AF114" s="52"/>
      <c r="AG114" s="65"/>
      <c r="AH114" s="52"/>
      <c r="AI114" s="52"/>
      <c r="AJ114" s="52"/>
      <c r="AK114" s="65"/>
      <c r="AL114" s="52"/>
      <c r="AM114" s="52"/>
      <c r="AN114" s="52"/>
      <c r="AO114" s="56"/>
      <c r="AP114" s="56"/>
      <c r="AQ114" s="58"/>
      <c r="AR114" s="58"/>
      <c r="AS114" s="67">
        <v>1.0</v>
      </c>
      <c r="AT114" s="67" t="s">
        <v>1836</v>
      </c>
      <c r="AU114" s="61"/>
      <c r="AV114" s="62"/>
      <c r="AW114" s="31">
        <f t="shared" si="57"/>
        <v>9</v>
      </c>
      <c r="AX114" s="63"/>
      <c r="AY114" s="69"/>
      <c r="AZ114" s="69"/>
      <c r="BA114" s="89">
        <v>5.0</v>
      </c>
      <c r="BB114" s="71"/>
      <c r="BC114" s="72"/>
      <c r="BD114" s="73"/>
      <c r="BE114" s="73"/>
      <c r="BF114" s="79">
        <v>7.0</v>
      </c>
      <c r="BG114" s="74"/>
      <c r="BH114" s="31">
        <f t="shared" si="58"/>
        <v>12</v>
      </c>
      <c r="BI114" s="81" t="s">
        <v>1837</v>
      </c>
      <c r="BJ114" s="84">
        <f>IF(ISBLANK(A114),"",VLOOKUP(LEFT(A114,1),Coordinate,2,FALSE))</f>
        <v>1</v>
      </c>
      <c r="BK114" s="54">
        <f t="shared" si="59"/>
        <v>1</v>
      </c>
      <c r="BL114" s="303">
        <f t="shared" si="60"/>
        <v>95</v>
      </c>
      <c r="BM114" s="54">
        <f>IF(ISBLANK(A114),"",vlookup(LEFT(A114,1),Coordinate,9,false))</f>
        <v>3</v>
      </c>
      <c r="BN114" s="54">
        <f>IF(ISBLANK(A114),"",VLOOKUP(MID(A114,2,1),Coordinate,9,false))</f>
        <v>9</v>
      </c>
      <c r="BO114" s="54">
        <f>IF(ISBLANK(A114),"",VLOOKUP(MID(A114,3,1),Coordinate,9,false))</f>
        <v>19</v>
      </c>
      <c r="BP114" s="54">
        <f>IF(ISBLANK(A114),"",VLOOKUP(MID(A114,4,1),Coordinate,9,false))</f>
        <v>17</v>
      </c>
      <c r="BQ114" s="54">
        <f>IF(ISBLANK(A114),"",VLOOKUP(MID(A114,5,1),Coordinate,9,false))</f>
        <v>20</v>
      </c>
      <c r="BR114" s="54">
        <f>IF(ISBLANK(A114),"",VLOOKUP(MID(A114,6,1),Coordinate,9,false))</f>
        <v>12</v>
      </c>
      <c r="BS114" s="84">
        <f>IF(ISBLANK(A114),"",VLOOKUP(RIGHT(A114,1),Coordinate,9,false))</f>
        <v>15</v>
      </c>
      <c r="BT114" s="53"/>
    </row>
    <row r="115">
      <c r="A115" s="305" t="s">
        <v>1839</v>
      </c>
      <c r="B115" s="302" t="str">
        <f>IF(ISBLANK(A115),"",if(C115="","N",if(VLOOKUP(BL115,NewPlanet,3,false)=C115,"Y","N")))</f>
        <v>Y</v>
      </c>
      <c r="C115" s="287" t="s">
        <v>1244</v>
      </c>
      <c r="D115" s="52"/>
      <c r="E115" s="53" t="s">
        <v>119</v>
      </c>
      <c r="F115" s="52"/>
      <c r="G115" s="52"/>
      <c r="H115" s="52"/>
      <c r="I115" s="54">
        <f t="shared" si="55"/>
        <v>1</v>
      </c>
      <c r="J115" s="52"/>
      <c r="K115" s="52"/>
      <c r="L115" s="52"/>
      <c r="M115" s="52"/>
      <c r="N115" s="52"/>
      <c r="O115" s="54">
        <f t="shared" si="56"/>
        <v>0</v>
      </c>
      <c r="P115" s="55" t="s">
        <v>123</v>
      </c>
      <c r="Q115" s="64"/>
      <c r="R115" s="57" t="s">
        <v>123</v>
      </c>
      <c r="S115" s="66" t="s">
        <v>119</v>
      </c>
      <c r="T115" s="59" t="s">
        <v>124</v>
      </c>
      <c r="U115" s="67"/>
      <c r="V115" s="61"/>
      <c r="W115" s="70" t="s">
        <v>119</v>
      </c>
      <c r="X115" s="52"/>
      <c r="Y115" s="63"/>
      <c r="Z115" s="52"/>
      <c r="AA115" s="52"/>
      <c r="AB115" s="52"/>
      <c r="AC115" s="65"/>
      <c r="AD115" s="52"/>
      <c r="AE115" s="52"/>
      <c r="AF115" s="52"/>
      <c r="AG115" s="65"/>
      <c r="AH115" s="52"/>
      <c r="AI115" s="52"/>
      <c r="AJ115" s="52"/>
      <c r="AK115" s="65"/>
      <c r="AL115" s="52"/>
      <c r="AM115" s="52"/>
      <c r="AN115" s="52"/>
      <c r="AO115" s="56"/>
      <c r="AP115" s="56"/>
      <c r="AQ115" s="58"/>
      <c r="AR115" s="58"/>
      <c r="AS115" s="60"/>
      <c r="AT115" s="60"/>
      <c r="AU115" s="61"/>
      <c r="AV115" s="62"/>
      <c r="AW115" s="31">
        <f t="shared" si="57"/>
        <v>0</v>
      </c>
      <c r="AX115" s="63"/>
      <c r="AY115" s="69"/>
      <c r="AZ115" s="69"/>
      <c r="BA115" s="71"/>
      <c r="BB115" s="71"/>
      <c r="BC115" s="72"/>
      <c r="BD115" s="73"/>
      <c r="BE115" s="73"/>
      <c r="BF115" s="74"/>
      <c r="BG115" s="74"/>
      <c r="BH115" s="31">
        <f t="shared" si="58"/>
        <v>0</v>
      </c>
      <c r="BI115" s="139"/>
      <c r="BJ115" s="84">
        <f>IF(ISBLANK(A115),"",VLOOKUP(LEFT(A115,1),Coordinate,2,FALSE))</f>
        <v>1</v>
      </c>
      <c r="BK115" s="54">
        <f t="shared" si="59"/>
        <v>1</v>
      </c>
      <c r="BL115" s="303">
        <f t="shared" si="60"/>
        <v>46</v>
      </c>
      <c r="BM115" s="54">
        <f>IF(ISBLANK(A115),"",vlookup(LEFT(A115,1),Coordinate,9,false))</f>
        <v>3</v>
      </c>
      <c r="BN115" s="54">
        <f>IF(ISBLANK(A115),"",VLOOKUP(MID(A115,2,1),Coordinate,9,false))</f>
        <v>14</v>
      </c>
      <c r="BO115" s="54">
        <f>IF(ISBLANK(A115),"",VLOOKUP(MID(A115,3,1),Coordinate,9,false))</f>
        <v>6</v>
      </c>
      <c r="BP115" s="54">
        <f>IF(ISBLANK(A115),"",VLOOKUP(MID(A115,4,1),Coordinate,9,false))</f>
        <v>1</v>
      </c>
      <c r="BQ115" s="54">
        <f>IF(ISBLANK(A115),"",VLOOKUP(MID(A115,5,1),Coordinate,9,false))</f>
        <v>0</v>
      </c>
      <c r="BR115" s="54">
        <f>IF(ISBLANK(A115),"",VLOOKUP(MID(A115,6,1),Coordinate,9,false))</f>
        <v>17</v>
      </c>
      <c r="BS115" s="84">
        <f>IF(ISBLANK(A115),"",VLOOKUP(RIGHT(A115,1),Coordinate,9,false))</f>
        <v>5</v>
      </c>
      <c r="BT115" s="52"/>
    </row>
    <row r="116">
      <c r="A116" s="305" t="s">
        <v>1840</v>
      </c>
      <c r="B116" s="302" t="str">
        <f>IF(ISBLANK(A116),"",if(C116="","N",if(VLOOKUP(BL116,NewPlanet,3,false)=C116,"Y","N")))</f>
        <v>Y</v>
      </c>
      <c r="C116" s="307" t="s">
        <v>1320</v>
      </c>
      <c r="D116" s="52"/>
      <c r="E116" s="53" t="s">
        <v>119</v>
      </c>
      <c r="F116" s="52"/>
      <c r="G116" s="52"/>
      <c r="H116" s="52"/>
      <c r="I116" s="54">
        <f t="shared" si="55"/>
        <v>1</v>
      </c>
      <c r="J116" s="52"/>
      <c r="K116" s="52"/>
      <c r="L116" s="52"/>
      <c r="M116" s="52"/>
      <c r="N116" s="52"/>
      <c r="O116" s="54">
        <f t="shared" si="56"/>
        <v>0</v>
      </c>
      <c r="P116" s="55" t="s">
        <v>123</v>
      </c>
      <c r="Q116" s="56"/>
      <c r="R116" s="57" t="s">
        <v>123</v>
      </c>
      <c r="S116" s="66" t="s">
        <v>119</v>
      </c>
      <c r="T116" s="59" t="s">
        <v>124</v>
      </c>
      <c r="U116" s="60"/>
      <c r="V116" s="68" t="s">
        <v>119</v>
      </c>
      <c r="W116" s="62"/>
      <c r="X116" s="52"/>
      <c r="Y116" s="63"/>
      <c r="Z116" s="52"/>
      <c r="AA116" s="52"/>
      <c r="AB116" s="52"/>
      <c r="AC116" s="65"/>
      <c r="AD116" s="52"/>
      <c r="AE116" s="52"/>
      <c r="AF116" s="52"/>
      <c r="AG116" s="65"/>
      <c r="AH116" s="52"/>
      <c r="AI116" s="52"/>
      <c r="AJ116" s="52"/>
      <c r="AK116" s="65"/>
      <c r="AL116" s="52"/>
      <c r="AM116" s="52"/>
      <c r="AN116" s="52"/>
      <c r="AO116" s="56"/>
      <c r="AP116" s="56"/>
      <c r="AQ116" s="58"/>
      <c r="AR116" s="58"/>
      <c r="AS116" s="60"/>
      <c r="AT116" s="60"/>
      <c r="AU116" s="61"/>
      <c r="AV116" s="62"/>
      <c r="AW116" s="31">
        <f t="shared" si="57"/>
        <v>0</v>
      </c>
      <c r="AX116" s="63"/>
      <c r="AY116" s="69"/>
      <c r="AZ116" s="69"/>
      <c r="BA116" s="89">
        <v>3.0</v>
      </c>
      <c r="BB116" s="71"/>
      <c r="BC116" s="72"/>
      <c r="BD116" s="78">
        <v>4.0</v>
      </c>
      <c r="BE116" s="73"/>
      <c r="BF116" s="74"/>
      <c r="BG116" s="74"/>
      <c r="BH116" s="31">
        <f t="shared" si="58"/>
        <v>7</v>
      </c>
      <c r="BI116" s="139"/>
      <c r="BJ116" s="84">
        <f>IF(ISBLANK(A116),"",VLOOKUP(LEFT(A116,1),Coordinate,2,FALSE))</f>
        <v>1</v>
      </c>
      <c r="BK116" s="54">
        <f t="shared" si="59"/>
        <v>1</v>
      </c>
      <c r="BL116" s="303">
        <f t="shared" si="60"/>
        <v>80</v>
      </c>
      <c r="BM116" s="54">
        <f>IF(ISBLANK(A116),"",vlookup(LEFT(A116,1),Coordinate,9,false))</f>
        <v>3</v>
      </c>
      <c r="BN116" s="54">
        <f>IF(ISBLANK(A116),"",VLOOKUP(MID(A116,2,1),Coordinate,9,false))</f>
        <v>17</v>
      </c>
      <c r="BO116" s="54">
        <f>IF(ISBLANK(A116),"",VLOOKUP(MID(A116,3,1),Coordinate,9,false))</f>
        <v>20</v>
      </c>
      <c r="BP116" s="54">
        <f>IF(ISBLANK(A116),"",VLOOKUP(MID(A116,4,1),Coordinate,9,false))</f>
        <v>13</v>
      </c>
      <c r="BQ116" s="54">
        <f>IF(ISBLANK(A116),"",VLOOKUP(MID(A116,5,1),Coordinate,9,false))</f>
        <v>10</v>
      </c>
      <c r="BR116" s="54">
        <f>IF(ISBLANK(A116),"",VLOOKUP(MID(A116,6,1),Coordinate,9,false))</f>
        <v>4</v>
      </c>
      <c r="BS116" s="84">
        <f>IF(ISBLANK(A116),"",VLOOKUP(RIGHT(A116,1),Coordinate,9,false))</f>
        <v>13</v>
      </c>
      <c r="BT116" s="53"/>
    </row>
    <row r="117">
      <c r="A117" s="305" t="s">
        <v>1842</v>
      </c>
      <c r="B117" s="302" t="str">
        <f>IF(ISBLANK(A117),"",if(C117="","N",if(VLOOKUP(BL117,NewPlanet,3,false)=C117,"Y","N")))</f>
        <v>Y</v>
      </c>
      <c r="C117" s="287" t="s">
        <v>1314</v>
      </c>
      <c r="D117" s="53" t="s">
        <v>119</v>
      </c>
      <c r="E117" s="52"/>
      <c r="F117" s="52"/>
      <c r="G117" s="52"/>
      <c r="H117" s="52"/>
      <c r="I117" s="54">
        <f t="shared" si="55"/>
        <v>1</v>
      </c>
      <c r="J117" s="52"/>
      <c r="K117" s="52"/>
      <c r="L117" s="52"/>
      <c r="M117" s="52"/>
      <c r="N117" s="52"/>
      <c r="O117" s="54">
        <f t="shared" si="56"/>
        <v>0</v>
      </c>
      <c r="P117" s="55" t="s">
        <v>124</v>
      </c>
      <c r="Q117" s="64"/>
      <c r="R117" s="57" t="s">
        <v>124</v>
      </c>
      <c r="S117" s="66"/>
      <c r="T117" s="59" t="s">
        <v>124</v>
      </c>
      <c r="U117" s="67"/>
      <c r="V117" s="61"/>
      <c r="W117" s="70" t="s">
        <v>119</v>
      </c>
      <c r="X117" s="53" t="s">
        <v>119</v>
      </c>
      <c r="Y117" s="29"/>
      <c r="Z117" s="53">
        <v>5.0</v>
      </c>
      <c r="AA117" s="53">
        <v>4.0</v>
      </c>
      <c r="AB117" s="53">
        <v>5.0</v>
      </c>
      <c r="AC117" s="31"/>
      <c r="AD117" s="53">
        <v>1.0</v>
      </c>
      <c r="AE117" s="52"/>
      <c r="AF117" s="52"/>
      <c r="AG117" s="31"/>
      <c r="AH117" s="52"/>
      <c r="AI117" s="52"/>
      <c r="AJ117" s="52"/>
      <c r="AK117" s="31"/>
      <c r="AL117" s="52"/>
      <c r="AM117" s="52"/>
      <c r="AN117" s="52"/>
      <c r="AO117" s="56"/>
      <c r="AP117" s="56"/>
      <c r="AQ117" s="58"/>
      <c r="AR117" s="58"/>
      <c r="AS117" s="60"/>
      <c r="AT117" s="67"/>
      <c r="AU117" s="61"/>
      <c r="AV117" s="70">
        <v>6.0</v>
      </c>
      <c r="AW117" s="31">
        <f t="shared" si="57"/>
        <v>21</v>
      </c>
      <c r="AX117" s="29"/>
      <c r="AY117" s="75"/>
      <c r="AZ117" s="75"/>
      <c r="BA117" s="89"/>
      <c r="BB117" s="89"/>
      <c r="BC117" s="76"/>
      <c r="BD117" s="78"/>
      <c r="BE117" s="78"/>
      <c r="BF117" s="79"/>
      <c r="BG117" s="79"/>
      <c r="BH117" s="31">
        <f t="shared" si="58"/>
        <v>0</v>
      </c>
      <c r="BI117" s="81"/>
      <c r="BJ117" s="84">
        <f>IF(ISBLANK(A117),"",VLOOKUP(LEFT(A117,1),Coordinate,2,FALSE))</f>
        <v>1</v>
      </c>
      <c r="BK117" s="54">
        <f t="shared" si="59"/>
        <v>1</v>
      </c>
      <c r="BL117" s="303">
        <f t="shared" si="60"/>
        <v>77</v>
      </c>
      <c r="BM117" s="54">
        <f>IF(ISBLANK(A117),"",vlookup(LEFT(A117,1),Coordinate,9,false))</f>
        <v>3</v>
      </c>
      <c r="BN117" s="54">
        <f>IF(ISBLANK(A117),"",VLOOKUP(MID(A117,2,1),Coordinate,9,false))</f>
        <v>19</v>
      </c>
      <c r="BO117" s="54">
        <f>IF(ISBLANK(A117),"",VLOOKUP(MID(A117,3,1),Coordinate,9,false))</f>
        <v>21</v>
      </c>
      <c r="BP117" s="54">
        <f>IF(ISBLANK(A117),"",VLOOKUP(MID(A117,4,1),Coordinate,9,false))</f>
        <v>9</v>
      </c>
      <c r="BQ117" s="54">
        <f>IF(ISBLANK(A117),"",VLOOKUP(MID(A117,5,1),Coordinate,9,false))</f>
        <v>5</v>
      </c>
      <c r="BR117" s="54">
        <f>IF(ISBLANK(A117),"",VLOOKUP(MID(A117,6,1),Coordinate,9,false))</f>
        <v>5</v>
      </c>
      <c r="BS117" s="84">
        <f>IF(ISBLANK(A117),"",VLOOKUP(RIGHT(A117,1),Coordinate,9,false))</f>
        <v>15</v>
      </c>
      <c r="BT117" s="52"/>
    </row>
    <row r="118">
      <c r="A118" s="305" t="s">
        <v>1845</v>
      </c>
      <c r="B118" s="302" t="str">
        <f>IF(ISBLANK(A118),"",if(C118="","N",if(VLOOKUP(BL118,NewPlanet,3,false)=C118,"Y","N")))</f>
        <v>Y</v>
      </c>
      <c r="C118" s="287" t="s">
        <v>1386</v>
      </c>
      <c r="D118" s="52"/>
      <c r="E118" s="52"/>
      <c r="F118" s="53"/>
      <c r="G118" s="53" t="s">
        <v>119</v>
      </c>
      <c r="H118" s="52"/>
      <c r="I118" s="54">
        <f t="shared" si="55"/>
        <v>1</v>
      </c>
      <c r="J118" s="52"/>
      <c r="K118" s="52"/>
      <c r="L118" s="52"/>
      <c r="M118" s="52"/>
      <c r="N118" s="52"/>
      <c r="O118" s="54">
        <f t="shared" si="56"/>
        <v>0</v>
      </c>
      <c r="P118" s="55" t="s">
        <v>123</v>
      </c>
      <c r="Q118" s="64"/>
      <c r="R118" s="55" t="s">
        <v>123</v>
      </c>
      <c r="S118" s="66" t="s">
        <v>119</v>
      </c>
      <c r="T118" s="59" t="s">
        <v>124</v>
      </c>
      <c r="U118" s="67"/>
      <c r="V118" s="61"/>
      <c r="W118" s="62"/>
      <c r="X118" s="52"/>
      <c r="Y118" s="29"/>
      <c r="Z118" s="53">
        <v>4.0</v>
      </c>
      <c r="AA118" s="53">
        <v>2.0</v>
      </c>
      <c r="AB118" s="53">
        <v>4.0</v>
      </c>
      <c r="AC118" s="31"/>
      <c r="AD118" s="52"/>
      <c r="AE118" s="52"/>
      <c r="AF118" s="52"/>
      <c r="AG118" s="31"/>
      <c r="AH118" s="52"/>
      <c r="AI118" s="52"/>
      <c r="AJ118" s="52"/>
      <c r="AK118" s="31"/>
      <c r="AL118" s="52"/>
      <c r="AM118" s="52"/>
      <c r="AN118" s="52"/>
      <c r="AO118" s="64">
        <v>5.0</v>
      </c>
      <c r="AP118" s="56"/>
      <c r="AQ118" s="66"/>
      <c r="AR118" s="58"/>
      <c r="AS118" s="67"/>
      <c r="AT118" s="60"/>
      <c r="AU118" s="61"/>
      <c r="AV118" s="62"/>
      <c r="AW118" s="31">
        <f t="shared" si="57"/>
        <v>15</v>
      </c>
      <c r="AX118" s="29"/>
      <c r="AY118" s="75"/>
      <c r="AZ118" s="75"/>
      <c r="BA118" s="89">
        <v>5.0</v>
      </c>
      <c r="BB118" s="89"/>
      <c r="BC118" s="76"/>
      <c r="BD118" s="78"/>
      <c r="BE118" s="78"/>
      <c r="BF118" s="79"/>
      <c r="BG118" s="79"/>
      <c r="BH118" s="31">
        <f t="shared" si="58"/>
        <v>5</v>
      </c>
      <c r="BI118" s="81"/>
      <c r="BJ118" s="84">
        <f>IF(ISBLANK(A118),"",VLOOKUP(LEFT(A118,1),Coordinate,2,FALSE))</f>
        <v>1</v>
      </c>
      <c r="BK118" s="54">
        <f t="shared" si="59"/>
        <v>1</v>
      </c>
      <c r="BL118" s="303">
        <f t="shared" si="60"/>
        <v>119</v>
      </c>
      <c r="BM118" s="54">
        <f>IF(ISBLANK(A118),"",vlookup(LEFT(A118,1),Coordinate,9,false))</f>
        <v>3</v>
      </c>
      <c r="BN118" s="54">
        <f>IF(ISBLANK(A118),"",VLOOKUP(MID(A118,2,1),Coordinate,9,false))</f>
        <v>21</v>
      </c>
      <c r="BO118" s="54">
        <f>IF(ISBLANK(A118),"",VLOOKUP(MID(A118,3,1),Coordinate,9,false))</f>
        <v>14</v>
      </c>
      <c r="BP118" s="54">
        <f>IF(ISBLANK(A118),"",VLOOKUP(MID(A118,4,1),Coordinate,9,false))</f>
        <v>25</v>
      </c>
      <c r="BQ118" s="54">
        <f>IF(ISBLANK(A118),"",VLOOKUP(MID(A118,5,1),Coordinate,9,false))</f>
        <v>17</v>
      </c>
      <c r="BR118" s="54">
        <f>IF(ISBLANK(A118),"",VLOOKUP(MID(A118,6,1),Coordinate,9,false))</f>
        <v>14</v>
      </c>
      <c r="BS118" s="84">
        <f>IF(ISBLANK(A118),"",VLOOKUP(RIGHT(A118,1),Coordinate,9,false))</f>
        <v>25</v>
      </c>
      <c r="BT118" s="53"/>
    </row>
    <row r="119">
      <c r="A119" s="305" t="s">
        <v>1846</v>
      </c>
      <c r="B119" s="302" t="str">
        <f>IF(ISBLANK(A119),"",if(C119="","N",if(VLOOKUP(BL119,NewPlanet,3,false)=C119,"Y","N")))</f>
        <v>Y</v>
      </c>
      <c r="C119" s="287" t="s">
        <v>1281</v>
      </c>
      <c r="D119" s="52"/>
      <c r="E119" s="52"/>
      <c r="F119" s="53" t="s">
        <v>119</v>
      </c>
      <c r="G119" s="52"/>
      <c r="H119" s="52"/>
      <c r="I119" s="54">
        <f t="shared" si="55"/>
        <v>1</v>
      </c>
      <c r="J119" s="52"/>
      <c r="K119" s="52"/>
      <c r="L119" s="52"/>
      <c r="M119" s="52"/>
      <c r="N119" s="52"/>
      <c r="O119" s="54">
        <f t="shared" si="56"/>
        <v>0</v>
      </c>
      <c r="P119" s="55" t="s">
        <v>131</v>
      </c>
      <c r="Q119" s="64"/>
      <c r="R119" s="57" t="s">
        <v>124</v>
      </c>
      <c r="S119" s="66"/>
      <c r="T119" s="59" t="s">
        <v>125</v>
      </c>
      <c r="U119" s="67" t="s">
        <v>119</v>
      </c>
      <c r="V119" s="61"/>
      <c r="W119" s="70" t="s">
        <v>119</v>
      </c>
      <c r="X119" s="52"/>
      <c r="Y119" s="29"/>
      <c r="Z119" s="53">
        <v>4.0</v>
      </c>
      <c r="AA119" s="52"/>
      <c r="AB119" s="52"/>
      <c r="AC119" s="31"/>
      <c r="AD119" s="52"/>
      <c r="AE119" s="52"/>
      <c r="AF119" s="52"/>
      <c r="AG119" s="31"/>
      <c r="AH119" s="52"/>
      <c r="AI119" s="52"/>
      <c r="AJ119" s="52"/>
      <c r="AK119" s="31"/>
      <c r="AL119" s="52"/>
      <c r="AM119" s="52"/>
      <c r="AN119" s="52"/>
      <c r="AO119" s="56"/>
      <c r="AP119" s="64">
        <v>5.0</v>
      </c>
      <c r="AQ119" s="58"/>
      <c r="AR119" s="58"/>
      <c r="AS119" s="60"/>
      <c r="AT119" s="67"/>
      <c r="AU119" s="61"/>
      <c r="AV119" s="70">
        <v>4.0</v>
      </c>
      <c r="AW119" s="31">
        <f t="shared" si="57"/>
        <v>13</v>
      </c>
      <c r="AX119" s="29"/>
      <c r="AY119" s="75"/>
      <c r="AZ119" s="75"/>
      <c r="BA119" s="89"/>
      <c r="BB119" s="89"/>
      <c r="BC119" s="76">
        <v>5.0</v>
      </c>
      <c r="BD119" s="78"/>
      <c r="BE119" s="78"/>
      <c r="BF119" s="79"/>
      <c r="BG119" s="79"/>
      <c r="BH119" s="31">
        <f t="shared" si="58"/>
        <v>5</v>
      </c>
      <c r="BI119" s="81" t="s">
        <v>1847</v>
      </c>
      <c r="BJ119" s="84">
        <f>IF(ISBLANK(A119),"",VLOOKUP(LEFT(A119,1),Coordinate,2,FALSE))</f>
        <v>1</v>
      </c>
      <c r="BK119" s="54">
        <f t="shared" si="59"/>
        <v>1</v>
      </c>
      <c r="BL119" s="303">
        <f t="shared" si="60"/>
        <v>65</v>
      </c>
      <c r="BM119" s="54">
        <f>IF(ISBLANK(A119),"",vlookup(LEFT(A119,1),Coordinate,9,false))</f>
        <v>3</v>
      </c>
      <c r="BN119" s="54">
        <f>IF(ISBLANK(A119),"",VLOOKUP(MID(A119,2,1),Coordinate,9,false))</f>
        <v>24</v>
      </c>
      <c r="BO119" s="54">
        <f>IF(ISBLANK(A119),"",VLOOKUP(MID(A119,3,1),Coordinate,9,false))</f>
        <v>13</v>
      </c>
      <c r="BP119" s="54">
        <f>IF(ISBLANK(A119),"",VLOOKUP(MID(A119,4,1),Coordinate,9,false))</f>
        <v>0</v>
      </c>
      <c r="BQ119" s="54">
        <f>IF(ISBLANK(A119),"",VLOOKUP(MID(A119,5,1),Coordinate,9,false))</f>
        <v>12</v>
      </c>
      <c r="BR119" s="54">
        <f>IF(ISBLANK(A119),"",VLOOKUP(MID(A119,6,1),Coordinate,9,false))</f>
        <v>0</v>
      </c>
      <c r="BS119" s="84">
        <f>IF(ISBLANK(A119),"",VLOOKUP(RIGHT(A119,1),Coordinate,9,false))</f>
        <v>13</v>
      </c>
      <c r="BT119" s="53"/>
    </row>
    <row r="120">
      <c r="A120" s="305" t="s">
        <v>1848</v>
      </c>
      <c r="B120" s="302" t="str">
        <f>IF(ISBLANK(A120),"",if(C120="","N",if(VLOOKUP(BL120,NewPlanet,3,false)=C120,"Y","N")))</f>
        <v>Y</v>
      </c>
      <c r="C120" s="287" t="s">
        <v>1152</v>
      </c>
      <c r="D120" s="52"/>
      <c r="E120" s="52"/>
      <c r="F120" s="53" t="s">
        <v>119</v>
      </c>
      <c r="G120" s="52"/>
      <c r="H120" s="52"/>
      <c r="I120" s="54">
        <f t="shared" si="55"/>
        <v>1</v>
      </c>
      <c r="J120" s="52"/>
      <c r="K120" s="52"/>
      <c r="L120" s="52"/>
      <c r="M120" s="52"/>
      <c r="N120" s="52"/>
      <c r="O120" s="54">
        <f t="shared" si="56"/>
        <v>0</v>
      </c>
      <c r="P120" s="55" t="s">
        <v>123</v>
      </c>
      <c r="Q120" s="64"/>
      <c r="R120" s="57" t="s">
        <v>123</v>
      </c>
      <c r="S120" s="66"/>
      <c r="T120" s="59" t="s">
        <v>125</v>
      </c>
      <c r="U120" s="67"/>
      <c r="V120" s="61"/>
      <c r="W120" s="62"/>
      <c r="X120" s="52"/>
      <c r="Y120" s="29"/>
      <c r="Z120" s="53">
        <v>6.0</v>
      </c>
      <c r="AA120" s="53">
        <v>3.0</v>
      </c>
      <c r="AB120" s="52"/>
      <c r="AC120" s="31"/>
      <c r="AD120" s="52"/>
      <c r="AE120" s="52"/>
      <c r="AF120" s="52"/>
      <c r="AG120" s="31"/>
      <c r="AH120" s="52"/>
      <c r="AI120" s="52"/>
      <c r="AJ120" s="52"/>
      <c r="AK120" s="31"/>
      <c r="AL120" s="52"/>
      <c r="AM120" s="52"/>
      <c r="AN120" s="52"/>
      <c r="AO120" s="64">
        <v>5.0</v>
      </c>
      <c r="AP120" s="56"/>
      <c r="AQ120" s="66">
        <v>5.0</v>
      </c>
      <c r="AR120" s="58"/>
      <c r="AS120" s="67">
        <v>1.0</v>
      </c>
      <c r="AT120" s="60"/>
      <c r="AU120" s="61"/>
      <c r="AV120" s="62"/>
      <c r="AW120" s="31">
        <f t="shared" si="57"/>
        <v>20</v>
      </c>
      <c r="AX120" s="29"/>
      <c r="AY120" s="75"/>
      <c r="AZ120" s="75"/>
      <c r="BA120" s="89"/>
      <c r="BB120" s="89"/>
      <c r="BC120" s="76"/>
      <c r="BD120" s="78"/>
      <c r="BE120" s="78"/>
      <c r="BF120" s="79"/>
      <c r="BG120" s="79"/>
      <c r="BH120" s="31">
        <f t="shared" si="58"/>
        <v>0</v>
      </c>
      <c r="BI120" s="81" t="s">
        <v>1849</v>
      </c>
      <c r="BJ120" s="84">
        <f>IF(ISBLANK(A120),"",VLOOKUP(LEFT(A120,1),Coordinate,2,FALSE))</f>
        <v>1</v>
      </c>
      <c r="BK120" s="54">
        <f t="shared" si="59"/>
        <v>1</v>
      </c>
      <c r="BL120" s="303">
        <f t="shared" si="60"/>
        <v>4</v>
      </c>
      <c r="BM120" s="54">
        <f>IF(ISBLANK(A120),"",vlookup(LEFT(A120,1),Coordinate,9,false))</f>
        <v>4</v>
      </c>
      <c r="BN120" s="54">
        <f>IF(ISBLANK(A120),"",VLOOKUP(MID(A120,2,1),Coordinate,9,false))</f>
        <v>0</v>
      </c>
      <c r="BO120" s="54">
        <f>IF(ISBLANK(A120),"",VLOOKUP(MID(A120,3,1),Coordinate,9,false))</f>
        <v>0</v>
      </c>
      <c r="BP120" s="54">
        <f>IF(ISBLANK(A120),"",VLOOKUP(MID(A120,4,1),Coordinate,9,false))</f>
        <v>0</v>
      </c>
      <c r="BQ120" s="54">
        <f>IF(ISBLANK(A120),"",VLOOKUP(MID(A120,5,1),Coordinate,9,false))</f>
        <v>0</v>
      </c>
      <c r="BR120" s="54">
        <f>IF(ISBLANK(A120),"",VLOOKUP(MID(A120,6,1),Coordinate,9,false))</f>
        <v>0</v>
      </c>
      <c r="BS120" s="84">
        <f>IF(ISBLANK(A120),"",VLOOKUP(RIGHT(A120,1),Coordinate,9,false))</f>
        <v>0</v>
      </c>
      <c r="BT120" s="53"/>
    </row>
    <row r="121">
      <c r="A121" s="305" t="s">
        <v>1852</v>
      </c>
      <c r="B121" s="302" t="str">
        <f>IF(ISBLANK(A121),"",if(C121="","N",if(VLOOKUP(BL121,NewPlanet,3,false)=C121,"Y","N")))</f>
        <v>Y</v>
      </c>
      <c r="C121" s="287" t="s">
        <v>1192</v>
      </c>
      <c r="D121" s="52"/>
      <c r="E121" s="52"/>
      <c r="F121" s="53" t="s">
        <v>119</v>
      </c>
      <c r="G121" s="52"/>
      <c r="H121" s="52"/>
      <c r="I121" s="54">
        <f t="shared" si="55"/>
        <v>1</v>
      </c>
      <c r="J121" s="52"/>
      <c r="K121" s="52"/>
      <c r="L121" s="52"/>
      <c r="M121" s="52"/>
      <c r="N121" s="52"/>
      <c r="O121" s="54">
        <f t="shared" si="56"/>
        <v>0</v>
      </c>
      <c r="P121" s="55" t="s">
        <v>131</v>
      </c>
      <c r="Q121" s="64" t="s">
        <v>119</v>
      </c>
      <c r="R121" s="57" t="s">
        <v>124</v>
      </c>
      <c r="S121" s="58"/>
      <c r="T121" s="59" t="s">
        <v>125</v>
      </c>
      <c r="U121" s="67" t="s">
        <v>119</v>
      </c>
      <c r="V121" s="68" t="s">
        <v>119</v>
      </c>
      <c r="W121" s="62"/>
      <c r="X121" s="52"/>
      <c r="Y121" s="63"/>
      <c r="Z121" s="52"/>
      <c r="AA121" s="52"/>
      <c r="AB121" s="52"/>
      <c r="AC121" s="65"/>
      <c r="AD121" s="52"/>
      <c r="AE121" s="52"/>
      <c r="AF121" s="52"/>
      <c r="AG121" s="65"/>
      <c r="AH121" s="52"/>
      <c r="AI121" s="52"/>
      <c r="AJ121" s="52"/>
      <c r="AK121" s="65"/>
      <c r="AL121" s="52"/>
      <c r="AM121" s="52"/>
      <c r="AN121" s="52"/>
      <c r="AO121" s="56"/>
      <c r="AP121" s="56"/>
      <c r="AQ121" s="58"/>
      <c r="AR121" s="58"/>
      <c r="AS121" s="60"/>
      <c r="AT121" s="60"/>
      <c r="AU121" s="61"/>
      <c r="AV121" s="62"/>
      <c r="AW121" s="31">
        <f t="shared" si="57"/>
        <v>0</v>
      </c>
      <c r="AX121" s="63"/>
      <c r="AY121" s="69"/>
      <c r="AZ121" s="69"/>
      <c r="BA121" s="71"/>
      <c r="BB121" s="71"/>
      <c r="BC121" s="72"/>
      <c r="BD121" s="73"/>
      <c r="BE121" s="73"/>
      <c r="BF121" s="74"/>
      <c r="BG121" s="74"/>
      <c r="BH121" s="31">
        <f t="shared" si="58"/>
        <v>0</v>
      </c>
      <c r="BI121" s="139"/>
      <c r="BJ121" s="84">
        <f>IF(ISBLANK(A121),"",VLOOKUP(LEFT(A121,1),Coordinate,2,FALSE))</f>
        <v>1</v>
      </c>
      <c r="BK121" s="54">
        <f t="shared" si="59"/>
        <v>1</v>
      </c>
      <c r="BL121" s="303">
        <f t="shared" si="60"/>
        <v>16</v>
      </c>
      <c r="BM121" s="54">
        <f>IF(ISBLANK(A121),"",vlookup(LEFT(A121,1),Coordinate,9,false))</f>
        <v>4</v>
      </c>
      <c r="BN121" s="54">
        <f>IF(ISBLANK(A121),"",VLOOKUP(MID(A121,2,1),Coordinate,9,false))</f>
        <v>0</v>
      </c>
      <c r="BO121" s="54">
        <f>IF(ISBLANK(A121),"",VLOOKUP(MID(A121,3,1),Coordinate,9,false))</f>
        <v>0</v>
      </c>
      <c r="BP121" s="54">
        <f>IF(ISBLANK(A121),"",VLOOKUP(MID(A121,4,1),Coordinate,9,false))</f>
        <v>0</v>
      </c>
      <c r="BQ121" s="54">
        <f>IF(ISBLANK(A121),"",VLOOKUP(MID(A121,5,1),Coordinate,9,false))</f>
        <v>4</v>
      </c>
      <c r="BR121" s="54">
        <f>IF(ISBLANK(A121),"",VLOOKUP(MID(A121,6,1),Coordinate,9,false))</f>
        <v>4</v>
      </c>
      <c r="BS121" s="84">
        <f>IF(ISBLANK(A121),"",VLOOKUP(RIGHT(A121,1),Coordinate,9,false))</f>
        <v>4</v>
      </c>
      <c r="BT121" s="53"/>
    </row>
    <row r="122">
      <c r="A122" s="305" t="s">
        <v>1854</v>
      </c>
      <c r="B122" s="302" t="str">
        <f>IF(ISBLANK(A122),"",if(C122="","N",if(VLOOKUP(BL122,NewPlanet,3,false)=C122,"Y","N")))</f>
        <v>Y</v>
      </c>
      <c r="C122" s="287" t="s">
        <v>1283</v>
      </c>
      <c r="D122" s="52"/>
      <c r="E122" s="53" t="s">
        <v>119</v>
      </c>
      <c r="F122" s="52"/>
      <c r="G122" s="52"/>
      <c r="H122" s="52"/>
      <c r="I122" s="54">
        <f t="shared" si="55"/>
        <v>1</v>
      </c>
      <c r="J122" s="52"/>
      <c r="K122" s="52"/>
      <c r="L122" s="52"/>
      <c r="M122" s="52"/>
      <c r="N122" s="52"/>
      <c r="O122" s="54">
        <f t="shared" si="56"/>
        <v>0</v>
      </c>
      <c r="P122" s="55" t="s">
        <v>124</v>
      </c>
      <c r="Q122" s="56"/>
      <c r="R122" s="57" t="s">
        <v>123</v>
      </c>
      <c r="S122" s="58"/>
      <c r="T122" s="59" t="s">
        <v>124</v>
      </c>
      <c r="U122" s="60"/>
      <c r="V122" s="68" t="s">
        <v>119</v>
      </c>
      <c r="W122" s="62"/>
      <c r="X122" s="52"/>
      <c r="Y122" s="63"/>
      <c r="Z122" s="52"/>
      <c r="AA122" s="52"/>
      <c r="AB122" s="52"/>
      <c r="AC122" s="65"/>
      <c r="AD122" s="52"/>
      <c r="AE122" s="52"/>
      <c r="AF122" s="52"/>
      <c r="AG122" s="65"/>
      <c r="AH122" s="52"/>
      <c r="AI122" s="52"/>
      <c r="AJ122" s="52"/>
      <c r="AK122" s="65"/>
      <c r="AL122" s="52"/>
      <c r="AM122" s="52"/>
      <c r="AN122" s="52"/>
      <c r="AO122" s="56"/>
      <c r="AP122" s="56"/>
      <c r="AQ122" s="58"/>
      <c r="AR122" s="58"/>
      <c r="AS122" s="60"/>
      <c r="AT122" s="60"/>
      <c r="AU122" s="61"/>
      <c r="AV122" s="62"/>
      <c r="AW122" s="31">
        <f t="shared" si="57"/>
        <v>0</v>
      </c>
      <c r="AX122" s="63"/>
      <c r="AY122" s="69"/>
      <c r="AZ122" s="69"/>
      <c r="BA122" s="71"/>
      <c r="BB122" s="71"/>
      <c r="BC122" s="72"/>
      <c r="BD122" s="73"/>
      <c r="BE122" s="73"/>
      <c r="BF122" s="74"/>
      <c r="BG122" s="74"/>
      <c r="BH122" s="31">
        <f t="shared" si="58"/>
        <v>0</v>
      </c>
      <c r="BI122" s="139"/>
      <c r="BJ122" s="84">
        <f>IF(ISBLANK(A122),"",VLOOKUP(LEFT(A122,1),Coordinate,2,FALSE))</f>
        <v>1</v>
      </c>
      <c r="BK122" s="54">
        <f t="shared" si="59"/>
        <v>1</v>
      </c>
      <c r="BL122" s="303">
        <f t="shared" si="60"/>
        <v>66</v>
      </c>
      <c r="BM122" s="54">
        <f>IF(ISBLANK(A122),"",vlookup(LEFT(A122,1),Coordinate,9,false))</f>
        <v>4</v>
      </c>
      <c r="BN122" s="54">
        <f>IF(ISBLANK(A122),"",VLOOKUP(MID(A122,2,1),Coordinate,9,false))</f>
        <v>3</v>
      </c>
      <c r="BO122" s="54">
        <f>IF(ISBLANK(A122),"",VLOOKUP(MID(A122,3,1),Coordinate,9,false))</f>
        <v>7</v>
      </c>
      <c r="BP122" s="54">
        <f>IF(ISBLANK(A122),"",VLOOKUP(MID(A122,4,1),Coordinate,9,false))</f>
        <v>14</v>
      </c>
      <c r="BQ122" s="54">
        <f>IF(ISBLANK(A122),"",VLOOKUP(MID(A122,5,1),Coordinate,9,false))</f>
        <v>19</v>
      </c>
      <c r="BR122" s="54">
        <f>IF(ISBLANK(A122),"",VLOOKUP(MID(A122,6,1),Coordinate,9,false))</f>
        <v>4</v>
      </c>
      <c r="BS122" s="84">
        <f>IF(ISBLANK(A122),"",VLOOKUP(RIGHT(A122,1),Coordinate,9,false))</f>
        <v>15</v>
      </c>
      <c r="BT122" s="53"/>
    </row>
    <row r="123">
      <c r="A123" s="305" t="s">
        <v>1589</v>
      </c>
      <c r="B123" s="302" t="str">
        <f>IF(ISBLANK(A123),"",if(C123="","N",if(VLOOKUP(BL123,NewPlanet,3,false)=C123,"Y","N")))</f>
        <v>Y</v>
      </c>
      <c r="C123" s="287" t="s">
        <v>1277</v>
      </c>
      <c r="D123" s="53"/>
      <c r="E123" s="53" t="s">
        <v>119</v>
      </c>
      <c r="F123" s="52"/>
      <c r="G123" s="52"/>
      <c r="H123" s="52"/>
      <c r="I123" s="54">
        <f t="shared" si="55"/>
        <v>1</v>
      </c>
      <c r="J123" s="52"/>
      <c r="K123" s="52"/>
      <c r="L123" s="52"/>
      <c r="M123" s="52"/>
      <c r="N123" s="52"/>
      <c r="O123" s="54">
        <f t="shared" si="56"/>
        <v>0</v>
      </c>
      <c r="P123" s="55" t="s">
        <v>123</v>
      </c>
      <c r="Q123" s="64"/>
      <c r="R123" s="57" t="s">
        <v>123</v>
      </c>
      <c r="S123" s="66"/>
      <c r="T123" s="59" t="s">
        <v>124</v>
      </c>
      <c r="U123" s="67"/>
      <c r="V123" s="68" t="s">
        <v>119</v>
      </c>
      <c r="W123" s="70" t="s">
        <v>119</v>
      </c>
      <c r="X123" s="53"/>
      <c r="Y123" s="29"/>
      <c r="Z123" s="53">
        <v>3.0</v>
      </c>
      <c r="AA123" s="53">
        <v>2.0</v>
      </c>
      <c r="AB123" s="53"/>
      <c r="AC123" s="31"/>
      <c r="AD123" s="53"/>
      <c r="AE123" s="52"/>
      <c r="AF123" s="52"/>
      <c r="AG123" s="31"/>
      <c r="AH123" s="52"/>
      <c r="AI123" s="52"/>
      <c r="AJ123" s="52"/>
      <c r="AK123" s="31"/>
      <c r="AL123" s="52"/>
      <c r="AM123" s="52"/>
      <c r="AN123" s="52"/>
      <c r="AO123" s="64">
        <v>2.0</v>
      </c>
      <c r="AP123" s="56"/>
      <c r="AQ123" s="66">
        <v>2.0</v>
      </c>
      <c r="AR123" s="58"/>
      <c r="AS123" s="60"/>
      <c r="AT123" s="67"/>
      <c r="AU123" s="61"/>
      <c r="AV123" s="70"/>
      <c r="AW123" s="31">
        <f t="shared" si="57"/>
        <v>9</v>
      </c>
      <c r="AX123" s="29"/>
      <c r="AY123" s="75"/>
      <c r="AZ123" s="75"/>
      <c r="BA123" s="89"/>
      <c r="BB123" s="89"/>
      <c r="BC123" s="76"/>
      <c r="BD123" s="78"/>
      <c r="BE123" s="78"/>
      <c r="BF123" s="79"/>
      <c r="BG123" s="79"/>
      <c r="BH123" s="31">
        <f t="shared" si="58"/>
        <v>0</v>
      </c>
      <c r="BI123" s="81"/>
      <c r="BJ123" s="84">
        <f>IF(ISBLANK(A123),"",VLOOKUP(LEFT(A123,1),Coordinate,2,FALSE))</f>
        <v>1</v>
      </c>
      <c r="BK123" s="54">
        <f t="shared" si="59"/>
        <v>1</v>
      </c>
      <c r="BL123" s="303">
        <f t="shared" si="60"/>
        <v>63</v>
      </c>
      <c r="BM123" s="54">
        <f>IF(ISBLANK(A123),"",vlookup(LEFT(A123,1),Coordinate,9,false))</f>
        <v>4</v>
      </c>
      <c r="BN123" s="54">
        <f>IF(ISBLANK(A123),"",VLOOKUP(MID(A123,2,1),Coordinate,9,false))</f>
        <v>11</v>
      </c>
      <c r="BO123" s="54">
        <f>IF(ISBLANK(A123),"",VLOOKUP(MID(A123,3,1),Coordinate,9,false))</f>
        <v>4</v>
      </c>
      <c r="BP123" s="54">
        <f>IF(ISBLANK(A123),"",VLOOKUP(MID(A123,4,1),Coordinate,9,false))</f>
        <v>0</v>
      </c>
      <c r="BQ123" s="54">
        <f>IF(ISBLANK(A123),"",VLOOKUP(MID(A123,5,1),Coordinate,9,false))</f>
        <v>13</v>
      </c>
      <c r="BR123" s="54">
        <f>IF(ISBLANK(A123),"",VLOOKUP(MID(A123,6,1),Coordinate,9,false))</f>
        <v>14</v>
      </c>
      <c r="BS123" s="84">
        <f>IF(ISBLANK(A123),"",VLOOKUP(RIGHT(A123,1),Coordinate,9,false))</f>
        <v>17</v>
      </c>
      <c r="BT123" s="53"/>
    </row>
    <row r="124">
      <c r="A124" s="305" t="s">
        <v>1859</v>
      </c>
      <c r="B124" s="302" t="str">
        <f>IF(ISBLANK(A124),"",if(C124="","N",if(VLOOKUP(BL124,NewPlanet,3,false)=C124,"Y","N")))</f>
        <v>Y</v>
      </c>
      <c r="C124" s="287" t="s">
        <v>1285</v>
      </c>
      <c r="D124" s="53" t="s">
        <v>119</v>
      </c>
      <c r="E124" s="52"/>
      <c r="F124" s="52"/>
      <c r="G124" s="52"/>
      <c r="H124" s="52"/>
      <c r="I124" s="54">
        <f t="shared" si="55"/>
        <v>1</v>
      </c>
      <c r="J124" s="52"/>
      <c r="K124" s="52"/>
      <c r="L124" s="52"/>
      <c r="M124" s="52"/>
      <c r="N124" s="52"/>
      <c r="O124" s="54">
        <f t="shared" si="56"/>
        <v>0</v>
      </c>
      <c r="P124" s="55" t="s">
        <v>131</v>
      </c>
      <c r="Q124" s="64" t="s">
        <v>119</v>
      </c>
      <c r="R124" s="57" t="s">
        <v>124</v>
      </c>
      <c r="S124" s="66"/>
      <c r="T124" s="59" t="s">
        <v>124</v>
      </c>
      <c r="U124" s="67"/>
      <c r="V124" s="61"/>
      <c r="W124" s="62"/>
      <c r="X124" s="53" t="s">
        <v>119</v>
      </c>
      <c r="Y124" s="29"/>
      <c r="Z124" s="53">
        <v>4.0</v>
      </c>
      <c r="AA124" s="53">
        <v>8.0</v>
      </c>
      <c r="AB124" s="53">
        <v>2.0</v>
      </c>
      <c r="AC124" s="31"/>
      <c r="AD124" s="52"/>
      <c r="AE124" s="52"/>
      <c r="AF124" s="52"/>
      <c r="AG124" s="31"/>
      <c r="AH124" s="52"/>
      <c r="AI124" s="52"/>
      <c r="AJ124" s="52"/>
      <c r="AK124" s="31"/>
      <c r="AL124" s="52"/>
      <c r="AM124" s="53"/>
      <c r="AN124" s="53">
        <v>1.0</v>
      </c>
      <c r="AO124" s="56"/>
      <c r="AP124" s="56"/>
      <c r="AQ124" s="58"/>
      <c r="AR124" s="58"/>
      <c r="AS124" s="60"/>
      <c r="AT124" s="60"/>
      <c r="AU124" s="61"/>
      <c r="AV124" s="62"/>
      <c r="AW124" s="31">
        <f t="shared" si="57"/>
        <v>15</v>
      </c>
      <c r="AX124" s="29"/>
      <c r="AY124" s="75"/>
      <c r="AZ124" s="75">
        <v>5.0</v>
      </c>
      <c r="BA124" s="89"/>
      <c r="BB124" s="89"/>
      <c r="BC124" s="76"/>
      <c r="BD124" s="78"/>
      <c r="BE124" s="78"/>
      <c r="BF124" s="79"/>
      <c r="BG124" s="79"/>
      <c r="BH124" s="31">
        <f t="shared" si="58"/>
        <v>5</v>
      </c>
      <c r="BI124" s="81"/>
      <c r="BJ124" s="84">
        <f>IF(ISBLANK(A124),"",VLOOKUP(LEFT(A124,1),Coordinate,2,FALSE))</f>
        <v>1</v>
      </c>
      <c r="BK124" s="54">
        <f t="shared" si="59"/>
        <v>1</v>
      </c>
      <c r="BL124" s="303">
        <f t="shared" si="60"/>
        <v>67</v>
      </c>
      <c r="BM124" s="54">
        <f>IF(ISBLANK(A124),"",vlookup(LEFT(A124,1),Coordinate,9,false))</f>
        <v>4</v>
      </c>
      <c r="BN124" s="54">
        <f>IF(ISBLANK(A124),"",VLOOKUP(MID(A124,2,1),Coordinate,9,false))</f>
        <v>11</v>
      </c>
      <c r="BO124" s="54">
        <f>IF(ISBLANK(A124),"",VLOOKUP(MID(A124,3,1),Coordinate,9,false))</f>
        <v>4</v>
      </c>
      <c r="BP124" s="54">
        <f>IF(ISBLANK(A124),"",VLOOKUP(MID(A124,4,1),Coordinate,9,false))</f>
        <v>12</v>
      </c>
      <c r="BQ124" s="54">
        <f>IF(ISBLANK(A124),"",VLOOKUP(MID(A124,5,1),Coordinate,9,false))</f>
        <v>4</v>
      </c>
      <c r="BR124" s="54">
        <f>IF(ISBLANK(A124),"",VLOOKUP(MID(A124,6,1),Coordinate,9,false))</f>
        <v>13</v>
      </c>
      <c r="BS124" s="84">
        <f>IF(ISBLANK(A124),"",VLOOKUP(RIGHT(A124,1),Coordinate,9,false))</f>
        <v>19</v>
      </c>
      <c r="BT124" s="52"/>
    </row>
    <row r="125">
      <c r="A125" s="305" t="s">
        <v>1862</v>
      </c>
      <c r="B125" s="302" t="str">
        <f>IF(ISBLANK(A125),"",if(C125="","N",if(VLOOKUP(BL125,NewPlanet,3,false)=C125,"Y","N")))</f>
        <v>Y</v>
      </c>
      <c r="C125" s="287" t="s">
        <v>1308</v>
      </c>
      <c r="D125" s="52"/>
      <c r="E125" s="53" t="s">
        <v>119</v>
      </c>
      <c r="F125" s="52"/>
      <c r="G125" s="52"/>
      <c r="H125" s="52"/>
      <c r="I125" s="54">
        <f t="shared" si="55"/>
        <v>1</v>
      </c>
      <c r="J125" s="52"/>
      <c r="K125" s="52"/>
      <c r="L125" s="52"/>
      <c r="M125" s="52"/>
      <c r="N125" s="52"/>
      <c r="O125" s="54">
        <f t="shared" si="56"/>
        <v>0</v>
      </c>
      <c r="P125" s="55" t="s">
        <v>123</v>
      </c>
      <c r="Q125" s="64" t="s">
        <v>119</v>
      </c>
      <c r="R125" s="57" t="s">
        <v>124</v>
      </c>
      <c r="S125" s="66"/>
      <c r="T125" s="59" t="s">
        <v>124</v>
      </c>
      <c r="U125" s="67"/>
      <c r="V125" s="61"/>
      <c r="W125" s="62"/>
      <c r="X125" s="53" t="s">
        <v>119</v>
      </c>
      <c r="Y125" s="63"/>
      <c r="Z125" s="52"/>
      <c r="AA125" s="52"/>
      <c r="AB125" s="52"/>
      <c r="AC125" s="65"/>
      <c r="AD125" s="52"/>
      <c r="AE125" s="52"/>
      <c r="AF125" s="52"/>
      <c r="AG125" s="65"/>
      <c r="AH125" s="52"/>
      <c r="AI125" s="52"/>
      <c r="AJ125" s="52"/>
      <c r="AK125" s="65"/>
      <c r="AL125" s="52"/>
      <c r="AM125" s="52"/>
      <c r="AN125" s="52"/>
      <c r="AO125" s="56"/>
      <c r="AP125" s="56"/>
      <c r="AQ125" s="58"/>
      <c r="AR125" s="58"/>
      <c r="AS125" s="60"/>
      <c r="AT125" s="60"/>
      <c r="AU125" s="61"/>
      <c r="AV125" s="62"/>
      <c r="AW125" s="31">
        <f t="shared" si="57"/>
        <v>0</v>
      </c>
      <c r="AX125" s="63"/>
      <c r="AY125" s="69"/>
      <c r="AZ125" s="69"/>
      <c r="BA125" s="71"/>
      <c r="BB125" s="71"/>
      <c r="BC125" s="72"/>
      <c r="BD125" s="73"/>
      <c r="BE125" s="73"/>
      <c r="BF125" s="74"/>
      <c r="BG125" s="74"/>
      <c r="BH125" s="31">
        <f t="shared" si="58"/>
        <v>0</v>
      </c>
      <c r="BI125" s="139"/>
      <c r="BJ125" s="84">
        <f>IF(ISBLANK(A125),"",VLOOKUP(LEFT(A125,1),Coordinate,2,FALSE))</f>
        <v>1</v>
      </c>
      <c r="BK125" s="54">
        <f t="shared" si="59"/>
        <v>1</v>
      </c>
      <c r="BL125" s="303">
        <f t="shared" si="60"/>
        <v>75</v>
      </c>
      <c r="BM125" s="54">
        <f>IF(ISBLANK(A125),"",vlookup(LEFT(A125,1),Coordinate,9,false))</f>
        <v>4</v>
      </c>
      <c r="BN125" s="54">
        <f>IF(ISBLANK(A125),"",VLOOKUP(MID(A125,2,1),Coordinate,9,false))</f>
        <v>11</v>
      </c>
      <c r="BO125" s="54">
        <f>IF(ISBLANK(A125),"",VLOOKUP(MID(A125,3,1),Coordinate,9,false))</f>
        <v>4</v>
      </c>
      <c r="BP125" s="54">
        <f>IF(ISBLANK(A125),"",VLOOKUP(MID(A125,4,1),Coordinate,9,false))</f>
        <v>21</v>
      </c>
      <c r="BQ125" s="54">
        <f>IF(ISBLANK(A125),"",VLOOKUP(MID(A125,5,1),Coordinate,9,false))</f>
        <v>4</v>
      </c>
      <c r="BR125" s="54">
        <f>IF(ISBLANK(A125),"",VLOOKUP(MID(A125,6,1),Coordinate,9,false))</f>
        <v>13</v>
      </c>
      <c r="BS125" s="84">
        <f>IF(ISBLANK(A125),"",VLOOKUP(RIGHT(A125,1),Coordinate,9,false))</f>
        <v>18</v>
      </c>
      <c r="BT125" s="53"/>
    </row>
    <row r="126">
      <c r="A126" s="305" t="s">
        <v>1597</v>
      </c>
      <c r="B126" s="302" t="str">
        <f>IF(ISBLANK(A126),"",if(C126="","N",if(VLOOKUP(BL126,NewPlanet,3,false)=C126,"Y","N")))</f>
        <v>Y</v>
      </c>
      <c r="C126" s="287" t="s">
        <v>1281</v>
      </c>
      <c r="D126" s="52"/>
      <c r="E126" s="52"/>
      <c r="F126" s="53" t="s">
        <v>119</v>
      </c>
      <c r="G126" s="52"/>
      <c r="H126" s="52"/>
      <c r="I126" s="54">
        <f t="shared" si="55"/>
        <v>1</v>
      </c>
      <c r="J126" s="52"/>
      <c r="K126" s="52"/>
      <c r="L126" s="52"/>
      <c r="M126" s="52"/>
      <c r="N126" s="52"/>
      <c r="O126" s="54">
        <f t="shared" si="56"/>
        <v>0</v>
      </c>
      <c r="P126" s="55" t="s">
        <v>124</v>
      </c>
      <c r="Q126" s="64"/>
      <c r="R126" s="57" t="s">
        <v>131</v>
      </c>
      <c r="S126" s="66" t="s">
        <v>119</v>
      </c>
      <c r="T126" s="59" t="s">
        <v>124</v>
      </c>
      <c r="U126" s="67"/>
      <c r="V126" s="68" t="s">
        <v>119</v>
      </c>
      <c r="W126" s="70" t="s">
        <v>119</v>
      </c>
      <c r="X126" s="52"/>
      <c r="Y126" s="29"/>
      <c r="Z126" s="53">
        <v>4.0</v>
      </c>
      <c r="AA126" s="53">
        <v>2.0</v>
      </c>
      <c r="AB126" s="52"/>
      <c r="AC126" s="31"/>
      <c r="AD126" s="52"/>
      <c r="AE126" s="52"/>
      <c r="AF126" s="52"/>
      <c r="AG126" s="31"/>
      <c r="AH126" s="52"/>
      <c r="AI126" s="52"/>
      <c r="AJ126" s="52"/>
      <c r="AK126" s="31"/>
      <c r="AL126" s="52"/>
      <c r="AM126" s="52"/>
      <c r="AN126" s="52"/>
      <c r="AO126" s="56"/>
      <c r="AP126" s="56"/>
      <c r="AQ126" s="58"/>
      <c r="AR126" s="58"/>
      <c r="AS126" s="60"/>
      <c r="AT126" s="60"/>
      <c r="AU126" s="61"/>
      <c r="AV126" s="62"/>
      <c r="AW126" s="31">
        <f t="shared" si="57"/>
        <v>6</v>
      </c>
      <c r="AX126" s="29"/>
      <c r="AY126" s="75"/>
      <c r="AZ126" s="75"/>
      <c r="BA126" s="89"/>
      <c r="BB126" s="89">
        <v>4.0</v>
      </c>
      <c r="BC126" s="76"/>
      <c r="BD126" s="78">
        <v>5.0</v>
      </c>
      <c r="BE126" s="78"/>
      <c r="BF126" s="79">
        <v>5.0</v>
      </c>
      <c r="BG126" s="79"/>
      <c r="BH126" s="31">
        <f t="shared" si="58"/>
        <v>14</v>
      </c>
      <c r="BI126" s="81"/>
      <c r="BJ126" s="84">
        <f>IF(ISBLANK(A126),"",VLOOKUP(LEFT(A126,1),Coordinate,2,FALSE))</f>
        <v>1</v>
      </c>
      <c r="BK126" s="54">
        <f t="shared" si="59"/>
        <v>1</v>
      </c>
      <c r="BL126" s="303">
        <f t="shared" si="60"/>
        <v>65</v>
      </c>
      <c r="BM126" s="54">
        <f>IF(ISBLANK(A126),"",vlookup(LEFT(A126,1),Coordinate,9,false))</f>
        <v>4</v>
      </c>
      <c r="BN126" s="54">
        <f>IF(ISBLANK(A126),"",VLOOKUP(MID(A126,2,1),Coordinate,9,false))</f>
        <v>19</v>
      </c>
      <c r="BO126" s="54">
        <f>IF(ISBLANK(A126),"",VLOOKUP(MID(A126,3,1),Coordinate,9,false))</f>
        <v>4</v>
      </c>
      <c r="BP126" s="54">
        <f>IF(ISBLANK(A126),"",VLOOKUP(MID(A126,4,1),Coordinate,9,false))</f>
        <v>17</v>
      </c>
      <c r="BQ126" s="54">
        <f>IF(ISBLANK(A126),"",VLOOKUP(MID(A126,5,1),Coordinate,9,false))</f>
        <v>13</v>
      </c>
      <c r="BR126" s="54">
        <f>IF(ISBLANK(A126),"",VLOOKUP(MID(A126,6,1),Coordinate,9,false))</f>
        <v>8</v>
      </c>
      <c r="BS126" s="84">
        <f>IF(ISBLANK(A126),"",VLOOKUP(RIGHT(A126,1),Coordinate,9,false))</f>
        <v>0</v>
      </c>
      <c r="BT126" s="52"/>
    </row>
    <row r="127">
      <c r="A127" s="408" t="s">
        <v>1865</v>
      </c>
      <c r="B127" s="302" t="str">
        <f>IF(ISBLANK(A127),"",if(C127="","N",if(VLOOKUP(BL127,NewPlanet,3,false)=C127,"Y","N")))</f>
        <v>N</v>
      </c>
      <c r="C127" s="408" t="s">
        <v>1866</v>
      </c>
      <c r="D127" s="52"/>
      <c r="E127" s="53"/>
      <c r="F127" s="53" t="s">
        <v>119</v>
      </c>
      <c r="G127" s="52"/>
      <c r="H127" s="52"/>
      <c r="I127" s="54"/>
      <c r="J127" s="52"/>
      <c r="K127" s="53"/>
      <c r="L127" s="52"/>
      <c r="M127" s="52"/>
      <c r="N127" s="52"/>
      <c r="O127" s="54"/>
      <c r="P127" s="55" t="s">
        <v>123</v>
      </c>
      <c r="Q127" s="64" t="s">
        <v>119</v>
      </c>
      <c r="R127" s="57"/>
      <c r="S127" s="66"/>
      <c r="T127" s="59"/>
      <c r="U127" s="67"/>
      <c r="V127" s="68"/>
      <c r="W127" s="70" t="s">
        <v>119</v>
      </c>
      <c r="X127" s="53" t="s">
        <v>119</v>
      </c>
      <c r="Y127" s="29"/>
      <c r="Z127" s="53">
        <v>4.0</v>
      </c>
      <c r="AA127" s="53">
        <v>5.0</v>
      </c>
      <c r="AB127" s="53">
        <v>1.0</v>
      </c>
      <c r="AC127" s="31"/>
      <c r="AD127" s="53"/>
      <c r="AE127" s="53"/>
      <c r="AF127" s="53"/>
      <c r="AG127" s="31"/>
      <c r="AH127" s="53"/>
      <c r="AI127" s="53"/>
      <c r="AJ127" s="53">
        <v>1.0</v>
      </c>
      <c r="AK127" s="31"/>
      <c r="AL127" s="53"/>
      <c r="AM127" s="53"/>
      <c r="AN127" s="53"/>
      <c r="AO127" s="64"/>
      <c r="AP127" s="64"/>
      <c r="AQ127" s="66"/>
      <c r="AR127" s="66"/>
      <c r="AS127" s="67"/>
      <c r="AT127" s="67"/>
      <c r="AU127" s="68"/>
      <c r="AV127" s="70">
        <v>4.0</v>
      </c>
      <c r="AW127" s="31"/>
      <c r="AX127" s="29"/>
      <c r="AY127" s="75">
        <v>2.0</v>
      </c>
      <c r="AZ127" s="75"/>
      <c r="BA127" s="89"/>
      <c r="BB127" s="89"/>
      <c r="BC127" s="76"/>
      <c r="BD127" s="78"/>
      <c r="BE127" s="78"/>
      <c r="BF127" s="79"/>
      <c r="BG127" s="79"/>
      <c r="BH127" s="31"/>
      <c r="BI127" s="81"/>
      <c r="BJ127" s="84"/>
      <c r="BK127" s="54"/>
      <c r="BL127" s="303"/>
      <c r="BM127" s="54"/>
      <c r="BN127" s="54"/>
      <c r="BO127" s="54"/>
      <c r="BP127" s="54"/>
      <c r="BQ127" s="54"/>
      <c r="BR127" s="54"/>
      <c r="BS127" s="84"/>
      <c r="BT127" s="53"/>
    </row>
    <row r="128">
      <c r="A128" s="305" t="s">
        <v>1867</v>
      </c>
      <c r="B128" s="302" t="str">
        <f>IF(ISBLANK(A128),"",if(C128="","N",if(VLOOKUP(BL128,NewPlanet,3,false)=C128,"Y","N")))</f>
        <v>Y</v>
      </c>
      <c r="C128" s="287" t="s">
        <v>1868</v>
      </c>
      <c r="D128" s="52"/>
      <c r="E128" s="53"/>
      <c r="F128" s="53" t="s">
        <v>119</v>
      </c>
      <c r="G128" s="52"/>
      <c r="H128" s="52"/>
      <c r="I128" s="54">
        <f t="shared" ref="I128:I132" si="61">IF(ISBLANK(A128),"",COUNTA(D128:H128))</f>
        <v>1</v>
      </c>
      <c r="J128" s="52"/>
      <c r="K128" s="53"/>
      <c r="L128" s="52"/>
      <c r="M128" s="52"/>
      <c r="N128" s="52"/>
      <c r="O128" s="54">
        <f t="shared" ref="O128:O132" si="62">IF(ISBLANK(A128),"",COUNTA(J128:N128))</f>
        <v>0</v>
      </c>
      <c r="P128" s="55" t="s">
        <v>124</v>
      </c>
      <c r="Q128" s="64"/>
      <c r="R128" s="57" t="s">
        <v>131</v>
      </c>
      <c r="S128" s="66"/>
      <c r="T128" s="59" t="s">
        <v>124</v>
      </c>
      <c r="U128" s="67"/>
      <c r="V128" s="68" t="s">
        <v>119</v>
      </c>
      <c r="W128" s="70" t="s">
        <v>119</v>
      </c>
      <c r="X128" s="53" t="s">
        <v>119</v>
      </c>
      <c r="Y128" s="29"/>
      <c r="Z128" s="53"/>
      <c r="AA128" s="53"/>
      <c r="AB128" s="53"/>
      <c r="AC128" s="31"/>
      <c r="AD128" s="53"/>
      <c r="AE128" s="53"/>
      <c r="AF128" s="53"/>
      <c r="AG128" s="31"/>
      <c r="AH128" s="53"/>
      <c r="AI128" s="53"/>
      <c r="AJ128" s="53"/>
      <c r="AK128" s="31"/>
      <c r="AL128" s="53"/>
      <c r="AM128" s="53"/>
      <c r="AN128" s="53"/>
      <c r="AO128" s="64"/>
      <c r="AP128" s="64"/>
      <c r="AQ128" s="66"/>
      <c r="AR128" s="66"/>
      <c r="AS128" s="67"/>
      <c r="AT128" s="67"/>
      <c r="AU128" s="68"/>
      <c r="AV128" s="70"/>
      <c r="AW128" s="31">
        <f t="shared" ref="AW128:AW137" si="63">IF(ISBLANK(R128),"",SUM(Z128:AS128,AU128:AV128))</f>
        <v>0</v>
      </c>
      <c r="AX128" s="29"/>
      <c r="AY128" s="75"/>
      <c r="AZ128" s="75"/>
      <c r="BA128" s="89"/>
      <c r="BB128" s="89"/>
      <c r="BC128" s="76"/>
      <c r="BD128" s="78"/>
      <c r="BE128" s="78"/>
      <c r="BF128" s="79"/>
      <c r="BG128" s="79"/>
      <c r="BH128" s="31">
        <f t="shared" ref="BH128:BH195" si="64">IF(ISBLANK(A128),"",SUM(AY128:BG128))</f>
        <v>0</v>
      </c>
      <c r="BI128" s="81" t="s">
        <v>1870</v>
      </c>
      <c r="BJ128" s="84">
        <f>IF(ISBLANK(A128),"",VLOOKUP(LEFT(A128,1),Coordinate,2,FALSE))</f>
        <v>1</v>
      </c>
      <c r="BK128" s="54">
        <f t="shared" ref="BK128:BK132" si="65">I128+O128</f>
        <v>1</v>
      </c>
      <c r="BL128" s="303">
        <f t="shared" ref="BL128:BL195" si="66">SUM(BM128:BS128)</f>
        <v>103</v>
      </c>
      <c r="BM128" s="54">
        <f>IF(ISBLANK(A128),"",vlookup(LEFT(A128,1),Coordinate,9,false))</f>
        <v>4</v>
      </c>
      <c r="BN128" s="54">
        <f>IF(ISBLANK(A128),"",VLOOKUP(MID(A128,2,1),Coordinate,9,false))</f>
        <v>24</v>
      </c>
      <c r="BO128" s="54">
        <f>IF(ISBLANK(A128),"",VLOOKUP(MID(A128,3,1),Coordinate,9,false))</f>
        <v>24</v>
      </c>
      <c r="BP128" s="54">
        <f>IF(ISBLANK(A128),"",VLOOKUP(MID(A128,4,1),Coordinate,9,false))</f>
        <v>1</v>
      </c>
      <c r="BQ128" s="54">
        <f>IF(ISBLANK(A128),"",VLOOKUP(MID(A128,5,1),Coordinate,9,false))</f>
        <v>14</v>
      </c>
      <c r="BR128" s="54">
        <f>IF(ISBLANK(A128),"",VLOOKUP(MID(A128,6,1),Coordinate,9,false))</f>
        <v>18</v>
      </c>
      <c r="BS128" s="84">
        <f>IF(ISBLANK(A128),"",VLOOKUP(RIGHT(A128,1),Coordinate,9,false))</f>
        <v>18</v>
      </c>
      <c r="BT128" s="53"/>
    </row>
    <row r="129">
      <c r="A129" s="305" t="s">
        <v>1872</v>
      </c>
      <c r="B129" s="302" t="str">
        <f>IF(ISBLANK(A129),"",if(C129="","N",if(VLOOKUP(BL129,NewPlanet,3,false)=C129,"Y","N")))</f>
        <v>Y</v>
      </c>
      <c r="C129" s="287" t="s">
        <v>1155</v>
      </c>
      <c r="D129" s="53" t="s">
        <v>119</v>
      </c>
      <c r="E129" s="52"/>
      <c r="F129" s="52"/>
      <c r="G129" s="52"/>
      <c r="H129" s="53"/>
      <c r="I129" s="54">
        <f t="shared" si="61"/>
        <v>1</v>
      </c>
      <c r="J129" s="52"/>
      <c r="K129" s="53" t="s">
        <v>119</v>
      </c>
      <c r="L129" s="52"/>
      <c r="M129" s="53"/>
      <c r="N129" s="52"/>
      <c r="O129" s="54">
        <f t="shared" si="62"/>
        <v>1</v>
      </c>
      <c r="P129" s="55" t="s">
        <v>131</v>
      </c>
      <c r="Q129" s="64"/>
      <c r="R129" s="57" t="s">
        <v>123</v>
      </c>
      <c r="S129" s="66"/>
      <c r="T129" s="59" t="s">
        <v>124</v>
      </c>
      <c r="U129" s="67"/>
      <c r="V129" s="68"/>
      <c r="W129" s="70" t="s">
        <v>119</v>
      </c>
      <c r="X129" s="53"/>
      <c r="Y129" s="29"/>
      <c r="Z129" s="53"/>
      <c r="AA129" s="53"/>
      <c r="AB129" s="52"/>
      <c r="AC129" s="31"/>
      <c r="AD129" s="52"/>
      <c r="AE129" s="52"/>
      <c r="AF129" s="53"/>
      <c r="AG129" s="31"/>
      <c r="AH129" s="52"/>
      <c r="AI129" s="52"/>
      <c r="AJ129" s="52"/>
      <c r="AK129" s="31"/>
      <c r="AL129" s="52"/>
      <c r="AM129" s="52"/>
      <c r="AN129" s="52"/>
      <c r="AO129" s="56"/>
      <c r="AP129" s="56"/>
      <c r="AQ129" s="58"/>
      <c r="AR129" s="58"/>
      <c r="AS129" s="60"/>
      <c r="AT129" s="60"/>
      <c r="AU129" s="61"/>
      <c r="AV129" s="62"/>
      <c r="AW129" s="31">
        <f t="shared" si="63"/>
        <v>0</v>
      </c>
      <c r="AX129" s="29"/>
      <c r="AY129" s="75"/>
      <c r="AZ129" s="75"/>
      <c r="BA129" s="89"/>
      <c r="BB129" s="89"/>
      <c r="BC129" s="76"/>
      <c r="BD129" s="78"/>
      <c r="BE129" s="78"/>
      <c r="BF129" s="79">
        <v>8.0</v>
      </c>
      <c r="BG129" s="79"/>
      <c r="BH129" s="31">
        <f t="shared" si="64"/>
        <v>8</v>
      </c>
      <c r="BI129" s="81"/>
      <c r="BJ129" s="84">
        <f>IF(ISBLANK(A129),"",VLOOKUP(LEFT(A129,1),Coordinate,2,FALSE))</f>
        <v>2</v>
      </c>
      <c r="BK129" s="54">
        <f t="shared" si="65"/>
        <v>2</v>
      </c>
      <c r="BL129" s="303">
        <f t="shared" si="66"/>
        <v>5</v>
      </c>
      <c r="BM129" s="54">
        <f>IF(ISBLANK(A129),"",vlookup(LEFT(A129,1),Coordinate,9,false))</f>
        <v>5</v>
      </c>
      <c r="BN129" s="54">
        <f>IF(ISBLANK(A129),"",VLOOKUP(MID(A129,2,1),Coordinate,9,false))</f>
        <v>0</v>
      </c>
      <c r="BO129" s="54">
        <f>IF(ISBLANK(A129),"",VLOOKUP(MID(A129,3,1),Coordinate,9,false))</f>
        <v>0</v>
      </c>
      <c r="BP129" s="54">
        <f>IF(ISBLANK(A129),"",VLOOKUP(MID(A129,4,1),Coordinate,9,false))</f>
        <v>0</v>
      </c>
      <c r="BQ129" s="54">
        <f>IF(ISBLANK(A129),"",VLOOKUP(MID(A129,5,1),Coordinate,9,false))</f>
        <v>0</v>
      </c>
      <c r="BR129" s="54">
        <f>IF(ISBLANK(A129),"",VLOOKUP(MID(A129,6,1),Coordinate,9,false))</f>
        <v>0</v>
      </c>
      <c r="BS129" s="84">
        <f>IF(ISBLANK(A129),"",VLOOKUP(RIGHT(A129,1),Coordinate,9,false))</f>
        <v>0</v>
      </c>
      <c r="BT129" s="52"/>
    </row>
    <row r="130">
      <c r="A130" s="305" t="s">
        <v>1873</v>
      </c>
      <c r="B130" s="302" t="str">
        <f>IF(ISBLANK(A130),"",if(C130="","N",if(VLOOKUP(BL130,NewPlanet,3,false)=C130,"Y","N")))</f>
        <v>Y</v>
      </c>
      <c r="C130" s="287" t="s">
        <v>1172</v>
      </c>
      <c r="D130" s="53"/>
      <c r="E130" s="53" t="s">
        <v>119</v>
      </c>
      <c r="F130" s="52"/>
      <c r="G130" s="52"/>
      <c r="H130" s="53"/>
      <c r="I130" s="54">
        <f t="shared" si="61"/>
        <v>1</v>
      </c>
      <c r="J130" s="52"/>
      <c r="K130" s="53"/>
      <c r="L130" s="53" t="s">
        <v>119</v>
      </c>
      <c r="M130" s="53"/>
      <c r="N130" s="52"/>
      <c r="O130" s="54">
        <f t="shared" si="62"/>
        <v>1</v>
      </c>
      <c r="P130" s="55" t="s">
        <v>123</v>
      </c>
      <c r="Q130" s="64"/>
      <c r="R130" s="57" t="s">
        <v>123</v>
      </c>
      <c r="S130" s="66" t="s">
        <v>119</v>
      </c>
      <c r="T130" s="59" t="s">
        <v>125</v>
      </c>
      <c r="U130" s="67" t="s">
        <v>119</v>
      </c>
      <c r="V130" s="68" t="s">
        <v>119</v>
      </c>
      <c r="W130" s="70" t="s">
        <v>119</v>
      </c>
      <c r="X130" s="53"/>
      <c r="Y130" s="29"/>
      <c r="Z130" s="53">
        <v>2.0</v>
      </c>
      <c r="AA130" s="53"/>
      <c r="AB130" s="52"/>
      <c r="AC130" s="31"/>
      <c r="AD130" s="52"/>
      <c r="AE130" s="52"/>
      <c r="AF130" s="53"/>
      <c r="AG130" s="31"/>
      <c r="AH130" s="52"/>
      <c r="AI130" s="52"/>
      <c r="AJ130" s="52"/>
      <c r="AK130" s="31"/>
      <c r="AL130" s="52"/>
      <c r="AM130" s="52"/>
      <c r="AN130" s="52"/>
      <c r="AO130" s="64">
        <v>1.0</v>
      </c>
      <c r="AP130" s="56"/>
      <c r="AQ130" s="58"/>
      <c r="AR130" s="58"/>
      <c r="AS130" s="60"/>
      <c r="AT130" s="60"/>
      <c r="AU130" s="68">
        <v>2.0</v>
      </c>
      <c r="AV130" s="62"/>
      <c r="AW130" s="31">
        <f t="shared" si="63"/>
        <v>5</v>
      </c>
      <c r="AX130" s="29"/>
      <c r="AY130" s="75"/>
      <c r="AZ130" s="75"/>
      <c r="BA130" s="89">
        <v>3.0</v>
      </c>
      <c r="BB130" s="89"/>
      <c r="BC130" s="76">
        <v>4.0</v>
      </c>
      <c r="BD130" s="78"/>
      <c r="BE130" s="78"/>
      <c r="BF130" s="79">
        <v>4.0</v>
      </c>
      <c r="BG130" s="79"/>
      <c r="BH130" s="31">
        <f t="shared" si="64"/>
        <v>11</v>
      </c>
      <c r="BI130" s="81" t="s">
        <v>1874</v>
      </c>
      <c r="BJ130" s="84">
        <f>IF(ISBLANK(A130),"",VLOOKUP(LEFT(A130,1),Coordinate,2,FALSE))</f>
        <v>2</v>
      </c>
      <c r="BK130" s="54">
        <f t="shared" si="65"/>
        <v>2</v>
      </c>
      <c r="BL130" s="303">
        <f t="shared" si="66"/>
        <v>10</v>
      </c>
      <c r="BM130" s="54">
        <f>IF(ISBLANK(A130),"",vlookup(LEFT(A130,1),Coordinate,9,false))</f>
        <v>5</v>
      </c>
      <c r="BN130" s="54">
        <f>IF(ISBLANK(A130),"",VLOOKUP(MID(A130,2,1),Coordinate,9,false))</f>
        <v>0</v>
      </c>
      <c r="BO130" s="54">
        <f>IF(ISBLANK(A130),"",VLOOKUP(MID(A130,3,1),Coordinate,9,false))</f>
        <v>0</v>
      </c>
      <c r="BP130" s="54">
        <f>IF(ISBLANK(A130),"",VLOOKUP(MID(A130,4,1),Coordinate,9,false))</f>
        <v>0</v>
      </c>
      <c r="BQ130" s="54">
        <f>IF(ISBLANK(A130),"",VLOOKUP(MID(A130,5,1),Coordinate,9,false))</f>
        <v>0</v>
      </c>
      <c r="BR130" s="54">
        <f>IF(ISBLANK(A130),"",VLOOKUP(MID(A130,6,1),Coordinate,9,false))</f>
        <v>0</v>
      </c>
      <c r="BS130" s="84">
        <f>IF(ISBLANK(A130),"",VLOOKUP(RIGHT(A130,1),Coordinate,9,false))</f>
        <v>5</v>
      </c>
      <c r="BT130" s="52"/>
    </row>
    <row r="131">
      <c r="A131" s="305" t="s">
        <v>1876</v>
      </c>
      <c r="B131" s="302" t="str">
        <f>IF(ISBLANK(A131),"",if(C131="","N",if(VLOOKUP(BL131,NewPlanet,3,false)=C131,"Y","N")))</f>
        <v>Y</v>
      </c>
      <c r="C131" s="287" t="s">
        <v>1182</v>
      </c>
      <c r="D131" s="53" t="s">
        <v>119</v>
      </c>
      <c r="E131" s="53"/>
      <c r="F131" s="52"/>
      <c r="G131" s="52"/>
      <c r="H131" s="53"/>
      <c r="I131" s="54">
        <f t="shared" si="61"/>
        <v>1</v>
      </c>
      <c r="J131" s="53" t="s">
        <v>119</v>
      </c>
      <c r="K131" s="53"/>
      <c r="L131" s="53"/>
      <c r="M131" s="53"/>
      <c r="N131" s="52"/>
      <c r="O131" s="54">
        <f t="shared" si="62"/>
        <v>1</v>
      </c>
      <c r="P131" s="55" t="s">
        <v>131</v>
      </c>
      <c r="Q131" s="64"/>
      <c r="R131" s="57" t="s">
        <v>124</v>
      </c>
      <c r="S131" s="66"/>
      <c r="T131" s="59" t="s">
        <v>125</v>
      </c>
      <c r="U131" s="67" t="s">
        <v>119</v>
      </c>
      <c r="V131" s="68"/>
      <c r="W131" s="70" t="s">
        <v>119</v>
      </c>
      <c r="X131" s="53" t="s">
        <v>119</v>
      </c>
      <c r="Y131" s="29"/>
      <c r="Z131" s="53">
        <v>2.0</v>
      </c>
      <c r="AA131" s="53">
        <v>4.0</v>
      </c>
      <c r="AB131" s="52"/>
      <c r="AC131" s="31"/>
      <c r="AD131" s="52"/>
      <c r="AE131" s="52"/>
      <c r="AF131" s="53"/>
      <c r="AG131" s="31"/>
      <c r="AH131" s="52"/>
      <c r="AI131" s="52"/>
      <c r="AJ131" s="53">
        <v>1.0</v>
      </c>
      <c r="AK131" s="31"/>
      <c r="AL131" s="52"/>
      <c r="AM131" s="52"/>
      <c r="AN131" s="52"/>
      <c r="AO131" s="64"/>
      <c r="AP131" s="64">
        <v>2.0</v>
      </c>
      <c r="AQ131" s="58"/>
      <c r="AR131" s="58"/>
      <c r="AS131" s="60"/>
      <c r="AT131" s="60"/>
      <c r="AU131" s="68"/>
      <c r="AV131" s="62"/>
      <c r="AW131" s="31">
        <f t="shared" si="63"/>
        <v>9</v>
      </c>
      <c r="AX131" s="29"/>
      <c r="AY131" s="75"/>
      <c r="AZ131" s="75"/>
      <c r="BA131" s="89"/>
      <c r="BB131" s="89"/>
      <c r="BC131" s="76">
        <v>6.0</v>
      </c>
      <c r="BD131" s="78"/>
      <c r="BE131" s="78"/>
      <c r="BF131" s="79">
        <v>5.0</v>
      </c>
      <c r="BG131" s="79"/>
      <c r="BH131" s="31">
        <f t="shared" si="64"/>
        <v>11</v>
      </c>
      <c r="BI131" s="81" t="s">
        <v>1877</v>
      </c>
      <c r="BJ131" s="84">
        <f>IF(ISBLANK(A131),"",VLOOKUP(LEFT(A131,1),Coordinate,2,FALSE))</f>
        <v>2</v>
      </c>
      <c r="BK131" s="54">
        <f t="shared" si="65"/>
        <v>2</v>
      </c>
      <c r="BL131" s="303">
        <f t="shared" si="66"/>
        <v>12</v>
      </c>
      <c r="BM131" s="54">
        <f>IF(ISBLANK(A131),"",vlookup(LEFT(A131,1),Coordinate,9,false))</f>
        <v>5</v>
      </c>
      <c r="BN131" s="54">
        <f>IF(ISBLANK(A131),"",VLOOKUP(MID(A131,2,1),Coordinate,9,false))</f>
        <v>0</v>
      </c>
      <c r="BO131" s="54">
        <f>IF(ISBLANK(A131),"",VLOOKUP(MID(A131,3,1),Coordinate,9,false))</f>
        <v>0</v>
      </c>
      <c r="BP131" s="54">
        <f>IF(ISBLANK(A131),"",VLOOKUP(MID(A131,4,1),Coordinate,9,false))</f>
        <v>0</v>
      </c>
      <c r="BQ131" s="54">
        <f>IF(ISBLANK(A131),"",VLOOKUP(MID(A131,5,1),Coordinate,9,false))</f>
        <v>0</v>
      </c>
      <c r="BR131" s="54">
        <f>IF(ISBLANK(A131),"",VLOOKUP(MID(A131,6,1),Coordinate,9,false))</f>
        <v>0</v>
      </c>
      <c r="BS131" s="84">
        <f>IF(ISBLANK(A131),"",VLOOKUP(RIGHT(A131,1),Coordinate,9,false))</f>
        <v>7</v>
      </c>
      <c r="BT131" s="52"/>
    </row>
    <row r="132">
      <c r="A132" s="305" t="s">
        <v>1879</v>
      </c>
      <c r="B132" s="302" t="str">
        <f>IF(ISBLANK(A132),"",if(C132="","N",if(VLOOKUP(BL132,NewPlanet,3,false)=C132,"Y","N")))</f>
        <v>Y</v>
      </c>
      <c r="C132" s="287" t="s">
        <v>1183</v>
      </c>
      <c r="D132" s="52"/>
      <c r="E132" s="52"/>
      <c r="F132" s="52"/>
      <c r="G132" s="53" t="s">
        <v>119</v>
      </c>
      <c r="H132" s="52"/>
      <c r="I132" s="54">
        <f t="shared" si="61"/>
        <v>1</v>
      </c>
      <c r="J132" s="52"/>
      <c r="K132" s="52"/>
      <c r="L132" s="53" t="s">
        <v>119</v>
      </c>
      <c r="M132" s="52"/>
      <c r="N132" s="52"/>
      <c r="O132" s="54">
        <f t="shared" si="62"/>
        <v>1</v>
      </c>
      <c r="P132" s="55" t="s">
        <v>131</v>
      </c>
      <c r="Q132" s="56"/>
      <c r="R132" s="57" t="s">
        <v>124</v>
      </c>
      <c r="S132" s="58"/>
      <c r="T132" s="59" t="s">
        <v>394</v>
      </c>
      <c r="U132" s="60"/>
      <c r="V132" s="68" t="s">
        <v>119</v>
      </c>
      <c r="W132" s="70" t="s">
        <v>119</v>
      </c>
      <c r="X132" s="52"/>
      <c r="Y132" s="63"/>
      <c r="Z132" s="53">
        <v>3.0</v>
      </c>
      <c r="AA132" s="53">
        <v>4.0</v>
      </c>
      <c r="AB132" s="52"/>
      <c r="AC132" s="65"/>
      <c r="AD132" s="52"/>
      <c r="AE132" s="52"/>
      <c r="AF132" s="52"/>
      <c r="AG132" s="65"/>
      <c r="AH132" s="52"/>
      <c r="AI132" s="52"/>
      <c r="AJ132" s="52"/>
      <c r="AK132" s="65"/>
      <c r="AL132" s="52"/>
      <c r="AM132" s="52"/>
      <c r="AN132" s="52"/>
      <c r="AO132" s="56"/>
      <c r="AP132" s="64">
        <v>3.0</v>
      </c>
      <c r="AQ132" s="58"/>
      <c r="AR132" s="58"/>
      <c r="AS132" s="60"/>
      <c r="AT132" s="60"/>
      <c r="AU132" s="61"/>
      <c r="AV132" s="70">
        <v>4.0</v>
      </c>
      <c r="AW132" s="31">
        <f t="shared" si="63"/>
        <v>14</v>
      </c>
      <c r="AX132" s="63"/>
      <c r="AY132" s="69"/>
      <c r="AZ132" s="69"/>
      <c r="BA132" s="71"/>
      <c r="BB132" s="71"/>
      <c r="BC132" s="72"/>
      <c r="BD132" s="73"/>
      <c r="BE132" s="73"/>
      <c r="BF132" s="74"/>
      <c r="BG132" s="74"/>
      <c r="BH132" s="31">
        <f t="shared" si="64"/>
        <v>0</v>
      </c>
      <c r="BI132" s="139"/>
      <c r="BJ132" s="84">
        <f>IF(ISBLANK(A132),"",VLOOKUP(LEFT(A132,1),Coordinate,2,FALSE))</f>
        <v>2</v>
      </c>
      <c r="BK132" s="54">
        <f t="shared" si="65"/>
        <v>2</v>
      </c>
      <c r="BL132" s="303">
        <f t="shared" si="66"/>
        <v>13</v>
      </c>
      <c r="BM132" s="54">
        <f>IF(ISBLANK(A132),"",vlookup(LEFT(A132,1),Coordinate,9,false))</f>
        <v>5</v>
      </c>
      <c r="BN132" s="54">
        <f>IF(ISBLANK(A132),"",VLOOKUP(MID(A132,2,1),Coordinate,9,false))</f>
        <v>0</v>
      </c>
      <c r="BO132" s="54">
        <f>IF(ISBLANK(A132),"",VLOOKUP(MID(A132,3,1),Coordinate,9,false))</f>
        <v>0</v>
      </c>
      <c r="BP132" s="54">
        <f>IF(ISBLANK(A132),"",VLOOKUP(MID(A132,4,1),Coordinate,9,false))</f>
        <v>0</v>
      </c>
      <c r="BQ132" s="54">
        <f>IF(ISBLANK(A132),"",VLOOKUP(MID(A132,5,1),Coordinate,9,false))</f>
        <v>0</v>
      </c>
      <c r="BR132" s="54">
        <f>IF(ISBLANK(A132),"",VLOOKUP(MID(A132,6,1),Coordinate,9,false))</f>
        <v>0</v>
      </c>
      <c r="BS132" s="84">
        <f>IF(ISBLANK(A132),"",VLOOKUP(RIGHT(A132,1),Coordinate,9,false))</f>
        <v>8</v>
      </c>
      <c r="BT132" s="53"/>
    </row>
    <row r="133">
      <c r="A133" s="305" t="s">
        <v>1881</v>
      </c>
      <c r="B133" s="302" t="str">
        <f>IF(ISBLANK(A133),"",if(C133="","N",if(VLOOKUP(BL133,NewPlanet,3,false)=C133,"Y","N")))</f>
        <v>Y</v>
      </c>
      <c r="C133" s="148" t="s">
        <v>1185</v>
      </c>
      <c r="D133" s="52"/>
      <c r="E133" s="52"/>
      <c r="F133" s="53"/>
      <c r="G133" s="53" t="s">
        <v>119</v>
      </c>
      <c r="H133" s="52"/>
      <c r="I133" s="113">
        <v>1.0</v>
      </c>
      <c r="J133" s="52"/>
      <c r="K133" s="52"/>
      <c r="L133" s="52"/>
      <c r="M133" s="52"/>
      <c r="N133" s="53" t="s">
        <v>119</v>
      </c>
      <c r="O133" s="113">
        <v>1.0</v>
      </c>
      <c r="P133" s="55" t="s">
        <v>131</v>
      </c>
      <c r="Q133" s="56"/>
      <c r="R133" s="57" t="s">
        <v>124</v>
      </c>
      <c r="S133" s="58"/>
      <c r="T133" s="59" t="s">
        <v>125</v>
      </c>
      <c r="U133" s="67" t="s">
        <v>119</v>
      </c>
      <c r="V133" s="68"/>
      <c r="W133" s="70" t="s">
        <v>119</v>
      </c>
      <c r="X133" s="52"/>
      <c r="Y133" s="63"/>
      <c r="Z133" s="53">
        <v>5.0</v>
      </c>
      <c r="AA133" s="53">
        <v>3.0</v>
      </c>
      <c r="AB133" s="52"/>
      <c r="AC133" s="65"/>
      <c r="AD133" s="52"/>
      <c r="AE133" s="52"/>
      <c r="AF133" s="52"/>
      <c r="AG133" s="65"/>
      <c r="AH133" s="52"/>
      <c r="AI133" s="52"/>
      <c r="AJ133" s="52"/>
      <c r="AK133" s="65"/>
      <c r="AL133" s="52"/>
      <c r="AM133" s="52"/>
      <c r="AN133" s="52"/>
      <c r="AO133" s="56"/>
      <c r="AP133" s="64">
        <v>3.0</v>
      </c>
      <c r="AQ133" s="58"/>
      <c r="AR133" s="66"/>
      <c r="AS133" s="60"/>
      <c r="AT133" s="60"/>
      <c r="AU133" s="61"/>
      <c r="AV133" s="62"/>
      <c r="AW133" s="31">
        <f t="shared" si="63"/>
        <v>11</v>
      </c>
      <c r="AX133" s="63"/>
      <c r="AY133" s="69"/>
      <c r="AZ133" s="69"/>
      <c r="BA133" s="71"/>
      <c r="BB133" s="71"/>
      <c r="BC133" s="76">
        <v>5.0</v>
      </c>
      <c r="BD133" s="78"/>
      <c r="BE133" s="73"/>
      <c r="BF133" s="79">
        <v>4.0</v>
      </c>
      <c r="BG133" s="74"/>
      <c r="BH133" s="31">
        <f t="shared" si="64"/>
        <v>9</v>
      </c>
      <c r="BI133" s="81"/>
      <c r="BJ133" s="113">
        <v>2.0</v>
      </c>
      <c r="BK133" s="113">
        <v>2.0</v>
      </c>
      <c r="BL133" s="303">
        <f t="shared" si="66"/>
        <v>14</v>
      </c>
      <c r="BM133" s="113">
        <v>5.0</v>
      </c>
      <c r="BN133" s="113">
        <v>0.0</v>
      </c>
      <c r="BO133" s="113">
        <v>0.0</v>
      </c>
      <c r="BP133" s="113">
        <v>0.0</v>
      </c>
      <c r="BQ133" s="113">
        <v>0.0</v>
      </c>
      <c r="BR133" s="113">
        <v>0.0</v>
      </c>
      <c r="BS133" s="113">
        <v>9.0</v>
      </c>
      <c r="BT133" s="53"/>
    </row>
    <row r="134">
      <c r="A134" s="305" t="s">
        <v>1882</v>
      </c>
      <c r="B134" s="302" t="str">
        <f>IF(ISBLANK(A134),"",if(C134="","N",if(VLOOKUP(BL134,NewPlanet,3,false)=C134,"Y","N")))</f>
        <v>Y</v>
      </c>
      <c r="C134" s="287" t="s">
        <v>1189</v>
      </c>
      <c r="D134" s="52"/>
      <c r="E134" s="53" t="s">
        <v>121</v>
      </c>
      <c r="F134" s="52"/>
      <c r="G134" s="52"/>
      <c r="H134" s="52"/>
      <c r="I134" s="54">
        <f t="shared" ref="I134:I144" si="67">IF(ISBLANK(A134),"",COUNTA(D134:H134))</f>
        <v>1</v>
      </c>
      <c r="J134" s="53" t="s">
        <v>121</v>
      </c>
      <c r="K134" s="52"/>
      <c r="L134" s="52"/>
      <c r="M134" s="52"/>
      <c r="N134" s="52"/>
      <c r="O134" s="54">
        <f t="shared" ref="O134:O144" si="68">IF(ISBLANK(A134),"",COUNTA(J134:N134))</f>
        <v>1</v>
      </c>
      <c r="P134" s="55" t="s">
        <v>124</v>
      </c>
      <c r="Q134" s="56"/>
      <c r="R134" s="57" t="s">
        <v>123</v>
      </c>
      <c r="S134" s="58"/>
      <c r="T134" s="59" t="s">
        <v>125</v>
      </c>
      <c r="U134" s="67" t="s">
        <v>121</v>
      </c>
      <c r="V134" s="68" t="s">
        <v>121</v>
      </c>
      <c r="W134" s="62"/>
      <c r="X134" s="52"/>
      <c r="Y134" s="63"/>
      <c r="Z134" s="53">
        <v>3.0</v>
      </c>
      <c r="AA134" s="53">
        <v>4.0</v>
      </c>
      <c r="AB134" s="52"/>
      <c r="AC134" s="65"/>
      <c r="AD134" s="52"/>
      <c r="AE134" s="52"/>
      <c r="AF134" s="52"/>
      <c r="AG134" s="65"/>
      <c r="AH134" s="52"/>
      <c r="AI134" s="52"/>
      <c r="AJ134" s="52"/>
      <c r="AK134" s="65"/>
      <c r="AL134" s="52"/>
      <c r="AM134" s="52"/>
      <c r="AN134" s="52"/>
      <c r="AO134" s="56"/>
      <c r="AP134" s="56"/>
      <c r="AQ134" s="66">
        <v>2.0</v>
      </c>
      <c r="AR134" s="58"/>
      <c r="AS134" s="60"/>
      <c r="AT134" s="60"/>
      <c r="AU134" s="61"/>
      <c r="AV134" s="62"/>
      <c r="AW134" s="31">
        <f t="shared" si="63"/>
        <v>9</v>
      </c>
      <c r="AX134" s="63"/>
      <c r="AY134" s="69"/>
      <c r="AZ134" s="69"/>
      <c r="BA134" s="71"/>
      <c r="BB134" s="71"/>
      <c r="BC134" s="76">
        <v>5.0</v>
      </c>
      <c r="BD134" s="78">
        <v>6.0</v>
      </c>
      <c r="BE134" s="73"/>
      <c r="BF134" s="74"/>
      <c r="BG134" s="74"/>
      <c r="BH134" s="31">
        <f t="shared" si="64"/>
        <v>11</v>
      </c>
      <c r="BI134" s="81" t="s">
        <v>1883</v>
      </c>
      <c r="BJ134" s="84">
        <f>IF(ISBLANK(A134),"",VLOOKUP(LEFT(A134,1),Coordinate,2,FALSE))</f>
        <v>2</v>
      </c>
      <c r="BK134" s="54">
        <f t="shared" ref="BK134:BK195" si="69">I134+O134</f>
        <v>2</v>
      </c>
      <c r="BL134" s="303">
        <f t="shared" si="66"/>
        <v>15</v>
      </c>
      <c r="BM134" s="54">
        <f>IF(ISBLANK(A134),"",vlookup(LEFT(A134,1),Coordinate,9,false))</f>
        <v>5</v>
      </c>
      <c r="BN134" s="54">
        <f>IF(ISBLANK(A134),"",VLOOKUP(MID(A134,2,1),Coordinate,9,false))</f>
        <v>0</v>
      </c>
      <c r="BO134" s="54">
        <f>IF(ISBLANK(A134),"",VLOOKUP(MID(A134,3,1),Coordinate,9,false))</f>
        <v>0</v>
      </c>
      <c r="BP134" s="54">
        <f>IF(ISBLANK(A134),"",VLOOKUP(MID(A134,4,1),Coordinate,9,false))</f>
        <v>0</v>
      </c>
      <c r="BQ134" s="54">
        <f>IF(ISBLANK(A134),"",VLOOKUP(MID(A134,5,1),Coordinate,9,false))</f>
        <v>0</v>
      </c>
      <c r="BR134" s="54">
        <f>IF(ISBLANK(A134),"",VLOOKUP(MID(A134,6,1),Coordinate,9,false))</f>
        <v>0</v>
      </c>
      <c r="BS134" s="84">
        <f>IF(ISBLANK(A134),"",VLOOKUP(RIGHT(A134,1),Coordinate,9,false))</f>
        <v>10</v>
      </c>
      <c r="BT134" s="53"/>
    </row>
    <row r="135">
      <c r="A135" s="305" t="s">
        <v>1886</v>
      </c>
      <c r="B135" s="302" t="str">
        <f>IF(ISBLANK(A135),"",if(C135="","N",if(VLOOKUP(BL135,NewPlanet,3,false)=C135,"Y","N")))</f>
        <v>Y</v>
      </c>
      <c r="C135" s="287" t="s">
        <v>1228</v>
      </c>
      <c r="D135" s="53" t="s">
        <v>119</v>
      </c>
      <c r="E135" s="52"/>
      <c r="F135" s="52"/>
      <c r="G135" s="52"/>
      <c r="H135" s="52"/>
      <c r="I135" s="54">
        <f t="shared" si="67"/>
        <v>1</v>
      </c>
      <c r="J135" s="52"/>
      <c r="K135" s="52"/>
      <c r="L135" s="52"/>
      <c r="M135" s="53" t="s">
        <v>119</v>
      </c>
      <c r="N135" s="52"/>
      <c r="O135" s="54">
        <f t="shared" si="68"/>
        <v>1</v>
      </c>
      <c r="P135" s="55" t="s">
        <v>394</v>
      </c>
      <c r="Q135" s="56"/>
      <c r="R135" s="57" t="s">
        <v>194</v>
      </c>
      <c r="S135" s="58"/>
      <c r="T135" s="59" t="s">
        <v>125</v>
      </c>
      <c r="U135" s="67" t="s">
        <v>121</v>
      </c>
      <c r="V135" s="68" t="s">
        <v>121</v>
      </c>
      <c r="W135" s="62"/>
      <c r="X135" s="53" t="s">
        <v>121</v>
      </c>
      <c r="Y135" s="63"/>
      <c r="Z135" s="53">
        <v>2.0</v>
      </c>
      <c r="AA135" s="53">
        <v>3.0</v>
      </c>
      <c r="AB135" s="52"/>
      <c r="AC135" s="65"/>
      <c r="AD135" s="52"/>
      <c r="AE135" s="52"/>
      <c r="AF135" s="52"/>
      <c r="AG135" s="65"/>
      <c r="AH135" s="53">
        <v>1.0</v>
      </c>
      <c r="AI135" s="52"/>
      <c r="AJ135" s="52"/>
      <c r="AK135" s="65"/>
      <c r="AL135" s="52"/>
      <c r="AM135" s="52"/>
      <c r="AN135" s="52"/>
      <c r="AO135" s="56"/>
      <c r="AP135" s="56"/>
      <c r="AQ135" s="66">
        <v>4.0</v>
      </c>
      <c r="AR135" s="58"/>
      <c r="AS135" s="60"/>
      <c r="AT135" s="60"/>
      <c r="AU135" s="61"/>
      <c r="AV135" s="62"/>
      <c r="AW135" s="31">
        <f t="shared" si="63"/>
        <v>10</v>
      </c>
      <c r="AX135" s="63"/>
      <c r="AY135" s="69"/>
      <c r="AZ135" s="69"/>
      <c r="BA135" s="71"/>
      <c r="BB135" s="71"/>
      <c r="BC135" s="76">
        <v>4.0</v>
      </c>
      <c r="BD135" s="78">
        <v>3.0</v>
      </c>
      <c r="BE135" s="78">
        <v>3.0</v>
      </c>
      <c r="BF135" s="74"/>
      <c r="BG135" s="74"/>
      <c r="BH135" s="31">
        <f t="shared" si="64"/>
        <v>10</v>
      </c>
      <c r="BI135" s="139"/>
      <c r="BJ135" s="84">
        <f>IF(ISBLANK(A135),"",VLOOKUP(LEFT(A135,1),Coordinate,2,FALSE))</f>
        <v>2</v>
      </c>
      <c r="BK135" s="54">
        <f t="shared" si="69"/>
        <v>2</v>
      </c>
      <c r="BL135" s="303">
        <f t="shared" si="66"/>
        <v>36</v>
      </c>
      <c r="BM135" s="54">
        <f>IF(ISBLANK(A135),"",vlookup(LEFT(A135,1),Coordinate,9,false))</f>
        <v>5</v>
      </c>
      <c r="BN135" s="54">
        <f>IF(ISBLANK(A135),"",VLOOKUP(MID(A135,2,1),Coordinate,9,false))</f>
        <v>0</v>
      </c>
      <c r="BO135" s="54">
        <f>IF(ISBLANK(A135),"",VLOOKUP(MID(A135,3,1),Coordinate,9,false))</f>
        <v>11</v>
      </c>
      <c r="BP135" s="54">
        <f>IF(ISBLANK(A135),"",VLOOKUP(MID(A135,4,1),Coordinate,9,false))</f>
        <v>0</v>
      </c>
      <c r="BQ135" s="54">
        <f>IF(ISBLANK(A135),"",VLOOKUP(MID(A135,5,1),Coordinate,9,false))</f>
        <v>5</v>
      </c>
      <c r="BR135" s="54">
        <f>IF(ISBLANK(A135),"",VLOOKUP(MID(A135,6,1),Coordinate,9,false))</f>
        <v>4</v>
      </c>
      <c r="BS135" s="84">
        <f>IF(ISBLANK(A135),"",VLOOKUP(RIGHT(A135,1),Coordinate,9,false))</f>
        <v>11</v>
      </c>
      <c r="BT135" s="53"/>
    </row>
    <row r="136">
      <c r="A136" s="305" t="s">
        <v>264</v>
      </c>
      <c r="B136" s="302" t="str">
        <f>IF(ISBLANK(A136),"",if(C136="","N",if(VLOOKUP(BL136,NewPlanet,3,false)=C136,"Y","N")))</f>
        <v>Y</v>
      </c>
      <c r="C136" s="307" t="s">
        <v>1352</v>
      </c>
      <c r="D136" s="53" t="s">
        <v>119</v>
      </c>
      <c r="E136" s="52"/>
      <c r="F136" s="52"/>
      <c r="G136" s="52"/>
      <c r="H136" s="52"/>
      <c r="I136" s="54">
        <f t="shared" si="67"/>
        <v>1</v>
      </c>
      <c r="J136" s="52"/>
      <c r="K136" s="52"/>
      <c r="L136" s="52"/>
      <c r="M136" s="53" t="s">
        <v>119</v>
      </c>
      <c r="N136" s="52"/>
      <c r="O136" s="54">
        <f t="shared" si="68"/>
        <v>1</v>
      </c>
      <c r="P136" s="55" t="s">
        <v>124</v>
      </c>
      <c r="Q136" s="56"/>
      <c r="R136" s="57" t="s">
        <v>124</v>
      </c>
      <c r="S136" s="58"/>
      <c r="T136" s="59" t="s">
        <v>125</v>
      </c>
      <c r="U136" s="60"/>
      <c r="V136" s="61"/>
      <c r="W136" s="62"/>
      <c r="X136" s="53" t="s">
        <v>119</v>
      </c>
      <c r="Y136" s="63"/>
      <c r="Z136" s="53">
        <v>12.0</v>
      </c>
      <c r="AA136" s="53">
        <v>3.0</v>
      </c>
      <c r="AB136" s="53">
        <v>3.0</v>
      </c>
      <c r="AC136" s="65"/>
      <c r="AD136" s="52"/>
      <c r="AE136" s="52"/>
      <c r="AF136" s="52"/>
      <c r="AG136" s="65"/>
      <c r="AH136" s="53">
        <v>1.0</v>
      </c>
      <c r="AI136" s="52"/>
      <c r="AJ136" s="52"/>
      <c r="AK136" s="65"/>
      <c r="AL136" s="52"/>
      <c r="AM136" s="52"/>
      <c r="AN136" s="52"/>
      <c r="AO136" s="56"/>
      <c r="AP136" s="56"/>
      <c r="AQ136" s="58"/>
      <c r="AR136" s="58"/>
      <c r="AS136" s="67">
        <v>1.0</v>
      </c>
      <c r="AT136" s="67" t="s">
        <v>1728</v>
      </c>
      <c r="AU136" s="61"/>
      <c r="AV136" s="62"/>
      <c r="AW136" s="31">
        <f t="shared" si="63"/>
        <v>20</v>
      </c>
      <c r="AX136" s="63"/>
      <c r="AY136" s="69"/>
      <c r="AZ136" s="69"/>
      <c r="BA136" s="71"/>
      <c r="BB136" s="71"/>
      <c r="BC136" s="72"/>
      <c r="BD136" s="73"/>
      <c r="BE136" s="73"/>
      <c r="BF136" s="74"/>
      <c r="BG136" s="74"/>
      <c r="BH136" s="31">
        <f t="shared" si="64"/>
        <v>0</v>
      </c>
      <c r="BI136" s="139"/>
      <c r="BJ136" s="84">
        <f>IF(ISBLANK(A136),"",VLOOKUP(LEFT(A136,1),Coordinate,2,FALSE))</f>
        <v>2</v>
      </c>
      <c r="BK136" s="54">
        <f t="shared" si="69"/>
        <v>2</v>
      </c>
      <c r="BL136" s="303">
        <f t="shared" si="66"/>
        <v>96</v>
      </c>
      <c r="BM136" s="54">
        <f>IF(ISBLANK(A136),"",vlookup(LEFT(A136,1),Coordinate,9,false))</f>
        <v>5</v>
      </c>
      <c r="BN136" s="54">
        <f>IF(ISBLANK(A136),"",VLOOKUP(MID(A136,2,1),Coordinate,9,false))</f>
        <v>1</v>
      </c>
      <c r="BO136" s="54">
        <f>IF(ISBLANK(A136),"",VLOOKUP(MID(A136,3,1),Coordinate,9,false))</f>
        <v>17</v>
      </c>
      <c r="BP136" s="54">
        <f>IF(ISBLANK(A136),"",VLOOKUP(MID(A136,4,1),Coordinate,9,false))</f>
        <v>14</v>
      </c>
      <c r="BQ136" s="54">
        <f>IF(ISBLANK(A136),"",VLOOKUP(MID(A136,5,1),Coordinate,9,false))</f>
        <v>17</v>
      </c>
      <c r="BR136" s="54">
        <f>IF(ISBLANK(A136),"",VLOOKUP(MID(A136,6,1),Coordinate,9,false))</f>
        <v>20</v>
      </c>
      <c r="BS136" s="84">
        <f>IF(ISBLANK(A136),"",VLOOKUP(RIGHT(A136,1),Coordinate,9,false))</f>
        <v>22</v>
      </c>
      <c r="BT136" s="53"/>
    </row>
    <row r="137">
      <c r="A137" s="305" t="s">
        <v>1890</v>
      </c>
      <c r="B137" s="302" t="str">
        <f>IF(ISBLANK(A137),"",if(C137="","N",if(VLOOKUP(BL137,NewPlanet,3,false)=C137,"Y","N")))</f>
        <v>Y</v>
      </c>
      <c r="C137" s="287" t="s">
        <v>1328</v>
      </c>
      <c r="D137" s="52"/>
      <c r="E137" s="52"/>
      <c r="F137" s="53" t="s">
        <v>119</v>
      </c>
      <c r="G137" s="52"/>
      <c r="H137" s="52"/>
      <c r="I137" s="54">
        <f t="shared" si="67"/>
        <v>1</v>
      </c>
      <c r="J137" s="52"/>
      <c r="K137" s="52"/>
      <c r="L137" s="52"/>
      <c r="M137" s="52"/>
      <c r="N137" s="53" t="s">
        <v>119</v>
      </c>
      <c r="O137" s="54">
        <f t="shared" si="68"/>
        <v>1</v>
      </c>
      <c r="P137" s="55" t="s">
        <v>124</v>
      </c>
      <c r="Q137" s="56"/>
      <c r="R137" s="57" t="s">
        <v>131</v>
      </c>
      <c r="S137" s="58"/>
      <c r="T137" s="59" t="s">
        <v>125</v>
      </c>
      <c r="U137" s="67" t="s">
        <v>119</v>
      </c>
      <c r="V137" s="68" t="s">
        <v>119</v>
      </c>
      <c r="W137" s="62"/>
      <c r="X137" s="52"/>
      <c r="Y137" s="63"/>
      <c r="Z137" s="53">
        <v>2.0</v>
      </c>
      <c r="AA137" s="53">
        <v>5.0</v>
      </c>
      <c r="AB137" s="52"/>
      <c r="AC137" s="65"/>
      <c r="AD137" s="52"/>
      <c r="AE137" s="52"/>
      <c r="AF137" s="52"/>
      <c r="AG137" s="65"/>
      <c r="AH137" s="52"/>
      <c r="AI137" s="52"/>
      <c r="AJ137" s="52"/>
      <c r="AK137" s="65"/>
      <c r="AL137" s="52"/>
      <c r="AM137" s="52"/>
      <c r="AN137" s="52"/>
      <c r="AO137" s="56"/>
      <c r="AP137" s="56"/>
      <c r="AQ137" s="58"/>
      <c r="AR137" s="66">
        <v>4.0</v>
      </c>
      <c r="AS137" s="60"/>
      <c r="AT137" s="60"/>
      <c r="AU137" s="61"/>
      <c r="AV137" s="62"/>
      <c r="AW137" s="31">
        <f t="shared" si="63"/>
        <v>11</v>
      </c>
      <c r="AX137" s="63"/>
      <c r="AY137" s="69"/>
      <c r="AZ137" s="69"/>
      <c r="BA137" s="71"/>
      <c r="BB137" s="71"/>
      <c r="BC137" s="76">
        <v>3.0</v>
      </c>
      <c r="BD137" s="78">
        <v>6.0</v>
      </c>
      <c r="BE137" s="73"/>
      <c r="BF137" s="74"/>
      <c r="BG137" s="74"/>
      <c r="BH137" s="31">
        <f t="shared" si="64"/>
        <v>9</v>
      </c>
      <c r="BI137" s="81" t="s">
        <v>145</v>
      </c>
      <c r="BJ137" s="84">
        <f>IF(ISBLANK(A137),"",VLOOKUP(LEFT(A137,1),Coordinate,2,FALSE))</f>
        <v>2</v>
      </c>
      <c r="BK137" s="54">
        <f t="shared" si="69"/>
        <v>2</v>
      </c>
      <c r="BL137" s="303">
        <f t="shared" si="66"/>
        <v>84</v>
      </c>
      <c r="BM137" s="54">
        <f>IF(ISBLANK(A137),"",vlookup(LEFT(A137,1),Coordinate,9,false))</f>
        <v>5</v>
      </c>
      <c r="BN137" s="54">
        <f>IF(ISBLANK(A137),"",VLOOKUP(MID(A137,2,1),Coordinate,9,false))</f>
        <v>4</v>
      </c>
      <c r="BO137" s="54">
        <f>IF(ISBLANK(A137),"",VLOOKUP(MID(A137,3,1),Coordinate,9,false))</f>
        <v>17</v>
      </c>
      <c r="BP137" s="54">
        <f>IF(ISBLANK(A137),"",VLOOKUP(MID(A137,4,1),Coordinate,9,false))</f>
        <v>17</v>
      </c>
      <c r="BQ137" s="54">
        <f>IF(ISBLANK(A137),"",VLOOKUP(MID(A137,5,1),Coordinate,9,false))</f>
        <v>4</v>
      </c>
      <c r="BR137" s="54">
        <f>IF(ISBLANK(A137),"",VLOOKUP(MID(A137,6,1),Coordinate,9,false))</f>
        <v>19</v>
      </c>
      <c r="BS137" s="84">
        <f>IF(ISBLANK(A137),"",VLOOKUP(RIGHT(A137,1),Coordinate,9,false))</f>
        <v>18</v>
      </c>
      <c r="BT137" s="53"/>
    </row>
    <row r="138">
      <c r="A138" s="305" t="s">
        <v>297</v>
      </c>
      <c r="B138" s="302" t="str">
        <f>IF(ISBLANK(A138),"",if(C138="","N",if(VLOOKUP(BL138,NewPlanet,3,false)=C138,"Y","N")))</f>
        <v>N</v>
      </c>
      <c r="C138" s="287" t="s">
        <v>300</v>
      </c>
      <c r="D138" s="52"/>
      <c r="E138" s="52"/>
      <c r="F138" s="52"/>
      <c r="G138" s="52"/>
      <c r="H138" s="53" t="s">
        <v>119</v>
      </c>
      <c r="I138" s="54">
        <f t="shared" si="67"/>
        <v>1</v>
      </c>
      <c r="J138" s="52"/>
      <c r="K138" s="52"/>
      <c r="L138" s="52"/>
      <c r="N138" s="53" t="s">
        <v>119</v>
      </c>
      <c r="O138" s="54">
        <f t="shared" si="68"/>
        <v>1</v>
      </c>
      <c r="P138" s="57" t="s">
        <v>123</v>
      </c>
      <c r="Q138" s="66" t="s">
        <v>119</v>
      </c>
      <c r="R138" s="57" t="s">
        <v>124</v>
      </c>
      <c r="S138" s="58"/>
      <c r="T138" s="59" t="s">
        <v>125</v>
      </c>
      <c r="U138" s="67" t="s">
        <v>119</v>
      </c>
      <c r="V138" s="68" t="s">
        <v>119</v>
      </c>
      <c r="W138" s="70" t="s">
        <v>119</v>
      </c>
      <c r="X138" s="53" t="s">
        <v>119</v>
      </c>
      <c r="Y138" s="29"/>
      <c r="Z138" s="53">
        <v>2.0</v>
      </c>
      <c r="AA138" s="53">
        <v>3.0</v>
      </c>
      <c r="AB138" s="52"/>
      <c r="AC138" s="31"/>
      <c r="AD138" s="53">
        <v>1.0</v>
      </c>
      <c r="AE138" s="52"/>
      <c r="AG138" s="31"/>
      <c r="AH138" s="52"/>
      <c r="AI138" s="52"/>
      <c r="AJ138" s="52"/>
      <c r="AK138" s="31"/>
      <c r="AL138" s="52"/>
      <c r="AM138" s="52"/>
      <c r="AN138" s="52"/>
      <c r="AO138" s="56"/>
      <c r="AP138" s="56"/>
      <c r="AQ138" s="58"/>
      <c r="AR138" s="58"/>
      <c r="AS138" s="60"/>
      <c r="AT138" s="60"/>
      <c r="AU138" s="61"/>
      <c r="AV138" s="62"/>
      <c r="AW138" s="31">
        <f>IF(ISBLANK(P138),"",SUM(Z138:AS138,AU138:AV138))</f>
        <v>6</v>
      </c>
      <c r="AX138" s="29"/>
      <c r="AY138" s="75">
        <v>2.0</v>
      </c>
      <c r="AZ138" s="75"/>
      <c r="BA138" s="89"/>
      <c r="BB138" s="89"/>
      <c r="BC138" s="76">
        <v>6.0</v>
      </c>
      <c r="BD138" s="78"/>
      <c r="BE138" s="78"/>
      <c r="BF138" s="79">
        <v>1.0</v>
      </c>
      <c r="BG138" s="79">
        <v>3.0</v>
      </c>
      <c r="BH138" s="31">
        <f t="shared" si="64"/>
        <v>12</v>
      </c>
      <c r="BI138" s="81"/>
      <c r="BJ138" s="84">
        <f>IF(ISBLANK(A138),"",VLOOKUP(LEFT(A138,1),Coordinate,2,FALSE))</f>
        <v>2</v>
      </c>
      <c r="BK138" s="54">
        <f t="shared" si="69"/>
        <v>2</v>
      </c>
      <c r="BL138" s="303">
        <f t="shared" si="66"/>
        <v>74</v>
      </c>
      <c r="BM138" s="54">
        <f>IF(ISBLANK(A138),"",vlookup(LEFT(A138,1),Coordinate,9,false))</f>
        <v>5</v>
      </c>
      <c r="BN138" s="54">
        <f>IF(ISBLANK(A138),"",VLOOKUP(MID(A138,2,1),Coordinate,9,false))</f>
        <v>8</v>
      </c>
      <c r="BO138" s="54">
        <f>IF(ISBLANK(A138),"",VLOOKUP(MID(A138,3,1),Coordinate,9,false))</f>
        <v>17</v>
      </c>
      <c r="BP138" s="54">
        <f>IF(ISBLANK(A138),"",VLOOKUP(MID(A138,4,1),Coordinate,9,false))</f>
        <v>4</v>
      </c>
      <c r="BQ138" s="54">
        <f>IF(ISBLANK(A138),"",VLOOKUP(MID(A138,5,1),Coordinate,9,false))</f>
        <v>5</v>
      </c>
      <c r="BR138" s="54">
        <f>IF(ISBLANK(A138),"",VLOOKUP(MID(A138,6,1),Coordinate,9,false))</f>
        <v>11</v>
      </c>
      <c r="BS138" s="84">
        <f>IF(ISBLANK(A138),"",VLOOKUP(RIGHT(A138,1),Coordinate,9,false))</f>
        <v>24</v>
      </c>
      <c r="BT138" s="52"/>
    </row>
    <row r="139">
      <c r="A139" s="305" t="s">
        <v>1892</v>
      </c>
      <c r="B139" s="302" t="str">
        <f>IF(ISBLANK(A139),"",if(C139="","N",if(VLOOKUP(BL139,NewPlanet,3,false)=C139,"Y","N")))</f>
        <v>Y</v>
      </c>
      <c r="C139" s="287" t="s">
        <v>1283</v>
      </c>
      <c r="D139" s="52"/>
      <c r="E139" s="53" t="s">
        <v>119</v>
      </c>
      <c r="F139" s="52"/>
      <c r="G139" s="52"/>
      <c r="H139" s="52"/>
      <c r="I139" s="54">
        <f t="shared" si="67"/>
        <v>1</v>
      </c>
      <c r="J139" s="52"/>
      <c r="K139" s="53" t="s">
        <v>119</v>
      </c>
      <c r="L139" s="52"/>
      <c r="M139" s="52"/>
      <c r="N139" s="52"/>
      <c r="O139" s="54">
        <f t="shared" si="68"/>
        <v>1</v>
      </c>
      <c r="P139" s="55" t="s">
        <v>124</v>
      </c>
      <c r="Q139" s="64"/>
      <c r="R139" s="57" t="s">
        <v>131</v>
      </c>
      <c r="S139" s="66"/>
      <c r="T139" s="59" t="s">
        <v>124</v>
      </c>
      <c r="U139" s="67"/>
      <c r="V139" s="61"/>
      <c r="W139" s="70" t="s">
        <v>119</v>
      </c>
      <c r="X139" s="52"/>
      <c r="Y139" s="29"/>
      <c r="Z139" s="53"/>
      <c r="AA139" s="53"/>
      <c r="AB139" s="53"/>
      <c r="AC139" s="31"/>
      <c r="AD139" s="53"/>
      <c r="AE139" s="53"/>
      <c r="AF139" s="53"/>
      <c r="AG139" s="31"/>
      <c r="AH139" s="53"/>
      <c r="AI139" s="53"/>
      <c r="AJ139" s="53"/>
      <c r="AK139" s="31"/>
      <c r="AL139" s="53"/>
      <c r="AM139" s="53"/>
      <c r="AN139" s="53"/>
      <c r="AO139" s="64"/>
      <c r="AP139" s="64"/>
      <c r="AQ139" s="66"/>
      <c r="AR139" s="66"/>
      <c r="AS139" s="67"/>
      <c r="AT139" s="67"/>
      <c r="AU139" s="68"/>
      <c r="AV139" s="70"/>
      <c r="AW139" s="31">
        <f t="shared" ref="AW139:AW144" si="70">IF(ISBLANK(R139),"",SUM(Z139:AS139,AU139:AV139))</f>
        <v>0</v>
      </c>
      <c r="AX139" s="29"/>
      <c r="AY139" s="75"/>
      <c r="AZ139" s="75"/>
      <c r="BA139" s="89"/>
      <c r="BB139" s="89"/>
      <c r="BC139" s="76"/>
      <c r="BD139" s="78"/>
      <c r="BE139" s="78"/>
      <c r="BF139" s="79"/>
      <c r="BG139" s="79"/>
      <c r="BH139" s="31">
        <f t="shared" si="64"/>
        <v>0</v>
      </c>
      <c r="BI139" s="81" t="s">
        <v>1764</v>
      </c>
      <c r="BJ139" s="84">
        <f>IF(ISBLANK(A139),"",VLOOKUP(LEFT(A139,1),Coordinate,2,FALSE))</f>
        <v>2</v>
      </c>
      <c r="BK139" s="54">
        <f t="shared" si="69"/>
        <v>2</v>
      </c>
      <c r="BL139" s="303">
        <f t="shared" si="66"/>
        <v>66</v>
      </c>
      <c r="BM139" s="54">
        <f>IF(ISBLANK(A139),"",vlookup(LEFT(A139,1),Coordinate,9,false))</f>
        <v>5</v>
      </c>
      <c r="BN139" s="54">
        <f>IF(ISBLANK(A139),"",VLOOKUP(MID(A139,2,1),Coordinate,9,false))</f>
        <v>8</v>
      </c>
      <c r="BO139" s="54">
        <f>IF(ISBLANK(A139),"",VLOOKUP(MID(A139,3,1),Coordinate,9,false))</f>
        <v>20</v>
      </c>
      <c r="BP139" s="54">
        <f>IF(ISBLANK(A139),"",VLOOKUP(MID(A139,4,1),Coordinate,9,false))</f>
        <v>4</v>
      </c>
      <c r="BQ139" s="54">
        <f>IF(ISBLANK(A139),"",VLOOKUP(MID(A139,5,1),Coordinate,9,false))</f>
        <v>15</v>
      </c>
      <c r="BR139" s="54">
        <f>IF(ISBLANK(A139),"",VLOOKUP(MID(A139,6,1),Coordinate,9,false))</f>
        <v>12</v>
      </c>
      <c r="BS139" s="84">
        <f>IF(ISBLANK(A139),"",VLOOKUP(RIGHT(A139,1),Coordinate,9,false))</f>
        <v>2</v>
      </c>
      <c r="BT139" s="52"/>
    </row>
    <row r="140">
      <c r="A140" s="305" t="s">
        <v>301</v>
      </c>
      <c r="B140" s="302" t="str">
        <f>IF(ISBLANK(A140),"",if(C140="","N",if(VLOOKUP(BL140,NewPlanet,3,false)=C140,"Y","N")))</f>
        <v>Y</v>
      </c>
      <c r="C140" s="307" t="s">
        <v>1262</v>
      </c>
      <c r="D140" s="52"/>
      <c r="E140" s="52"/>
      <c r="F140" s="53" t="s">
        <v>119</v>
      </c>
      <c r="G140" s="52"/>
      <c r="H140" s="52"/>
      <c r="I140" s="54">
        <f t="shared" si="67"/>
        <v>1</v>
      </c>
      <c r="J140" s="53" t="s">
        <v>119</v>
      </c>
      <c r="K140" s="52"/>
      <c r="L140" s="52"/>
      <c r="M140" s="52"/>
      <c r="N140" s="52"/>
      <c r="O140" s="54">
        <f t="shared" si="68"/>
        <v>1</v>
      </c>
      <c r="P140" s="55" t="s">
        <v>131</v>
      </c>
      <c r="Q140" s="64" t="s">
        <v>119</v>
      </c>
      <c r="R140" s="57" t="s">
        <v>124</v>
      </c>
      <c r="S140" s="58"/>
      <c r="T140" s="59" t="s">
        <v>125</v>
      </c>
      <c r="U140" s="67" t="s">
        <v>119</v>
      </c>
      <c r="V140" s="61"/>
      <c r="W140" s="62"/>
      <c r="X140" s="53" t="s">
        <v>119</v>
      </c>
      <c r="Y140" s="63"/>
      <c r="Z140" s="53">
        <v>3.0</v>
      </c>
      <c r="AA140" s="53">
        <v>2.0</v>
      </c>
      <c r="AB140" s="53">
        <v>6.0</v>
      </c>
      <c r="AC140" s="65"/>
      <c r="AD140" s="52"/>
      <c r="AE140" s="52"/>
      <c r="AF140" s="52"/>
      <c r="AG140" s="65"/>
      <c r="AH140" s="52"/>
      <c r="AI140" s="52"/>
      <c r="AJ140" s="52"/>
      <c r="AK140" s="65"/>
      <c r="AL140" s="52"/>
      <c r="AM140" s="52"/>
      <c r="AN140" s="53">
        <v>1.0</v>
      </c>
      <c r="AO140" s="56"/>
      <c r="AP140" s="56"/>
      <c r="AQ140" s="58"/>
      <c r="AR140" s="58"/>
      <c r="AS140" s="60"/>
      <c r="AT140" s="60"/>
      <c r="AU140" s="61"/>
      <c r="AV140" s="62"/>
      <c r="AW140" s="31">
        <f t="shared" si="70"/>
        <v>12</v>
      </c>
      <c r="AX140" s="63"/>
      <c r="AY140" s="69"/>
      <c r="AZ140" s="75">
        <v>2.0</v>
      </c>
      <c r="BA140" s="71"/>
      <c r="BB140" s="71"/>
      <c r="BC140" s="76">
        <v>6.0</v>
      </c>
      <c r="BD140" s="73"/>
      <c r="BE140" s="73"/>
      <c r="BF140" s="74"/>
      <c r="BG140" s="74"/>
      <c r="BH140" s="31">
        <f t="shared" si="64"/>
        <v>8</v>
      </c>
      <c r="BI140" s="139"/>
      <c r="BJ140" s="84">
        <f>IF(ISBLANK(A140),"",VLOOKUP(LEFT(A140,1),Coordinate,2,FALSE))</f>
        <v>2</v>
      </c>
      <c r="BK140" s="54">
        <f t="shared" si="69"/>
        <v>2</v>
      </c>
      <c r="BL140" s="303">
        <f t="shared" si="66"/>
        <v>55</v>
      </c>
      <c r="BM140" s="54">
        <f>IF(ISBLANK(A140),"",vlookup(LEFT(A140,1),Coordinate,9,false))</f>
        <v>5</v>
      </c>
      <c r="BN140" s="54">
        <f>IF(ISBLANK(A140),"",VLOOKUP(MID(A140,2,1),Coordinate,9,false))</f>
        <v>11</v>
      </c>
      <c r="BO140" s="54">
        <f>IF(ISBLANK(A140),"",VLOOKUP(MID(A140,3,1),Coordinate,9,false))</f>
        <v>0</v>
      </c>
      <c r="BP140" s="54">
        <f>IF(ISBLANK(A140),"",VLOOKUP(MID(A140,4,1),Coordinate,9,false))</f>
        <v>12</v>
      </c>
      <c r="BQ140" s="54">
        <f>IF(ISBLANK(A140),"",VLOOKUP(MID(A140,5,1),Coordinate,9,false))</f>
        <v>8</v>
      </c>
      <c r="BR140" s="54">
        <f>IF(ISBLANK(A140),"",VLOOKUP(MID(A140,6,1),Coordinate,9,false))</f>
        <v>13</v>
      </c>
      <c r="BS140" s="84">
        <f>IF(ISBLANK(A140),"",VLOOKUP(RIGHT(A140,1),Coordinate,9,false))</f>
        <v>6</v>
      </c>
      <c r="BT140" s="52"/>
    </row>
    <row r="141">
      <c r="A141" s="305" t="s">
        <v>326</v>
      </c>
      <c r="B141" s="302" t="str">
        <f>IF(ISBLANK(A141),"",if(C141="","N",if(VLOOKUP(BL141,NewPlanet,3,false)=C141,"Y","N")))</f>
        <v>Y</v>
      </c>
      <c r="C141" s="390" t="s">
        <v>1254</v>
      </c>
      <c r="D141" s="52"/>
      <c r="E141" s="52"/>
      <c r="F141" s="52"/>
      <c r="G141" s="53" t="s">
        <v>119</v>
      </c>
      <c r="H141" s="52"/>
      <c r="I141" s="54">
        <f t="shared" si="67"/>
        <v>1</v>
      </c>
      <c r="J141" s="52"/>
      <c r="K141" s="52"/>
      <c r="L141" s="53" t="s">
        <v>119</v>
      </c>
      <c r="M141" s="52"/>
      <c r="N141" s="52"/>
      <c r="O141" s="54">
        <f t="shared" si="68"/>
        <v>1</v>
      </c>
      <c r="P141" s="55" t="s">
        <v>124</v>
      </c>
      <c r="Q141" s="56"/>
      <c r="R141" s="57" t="s">
        <v>131</v>
      </c>
      <c r="S141" s="66" t="s">
        <v>119</v>
      </c>
      <c r="T141" s="59" t="s">
        <v>394</v>
      </c>
      <c r="U141" s="60"/>
      <c r="V141" s="61"/>
      <c r="W141" s="70" t="s">
        <v>119</v>
      </c>
      <c r="X141" s="53" t="s">
        <v>119</v>
      </c>
      <c r="Y141" s="63"/>
      <c r="Z141" s="53">
        <v>2.0</v>
      </c>
      <c r="AA141" s="53">
        <v>3.0</v>
      </c>
      <c r="AB141" s="53">
        <v>3.0</v>
      </c>
      <c r="AC141" s="65"/>
      <c r="AD141" s="52"/>
      <c r="AE141" s="52"/>
      <c r="AF141" s="52"/>
      <c r="AG141" s="65"/>
      <c r="AH141" s="53">
        <v>1.0</v>
      </c>
      <c r="AI141" s="52"/>
      <c r="AJ141" s="52"/>
      <c r="AK141" s="65"/>
      <c r="AL141" s="52"/>
      <c r="AM141" s="52"/>
      <c r="AN141" s="52"/>
      <c r="AO141" s="56"/>
      <c r="AP141" s="56"/>
      <c r="AQ141" s="58"/>
      <c r="AR141" s="58"/>
      <c r="AS141" s="60"/>
      <c r="AT141" s="60"/>
      <c r="AU141" s="61"/>
      <c r="AV141" s="62"/>
      <c r="AW141" s="31">
        <f t="shared" si="70"/>
        <v>9</v>
      </c>
      <c r="AX141" s="63"/>
      <c r="AY141" s="69"/>
      <c r="AZ141" s="69"/>
      <c r="BA141" s="71"/>
      <c r="BB141" s="89">
        <v>3.0</v>
      </c>
      <c r="BC141" s="72"/>
      <c r="BD141" s="73"/>
      <c r="BE141" s="73"/>
      <c r="BF141" s="79">
        <v>8.0</v>
      </c>
      <c r="BG141" s="74"/>
      <c r="BH141" s="31">
        <f t="shared" si="64"/>
        <v>11</v>
      </c>
      <c r="BI141" s="139"/>
      <c r="BJ141" s="84">
        <f>IF(ISBLANK(A141),"",VLOOKUP(LEFT(A141,1),Coordinate,2,FALSE))</f>
        <v>2</v>
      </c>
      <c r="BK141" s="54">
        <f t="shared" si="69"/>
        <v>2</v>
      </c>
      <c r="BL141" s="303">
        <f t="shared" si="66"/>
        <v>51</v>
      </c>
      <c r="BM141" s="54">
        <f>IF(ISBLANK(A141),"",vlookup(LEFT(A141,1),Coordinate,9,false))</f>
        <v>5</v>
      </c>
      <c r="BN141" s="54">
        <f>IF(ISBLANK(A141),"",VLOOKUP(MID(A141,2,1),Coordinate,9,false))</f>
        <v>11</v>
      </c>
      <c r="BO141" s="54">
        <f>IF(ISBLANK(A141),"",VLOOKUP(MID(A141,3,1),Coordinate,9,false))</f>
        <v>4</v>
      </c>
      <c r="BP141" s="54">
        <f>IF(ISBLANK(A141),"",VLOOKUP(MID(A141,4,1),Coordinate,9,false))</f>
        <v>4</v>
      </c>
      <c r="BQ141" s="54">
        <f>IF(ISBLANK(A141),"",VLOOKUP(MID(A141,5,1),Coordinate,9,false))</f>
        <v>8</v>
      </c>
      <c r="BR141" s="54">
        <f>IF(ISBLANK(A141),"",VLOOKUP(MID(A141,6,1),Coordinate,9,false))</f>
        <v>13</v>
      </c>
      <c r="BS141" s="84">
        <f>IF(ISBLANK(A141),"",VLOOKUP(RIGHT(A141,1),Coordinate,9,false))</f>
        <v>6</v>
      </c>
      <c r="BT141" s="52"/>
    </row>
    <row r="142">
      <c r="A142" s="305" t="s">
        <v>1617</v>
      </c>
      <c r="B142" s="302" t="str">
        <f>IF(ISBLANK(A142),"",if(C142="","N",if(VLOOKUP(BL142,NewPlanet,3,false)=C142,"Y","N")))</f>
        <v>Y</v>
      </c>
      <c r="C142" s="287" t="s">
        <v>1316</v>
      </c>
      <c r="D142" s="52"/>
      <c r="E142" s="53"/>
      <c r="F142" s="53" t="s">
        <v>119</v>
      </c>
      <c r="G142" s="52"/>
      <c r="H142" s="53"/>
      <c r="I142" s="54">
        <f t="shared" si="67"/>
        <v>1</v>
      </c>
      <c r="J142" s="52"/>
      <c r="K142" s="53" t="s">
        <v>119</v>
      </c>
      <c r="L142" s="52"/>
      <c r="M142" s="52"/>
      <c r="N142" s="53"/>
      <c r="O142" s="54">
        <f t="shared" si="68"/>
        <v>1</v>
      </c>
      <c r="P142" s="55" t="s">
        <v>131</v>
      </c>
      <c r="Q142" s="64" t="s">
        <v>119</v>
      </c>
      <c r="R142" s="57" t="s">
        <v>123</v>
      </c>
      <c r="S142" s="66"/>
      <c r="T142" s="59" t="s">
        <v>124</v>
      </c>
      <c r="U142" s="67"/>
      <c r="V142" s="68"/>
      <c r="W142" s="70" t="s">
        <v>119</v>
      </c>
      <c r="X142" s="52"/>
      <c r="Y142" s="29"/>
      <c r="Z142" s="53">
        <v>4.0</v>
      </c>
      <c r="AA142" s="53">
        <v>5.0</v>
      </c>
      <c r="AB142" s="53"/>
      <c r="AC142" s="31"/>
      <c r="AD142" s="53"/>
      <c r="AE142" s="53"/>
      <c r="AF142" s="53"/>
      <c r="AG142" s="31"/>
      <c r="AH142" s="53"/>
      <c r="AI142" s="53"/>
      <c r="AJ142" s="53"/>
      <c r="AK142" s="31"/>
      <c r="AL142" s="53"/>
      <c r="AM142" s="53"/>
      <c r="AN142" s="53"/>
      <c r="AO142" s="64"/>
      <c r="AP142" s="64"/>
      <c r="AQ142" s="66">
        <v>3.0</v>
      </c>
      <c r="AR142" s="66"/>
      <c r="AS142" s="67"/>
      <c r="AT142" s="67"/>
      <c r="AU142" s="68"/>
      <c r="AV142" s="70">
        <v>3.0</v>
      </c>
      <c r="AW142" s="31">
        <f t="shared" si="70"/>
        <v>15</v>
      </c>
      <c r="AX142" s="29"/>
      <c r="AY142" s="75"/>
      <c r="AZ142" s="75"/>
      <c r="BA142" s="89"/>
      <c r="BB142" s="89">
        <v>5.0</v>
      </c>
      <c r="BC142" s="76"/>
      <c r="BD142" s="78"/>
      <c r="BE142" s="78"/>
      <c r="BF142" s="79"/>
      <c r="BG142" s="79"/>
      <c r="BH142" s="31">
        <f t="shared" si="64"/>
        <v>5</v>
      </c>
      <c r="BI142" s="81"/>
      <c r="BJ142" s="84">
        <f>IF(ISBLANK(A142),"",VLOOKUP(LEFT(A142,1),Coordinate,2,FALSE))</f>
        <v>2</v>
      </c>
      <c r="BK142" s="54">
        <f t="shared" si="69"/>
        <v>2</v>
      </c>
      <c r="BL142" s="303">
        <f t="shared" si="66"/>
        <v>78</v>
      </c>
      <c r="BM142" s="54">
        <f>IF(ISBLANK(A142),"",vlookup(LEFT(A142,1),Coordinate,9,false))</f>
        <v>5</v>
      </c>
      <c r="BN142" s="54">
        <f>IF(ISBLANK(A142),"",VLOOKUP(MID(A142,2,1),Coordinate,9,false))</f>
        <v>14</v>
      </c>
      <c r="BO142" s="54">
        <f>IF(ISBLANK(A142),"",VLOOKUP(MID(A142,3,1),Coordinate,9,false))</f>
        <v>17</v>
      </c>
      <c r="BP142" s="54">
        <f>IF(ISBLANK(A142),"",VLOOKUP(MID(A142,4,1),Coordinate,9,false))</f>
        <v>22</v>
      </c>
      <c r="BQ142" s="54">
        <f>IF(ISBLANK(A142),"",VLOOKUP(MID(A142,5,1),Coordinate,9,false))</f>
        <v>0</v>
      </c>
      <c r="BR142" s="54">
        <f>IF(ISBLANK(A142),"",VLOOKUP(MID(A142,6,1),Coordinate,9,false))</f>
        <v>17</v>
      </c>
      <c r="BS142" s="84">
        <f>IF(ISBLANK(A142),"",VLOOKUP(RIGHT(A142,1),Coordinate,9,false))</f>
        <v>3</v>
      </c>
      <c r="BT142" s="53"/>
    </row>
    <row r="143">
      <c r="A143" s="305" t="s">
        <v>1899</v>
      </c>
      <c r="B143" s="302" t="str">
        <f>IF(ISBLANK(A143),"",if(C143="","N",if(VLOOKUP(BL143,NewPlanet,3,false)=C143,"Y","N")))</f>
        <v>Y</v>
      </c>
      <c r="C143" s="287" t="s">
        <v>1287</v>
      </c>
      <c r="D143" s="52"/>
      <c r="E143" s="53"/>
      <c r="F143" s="53" t="s">
        <v>119</v>
      </c>
      <c r="G143" s="52"/>
      <c r="H143" s="53"/>
      <c r="I143" s="54">
        <f t="shared" si="67"/>
        <v>1</v>
      </c>
      <c r="J143" s="52"/>
      <c r="K143" s="53" t="s">
        <v>119</v>
      </c>
      <c r="L143" s="52"/>
      <c r="M143" s="52"/>
      <c r="N143" s="53"/>
      <c r="O143" s="54">
        <f t="shared" si="68"/>
        <v>1</v>
      </c>
      <c r="P143" s="55" t="s">
        <v>123</v>
      </c>
      <c r="Q143" s="64"/>
      <c r="R143" s="57" t="s">
        <v>124</v>
      </c>
      <c r="S143" s="66"/>
      <c r="T143" s="59" t="s">
        <v>124</v>
      </c>
      <c r="U143" s="67"/>
      <c r="V143" s="68"/>
      <c r="W143" s="70" t="s">
        <v>119</v>
      </c>
      <c r="X143" s="52"/>
      <c r="Y143" s="29"/>
      <c r="Z143" s="53">
        <v>3.0</v>
      </c>
      <c r="AA143" s="53">
        <v>4.0</v>
      </c>
      <c r="AB143" s="53">
        <v>5.0</v>
      </c>
      <c r="AC143" s="31"/>
      <c r="AD143" s="53"/>
      <c r="AE143" s="53"/>
      <c r="AF143" s="53"/>
      <c r="AG143" s="31"/>
      <c r="AH143" s="53"/>
      <c r="AI143" s="53"/>
      <c r="AJ143" s="53"/>
      <c r="AK143" s="31"/>
      <c r="AL143" s="53"/>
      <c r="AM143" s="53"/>
      <c r="AN143" s="53"/>
      <c r="AO143" s="64">
        <v>3.0</v>
      </c>
      <c r="AP143" s="64"/>
      <c r="AQ143" s="66"/>
      <c r="AR143" s="66"/>
      <c r="AS143" s="67"/>
      <c r="AT143" s="67"/>
      <c r="AU143" s="68"/>
      <c r="AV143" s="70"/>
      <c r="AW143" s="31">
        <f t="shared" si="70"/>
        <v>15</v>
      </c>
      <c r="AX143" s="29"/>
      <c r="AY143" s="75"/>
      <c r="AZ143" s="75"/>
      <c r="BA143" s="89"/>
      <c r="BB143" s="89"/>
      <c r="BC143" s="76"/>
      <c r="BD143" s="78"/>
      <c r="BE143" s="78"/>
      <c r="BF143" s="79">
        <v>3.0</v>
      </c>
      <c r="BG143" s="79">
        <v>2.0</v>
      </c>
      <c r="BH143" s="31">
        <f t="shared" si="64"/>
        <v>5</v>
      </c>
      <c r="BI143" s="81"/>
      <c r="BJ143" s="84">
        <f>IF(ISBLANK(A143),"",VLOOKUP(LEFT(A143,1),Coordinate,2,FALSE))</f>
        <v>2</v>
      </c>
      <c r="BK143" s="54">
        <f t="shared" si="69"/>
        <v>2</v>
      </c>
      <c r="BL143" s="303">
        <f t="shared" si="66"/>
        <v>68</v>
      </c>
      <c r="BM143" s="54">
        <f>IF(ISBLANK(A143),"",vlookup(LEFT(A143,1),Coordinate,9,false))</f>
        <v>5</v>
      </c>
      <c r="BN143" s="54">
        <f>IF(ISBLANK(A143),"",VLOOKUP(MID(A143,2,1),Coordinate,9,false))</f>
        <v>17</v>
      </c>
      <c r="BO143" s="54">
        <f>IF(ISBLANK(A143),"",VLOOKUP(MID(A143,3,1),Coordinate,9,false))</f>
        <v>8</v>
      </c>
      <c r="BP143" s="54">
        <f>IF(ISBLANK(A143),"",VLOOKUP(MID(A143,4,1),Coordinate,9,false))</f>
        <v>4</v>
      </c>
      <c r="BQ143" s="54">
        <f>IF(ISBLANK(A143),"",VLOOKUP(MID(A143,5,1),Coordinate,9,false))</f>
        <v>13</v>
      </c>
      <c r="BR143" s="54">
        <f>IF(ISBLANK(A143),"",VLOOKUP(MID(A143,6,1),Coordinate,9,false))</f>
        <v>3</v>
      </c>
      <c r="BS143" s="84">
        <f>IF(ISBLANK(A143),"",VLOOKUP(RIGHT(A143,1),Coordinate,9,false))</f>
        <v>18</v>
      </c>
      <c r="BT143" s="53"/>
    </row>
    <row r="144">
      <c r="A144" s="408" t="s">
        <v>1902</v>
      </c>
      <c r="B144" s="302" t="str">
        <f>IF(ISBLANK(A144),"",if(C144="","N",if(VLOOKUP(BL144,NewPlanet,3,false)=C144,"Y","N")))</f>
        <v>Y</v>
      </c>
      <c r="C144" s="287" t="s">
        <v>1251</v>
      </c>
      <c r="D144" s="52"/>
      <c r="E144" s="52"/>
      <c r="F144" s="52"/>
      <c r="G144" s="52"/>
      <c r="H144" s="53" t="s">
        <v>119</v>
      </c>
      <c r="I144" s="54">
        <f t="shared" si="67"/>
        <v>1</v>
      </c>
      <c r="J144" s="52"/>
      <c r="K144" s="52"/>
      <c r="L144" s="52"/>
      <c r="M144" s="52"/>
      <c r="N144" s="53" t="s">
        <v>119</v>
      </c>
      <c r="O144" s="54">
        <f t="shared" si="68"/>
        <v>1</v>
      </c>
      <c r="P144" s="55" t="s">
        <v>123</v>
      </c>
      <c r="Q144" s="64" t="s">
        <v>119</v>
      </c>
      <c r="R144" s="57" t="s">
        <v>124</v>
      </c>
      <c r="S144" s="58"/>
      <c r="T144" s="59" t="s">
        <v>125</v>
      </c>
      <c r="U144" s="67" t="s">
        <v>119</v>
      </c>
      <c r="V144" s="61"/>
      <c r="W144" s="70" t="s">
        <v>119</v>
      </c>
      <c r="X144" s="52"/>
      <c r="Y144" s="63"/>
      <c r="Z144" s="53">
        <v>2.0</v>
      </c>
      <c r="AA144" s="53">
        <v>4.0</v>
      </c>
      <c r="AB144" s="53"/>
      <c r="AC144" s="65"/>
      <c r="AD144" s="52"/>
      <c r="AE144" s="52"/>
      <c r="AF144" s="52"/>
      <c r="AG144" s="65"/>
      <c r="AH144" s="52"/>
      <c r="AI144" s="52"/>
      <c r="AJ144" s="52"/>
      <c r="AK144" s="65"/>
      <c r="AL144" s="52"/>
      <c r="AM144" s="52"/>
      <c r="AN144" s="52"/>
      <c r="AO144" s="56"/>
      <c r="AP144" s="56"/>
      <c r="AQ144" s="58"/>
      <c r="AR144" s="58"/>
      <c r="AS144" s="60"/>
      <c r="AT144" s="60"/>
      <c r="AU144" s="61"/>
      <c r="AV144" s="62"/>
      <c r="AW144" s="31">
        <f t="shared" si="70"/>
        <v>6</v>
      </c>
      <c r="AX144" s="63"/>
      <c r="AY144" s="69"/>
      <c r="AZ144" s="69"/>
      <c r="BA144" s="71"/>
      <c r="BB144" s="71"/>
      <c r="BC144" s="72"/>
      <c r="BD144" s="73"/>
      <c r="BE144" s="73"/>
      <c r="BF144" s="74"/>
      <c r="BG144" s="74"/>
      <c r="BH144" s="31">
        <f t="shared" si="64"/>
        <v>0</v>
      </c>
      <c r="BI144" s="139"/>
      <c r="BJ144" s="84">
        <f>IF(ISBLANK(A144),"",VLOOKUP(LEFT(A144,1),Coordinate,2,FALSE))</f>
        <v>2</v>
      </c>
      <c r="BK144" s="54">
        <f t="shared" si="69"/>
        <v>2</v>
      </c>
      <c r="BL144" s="303">
        <f t="shared" si="66"/>
        <v>49</v>
      </c>
      <c r="BM144" s="54">
        <f>IF(ISBLANK(A144),"",vlookup(LEFT(A144,1),Coordinate,9,false))</f>
        <v>5</v>
      </c>
      <c r="BN144" s="54">
        <f>IF(ISBLANK(A144),"",VLOOKUP(MID(A144,2,1),Coordinate,9,false))</f>
        <v>17</v>
      </c>
      <c r="BO144" s="54">
        <f>IF(ISBLANK(A144),"",VLOOKUP(MID(A144,3,1),Coordinate,9,false))</f>
        <v>11</v>
      </c>
      <c r="BP144" s="54">
        <f>IF(ISBLANK(A144),"",VLOOKUP(MID(A144,4,1),Coordinate,9,false))</f>
        <v>10</v>
      </c>
      <c r="BQ144" s="54">
        <f>IF(ISBLANK(A144),"",VLOOKUP(MID(A144,5,1),Coordinate,9,false))</f>
        <v>6</v>
      </c>
      <c r="BR144" s="54">
        <f>IF(ISBLANK(A144),"",VLOOKUP(MID(A144,6,1),Coordinate,9,false))</f>
        <v>0</v>
      </c>
      <c r="BS144" s="84">
        <f>IF(ISBLANK(A144),"",VLOOKUP(RIGHT(A144,1),Coordinate,9,false))</f>
        <v>0</v>
      </c>
      <c r="BT144" s="53"/>
    </row>
    <row r="145">
      <c r="A145" s="305" t="s">
        <v>1904</v>
      </c>
      <c r="B145" s="303" t="s">
        <v>119</v>
      </c>
      <c r="C145" s="307" t="s">
        <v>1289</v>
      </c>
      <c r="D145" s="52"/>
      <c r="E145" s="53"/>
      <c r="F145" s="52"/>
      <c r="G145" s="52"/>
      <c r="H145" s="53" t="s">
        <v>119</v>
      </c>
      <c r="I145" s="113">
        <v>1.0</v>
      </c>
      <c r="J145" s="52"/>
      <c r="K145" s="53"/>
      <c r="L145" s="53" t="s">
        <v>119</v>
      </c>
      <c r="M145" s="52"/>
      <c r="N145" s="53"/>
      <c r="O145" s="113">
        <v>1.0</v>
      </c>
      <c r="P145" s="55" t="s">
        <v>124</v>
      </c>
      <c r="Q145" s="64"/>
      <c r="R145" s="57" t="s">
        <v>124</v>
      </c>
      <c r="S145" s="66"/>
      <c r="T145" s="59" t="s">
        <v>124</v>
      </c>
      <c r="U145" s="67"/>
      <c r="V145" s="68" t="s">
        <v>119</v>
      </c>
      <c r="W145" s="70"/>
      <c r="X145" s="52"/>
      <c r="Y145" s="29"/>
      <c r="Z145" s="53">
        <v>5.0</v>
      </c>
      <c r="AA145" s="53">
        <v>4.0</v>
      </c>
      <c r="AB145" s="53">
        <v>4.0</v>
      </c>
      <c r="AC145" s="31"/>
      <c r="AD145" s="53"/>
      <c r="AE145" s="53"/>
      <c r="AF145" s="53"/>
      <c r="AG145" s="31"/>
      <c r="AH145" s="53"/>
      <c r="AI145" s="53">
        <v>1.0</v>
      </c>
      <c r="AJ145" s="53"/>
      <c r="AK145" s="31"/>
      <c r="AL145" s="53"/>
      <c r="AM145" s="53"/>
      <c r="AN145" s="53"/>
      <c r="AO145" s="64"/>
      <c r="AP145" s="64"/>
      <c r="AQ145" s="66"/>
      <c r="AR145" s="66"/>
      <c r="AS145" s="67"/>
      <c r="AT145" s="67"/>
      <c r="AU145" s="68"/>
      <c r="AV145" s="70"/>
      <c r="AW145" s="31">
        <v>14.0</v>
      </c>
      <c r="AX145" s="29"/>
      <c r="AY145" s="75"/>
      <c r="AZ145" s="75"/>
      <c r="BA145" s="89"/>
      <c r="BB145" s="89"/>
      <c r="BC145" s="76"/>
      <c r="BD145" s="78">
        <v>7.0</v>
      </c>
      <c r="BE145" s="78"/>
      <c r="BF145" s="79"/>
      <c r="BG145" s="79"/>
      <c r="BH145" s="31">
        <f t="shared" si="64"/>
        <v>7</v>
      </c>
      <c r="BI145" s="81"/>
      <c r="BJ145" s="84">
        <f>IF(ISBLANK(A145),"",VLOOKUP(LEFT(A145,1),Coordinate,2,FALSE))</f>
        <v>2</v>
      </c>
      <c r="BK145" s="54">
        <f t="shared" si="69"/>
        <v>2</v>
      </c>
      <c r="BL145" s="303">
        <f t="shared" si="66"/>
        <v>69</v>
      </c>
      <c r="BM145" s="54">
        <f>IF(ISBLANK(A145),"",vlookup(LEFT(A145,1),Coordinate,9,false))</f>
        <v>5</v>
      </c>
      <c r="BN145" s="54">
        <f>IF(ISBLANK(A145),"",VLOOKUP(MID(A145,2,1),Coordinate,9,false))</f>
        <v>17</v>
      </c>
      <c r="BO145" s="54">
        <f>IF(ISBLANK(A145),"",VLOOKUP(MID(A145,3,1),Coordinate,9,false))</f>
        <v>14</v>
      </c>
      <c r="BP145" s="54">
        <f>IF(ISBLANK(A145),"",VLOOKUP(MID(A145,4,1),Coordinate,9,false))</f>
        <v>19</v>
      </c>
      <c r="BQ145" s="54">
        <f>IF(ISBLANK(A145),"",VLOOKUP(MID(A145,5,1),Coordinate,9,false))</f>
        <v>7</v>
      </c>
      <c r="BR145" s="54">
        <f>IF(ISBLANK(A145),"",VLOOKUP(MID(A145,6,1),Coordinate,9,false))</f>
        <v>4</v>
      </c>
      <c r="BS145" s="84">
        <f>IF(ISBLANK(A145),"",VLOOKUP(RIGHT(A145,1),Coordinate,9,false))</f>
        <v>3</v>
      </c>
      <c r="BT145" s="52"/>
    </row>
    <row r="146">
      <c r="A146" s="305" t="s">
        <v>1906</v>
      </c>
      <c r="B146" s="302" t="str">
        <f>IF(ISBLANK(A146),"",if(C146="","N",if(VLOOKUP(BL146,NewPlanet,3,false)=C146,"Y","N")))</f>
        <v>Y</v>
      </c>
      <c r="C146" s="287" t="s">
        <v>1312</v>
      </c>
      <c r="D146" s="52"/>
      <c r="E146" s="53"/>
      <c r="F146" s="52"/>
      <c r="G146" s="52"/>
      <c r="H146" s="53" t="s">
        <v>119</v>
      </c>
      <c r="I146" s="54">
        <f t="shared" ref="I146:I173" si="71">IF(ISBLANK(A146),"",COUNTA(D146:H146))</f>
        <v>1</v>
      </c>
      <c r="J146" s="52"/>
      <c r="K146" s="53"/>
      <c r="L146" s="52"/>
      <c r="M146" s="52"/>
      <c r="N146" s="53" t="s">
        <v>119</v>
      </c>
      <c r="O146" s="54">
        <f t="shared" ref="O146:O173" si="72">IF(ISBLANK(A146),"",COUNTA(J146:N146))</f>
        <v>1</v>
      </c>
      <c r="P146" s="55" t="s">
        <v>131</v>
      </c>
      <c r="Q146" s="64"/>
      <c r="R146" s="57" t="s">
        <v>131</v>
      </c>
      <c r="S146" s="66"/>
      <c r="T146" s="59" t="s">
        <v>125</v>
      </c>
      <c r="U146" s="67"/>
      <c r="V146" s="68" t="s">
        <v>119</v>
      </c>
      <c r="W146" s="70"/>
      <c r="X146" s="52"/>
      <c r="Y146" s="29"/>
      <c r="Z146" s="53">
        <v>3.0</v>
      </c>
      <c r="AA146" s="53">
        <v>3.0</v>
      </c>
      <c r="AB146" s="53"/>
      <c r="AC146" s="31"/>
      <c r="AD146" s="53"/>
      <c r="AE146" s="53"/>
      <c r="AF146" s="53"/>
      <c r="AG146" s="31"/>
      <c r="AH146" s="53"/>
      <c r="AI146" s="53"/>
      <c r="AJ146" s="53"/>
      <c r="AK146" s="31"/>
      <c r="AL146" s="53"/>
      <c r="AM146" s="53"/>
      <c r="AN146" s="53"/>
      <c r="AO146" s="64"/>
      <c r="AP146" s="64">
        <v>2.0</v>
      </c>
      <c r="AQ146" s="66"/>
      <c r="AR146" s="66">
        <v>3.0</v>
      </c>
      <c r="AS146" s="67">
        <v>1.0</v>
      </c>
      <c r="AT146" s="67" t="s">
        <v>685</v>
      </c>
      <c r="AU146" s="68"/>
      <c r="AV146" s="70"/>
      <c r="AW146" s="31">
        <f t="shared" ref="AW146:AW173" si="73">IF(ISBLANK(R146),"",SUM(Z146:AS146,AU146:AV146))</f>
        <v>12</v>
      </c>
      <c r="AX146" s="29"/>
      <c r="AY146" s="75"/>
      <c r="AZ146" s="75"/>
      <c r="BA146" s="89"/>
      <c r="BB146" s="89"/>
      <c r="BC146" s="76"/>
      <c r="BD146" s="78">
        <v>8.0</v>
      </c>
      <c r="BE146" s="78"/>
      <c r="BF146" s="79"/>
      <c r="BG146" s="79"/>
      <c r="BH146" s="31">
        <f t="shared" si="64"/>
        <v>8</v>
      </c>
      <c r="BI146" s="81"/>
      <c r="BJ146" s="84">
        <f>IF(ISBLANK(A146),"",VLOOKUP(LEFT(A146,1),Coordinate,2,FALSE))</f>
        <v>2</v>
      </c>
      <c r="BK146" s="54">
        <f t="shared" si="69"/>
        <v>2</v>
      </c>
      <c r="BL146" s="303">
        <f t="shared" si="66"/>
        <v>76</v>
      </c>
      <c r="BM146" s="54">
        <f>IF(ISBLANK(A146),"",vlookup(LEFT(A146,1),Coordinate,9,false))</f>
        <v>5</v>
      </c>
      <c r="BN146" s="54">
        <f>IF(ISBLANK(A146),"",VLOOKUP(MID(A146,2,1),Coordinate,9,false))</f>
        <v>20</v>
      </c>
      <c r="BO146" s="54">
        <f>IF(ISBLANK(A146),"",VLOOKUP(MID(A146,3,1),Coordinate,9,false))</f>
        <v>2</v>
      </c>
      <c r="BP146" s="54">
        <f>IF(ISBLANK(A146),"",VLOOKUP(MID(A146,4,1),Coordinate,9,false))</f>
        <v>10</v>
      </c>
      <c r="BQ146" s="54">
        <f>IF(ISBLANK(A146),"",VLOOKUP(MID(A146,5,1),Coordinate,9,false))</f>
        <v>4</v>
      </c>
      <c r="BR146" s="54">
        <f>IF(ISBLANK(A146),"",VLOOKUP(MID(A146,6,1),Coordinate,9,false))</f>
        <v>17</v>
      </c>
      <c r="BS146" s="84">
        <f>IF(ISBLANK(A146),"",VLOOKUP(RIGHT(A146,1),Coordinate,9,false))</f>
        <v>18</v>
      </c>
      <c r="BT146" s="52"/>
    </row>
    <row r="147" ht="13.5" customHeight="1">
      <c r="A147" s="305" t="s">
        <v>342</v>
      </c>
      <c r="B147" s="302" t="str">
        <f>IF(ISBLANK(A147),"",if(C147="","N",if(VLOOKUP(BL147,NewPlanet,3,false)=C147,"Y","N")))</f>
        <v>Y</v>
      </c>
      <c r="C147" s="306" t="s">
        <v>1350</v>
      </c>
      <c r="D147" s="52"/>
      <c r="E147" s="52"/>
      <c r="F147" s="53" t="s">
        <v>119</v>
      </c>
      <c r="G147" s="52"/>
      <c r="H147" s="52"/>
      <c r="I147" s="54">
        <f t="shared" si="71"/>
        <v>1</v>
      </c>
      <c r="J147" s="52"/>
      <c r="K147" s="52"/>
      <c r="L147" s="52"/>
      <c r="M147" s="53" t="s">
        <v>119</v>
      </c>
      <c r="N147" s="52"/>
      <c r="O147" s="54">
        <f t="shared" si="72"/>
        <v>1</v>
      </c>
      <c r="P147" s="55" t="s">
        <v>123</v>
      </c>
      <c r="Q147" s="56"/>
      <c r="R147" s="57" t="s">
        <v>131</v>
      </c>
      <c r="S147" s="58"/>
      <c r="T147" s="59" t="s">
        <v>124</v>
      </c>
      <c r="U147" s="60"/>
      <c r="V147" s="68" t="s">
        <v>119</v>
      </c>
      <c r="W147" s="70" t="s">
        <v>119</v>
      </c>
      <c r="X147" s="52"/>
      <c r="Y147" s="63"/>
      <c r="Z147" s="52"/>
      <c r="AA147" s="52"/>
      <c r="AB147" s="52"/>
      <c r="AC147" s="65"/>
      <c r="AD147" s="52"/>
      <c r="AE147" s="52"/>
      <c r="AF147" s="52"/>
      <c r="AG147" s="65"/>
      <c r="AH147" s="52"/>
      <c r="AI147" s="52"/>
      <c r="AJ147" s="52"/>
      <c r="AK147" s="65"/>
      <c r="AL147" s="52"/>
      <c r="AM147" s="52"/>
      <c r="AN147" s="52"/>
      <c r="AO147" s="56"/>
      <c r="AP147" s="56"/>
      <c r="AQ147" s="58"/>
      <c r="AR147" s="58"/>
      <c r="AS147" s="60"/>
      <c r="AT147" s="60"/>
      <c r="AU147" s="61"/>
      <c r="AV147" s="62"/>
      <c r="AW147" s="31">
        <f t="shared" si="73"/>
        <v>0</v>
      </c>
      <c r="AX147" s="63"/>
      <c r="AY147" s="69"/>
      <c r="AZ147" s="69"/>
      <c r="BA147" s="71"/>
      <c r="BB147" s="71"/>
      <c r="BC147" s="72"/>
      <c r="BD147" s="73"/>
      <c r="BE147" s="73"/>
      <c r="BF147" s="74"/>
      <c r="BG147" s="74"/>
      <c r="BH147" s="31">
        <f t="shared" si="64"/>
        <v>0</v>
      </c>
      <c r="BI147" s="81" t="s">
        <v>1909</v>
      </c>
      <c r="BJ147" s="84">
        <f>IF(ISBLANK(A147),"",VLOOKUP(LEFT(A147,1),Coordinate,2,FALSE))</f>
        <v>2</v>
      </c>
      <c r="BK147" s="54">
        <f t="shared" si="69"/>
        <v>2</v>
      </c>
      <c r="BL147" s="303">
        <f t="shared" si="66"/>
        <v>95</v>
      </c>
      <c r="BM147" s="54">
        <f>IF(ISBLANK(A147),"",vlookup(LEFT(A147,1),Coordinate,9,false))</f>
        <v>5</v>
      </c>
      <c r="BN147" s="54">
        <f>IF(ISBLANK(A147),"",VLOOKUP(MID(A147,2,1),Coordinate,9,false))</f>
        <v>20</v>
      </c>
      <c r="BO147" s="54">
        <f>IF(ISBLANK(A147),"",VLOOKUP(MID(A147,3,1),Coordinate,9,false))</f>
        <v>2</v>
      </c>
      <c r="BP147" s="54">
        <f>IF(ISBLANK(A147),"",VLOOKUP(MID(A147,4,1),Coordinate,9,false))</f>
        <v>10</v>
      </c>
      <c r="BQ147" s="54">
        <f>IF(ISBLANK(A147),"",VLOOKUP(MID(A147,5,1),Coordinate,9,false))</f>
        <v>24</v>
      </c>
      <c r="BR147" s="54">
        <f>IF(ISBLANK(A147),"",VLOOKUP(MID(A147,6,1),Coordinate,9,false))</f>
        <v>14</v>
      </c>
      <c r="BS147" s="84">
        <f>IF(ISBLANK(A147),"",VLOOKUP(RIGHT(A147,1),Coordinate,9,false))</f>
        <v>20</v>
      </c>
      <c r="BT147" s="52"/>
    </row>
    <row r="148">
      <c r="A148" s="305" t="s">
        <v>1911</v>
      </c>
      <c r="B148" s="302" t="str">
        <f>IF(ISBLANK(A148),"",if(C148="","N",if(VLOOKUP(BL148,NewPlanet,3,false)=C148,"Y","N")))</f>
        <v>Y</v>
      </c>
      <c r="C148" s="287" t="s">
        <v>1364</v>
      </c>
      <c r="D148" s="52"/>
      <c r="E148" s="52"/>
      <c r="F148" s="53" t="s">
        <v>119</v>
      </c>
      <c r="G148" s="52"/>
      <c r="H148" s="52"/>
      <c r="I148" s="54">
        <f t="shared" si="71"/>
        <v>1</v>
      </c>
      <c r="J148" s="52"/>
      <c r="K148" s="52"/>
      <c r="L148" s="52"/>
      <c r="M148" s="53" t="s">
        <v>119</v>
      </c>
      <c r="N148" s="52"/>
      <c r="O148" s="54">
        <f t="shared" si="72"/>
        <v>1</v>
      </c>
      <c r="P148" s="55" t="s">
        <v>131</v>
      </c>
      <c r="Q148" s="64" t="s">
        <v>119</v>
      </c>
      <c r="R148" s="57" t="s">
        <v>123</v>
      </c>
      <c r="S148" s="66"/>
      <c r="T148" s="59" t="s">
        <v>125</v>
      </c>
      <c r="U148" s="67"/>
      <c r="V148" s="68" t="s">
        <v>119</v>
      </c>
      <c r="W148" s="62"/>
      <c r="X148" s="53" t="s">
        <v>119</v>
      </c>
      <c r="Y148" s="29"/>
      <c r="Z148" s="53">
        <v>2.0</v>
      </c>
      <c r="AA148" s="53">
        <v>3.0</v>
      </c>
      <c r="AB148" s="52"/>
      <c r="AC148" s="31"/>
      <c r="AD148" s="52"/>
      <c r="AE148" s="52"/>
      <c r="AF148" s="52"/>
      <c r="AG148" s="31"/>
      <c r="AH148" s="52"/>
      <c r="AI148" s="52"/>
      <c r="AJ148" s="53">
        <v>1.0</v>
      </c>
      <c r="AK148" s="31"/>
      <c r="AL148" s="52"/>
      <c r="AM148" s="52"/>
      <c r="AN148" s="52"/>
      <c r="AO148" s="56"/>
      <c r="AP148" s="56"/>
      <c r="AQ148" s="66">
        <v>5.0</v>
      </c>
      <c r="AR148" s="58"/>
      <c r="AS148" s="67">
        <v>1.0</v>
      </c>
      <c r="AT148" s="60"/>
      <c r="AU148" s="68">
        <v>6.0</v>
      </c>
      <c r="AV148" s="62"/>
      <c r="AW148" s="31">
        <f t="shared" si="73"/>
        <v>18</v>
      </c>
      <c r="AX148" s="29"/>
      <c r="AY148" s="75"/>
      <c r="AZ148" s="75">
        <v>2.0</v>
      </c>
      <c r="BA148" s="89"/>
      <c r="BB148" s="89"/>
      <c r="BC148" s="76"/>
      <c r="BD148" s="78"/>
      <c r="BE148" s="78"/>
      <c r="BF148" s="79"/>
      <c r="BG148" s="79"/>
      <c r="BH148" s="31">
        <f t="shared" si="64"/>
        <v>2</v>
      </c>
      <c r="BI148" s="81" t="s">
        <v>1912</v>
      </c>
      <c r="BJ148" s="84">
        <f>IF(ISBLANK(A148),"",VLOOKUP(LEFT(A148,1),Coordinate,2,FALSE))</f>
        <v>2</v>
      </c>
      <c r="BK148" s="54">
        <f t="shared" si="69"/>
        <v>2</v>
      </c>
      <c r="BL148" s="303">
        <f t="shared" si="66"/>
        <v>102</v>
      </c>
      <c r="BM148" s="54">
        <f>IF(ISBLANK(A148),"",vlookup(LEFT(A148,1),Coordinate,9,false))</f>
        <v>5</v>
      </c>
      <c r="BN148" s="54">
        <f>IF(ISBLANK(A148),"",VLOOKUP(MID(A148,2,1),Coordinate,9,false))</f>
        <v>20</v>
      </c>
      <c r="BO148" s="54">
        <f>IF(ISBLANK(A148),"",VLOOKUP(MID(A148,3,1),Coordinate,9,false))</f>
        <v>19</v>
      </c>
      <c r="BP148" s="54">
        <f>IF(ISBLANK(A148),"",VLOOKUP(MID(A148,4,1),Coordinate,9,false))</f>
        <v>18</v>
      </c>
      <c r="BQ148" s="54">
        <f>IF(ISBLANK(A148),"",VLOOKUP(MID(A148,5,1),Coordinate,9,false))</f>
        <v>19</v>
      </c>
      <c r="BR148" s="54">
        <f>IF(ISBLANK(A148),"",VLOOKUP(MID(A148,6,1),Coordinate,9,false))</f>
        <v>14</v>
      </c>
      <c r="BS148" s="84">
        <f>IF(ISBLANK(A148),"",VLOOKUP(RIGHT(A148,1),Coordinate,9,false))</f>
        <v>7</v>
      </c>
      <c r="BT148" s="53"/>
    </row>
    <row r="149">
      <c r="A149" s="305" t="s">
        <v>1914</v>
      </c>
      <c r="B149" s="302" t="str">
        <f>IF(ISBLANK(A149),"",if(C149="","N",if(VLOOKUP(BL149,NewPlanet,3,false)=C149,"Y","N")))</f>
        <v>Y</v>
      </c>
      <c r="C149" s="307" t="s">
        <v>1360</v>
      </c>
      <c r="D149" s="52"/>
      <c r="E149" s="52"/>
      <c r="F149" s="53" t="s">
        <v>119</v>
      </c>
      <c r="G149" s="52"/>
      <c r="H149" s="52"/>
      <c r="I149" s="54">
        <f t="shared" si="71"/>
        <v>1</v>
      </c>
      <c r="J149" s="53" t="s">
        <v>119</v>
      </c>
      <c r="K149" s="52"/>
      <c r="L149" s="52"/>
      <c r="M149" s="52"/>
      <c r="N149" s="52"/>
      <c r="O149" s="54">
        <f t="shared" si="72"/>
        <v>1</v>
      </c>
      <c r="P149" s="55" t="s">
        <v>124</v>
      </c>
      <c r="Q149" s="56"/>
      <c r="R149" s="57" t="s">
        <v>124</v>
      </c>
      <c r="S149" s="58"/>
      <c r="T149" s="59" t="s">
        <v>124</v>
      </c>
      <c r="U149" s="60"/>
      <c r="V149" s="68" t="s">
        <v>119</v>
      </c>
      <c r="W149" s="62"/>
      <c r="X149" s="52"/>
      <c r="Y149" s="63"/>
      <c r="Z149" s="53">
        <v>4.0</v>
      </c>
      <c r="AA149" s="53">
        <v>5.0</v>
      </c>
      <c r="AB149" s="53">
        <v>6.0</v>
      </c>
      <c r="AC149" s="65"/>
      <c r="AD149" s="52"/>
      <c r="AE149" s="52"/>
      <c r="AF149" s="52"/>
      <c r="AG149" s="65"/>
      <c r="AH149" s="52"/>
      <c r="AI149" s="52"/>
      <c r="AJ149" s="52"/>
      <c r="AK149" s="65"/>
      <c r="AL149" s="52"/>
      <c r="AM149" s="52"/>
      <c r="AN149" s="52"/>
      <c r="AO149" s="56"/>
      <c r="AP149" s="56"/>
      <c r="AQ149" s="58"/>
      <c r="AR149" s="58"/>
      <c r="AS149" s="60"/>
      <c r="AT149" s="60"/>
      <c r="AU149" s="68">
        <v>5.0</v>
      </c>
      <c r="AV149" s="62"/>
      <c r="AW149" s="31">
        <f t="shared" si="73"/>
        <v>20</v>
      </c>
      <c r="AX149" s="63"/>
      <c r="AY149" s="69"/>
      <c r="AZ149" s="69"/>
      <c r="BA149" s="71"/>
      <c r="BB149" s="71"/>
      <c r="BC149" s="72"/>
      <c r="BD149" s="73"/>
      <c r="BE149" s="73"/>
      <c r="BF149" s="74"/>
      <c r="BG149" s="74"/>
      <c r="BH149" s="31">
        <f t="shared" si="64"/>
        <v>0</v>
      </c>
      <c r="BI149" s="81" t="s">
        <v>1915</v>
      </c>
      <c r="BJ149" s="84">
        <f>IF(ISBLANK(A149),"",VLOOKUP(LEFT(A149,1),Coordinate,2,FALSE))</f>
        <v>2</v>
      </c>
      <c r="BK149" s="54">
        <f t="shared" si="69"/>
        <v>2</v>
      </c>
      <c r="BL149" s="303">
        <f t="shared" si="66"/>
        <v>100</v>
      </c>
      <c r="BM149" s="54">
        <f>IF(ISBLANK(A149),"",vlookup(LEFT(A149,1),Coordinate,9,false))</f>
        <v>5</v>
      </c>
      <c r="BN149" s="54">
        <f>IF(ISBLANK(A149),"",VLOOKUP(MID(A149,2,1),Coordinate,9,false))</f>
        <v>20</v>
      </c>
      <c r="BO149" s="54">
        <f>IF(ISBLANK(A149),"",VLOOKUP(MID(A149,3,1),Coordinate,9,false))</f>
        <v>25</v>
      </c>
      <c r="BP149" s="54">
        <f>IF(ISBLANK(A149),"",VLOOKUP(MID(A149,4,1),Coordinate,9,false))</f>
        <v>25</v>
      </c>
      <c r="BQ149" s="54">
        <f>IF(ISBLANK(A149),"",VLOOKUP(MID(A149,5,1),Coordinate,9,false))</f>
        <v>25</v>
      </c>
      <c r="BR149" s="54">
        <f>IF(ISBLANK(A149),"",VLOOKUP(MID(A149,6,1),Coordinate,9,false))</f>
        <v>0</v>
      </c>
      <c r="BS149" s="84">
        <f>IF(ISBLANK(A149),"",VLOOKUP(RIGHT(A149,1),Coordinate,9,false))</f>
        <v>0</v>
      </c>
      <c r="BT149" s="53"/>
    </row>
    <row r="150">
      <c r="A150" s="305" t="s">
        <v>1917</v>
      </c>
      <c r="B150" s="302" t="str">
        <f>IF(ISBLANK(A150),"",if(C150="","N",if(VLOOKUP(BL150,NewPlanet,3,false)=C150,"Y","N")))</f>
        <v>Y</v>
      </c>
      <c r="C150" s="287" t="s">
        <v>1220</v>
      </c>
      <c r="D150" s="53" t="s">
        <v>119</v>
      </c>
      <c r="E150" s="52"/>
      <c r="F150" s="52"/>
      <c r="G150" s="52"/>
      <c r="H150" s="52"/>
      <c r="I150" s="54">
        <f t="shared" si="71"/>
        <v>1</v>
      </c>
      <c r="J150" s="52"/>
      <c r="K150" s="52"/>
      <c r="L150" s="53" t="s">
        <v>119</v>
      </c>
      <c r="M150" s="52"/>
      <c r="N150" s="52"/>
      <c r="O150" s="54">
        <f t="shared" si="72"/>
        <v>1</v>
      </c>
      <c r="P150" s="55" t="s">
        <v>124</v>
      </c>
      <c r="Q150" s="56"/>
      <c r="R150" s="57" t="s">
        <v>124</v>
      </c>
      <c r="S150" s="58"/>
      <c r="T150" s="59" t="s">
        <v>124</v>
      </c>
      <c r="U150" s="60"/>
      <c r="V150" s="61"/>
      <c r="W150" s="70" t="s">
        <v>119</v>
      </c>
      <c r="X150" s="53" t="s">
        <v>119</v>
      </c>
      <c r="Y150" s="63"/>
      <c r="Z150" s="53">
        <v>3.0</v>
      </c>
      <c r="AA150" s="53">
        <v>5.0</v>
      </c>
      <c r="AB150" s="53">
        <v>3.0</v>
      </c>
      <c r="AC150" s="65"/>
      <c r="AD150" s="52"/>
      <c r="AE150" s="52"/>
      <c r="AF150" s="52"/>
      <c r="AG150" s="65"/>
      <c r="AH150" s="53">
        <v>1.0</v>
      </c>
      <c r="AI150" s="52"/>
      <c r="AJ150" s="52"/>
      <c r="AK150" s="65"/>
      <c r="AL150" s="52"/>
      <c r="AM150" s="52"/>
      <c r="AN150" s="52"/>
      <c r="AO150" s="56"/>
      <c r="AP150" s="56"/>
      <c r="AQ150" s="58"/>
      <c r="AR150" s="58"/>
      <c r="AS150" s="60"/>
      <c r="AT150" s="60"/>
      <c r="AU150" s="61"/>
      <c r="AV150" s="62"/>
      <c r="AW150" s="31">
        <f t="shared" si="73"/>
        <v>12</v>
      </c>
      <c r="AX150" s="63"/>
      <c r="AY150" s="69"/>
      <c r="AZ150" s="69"/>
      <c r="BA150" s="71"/>
      <c r="BB150" s="71"/>
      <c r="BC150" s="72"/>
      <c r="BD150" s="73"/>
      <c r="BE150" s="73"/>
      <c r="BF150" s="79">
        <v>6.0</v>
      </c>
      <c r="BG150" s="79">
        <v>2.0</v>
      </c>
      <c r="BH150" s="31">
        <f t="shared" si="64"/>
        <v>8</v>
      </c>
      <c r="BI150" s="81" t="s">
        <v>1918</v>
      </c>
      <c r="BJ150" s="84">
        <f>IF(ISBLANK(A150),"",VLOOKUP(LEFT(A150,1),Coordinate,2,FALSE))</f>
        <v>2</v>
      </c>
      <c r="BK150" s="54">
        <f t="shared" si="69"/>
        <v>2</v>
      </c>
      <c r="BL150" s="303">
        <f t="shared" si="66"/>
        <v>30</v>
      </c>
      <c r="BM150" s="54">
        <f>IF(ISBLANK(A150),"",vlookup(LEFT(A150,1),Coordinate,9,false))</f>
        <v>5</v>
      </c>
      <c r="BN150" s="54">
        <f>IF(ISBLANK(A150),"",VLOOKUP(MID(A150,2,1),Coordinate,9,false))</f>
        <v>25</v>
      </c>
      <c r="BO150" s="54">
        <f>IF(ISBLANK(A150),"",VLOOKUP(MID(A150,3,1),Coordinate,9,false))</f>
        <v>0</v>
      </c>
      <c r="BP150" s="54">
        <f>IF(ISBLANK(A150),"",VLOOKUP(MID(A150,4,1),Coordinate,9,false))</f>
        <v>0</v>
      </c>
      <c r="BQ150" s="54">
        <f>IF(ISBLANK(A150),"",VLOOKUP(MID(A150,5,1),Coordinate,9,false))</f>
        <v>0</v>
      </c>
      <c r="BR150" s="54">
        <f>IF(ISBLANK(A150),"",VLOOKUP(MID(A150,6,1),Coordinate,9,false))</f>
        <v>0</v>
      </c>
      <c r="BS150" s="84">
        <f>IF(ISBLANK(A150),"",VLOOKUP(RIGHT(A150,1),Coordinate,9,false))</f>
        <v>0</v>
      </c>
      <c r="BT150" s="53"/>
    </row>
    <row r="151">
      <c r="A151" s="305" t="s">
        <v>1919</v>
      </c>
      <c r="B151" s="420" t="str">
        <f>IF(ISBLANK(A151),"",if(C151="","N",if(VLOOKUP(BL151,NewPlanet,3,false)=C151,"Y","N")))</f>
        <v>Y</v>
      </c>
      <c r="C151" s="307" t="s">
        <v>1158</v>
      </c>
      <c r="D151" s="421"/>
      <c r="E151" s="421"/>
      <c r="F151" s="4" t="s">
        <v>119</v>
      </c>
      <c r="G151" s="421"/>
      <c r="H151" s="421"/>
      <c r="I151" s="422">
        <f t="shared" si="71"/>
        <v>1</v>
      </c>
      <c r="J151" s="421"/>
      <c r="K151" s="421"/>
      <c r="L151" s="421"/>
      <c r="M151" s="421"/>
      <c r="N151" s="4" t="s">
        <v>119</v>
      </c>
      <c r="O151" s="422">
        <f t="shared" si="72"/>
        <v>1</v>
      </c>
      <c r="P151" s="55" t="s">
        <v>124</v>
      </c>
      <c r="Q151" s="142"/>
      <c r="R151" s="57" t="s">
        <v>131</v>
      </c>
      <c r="S151" s="143"/>
      <c r="T151" s="59" t="s">
        <v>125</v>
      </c>
      <c r="U151" s="144"/>
      <c r="V151" s="423" t="s">
        <v>119</v>
      </c>
      <c r="W151" s="424" t="s">
        <v>119</v>
      </c>
      <c r="X151" s="4" t="s">
        <v>119</v>
      </c>
      <c r="Y151" s="425"/>
      <c r="Z151" s="421"/>
      <c r="AA151" s="421"/>
      <c r="AB151" s="421"/>
      <c r="AC151" s="426"/>
      <c r="AD151" s="421"/>
      <c r="AE151" s="421"/>
      <c r="AF151" s="421"/>
      <c r="AG151" s="426"/>
      <c r="AH151" s="421"/>
      <c r="AI151" s="421"/>
      <c r="AJ151" s="421"/>
      <c r="AK151" s="426"/>
      <c r="AL151" s="421"/>
      <c r="AM151" s="421"/>
      <c r="AN151" s="421"/>
      <c r="AO151" s="142"/>
      <c r="AP151" s="142"/>
      <c r="AQ151" s="143"/>
      <c r="AR151" s="143"/>
      <c r="AS151" s="144"/>
      <c r="AT151" s="144"/>
      <c r="AU151" s="427"/>
      <c r="AV151" s="428"/>
      <c r="AW151" s="8">
        <f t="shared" si="73"/>
        <v>0</v>
      </c>
      <c r="AX151" s="425"/>
      <c r="AY151" s="429"/>
      <c r="AZ151" s="429"/>
      <c r="BA151" s="430"/>
      <c r="BB151" s="430"/>
      <c r="BC151" s="431"/>
      <c r="BD151" s="432"/>
      <c r="BE151" s="432"/>
      <c r="BF151" s="433"/>
      <c r="BG151" s="433"/>
      <c r="BH151" s="31">
        <f t="shared" si="64"/>
        <v>0</v>
      </c>
      <c r="BI151" s="139"/>
      <c r="BJ151" s="434">
        <f>IF(ISBLANK(A151),"",VLOOKUP(LEFT(A151,1),Coordinate,2,FALSE))</f>
        <v>2</v>
      </c>
      <c r="BK151" s="422">
        <f t="shared" si="69"/>
        <v>2</v>
      </c>
      <c r="BL151" s="435">
        <f t="shared" si="66"/>
        <v>6</v>
      </c>
      <c r="BM151" s="422">
        <f>IF(ISBLANK(A151),"",vlookup(LEFT(A151,1),Coordinate,9,false))</f>
        <v>6</v>
      </c>
      <c r="BN151" s="422">
        <f>IF(ISBLANK(A151),"",VLOOKUP(MID(A151,2,1),Coordinate,9,false))</f>
        <v>0</v>
      </c>
      <c r="BO151" s="422">
        <f>IF(ISBLANK(A151),"",VLOOKUP(MID(A151,3,1),Coordinate,9,false))</f>
        <v>0</v>
      </c>
      <c r="BP151" s="422">
        <f>IF(ISBLANK(A151),"",VLOOKUP(MID(A151,4,1),Coordinate,9,false))</f>
        <v>0</v>
      </c>
      <c r="BQ151" s="422">
        <f>IF(ISBLANK(A151),"",VLOOKUP(MID(A151,5,1),Coordinate,9,false))</f>
        <v>0</v>
      </c>
      <c r="BR151" s="422">
        <f>IF(ISBLANK(A151),"",VLOOKUP(MID(A151,6,1),Coordinate,9,false))</f>
        <v>0</v>
      </c>
      <c r="BS151" s="434">
        <f>IF(ISBLANK(A151),"",VLOOKUP(RIGHT(A151,1),Coordinate,9,false))</f>
        <v>0</v>
      </c>
      <c r="BT151" s="421"/>
    </row>
    <row r="152">
      <c r="A152" s="436" t="s">
        <v>1923</v>
      </c>
      <c r="B152" s="302" t="str">
        <f>IF(ISBLANK(A152),"",if(C152="","N",if(VLOOKUP(BL152,NewPlanet,3,false)=C152,"Y","N")))</f>
        <v>Y</v>
      </c>
      <c r="C152" s="148" t="s">
        <v>1312</v>
      </c>
      <c r="D152" s="52"/>
      <c r="E152" s="52"/>
      <c r="F152" s="52"/>
      <c r="G152" s="52"/>
      <c r="H152" s="53" t="s">
        <v>119</v>
      </c>
      <c r="I152" s="54">
        <f t="shared" si="71"/>
        <v>1</v>
      </c>
      <c r="J152" s="52"/>
      <c r="K152" s="52"/>
      <c r="L152" s="53" t="s">
        <v>119</v>
      </c>
      <c r="M152" s="52"/>
      <c r="N152" s="53"/>
      <c r="O152" s="54">
        <f t="shared" si="72"/>
        <v>1</v>
      </c>
      <c r="P152" s="55" t="s">
        <v>123</v>
      </c>
      <c r="Q152" s="64" t="s">
        <v>119</v>
      </c>
      <c r="R152" s="57" t="s">
        <v>124</v>
      </c>
      <c r="S152" s="66"/>
      <c r="T152" s="59" t="s">
        <v>125</v>
      </c>
      <c r="U152" s="68" t="s">
        <v>119</v>
      </c>
      <c r="V152" s="68"/>
      <c r="W152" s="68" t="s">
        <v>119</v>
      </c>
      <c r="X152" s="52"/>
      <c r="Y152" s="63"/>
      <c r="Z152" s="53">
        <v>2.0</v>
      </c>
      <c r="AA152" s="53">
        <v>3.0</v>
      </c>
      <c r="AB152" s="52"/>
      <c r="AC152" s="65"/>
      <c r="AD152" s="52"/>
      <c r="AE152" s="52"/>
      <c r="AF152" s="52"/>
      <c r="AG152" s="65"/>
      <c r="AH152" s="52"/>
      <c r="AI152" s="52"/>
      <c r="AJ152" s="52"/>
      <c r="AK152" s="65"/>
      <c r="AL152" s="52"/>
      <c r="AM152" s="52"/>
      <c r="AN152" s="52"/>
      <c r="AO152" s="56"/>
      <c r="AP152" s="56"/>
      <c r="AQ152" s="58"/>
      <c r="AR152" s="58"/>
      <c r="AS152" s="60"/>
      <c r="AT152" s="60"/>
      <c r="AU152" s="61"/>
      <c r="AV152" s="62"/>
      <c r="AW152" s="31">
        <f t="shared" si="73"/>
        <v>5</v>
      </c>
      <c r="AX152" s="63"/>
      <c r="AY152" s="75">
        <v>2.0</v>
      </c>
      <c r="AZ152" s="69"/>
      <c r="BA152" s="71"/>
      <c r="BB152" s="89"/>
      <c r="BC152" s="76">
        <v>7.0</v>
      </c>
      <c r="BD152" s="78"/>
      <c r="BE152" s="73"/>
      <c r="BF152" s="79">
        <v>6.0</v>
      </c>
      <c r="BG152" s="79"/>
      <c r="BH152" s="31">
        <f t="shared" si="64"/>
        <v>15</v>
      </c>
      <c r="BI152" s="139"/>
      <c r="BJ152" s="84">
        <f>IF(ISBLANK(A152),"",VLOOKUP(LEFT(A152,1),Coordinate,2,FALSE))</f>
        <v>2</v>
      </c>
      <c r="BK152" s="54">
        <f t="shared" si="69"/>
        <v>2</v>
      </c>
      <c r="BL152" s="303">
        <f t="shared" si="66"/>
        <v>76</v>
      </c>
      <c r="BM152" s="54">
        <f>IF(ISBLANK(A152),"",vlookup(LEFT(A152,1),Coordinate,9,false))</f>
        <v>6</v>
      </c>
      <c r="BN152" s="54">
        <f>IF(ISBLANK(A152),"",VLOOKUP(MID(A152,2,1),Coordinate,9,false))</f>
        <v>0</v>
      </c>
      <c r="BO152" s="54">
        <f>IF(ISBLANK(A152),"",VLOOKUP(MID(A152,3,1),Coordinate,9,false))</f>
        <v>13</v>
      </c>
      <c r="BP152" s="54">
        <f>IF(ISBLANK(A152),"",VLOOKUP(MID(A152,4,1),Coordinate,9,false))</f>
        <v>19</v>
      </c>
      <c r="BQ152" s="54">
        <f>IF(ISBLANK(A152),"",VLOOKUP(MID(A152,5,1),Coordinate,9,false))</f>
        <v>7</v>
      </c>
      <c r="BR152" s="54">
        <f>IF(ISBLANK(A152),"",VLOOKUP(MID(A152,6,1),Coordinate,9,false))</f>
        <v>14</v>
      </c>
      <c r="BS152" s="84">
        <f>IF(ISBLANK(A152),"",VLOOKUP(RIGHT(A152,1),Coordinate,9,false))</f>
        <v>17</v>
      </c>
      <c r="BT152" s="53"/>
    </row>
    <row r="153">
      <c r="A153" s="305" t="s">
        <v>349</v>
      </c>
      <c r="B153" s="302" t="str">
        <f>IF(ISBLANK(A153),"",if(C153="","N",if(VLOOKUP(BL153,NewPlanet,3,false)=C153,"Y","N")))</f>
        <v>Y</v>
      </c>
      <c r="C153" s="287" t="s">
        <v>1326</v>
      </c>
      <c r="D153" s="52"/>
      <c r="E153" s="52"/>
      <c r="F153" s="53" t="s">
        <v>119</v>
      </c>
      <c r="G153" s="52"/>
      <c r="H153" s="52"/>
      <c r="I153" s="54">
        <f t="shared" si="71"/>
        <v>1</v>
      </c>
      <c r="J153" s="52"/>
      <c r="K153" s="52"/>
      <c r="L153" s="52"/>
      <c r="M153" s="53" t="s">
        <v>119</v>
      </c>
      <c r="N153" s="52"/>
      <c r="O153" s="54">
        <f t="shared" si="72"/>
        <v>1</v>
      </c>
      <c r="P153" s="55" t="s">
        <v>124</v>
      </c>
      <c r="Q153" s="56"/>
      <c r="R153" s="57" t="s">
        <v>124</v>
      </c>
      <c r="S153" s="58"/>
      <c r="T153" s="59" t="s">
        <v>124</v>
      </c>
      <c r="U153" s="60"/>
      <c r="V153" s="68"/>
      <c r="W153" s="62"/>
      <c r="X153" s="53" t="s">
        <v>121</v>
      </c>
      <c r="Y153" s="63"/>
      <c r="Z153" s="53">
        <v>7.0</v>
      </c>
      <c r="AA153" s="53">
        <v>6.0</v>
      </c>
      <c r="AB153" s="53">
        <v>6.0</v>
      </c>
      <c r="AC153" s="65"/>
      <c r="AD153" s="52"/>
      <c r="AE153" s="53">
        <v>1.0</v>
      </c>
      <c r="AF153" s="52"/>
      <c r="AG153" s="65"/>
      <c r="AH153" s="52"/>
      <c r="AI153" s="52"/>
      <c r="AJ153" s="52"/>
      <c r="AK153" s="65"/>
      <c r="AL153" s="52"/>
      <c r="AM153" s="52"/>
      <c r="AN153" s="52"/>
      <c r="AO153" s="56"/>
      <c r="AP153" s="56"/>
      <c r="AQ153" s="58"/>
      <c r="AR153" s="58"/>
      <c r="AS153" s="60"/>
      <c r="AT153" s="60"/>
      <c r="AU153" s="61"/>
      <c r="AV153" s="62"/>
      <c r="AW153" s="31">
        <f t="shared" si="73"/>
        <v>20</v>
      </c>
      <c r="AX153" s="63"/>
      <c r="AY153" s="69"/>
      <c r="AZ153" s="69"/>
      <c r="BA153" s="71"/>
      <c r="BB153" s="71"/>
      <c r="BC153" s="72"/>
      <c r="BD153" s="73"/>
      <c r="BE153" s="73"/>
      <c r="BF153" s="74"/>
      <c r="BG153" s="74"/>
      <c r="BH153" s="31">
        <f t="shared" si="64"/>
        <v>0</v>
      </c>
      <c r="BI153" s="81" t="s">
        <v>1927</v>
      </c>
      <c r="BJ153" s="84">
        <f>IF(ISBLANK(A153),"",VLOOKUP(LEFT(A153,1),Coordinate,2,FALSE))</f>
        <v>2</v>
      </c>
      <c r="BK153" s="54">
        <f t="shared" si="69"/>
        <v>2</v>
      </c>
      <c r="BL153" s="303">
        <f t="shared" si="66"/>
        <v>83</v>
      </c>
      <c r="BM153" s="54">
        <f>IF(ISBLANK(A153),"",vlookup(LEFT(A153,1),Coordinate,9,false))</f>
        <v>6</v>
      </c>
      <c r="BN153" s="54">
        <f>IF(ISBLANK(A153),"",VLOOKUP(MID(A153,2,1),Coordinate,9,false))</f>
        <v>0</v>
      </c>
      <c r="BO153" s="54">
        <f>IF(ISBLANK(A153),"",VLOOKUP(MID(A153,3,1),Coordinate,9,false))</f>
        <v>24</v>
      </c>
      <c r="BP153" s="54">
        <f>IF(ISBLANK(A153),"",VLOOKUP(MID(A153,4,1),Coordinate,9,false))</f>
        <v>15</v>
      </c>
      <c r="BQ153" s="54">
        <f>IF(ISBLANK(A153),"",VLOOKUP(MID(A153,5,1),Coordinate,9,false))</f>
        <v>22</v>
      </c>
      <c r="BR153" s="54">
        <f>IF(ISBLANK(A153),"",VLOOKUP(MID(A153,6,1),Coordinate,9,false))</f>
        <v>13</v>
      </c>
      <c r="BS153" s="84">
        <f>IF(ISBLANK(A153),"",VLOOKUP(RIGHT(A153,1),Coordinate,9,false))</f>
        <v>3</v>
      </c>
      <c r="BT153" s="52"/>
    </row>
    <row r="154">
      <c r="A154" s="305" t="s">
        <v>1930</v>
      </c>
      <c r="B154" s="302" t="str">
        <f>IF(ISBLANK(A154),"",if(C154="","N",if(VLOOKUP(BL154,NewPlanet,3,false)=C154,"Y","N")))</f>
        <v>Y</v>
      </c>
      <c r="C154" s="287" t="s">
        <v>1295</v>
      </c>
      <c r="D154" s="52"/>
      <c r="E154" s="52"/>
      <c r="F154" s="52"/>
      <c r="G154" s="52"/>
      <c r="H154" s="53" t="s">
        <v>119</v>
      </c>
      <c r="I154" s="54">
        <f t="shared" si="71"/>
        <v>1</v>
      </c>
      <c r="J154" s="52"/>
      <c r="K154" s="52"/>
      <c r="L154" s="52"/>
      <c r="M154" s="52"/>
      <c r="N154" s="53" t="s">
        <v>119</v>
      </c>
      <c r="O154" s="54">
        <f t="shared" si="72"/>
        <v>1</v>
      </c>
      <c r="P154" s="55" t="s">
        <v>131</v>
      </c>
      <c r="Q154" s="56"/>
      <c r="R154" s="57" t="s">
        <v>124</v>
      </c>
      <c r="S154" s="58"/>
      <c r="T154" s="59" t="s">
        <v>125</v>
      </c>
      <c r="U154" s="67" t="s">
        <v>119</v>
      </c>
      <c r="V154" s="61"/>
      <c r="W154" s="62"/>
      <c r="X154" s="52"/>
      <c r="Y154" s="63"/>
      <c r="Z154" s="53">
        <v>4.0</v>
      </c>
      <c r="AA154" s="53">
        <v>4.0</v>
      </c>
      <c r="AB154" s="53">
        <v>3.0</v>
      </c>
      <c r="AC154" s="65"/>
      <c r="AD154" s="52"/>
      <c r="AE154" s="52"/>
      <c r="AF154" s="52"/>
      <c r="AG154" s="65"/>
      <c r="AH154" s="52"/>
      <c r="AI154" s="52"/>
      <c r="AJ154" s="52"/>
      <c r="AK154" s="65"/>
      <c r="AL154" s="52"/>
      <c r="AM154" s="52"/>
      <c r="AN154" s="52"/>
      <c r="AO154" s="56"/>
      <c r="AP154" s="64">
        <v>2.0</v>
      </c>
      <c r="AQ154" s="58"/>
      <c r="AR154" s="58"/>
      <c r="AS154" s="60"/>
      <c r="AT154" s="60"/>
      <c r="AU154" s="61"/>
      <c r="AV154" s="62"/>
      <c r="AW154" s="31">
        <f t="shared" si="73"/>
        <v>13</v>
      </c>
      <c r="AX154" s="63"/>
      <c r="AY154" s="69"/>
      <c r="AZ154" s="69"/>
      <c r="BA154" s="71"/>
      <c r="BB154" s="71"/>
      <c r="BC154" s="76">
        <v>7.0</v>
      </c>
      <c r="BD154" s="73"/>
      <c r="BE154" s="73"/>
      <c r="BF154" s="74"/>
      <c r="BG154" s="74"/>
      <c r="BH154" s="31">
        <f t="shared" si="64"/>
        <v>7</v>
      </c>
      <c r="BI154" s="139"/>
      <c r="BJ154" s="84">
        <f>IF(ISBLANK(A154),"",VLOOKUP(LEFT(A154,1),Coordinate,2,FALSE))</f>
        <v>2</v>
      </c>
      <c r="BK154" s="54">
        <f t="shared" si="69"/>
        <v>2</v>
      </c>
      <c r="BL154" s="303">
        <f t="shared" si="66"/>
        <v>71</v>
      </c>
      <c r="BM154" s="54">
        <f>IF(ISBLANK(A154),"",vlookup(LEFT(A154,1),Coordinate,9,false))</f>
        <v>6</v>
      </c>
      <c r="BN154" s="54">
        <f>IF(ISBLANK(A154),"",VLOOKUP(MID(A154,2,1),Coordinate,9,false))</f>
        <v>4</v>
      </c>
      <c r="BO154" s="54">
        <f>IF(ISBLANK(A154),"",VLOOKUP(MID(A154,3,1),Coordinate,9,false))</f>
        <v>13</v>
      </c>
      <c r="BP154" s="54">
        <f>IF(ISBLANK(A154),"",VLOOKUP(MID(A154,4,1),Coordinate,9,false))</f>
        <v>4</v>
      </c>
      <c r="BQ154" s="54">
        <f>IF(ISBLANK(A154),"",VLOOKUP(MID(A154,5,1),Coordinate,9,false))</f>
        <v>18</v>
      </c>
      <c r="BR154" s="54">
        <f>IF(ISBLANK(A154),"",VLOOKUP(MID(A154,6,1),Coordinate,9,false))</f>
        <v>8</v>
      </c>
      <c r="BS154" s="84">
        <f>IF(ISBLANK(A154),"",VLOOKUP(RIGHT(A154,1),Coordinate,9,false))</f>
        <v>18</v>
      </c>
      <c r="BT154" s="52"/>
    </row>
    <row r="155">
      <c r="A155" s="305" t="s">
        <v>1933</v>
      </c>
      <c r="B155" s="302" t="str">
        <f>IF(ISBLANK(A155),"",if(C155="","N",if(VLOOKUP(BL155,NewPlanet,3,false)=C155,"Y","N")))</f>
        <v>Y</v>
      </c>
      <c r="C155" s="287" t="s">
        <v>1318</v>
      </c>
      <c r="D155" s="53" t="s">
        <v>119</v>
      </c>
      <c r="E155" s="52"/>
      <c r="F155" s="52"/>
      <c r="G155" s="52"/>
      <c r="H155" s="52"/>
      <c r="I155" s="54">
        <f t="shared" si="71"/>
        <v>1</v>
      </c>
      <c r="J155" s="53" t="s">
        <v>119</v>
      </c>
      <c r="K155" s="52"/>
      <c r="L155" s="52"/>
      <c r="M155" s="52"/>
      <c r="N155" s="52"/>
      <c r="O155" s="54">
        <f t="shared" si="72"/>
        <v>1</v>
      </c>
      <c r="P155" s="55" t="s">
        <v>123</v>
      </c>
      <c r="Q155" s="64"/>
      <c r="R155" s="57" t="s">
        <v>124</v>
      </c>
      <c r="S155" s="66"/>
      <c r="T155" s="59" t="s">
        <v>124</v>
      </c>
      <c r="U155" s="67"/>
      <c r="V155" s="68" t="s">
        <v>119</v>
      </c>
      <c r="W155" s="62"/>
      <c r="X155" s="52"/>
      <c r="Y155" s="63"/>
      <c r="Z155" s="52"/>
      <c r="AA155" s="52"/>
      <c r="AB155" s="52"/>
      <c r="AC155" s="65"/>
      <c r="AD155" s="52"/>
      <c r="AE155" s="52"/>
      <c r="AF155" s="52"/>
      <c r="AG155" s="65"/>
      <c r="AH155" s="52"/>
      <c r="AI155" s="52"/>
      <c r="AJ155" s="52"/>
      <c r="AK155" s="65"/>
      <c r="AL155" s="52"/>
      <c r="AM155" s="52"/>
      <c r="AN155" s="52"/>
      <c r="AO155" s="56"/>
      <c r="AP155" s="56"/>
      <c r="AQ155" s="58"/>
      <c r="AR155" s="58"/>
      <c r="AS155" s="60"/>
      <c r="AT155" s="60"/>
      <c r="AU155" s="61"/>
      <c r="AV155" s="62"/>
      <c r="AW155" s="31">
        <f t="shared" si="73"/>
        <v>0</v>
      </c>
      <c r="AX155" s="63"/>
      <c r="AY155" s="69"/>
      <c r="AZ155" s="69"/>
      <c r="BA155" s="71"/>
      <c r="BB155" s="71"/>
      <c r="BC155" s="72"/>
      <c r="BD155" s="73"/>
      <c r="BE155" s="73"/>
      <c r="BF155" s="74"/>
      <c r="BG155" s="74"/>
      <c r="BH155" s="31">
        <f t="shared" si="64"/>
        <v>0</v>
      </c>
      <c r="BI155" s="81"/>
      <c r="BJ155" s="84">
        <f>IF(ISBLANK(A155),"",VLOOKUP(LEFT(A155,1),Coordinate,2,FALSE))</f>
        <v>2</v>
      </c>
      <c r="BK155" s="54">
        <f t="shared" si="69"/>
        <v>2</v>
      </c>
      <c r="BL155" s="303">
        <f t="shared" si="66"/>
        <v>79</v>
      </c>
      <c r="BM155" s="54">
        <f>IF(ISBLANK(A155),"",vlookup(LEFT(A155,1),Coordinate,9,false))</f>
        <v>6</v>
      </c>
      <c r="BN155" s="54">
        <f>IF(ISBLANK(A155),"",VLOOKUP(MID(A155,2,1),Coordinate,9,false))</f>
        <v>4</v>
      </c>
      <c r="BO155" s="54">
        <f>IF(ISBLANK(A155),"",VLOOKUP(MID(A155,3,1),Coordinate,9,false))</f>
        <v>14</v>
      </c>
      <c r="BP155" s="54">
        <f>IF(ISBLANK(A155),"",VLOOKUP(MID(A155,4,1),Coordinate,9,false))</f>
        <v>11</v>
      </c>
      <c r="BQ155" s="54">
        <f>IF(ISBLANK(A155),"",VLOOKUP(MID(A155,5,1),Coordinate,9,false))</f>
        <v>14</v>
      </c>
      <c r="BR155" s="54">
        <f>IF(ISBLANK(A155),"",VLOOKUP(MID(A155,6,1),Coordinate,9,false))</f>
        <v>6</v>
      </c>
      <c r="BS155" s="84">
        <f>IF(ISBLANK(A155),"",VLOOKUP(RIGHT(A155,1),Coordinate,9,false))</f>
        <v>24</v>
      </c>
      <c r="BT155" s="53"/>
    </row>
    <row r="156">
      <c r="A156" s="305" t="s">
        <v>1935</v>
      </c>
      <c r="B156" s="302" t="str">
        <f>IF(ISBLANK(A156),"",if(C156="","N",if(VLOOKUP(BL156,NewPlanet,3,false)=C156,"Y","N")))</f>
        <v>Y</v>
      </c>
      <c r="C156" s="287" t="s">
        <v>1232</v>
      </c>
      <c r="D156" s="52"/>
      <c r="E156" s="52"/>
      <c r="F156" s="52"/>
      <c r="G156" s="53" t="s">
        <v>119</v>
      </c>
      <c r="H156" s="53"/>
      <c r="I156" s="54">
        <f t="shared" si="71"/>
        <v>1</v>
      </c>
      <c r="J156" s="52"/>
      <c r="K156" s="52"/>
      <c r="L156" s="53" t="s">
        <v>119</v>
      </c>
      <c r="M156" s="53"/>
      <c r="N156" s="52"/>
      <c r="O156" s="54">
        <f t="shared" si="72"/>
        <v>1</v>
      </c>
      <c r="P156" s="55" t="s">
        <v>124</v>
      </c>
      <c r="Q156" s="64"/>
      <c r="R156" s="57" t="s">
        <v>123</v>
      </c>
      <c r="S156" s="66"/>
      <c r="T156" s="59" t="s">
        <v>125</v>
      </c>
      <c r="U156" s="67" t="s">
        <v>119</v>
      </c>
      <c r="V156" s="68"/>
      <c r="W156" s="62"/>
      <c r="X156" s="52"/>
      <c r="Y156" s="29"/>
      <c r="Z156" s="53">
        <v>3.0</v>
      </c>
      <c r="AA156" s="53">
        <v>3.0</v>
      </c>
      <c r="AB156" s="53"/>
      <c r="AC156" s="289"/>
      <c r="AD156" s="53"/>
      <c r="AE156" s="53"/>
      <c r="AF156" s="53"/>
      <c r="AG156" s="289"/>
      <c r="AH156" s="53"/>
      <c r="AI156" s="53">
        <v>1.0</v>
      </c>
      <c r="AJ156" s="53"/>
      <c r="AK156" s="289"/>
      <c r="AL156" s="53"/>
      <c r="AM156" s="53"/>
      <c r="AN156" s="53"/>
      <c r="AO156" s="64"/>
      <c r="AP156" s="64"/>
      <c r="AQ156" s="66">
        <v>3.0</v>
      </c>
      <c r="AR156" s="66"/>
      <c r="AS156" s="67"/>
      <c r="AT156" s="67"/>
      <c r="AU156" s="68">
        <v>3.0</v>
      </c>
      <c r="AV156" s="70"/>
      <c r="AW156" s="31">
        <f t="shared" si="73"/>
        <v>13</v>
      </c>
      <c r="AX156" s="29"/>
      <c r="AY156" s="75"/>
      <c r="AZ156" s="75"/>
      <c r="BA156" s="89"/>
      <c r="BB156" s="89"/>
      <c r="BC156" s="76">
        <v>7.0</v>
      </c>
      <c r="BD156" s="78"/>
      <c r="BE156" s="78"/>
      <c r="BF156" s="79"/>
      <c r="BG156" s="79"/>
      <c r="BH156" s="31">
        <f t="shared" si="64"/>
        <v>7</v>
      </c>
      <c r="BI156" s="81" t="s">
        <v>1936</v>
      </c>
      <c r="BJ156" s="84">
        <f>IF(ISBLANK(A156),"",VLOOKUP(LEFT(A156,1),Coordinate,2,FALSE))</f>
        <v>2</v>
      </c>
      <c r="BK156" s="54">
        <f t="shared" si="69"/>
        <v>2</v>
      </c>
      <c r="BL156" s="303">
        <f t="shared" si="66"/>
        <v>39</v>
      </c>
      <c r="BM156" s="54">
        <f>IF(ISBLANK(A156),"",vlookup(LEFT(A156,1),Coordinate,9,false))</f>
        <v>6</v>
      </c>
      <c r="BN156" s="54">
        <f>IF(ISBLANK(A156),"",VLOOKUP(MID(A156,2,1),Coordinate,9,false))</f>
        <v>7</v>
      </c>
      <c r="BO156" s="54">
        <f>IF(ISBLANK(A156),"",VLOOKUP(MID(A156,3,1),Coordinate,9,false))</f>
        <v>8</v>
      </c>
      <c r="BP156" s="54">
        <f>IF(ISBLANK(A156),"",VLOOKUP(MID(A156,4,1),Coordinate,9,false))</f>
        <v>3</v>
      </c>
      <c r="BQ156" s="54">
        <f>IF(ISBLANK(A156),"",VLOOKUP(MID(A156,5,1),Coordinate,9,false))</f>
        <v>4</v>
      </c>
      <c r="BR156" s="54">
        <f>IF(ISBLANK(A156),"",VLOOKUP(MID(A156,6,1),Coordinate,9,false))</f>
        <v>5</v>
      </c>
      <c r="BS156" s="84">
        <f>IF(ISBLANK(A156),"",VLOOKUP(RIGHT(A156,1),Coordinate,9,false))</f>
        <v>6</v>
      </c>
      <c r="BT156" s="53"/>
    </row>
    <row r="157" ht="15.0" customHeight="1">
      <c r="A157" s="305" t="s">
        <v>1937</v>
      </c>
      <c r="B157" s="302" t="str">
        <f>IF(ISBLANK(A157),"",if(C157="","N",if(VLOOKUP(BL157,NewPlanet,3,false)=C157,"Y","N")))</f>
        <v>Y</v>
      </c>
      <c r="C157" s="287" t="s">
        <v>1939</v>
      </c>
      <c r="D157" s="52"/>
      <c r="E157" s="52"/>
      <c r="F157" s="52"/>
      <c r="G157" s="52"/>
      <c r="H157" s="53" t="s">
        <v>119</v>
      </c>
      <c r="I157" s="54">
        <f t="shared" si="71"/>
        <v>1</v>
      </c>
      <c r="J157" s="52"/>
      <c r="K157" s="52"/>
      <c r="L157" s="52"/>
      <c r="M157" s="53" t="s">
        <v>119</v>
      </c>
      <c r="N157" s="52"/>
      <c r="O157" s="54">
        <f t="shared" si="72"/>
        <v>1</v>
      </c>
      <c r="P157" s="55" t="s">
        <v>124</v>
      </c>
      <c r="Q157" s="64"/>
      <c r="R157" s="57" t="s">
        <v>131</v>
      </c>
      <c r="S157" s="66" t="s">
        <v>119</v>
      </c>
      <c r="T157" s="59" t="s">
        <v>125</v>
      </c>
      <c r="U157" s="67" t="s">
        <v>119</v>
      </c>
      <c r="V157" s="68" t="s">
        <v>119</v>
      </c>
      <c r="W157" s="62"/>
      <c r="X157" s="52"/>
      <c r="Y157" s="29"/>
      <c r="Z157" s="53"/>
      <c r="AA157" s="53"/>
      <c r="AB157" s="53"/>
      <c r="AC157" s="31"/>
      <c r="AD157" s="53"/>
      <c r="AE157" s="53"/>
      <c r="AF157" s="53"/>
      <c r="AG157" s="31"/>
      <c r="AH157" s="53"/>
      <c r="AI157" s="53"/>
      <c r="AJ157" s="53"/>
      <c r="AK157" s="31"/>
      <c r="AL157" s="53"/>
      <c r="AM157" s="53"/>
      <c r="AN157" s="53"/>
      <c r="AO157" s="64"/>
      <c r="AP157" s="64"/>
      <c r="AQ157" s="66"/>
      <c r="AR157" s="66"/>
      <c r="AS157" s="67"/>
      <c r="AT157" s="67"/>
      <c r="AU157" s="68"/>
      <c r="AV157" s="70"/>
      <c r="AW157" s="31">
        <f t="shared" si="73"/>
        <v>0</v>
      </c>
      <c r="AX157" s="29"/>
      <c r="AY157" s="75"/>
      <c r="AZ157" s="75"/>
      <c r="BA157" s="89"/>
      <c r="BB157" s="89"/>
      <c r="BC157" s="76"/>
      <c r="BD157" s="78"/>
      <c r="BE157" s="78"/>
      <c r="BF157" s="79"/>
      <c r="BG157" s="79"/>
      <c r="BH157" s="31">
        <f t="shared" si="64"/>
        <v>0</v>
      </c>
      <c r="BI157" s="81" t="s">
        <v>1940</v>
      </c>
      <c r="BJ157" s="84">
        <f>IF(ISBLANK(A157),"",VLOOKUP(LEFT(A157,1),Coordinate,2,FALSE))</f>
        <v>2</v>
      </c>
      <c r="BK157" s="54">
        <f t="shared" si="69"/>
        <v>2</v>
      </c>
      <c r="BL157" s="303">
        <f t="shared" si="66"/>
        <v>74</v>
      </c>
      <c r="BM157" s="54">
        <f>IF(ISBLANK(A157),"",vlookup(LEFT(A157,1),Coordinate,9,false))</f>
        <v>6</v>
      </c>
      <c r="BN157" s="54">
        <f>IF(ISBLANK(A157),"",VLOOKUP(MID(A157,2,1),Coordinate,9,false))</f>
        <v>14</v>
      </c>
      <c r="BO157" s="54">
        <f>IF(ISBLANK(A157),"",VLOOKUP(MID(A157,3,1),Coordinate,9,false))</f>
        <v>22</v>
      </c>
      <c r="BP157" s="54">
        <f>IF(ISBLANK(A157),"",VLOOKUP(MID(A157,4,1),Coordinate,9,false))</f>
        <v>7</v>
      </c>
      <c r="BQ157" s="54">
        <f>IF(ISBLANK(A157),"",VLOOKUP(MID(A157,5,1),Coordinate,9,false))</f>
        <v>4</v>
      </c>
      <c r="BR157" s="54">
        <f>IF(ISBLANK(A157),"",VLOOKUP(MID(A157,6,1),Coordinate,9,false))</f>
        <v>17</v>
      </c>
      <c r="BS157" s="84">
        <f>IF(ISBLANK(A157),"",VLOOKUP(RIGHT(A157,1),Coordinate,9,false))</f>
        <v>4</v>
      </c>
      <c r="BT157" s="53"/>
    </row>
    <row r="158">
      <c r="A158" s="305" t="s">
        <v>1941</v>
      </c>
      <c r="B158" s="302" t="str">
        <f>IF(ISBLANK(A158),"",if(C158="","N",if(VLOOKUP(BL158,NewPlanet,3,false)=C158,"Y","N")))</f>
        <v>Y</v>
      </c>
      <c r="C158" s="287" t="s">
        <v>1300</v>
      </c>
      <c r="D158" s="52"/>
      <c r="E158" s="52"/>
      <c r="F158" s="53"/>
      <c r="G158" s="53" t="s">
        <v>119</v>
      </c>
      <c r="H158" s="52"/>
      <c r="I158" s="54">
        <f t="shared" si="71"/>
        <v>1</v>
      </c>
      <c r="J158" s="52"/>
      <c r="K158" s="53"/>
      <c r="L158" s="52"/>
      <c r="M158" s="52"/>
      <c r="N158" s="53" t="s">
        <v>119</v>
      </c>
      <c r="O158" s="54">
        <f t="shared" si="72"/>
        <v>1</v>
      </c>
      <c r="P158" s="55" t="s">
        <v>123</v>
      </c>
      <c r="Q158" s="64" t="s">
        <v>119</v>
      </c>
      <c r="R158" s="57" t="s">
        <v>124</v>
      </c>
      <c r="S158" s="66"/>
      <c r="T158" s="59" t="s">
        <v>124</v>
      </c>
      <c r="U158" s="67"/>
      <c r="V158" s="68"/>
      <c r="W158" s="70" t="s">
        <v>119</v>
      </c>
      <c r="X158" s="53"/>
      <c r="Y158" s="29"/>
      <c r="Z158" s="53"/>
      <c r="AA158" s="53"/>
      <c r="AB158" s="53"/>
      <c r="AC158" s="31"/>
      <c r="AD158" s="53"/>
      <c r="AE158" s="53"/>
      <c r="AF158" s="53"/>
      <c r="AG158" s="31"/>
      <c r="AH158" s="53"/>
      <c r="AI158" s="53"/>
      <c r="AJ158" s="53"/>
      <c r="AK158" s="31"/>
      <c r="AL158" s="53"/>
      <c r="AM158" s="53"/>
      <c r="AN158" s="53"/>
      <c r="AO158" s="64"/>
      <c r="AP158" s="64"/>
      <c r="AQ158" s="66"/>
      <c r="AR158" s="66"/>
      <c r="AS158" s="67"/>
      <c r="AT158" s="67"/>
      <c r="AU158" s="68"/>
      <c r="AV158" s="70"/>
      <c r="AW158" s="31">
        <f t="shared" si="73"/>
        <v>0</v>
      </c>
      <c r="AX158" s="29"/>
      <c r="AY158" s="75"/>
      <c r="AZ158" s="75"/>
      <c r="BA158" s="89"/>
      <c r="BB158" s="89"/>
      <c r="BC158" s="76"/>
      <c r="BD158" s="78"/>
      <c r="BE158" s="78"/>
      <c r="BF158" s="79"/>
      <c r="BG158" s="79"/>
      <c r="BH158" s="31">
        <f t="shared" si="64"/>
        <v>0</v>
      </c>
      <c r="BI158" s="81"/>
      <c r="BJ158" s="84">
        <f>IF(ISBLANK(A158),"",VLOOKUP(LEFT(A158,1),Coordinate,2,FALSE))</f>
        <v>2</v>
      </c>
      <c r="BK158" s="54">
        <f t="shared" si="69"/>
        <v>2</v>
      </c>
      <c r="BL158" s="303">
        <f t="shared" si="66"/>
        <v>72</v>
      </c>
      <c r="BM158" s="54">
        <f>IF(ISBLANK(A158),"",vlookup(LEFT(A158,1),Coordinate,9,false))</f>
        <v>6</v>
      </c>
      <c r="BN158" s="54">
        <f>IF(ISBLANK(A158),"",VLOOKUP(MID(A158,2,1),Coordinate,9,false))</f>
        <v>20</v>
      </c>
      <c r="BO158" s="54">
        <f>IF(ISBLANK(A158),"",VLOOKUP(MID(A158,3,1),Coordinate,9,false))</f>
        <v>13</v>
      </c>
      <c r="BP158" s="54">
        <f>IF(ISBLANK(A158),"",VLOOKUP(MID(A158,4,1),Coordinate,9,false))</f>
        <v>3</v>
      </c>
      <c r="BQ158" s="54">
        <f>IF(ISBLANK(A158),"",VLOOKUP(MID(A158,5,1),Coordinate,9,false))</f>
        <v>0</v>
      </c>
      <c r="BR158" s="54">
        <f>IF(ISBLANK(A158),"",VLOOKUP(MID(A158,6,1),Coordinate,9,false))</f>
        <v>12</v>
      </c>
      <c r="BS158" s="84">
        <f>IF(ISBLANK(A158),"",VLOOKUP(RIGHT(A158,1),Coordinate,9,false))</f>
        <v>18</v>
      </c>
      <c r="BT158" s="53"/>
    </row>
    <row r="159">
      <c r="A159" s="305" t="s">
        <v>1944</v>
      </c>
      <c r="B159" s="302" t="str">
        <f>IF(ISBLANK(A159),"",if(C159="","N",if(VLOOKUP(BL159,NewPlanet,3,false)=C159,"Y","N")))</f>
        <v>Y</v>
      </c>
      <c r="C159" s="287" t="s">
        <v>1354</v>
      </c>
      <c r="D159" s="52"/>
      <c r="E159" s="52"/>
      <c r="F159" s="53"/>
      <c r="G159" s="52"/>
      <c r="H159" s="53" t="s">
        <v>119</v>
      </c>
      <c r="I159" s="54">
        <f t="shared" si="71"/>
        <v>1</v>
      </c>
      <c r="J159" s="52"/>
      <c r="K159" s="52"/>
      <c r="L159" s="52"/>
      <c r="M159" s="53"/>
      <c r="N159" s="53" t="s">
        <v>119</v>
      </c>
      <c r="O159" s="54">
        <f t="shared" si="72"/>
        <v>1</v>
      </c>
      <c r="P159" s="55" t="s">
        <v>123</v>
      </c>
      <c r="Q159" s="64" t="s">
        <v>119</v>
      </c>
      <c r="R159" s="57" t="s">
        <v>124</v>
      </c>
      <c r="S159" s="66"/>
      <c r="T159" s="59" t="s">
        <v>125</v>
      </c>
      <c r="U159" s="67" t="s">
        <v>119</v>
      </c>
      <c r="V159" s="68" t="s">
        <v>119</v>
      </c>
      <c r="W159" s="70" t="s">
        <v>119</v>
      </c>
      <c r="X159" s="53"/>
      <c r="Y159" s="29"/>
      <c r="Z159" s="53">
        <v>3.0</v>
      </c>
      <c r="AA159" s="53">
        <v>2.0</v>
      </c>
      <c r="AB159" s="52"/>
      <c r="AC159" s="31"/>
      <c r="AD159" s="52"/>
      <c r="AE159" s="52"/>
      <c r="AF159" s="52"/>
      <c r="AG159" s="31"/>
      <c r="AH159" s="52"/>
      <c r="AI159" s="52"/>
      <c r="AJ159" s="52"/>
      <c r="AK159" s="31"/>
      <c r="AL159" s="52"/>
      <c r="AM159" s="52"/>
      <c r="AN159" s="52"/>
      <c r="AO159" s="56"/>
      <c r="AP159" s="56"/>
      <c r="AQ159" s="58"/>
      <c r="AR159" s="58"/>
      <c r="AS159" s="60"/>
      <c r="AT159" s="67"/>
      <c r="AU159" s="61"/>
      <c r="AV159" s="70">
        <v>3.0</v>
      </c>
      <c r="AW159" s="31">
        <f t="shared" si="73"/>
        <v>8</v>
      </c>
      <c r="AX159" s="29"/>
      <c r="AY159" s="75"/>
      <c r="AZ159" s="75"/>
      <c r="BA159" s="89"/>
      <c r="BB159" s="89"/>
      <c r="BC159" s="76"/>
      <c r="BD159" s="78"/>
      <c r="BE159" s="78"/>
      <c r="BF159" s="79"/>
      <c r="BG159" s="79"/>
      <c r="BH159" s="31">
        <f t="shared" si="64"/>
        <v>0</v>
      </c>
      <c r="BI159" s="81"/>
      <c r="BJ159" s="84">
        <f>IF(ISBLANK(A159),"",VLOOKUP(LEFT(A159,1),Coordinate,2,FALSE))</f>
        <v>2</v>
      </c>
      <c r="BK159" s="54">
        <f t="shared" si="69"/>
        <v>2</v>
      </c>
      <c r="BL159" s="303">
        <f t="shared" si="66"/>
        <v>97</v>
      </c>
      <c r="BM159" s="54">
        <f>IF(ISBLANK(A159),"",vlookup(LEFT(A159,1),Coordinate,9,false))</f>
        <v>6</v>
      </c>
      <c r="BN159" s="54">
        <f>IF(ISBLANK(A159),"",VLOOKUP(MID(A159,2,1),Coordinate,9,false))</f>
        <v>23</v>
      </c>
      <c r="BO159" s="54">
        <f>IF(ISBLANK(A159),"",VLOOKUP(MID(A159,3,1),Coordinate,9,false))</f>
        <v>2</v>
      </c>
      <c r="BP159" s="54">
        <f>IF(ISBLANK(A159),"",VLOOKUP(MID(A159,4,1),Coordinate,9,false))</f>
        <v>25</v>
      </c>
      <c r="BQ159" s="54">
        <f>IF(ISBLANK(A159),"",VLOOKUP(MID(A159,5,1),Coordinate,9,false))</f>
        <v>16</v>
      </c>
      <c r="BR159" s="54">
        <f>IF(ISBLANK(A159),"",VLOOKUP(MID(A159,6,1),Coordinate,9,false))</f>
        <v>11</v>
      </c>
      <c r="BS159" s="84">
        <f>IF(ISBLANK(A159),"",VLOOKUP(RIGHT(A159,1),Coordinate,9,false))</f>
        <v>14</v>
      </c>
      <c r="BT159" s="53"/>
    </row>
    <row r="160">
      <c r="A160" s="305" t="s">
        <v>1946</v>
      </c>
      <c r="B160" s="302" t="str">
        <f>IF(ISBLANK(A160),"",if(C160="","N",if(VLOOKUP(BL160,NewPlanet,3,false)=C160,"Y","N")))</f>
        <v>Y</v>
      </c>
      <c r="C160" s="287" t="s">
        <v>1392</v>
      </c>
      <c r="D160" s="52"/>
      <c r="E160" s="52"/>
      <c r="F160" s="53" t="s">
        <v>119</v>
      </c>
      <c r="G160" s="52"/>
      <c r="H160" s="52"/>
      <c r="I160" s="54">
        <f t="shared" si="71"/>
        <v>1</v>
      </c>
      <c r="J160" s="52"/>
      <c r="K160" s="52"/>
      <c r="L160" s="52"/>
      <c r="M160" s="53" t="s">
        <v>119</v>
      </c>
      <c r="N160" s="52"/>
      <c r="O160" s="54">
        <f t="shared" si="72"/>
        <v>1</v>
      </c>
      <c r="P160" s="55" t="s">
        <v>131</v>
      </c>
      <c r="Q160" s="64" t="s">
        <v>119</v>
      </c>
      <c r="R160" s="57" t="s">
        <v>124</v>
      </c>
      <c r="S160" s="66"/>
      <c r="T160" s="59" t="s">
        <v>125</v>
      </c>
      <c r="U160" s="67" t="s">
        <v>119</v>
      </c>
      <c r="V160" s="68" t="s">
        <v>119</v>
      </c>
      <c r="W160" s="70" t="s">
        <v>119</v>
      </c>
      <c r="X160" s="53" t="s">
        <v>119</v>
      </c>
      <c r="Y160" s="29"/>
      <c r="Z160" s="53">
        <v>2.0</v>
      </c>
      <c r="AA160" s="53">
        <v>3.0</v>
      </c>
      <c r="AB160" s="52"/>
      <c r="AC160" s="31"/>
      <c r="AD160" s="53"/>
      <c r="AE160" s="52"/>
      <c r="AF160" s="52"/>
      <c r="AG160" s="31"/>
      <c r="AH160" s="52"/>
      <c r="AI160" s="52"/>
      <c r="AJ160" s="53">
        <v>1.0</v>
      </c>
      <c r="AK160" s="31"/>
      <c r="AL160" s="53"/>
      <c r="AM160" s="52"/>
      <c r="AN160" s="53"/>
      <c r="AO160" s="56"/>
      <c r="AP160" s="56"/>
      <c r="AQ160" s="58"/>
      <c r="AR160" s="58"/>
      <c r="AS160" s="60"/>
      <c r="AT160" s="60"/>
      <c r="AU160" s="61"/>
      <c r="AV160" s="62"/>
      <c r="AW160" s="31">
        <f t="shared" si="73"/>
        <v>6</v>
      </c>
      <c r="AX160" s="29"/>
      <c r="AY160" s="75"/>
      <c r="AZ160" s="75"/>
      <c r="BA160" s="89"/>
      <c r="BB160" s="89"/>
      <c r="BC160" s="76"/>
      <c r="BD160" s="78"/>
      <c r="BE160" s="78"/>
      <c r="BF160" s="79"/>
      <c r="BG160" s="79"/>
      <c r="BH160" s="31">
        <f t="shared" si="64"/>
        <v>0</v>
      </c>
      <c r="BI160" s="81" t="s">
        <v>1948</v>
      </c>
      <c r="BJ160" s="84">
        <f>IF(ISBLANK(A160),"",VLOOKUP(LEFT(A160,1),Coordinate,2,FALSE))</f>
        <v>2</v>
      </c>
      <c r="BK160" s="54">
        <f t="shared" si="69"/>
        <v>2</v>
      </c>
      <c r="BL160" s="303">
        <f t="shared" si="66"/>
        <v>123</v>
      </c>
      <c r="BM160" s="54">
        <f>IF(ISBLANK(A160),"",vlookup(LEFT(A160,1),Coordinate,9,false))</f>
        <v>6</v>
      </c>
      <c r="BN160" s="54">
        <f>IF(ISBLANK(A160),"",VLOOKUP(MID(A160,2,1),Coordinate,9,false))</f>
        <v>24</v>
      </c>
      <c r="BO160" s="54">
        <f>IF(ISBLANK(A160),"",VLOOKUP(MID(A160,3,1),Coordinate,9,false))</f>
        <v>19</v>
      </c>
      <c r="BP160" s="54">
        <f>IF(ISBLANK(A160),"",VLOOKUP(MID(A160,4,1),Coordinate,9,false))</f>
        <v>8</v>
      </c>
      <c r="BQ160" s="54">
        <f>IF(ISBLANK(A160),"",VLOOKUP(MID(A160,5,1),Coordinate,9,false))</f>
        <v>18</v>
      </c>
      <c r="BR160" s="54">
        <f>IF(ISBLANK(A160),"",VLOOKUP(MID(A160,6,1),Coordinate,9,false))</f>
        <v>24</v>
      </c>
      <c r="BS160" s="84">
        <f>IF(ISBLANK(A160),"",VLOOKUP(RIGHT(A160,1),Coordinate,9,false))</f>
        <v>24</v>
      </c>
      <c r="BT160" s="53"/>
    </row>
    <row r="161">
      <c r="A161" s="305" t="s">
        <v>1949</v>
      </c>
      <c r="B161" s="302" t="str">
        <f>IF(ISBLANK(A161),"",if(C161="","N",if(VLOOKUP(BL161,NewPlanet,3,false)=C161,"Y","N")))</f>
        <v>Y</v>
      </c>
      <c r="C161" s="287" t="s">
        <v>1316</v>
      </c>
      <c r="D161" s="52"/>
      <c r="E161" s="52"/>
      <c r="F161" s="53" t="s">
        <v>119</v>
      </c>
      <c r="G161" s="52"/>
      <c r="H161" s="52"/>
      <c r="I161" s="54">
        <f t="shared" si="71"/>
        <v>1</v>
      </c>
      <c r="J161" s="52"/>
      <c r="K161" s="53" t="s">
        <v>119</v>
      </c>
      <c r="L161" s="52"/>
      <c r="M161" s="52"/>
      <c r="N161" s="52"/>
      <c r="O161" s="54">
        <f t="shared" si="72"/>
        <v>1</v>
      </c>
      <c r="P161" s="55" t="s">
        <v>124</v>
      </c>
      <c r="Q161" s="64"/>
      <c r="R161" s="57" t="s">
        <v>131</v>
      </c>
      <c r="S161" s="66" t="s">
        <v>119</v>
      </c>
      <c r="T161" s="59" t="s">
        <v>124</v>
      </c>
      <c r="U161" s="67"/>
      <c r="V161" s="68"/>
      <c r="W161" s="62"/>
      <c r="X161" s="53" t="s">
        <v>119</v>
      </c>
      <c r="Y161" s="29"/>
      <c r="Z161" s="53"/>
      <c r="AA161" s="53"/>
      <c r="AB161" s="53"/>
      <c r="AC161" s="31"/>
      <c r="AD161" s="53"/>
      <c r="AE161" s="53"/>
      <c r="AF161" s="53"/>
      <c r="AG161" s="31"/>
      <c r="AH161" s="53"/>
      <c r="AI161" s="53"/>
      <c r="AJ161" s="53"/>
      <c r="AK161" s="31"/>
      <c r="AL161" s="53"/>
      <c r="AM161" s="53"/>
      <c r="AN161" s="53"/>
      <c r="AO161" s="64"/>
      <c r="AP161" s="64"/>
      <c r="AQ161" s="66"/>
      <c r="AR161" s="66"/>
      <c r="AS161" s="67"/>
      <c r="AT161" s="67"/>
      <c r="AU161" s="68"/>
      <c r="AV161" s="70"/>
      <c r="AW161" s="31">
        <f t="shared" si="73"/>
        <v>0</v>
      </c>
      <c r="AX161" s="29"/>
      <c r="AY161" s="75"/>
      <c r="AZ161" s="75"/>
      <c r="BA161" s="89"/>
      <c r="BB161" s="89"/>
      <c r="BC161" s="76"/>
      <c r="BD161" s="78"/>
      <c r="BE161" s="78"/>
      <c r="BF161" s="79"/>
      <c r="BG161" s="79"/>
      <c r="BH161" s="31">
        <f t="shared" si="64"/>
        <v>0</v>
      </c>
      <c r="BI161" s="81" t="s">
        <v>1951</v>
      </c>
      <c r="BJ161" s="84">
        <f>IF(ISBLANK(A161),"",VLOOKUP(LEFT(A161,1),Coordinate,2,FALSE))</f>
        <v>2</v>
      </c>
      <c r="BK161" s="54">
        <f t="shared" si="69"/>
        <v>2</v>
      </c>
      <c r="BL161" s="303">
        <f t="shared" si="66"/>
        <v>78</v>
      </c>
      <c r="BM161" s="54">
        <f>IF(ISBLANK(A161),"",vlookup(LEFT(A161,1),Coordinate,9,false))</f>
        <v>7</v>
      </c>
      <c r="BN161" s="54">
        <f>IF(ISBLANK(A161),"",VLOOKUP(MID(A161,2,1),Coordinate,9,false))</f>
        <v>0</v>
      </c>
      <c r="BO161" s="54">
        <f>IF(ISBLANK(A161),"",VLOOKUP(MID(A161,3,1),Coordinate,9,false))</f>
        <v>13</v>
      </c>
      <c r="BP161" s="54">
        <f>IF(ISBLANK(A161),"",VLOOKUP(MID(A161,4,1),Coordinate,9,false))</f>
        <v>18</v>
      </c>
      <c r="BQ161" s="54">
        <f>IF(ISBLANK(A161),"",VLOOKUP(MID(A161,5,1),Coordinate,9,false))</f>
        <v>7</v>
      </c>
      <c r="BR161" s="54">
        <f>IF(ISBLANK(A161),"",VLOOKUP(MID(A161,6,1),Coordinate,9,false))</f>
        <v>14</v>
      </c>
      <c r="BS161" s="84">
        <f>IF(ISBLANK(A161),"",VLOOKUP(RIGHT(A161,1),Coordinate,9,false))</f>
        <v>19</v>
      </c>
      <c r="BT161" s="53"/>
    </row>
    <row r="162">
      <c r="A162" s="305" t="s">
        <v>1953</v>
      </c>
      <c r="B162" s="302" t="str">
        <f>IF(ISBLANK(A162),"",if(C162="","N",if(VLOOKUP(BL162,NewPlanet,3,false)=C162,"Y","N")))</f>
        <v>Y</v>
      </c>
      <c r="C162" s="287" t="s">
        <v>1314</v>
      </c>
      <c r="D162" s="53" t="s">
        <v>119</v>
      </c>
      <c r="E162" s="52"/>
      <c r="F162" s="52"/>
      <c r="G162" s="52"/>
      <c r="H162" s="52"/>
      <c r="I162" s="54">
        <f t="shared" si="71"/>
        <v>1</v>
      </c>
      <c r="J162" s="53" t="s">
        <v>119</v>
      </c>
      <c r="K162" s="52"/>
      <c r="L162" s="52"/>
      <c r="M162" s="52"/>
      <c r="N162" s="52"/>
      <c r="O162" s="54">
        <f t="shared" si="72"/>
        <v>1</v>
      </c>
      <c r="P162" s="55" t="s">
        <v>134</v>
      </c>
      <c r="Q162" s="56"/>
      <c r="R162" s="57" t="s">
        <v>124</v>
      </c>
      <c r="S162" s="58"/>
      <c r="T162" s="59" t="s">
        <v>125</v>
      </c>
      <c r="U162" s="67" t="s">
        <v>119</v>
      </c>
      <c r="V162" s="61"/>
      <c r="W162" s="62"/>
      <c r="X162" s="53" t="s">
        <v>119</v>
      </c>
      <c r="Y162" s="63"/>
      <c r="Z162" s="53">
        <v>4.0</v>
      </c>
      <c r="AA162" s="53">
        <v>1.0</v>
      </c>
      <c r="AB162" s="52"/>
      <c r="AC162" s="65"/>
      <c r="AD162" s="52"/>
      <c r="AE162" s="52"/>
      <c r="AF162" s="53">
        <v>1.0</v>
      </c>
      <c r="AG162" s="65"/>
      <c r="AH162" s="52"/>
      <c r="AI162" s="52"/>
      <c r="AJ162" s="52"/>
      <c r="AK162" s="65"/>
      <c r="AL162" s="52"/>
      <c r="AM162" s="52"/>
      <c r="AN162" s="52"/>
      <c r="AO162" s="64">
        <v>3.0</v>
      </c>
      <c r="AP162" s="56"/>
      <c r="AQ162" s="58"/>
      <c r="AR162" s="58"/>
      <c r="AS162" s="60"/>
      <c r="AT162" s="60"/>
      <c r="AU162" s="61"/>
      <c r="AV162" s="70">
        <v>4.0</v>
      </c>
      <c r="AW162" s="31">
        <f t="shared" si="73"/>
        <v>13</v>
      </c>
      <c r="AX162" s="63"/>
      <c r="AY162" s="69"/>
      <c r="AZ162" s="69"/>
      <c r="BA162" s="71"/>
      <c r="BB162" s="71"/>
      <c r="BC162" s="72"/>
      <c r="BD162" s="73"/>
      <c r="BE162" s="73"/>
      <c r="BF162" s="74"/>
      <c r="BG162" s="74"/>
      <c r="BH162" s="31">
        <f t="shared" si="64"/>
        <v>0</v>
      </c>
      <c r="BI162" s="81" t="s">
        <v>1954</v>
      </c>
      <c r="BJ162" s="84">
        <f>IF(ISBLANK(A162),"",VLOOKUP(LEFT(A162,1),Coordinate,2,FALSE))</f>
        <v>2</v>
      </c>
      <c r="BK162" s="54">
        <f t="shared" si="69"/>
        <v>2</v>
      </c>
      <c r="BL162" s="303">
        <f t="shared" si="66"/>
        <v>77</v>
      </c>
      <c r="BM162" s="54">
        <f>IF(ISBLANK(A162),"",vlookup(LEFT(A162,1),Coordinate,9,false))</f>
        <v>7</v>
      </c>
      <c r="BN162" s="54">
        <f>IF(ISBLANK(A162),"",VLOOKUP(MID(A162,2,1),Coordinate,9,false))</f>
        <v>0</v>
      </c>
      <c r="BO162" s="54">
        <f>IF(ISBLANK(A162),"",VLOOKUP(MID(A162,3,1),Coordinate,9,false))</f>
        <v>13</v>
      </c>
      <c r="BP162" s="54">
        <f>IF(ISBLANK(A162),"",VLOOKUP(MID(A162,4,1),Coordinate,9,false))</f>
        <v>18</v>
      </c>
      <c r="BQ162" s="54">
        <f>IF(ISBLANK(A162),"",VLOOKUP(MID(A162,5,1),Coordinate,9,false))</f>
        <v>14</v>
      </c>
      <c r="BR162" s="54">
        <f>IF(ISBLANK(A162),"",VLOOKUP(MID(A162,6,1),Coordinate,9,false))</f>
        <v>11</v>
      </c>
      <c r="BS162" s="84">
        <f>IF(ISBLANK(A162),"",VLOOKUP(RIGHT(A162,1),Coordinate,9,false))</f>
        <v>14</v>
      </c>
      <c r="BT162" s="53"/>
    </row>
    <row r="163">
      <c r="A163" s="305" t="s">
        <v>544</v>
      </c>
      <c r="B163" s="302" t="str">
        <f>IF(ISBLANK(A163),"",if(C163="","N",if(VLOOKUP(BL163,NewPlanet,3,false)=C163,"Y","N")))</f>
        <v>Y</v>
      </c>
      <c r="C163" s="287" t="s">
        <v>1235</v>
      </c>
      <c r="D163" s="52"/>
      <c r="E163" s="52"/>
      <c r="F163" s="53" t="s">
        <v>119</v>
      </c>
      <c r="G163" s="52"/>
      <c r="H163" s="52"/>
      <c r="I163" s="54">
        <f t="shared" si="71"/>
        <v>1</v>
      </c>
      <c r="J163" s="52"/>
      <c r="K163" s="53" t="s">
        <v>119</v>
      </c>
      <c r="L163" s="52"/>
      <c r="M163" s="53"/>
      <c r="N163" s="52"/>
      <c r="O163" s="54">
        <f t="shared" si="72"/>
        <v>1</v>
      </c>
      <c r="P163" s="55" t="s">
        <v>124</v>
      </c>
      <c r="Q163" s="64"/>
      <c r="R163" s="57" t="s">
        <v>124</v>
      </c>
      <c r="S163" s="66"/>
      <c r="T163" s="59" t="s">
        <v>125</v>
      </c>
      <c r="U163" s="67"/>
      <c r="V163" s="68"/>
      <c r="W163" s="70" t="s">
        <v>119</v>
      </c>
      <c r="X163" s="53" t="s">
        <v>119</v>
      </c>
      <c r="Y163" s="29"/>
      <c r="Z163" s="53">
        <v>3.0</v>
      </c>
      <c r="AA163" s="53">
        <v>3.0</v>
      </c>
      <c r="AB163" s="53">
        <v>3.0</v>
      </c>
      <c r="AC163" s="31"/>
      <c r="AD163" s="53"/>
      <c r="AE163" s="53"/>
      <c r="AF163" s="53">
        <v>1.0</v>
      </c>
      <c r="AG163" s="31"/>
      <c r="AH163" s="53"/>
      <c r="AI163" s="53"/>
      <c r="AJ163" s="53"/>
      <c r="AK163" s="31"/>
      <c r="AL163" s="53"/>
      <c r="AM163" s="53"/>
      <c r="AN163" s="53"/>
      <c r="AO163" s="64"/>
      <c r="AP163" s="64"/>
      <c r="AQ163" s="66"/>
      <c r="AR163" s="66"/>
      <c r="AS163" s="67">
        <v>1.0</v>
      </c>
      <c r="AT163" s="67" t="s">
        <v>1800</v>
      </c>
      <c r="AU163" s="68"/>
      <c r="AV163" s="70"/>
      <c r="AW163" s="31">
        <f t="shared" si="73"/>
        <v>11</v>
      </c>
      <c r="AX163" s="29"/>
      <c r="AY163" s="75"/>
      <c r="AZ163" s="75"/>
      <c r="BA163" s="89"/>
      <c r="BB163" s="89"/>
      <c r="BC163" s="76"/>
      <c r="BD163" s="78"/>
      <c r="BE163" s="78"/>
      <c r="BF163" s="79"/>
      <c r="BG163" s="79"/>
      <c r="BH163" s="31">
        <f t="shared" si="64"/>
        <v>0</v>
      </c>
      <c r="BI163" s="81" t="s">
        <v>1956</v>
      </c>
      <c r="BJ163" s="84">
        <f>IF(ISBLANK(A163),"",VLOOKUP(LEFT(A163,1),Coordinate,2,FALSE))</f>
        <v>2</v>
      </c>
      <c r="BK163" s="54">
        <f t="shared" si="69"/>
        <v>2</v>
      </c>
      <c r="BL163" s="303">
        <f t="shared" si="66"/>
        <v>41</v>
      </c>
      <c r="BM163" s="54">
        <f>IF(ISBLANK(A163),"",vlookup(LEFT(A163,1),Coordinate,9,false))</f>
        <v>7</v>
      </c>
      <c r="BN163" s="54">
        <f>IF(ISBLANK(A163),"",VLOOKUP(MID(A163,2,1),Coordinate,9,false))</f>
        <v>0</v>
      </c>
      <c r="BO163" s="54">
        <f>IF(ISBLANK(A163),"",VLOOKUP(MID(A163,3,1),Coordinate,9,false))</f>
        <v>17</v>
      </c>
      <c r="BP163" s="54">
        <f>IF(ISBLANK(A163),"",VLOOKUP(MID(A163,4,1),Coordinate,9,false))</f>
        <v>0</v>
      </c>
      <c r="BQ163" s="54">
        <f>IF(ISBLANK(A163),"",VLOOKUP(MID(A163,5,1),Coordinate,9,false))</f>
        <v>12</v>
      </c>
      <c r="BR163" s="54">
        <f>IF(ISBLANK(A163),"",VLOOKUP(MID(A163,6,1),Coordinate,9,false))</f>
        <v>1</v>
      </c>
      <c r="BS163" s="84">
        <f>IF(ISBLANK(A163),"",VLOOKUP(RIGHT(A163,1),Coordinate,9,false))</f>
        <v>4</v>
      </c>
      <c r="BT163" s="53"/>
    </row>
    <row r="164">
      <c r="A164" s="305" t="s">
        <v>1957</v>
      </c>
      <c r="B164" s="302" t="str">
        <f>IF(ISBLANK(A164),"",if(C164="","N",if(VLOOKUP(BL164,NewPlanet,3,false)=C164,"Y","N")))</f>
        <v>Y</v>
      </c>
      <c r="C164" s="287" t="s">
        <v>1285</v>
      </c>
      <c r="D164" s="53" t="s">
        <v>119</v>
      </c>
      <c r="E164" s="52"/>
      <c r="F164" s="52"/>
      <c r="G164" s="52"/>
      <c r="H164" s="52"/>
      <c r="I164" s="54">
        <f t="shared" si="71"/>
        <v>1</v>
      </c>
      <c r="J164" s="53" t="s">
        <v>119</v>
      </c>
      <c r="K164" s="52"/>
      <c r="L164" s="52"/>
      <c r="M164" s="52"/>
      <c r="N164" s="52"/>
      <c r="O164" s="54">
        <f t="shared" si="72"/>
        <v>1</v>
      </c>
      <c r="P164" s="55" t="s">
        <v>123</v>
      </c>
      <c r="Q164" s="64" t="s">
        <v>119</v>
      </c>
      <c r="R164" s="57" t="s">
        <v>131</v>
      </c>
      <c r="S164" s="66" t="s">
        <v>119</v>
      </c>
      <c r="T164" s="59" t="s">
        <v>125</v>
      </c>
      <c r="U164" s="67" t="s">
        <v>119</v>
      </c>
      <c r="V164" s="61"/>
      <c r="W164" s="62"/>
      <c r="X164" s="53" t="s">
        <v>119</v>
      </c>
      <c r="Y164" s="63"/>
      <c r="Z164" s="52"/>
      <c r="AA164" s="52"/>
      <c r="AB164" s="52"/>
      <c r="AC164" s="65"/>
      <c r="AD164" s="52"/>
      <c r="AE164" s="52"/>
      <c r="AF164" s="52"/>
      <c r="AG164" s="65"/>
      <c r="AH164" s="52"/>
      <c r="AI164" s="52"/>
      <c r="AJ164" s="52"/>
      <c r="AK164" s="65"/>
      <c r="AL164" s="52"/>
      <c r="AM164" s="52"/>
      <c r="AN164" s="52"/>
      <c r="AO164" s="56"/>
      <c r="AP164" s="56"/>
      <c r="AQ164" s="58"/>
      <c r="AR164" s="58"/>
      <c r="AS164" s="60"/>
      <c r="AT164" s="60"/>
      <c r="AU164" s="61"/>
      <c r="AV164" s="62"/>
      <c r="AW164" s="31">
        <f t="shared" si="73"/>
        <v>0</v>
      </c>
      <c r="AX164" s="63"/>
      <c r="AY164" s="75"/>
      <c r="AZ164" s="75"/>
      <c r="BA164" s="89"/>
      <c r="BB164" s="89"/>
      <c r="BC164" s="76"/>
      <c r="BD164" s="78"/>
      <c r="BE164" s="78"/>
      <c r="BF164" s="79"/>
      <c r="BG164" s="79"/>
      <c r="BH164" s="31">
        <f t="shared" si="64"/>
        <v>0</v>
      </c>
      <c r="BI164" s="81" t="s">
        <v>1959</v>
      </c>
      <c r="BJ164" s="84">
        <f>IF(ISBLANK(A164),"",VLOOKUP(LEFT(A164,1),Coordinate,2,FALSE))</f>
        <v>2</v>
      </c>
      <c r="BK164" s="54">
        <f t="shared" si="69"/>
        <v>2</v>
      </c>
      <c r="BL164" s="303">
        <f t="shared" si="66"/>
        <v>67</v>
      </c>
      <c r="BM164" s="54">
        <f>IF(ISBLANK(A164),"",vlookup(LEFT(A164,1),Coordinate,9,false))</f>
        <v>7</v>
      </c>
      <c r="BN164" s="54">
        <f>IF(ISBLANK(A164),"",VLOOKUP(MID(A164,2,1),Coordinate,9,false))</f>
        <v>4</v>
      </c>
      <c r="BO164" s="54">
        <f>IF(ISBLANK(A164),"",VLOOKUP(MID(A164,3,1),Coordinate,9,false))</f>
        <v>0</v>
      </c>
      <c r="BP164" s="54">
        <f>IF(ISBLANK(A164),"",VLOOKUP(MID(A164,4,1),Coordinate,9,false))</f>
        <v>21</v>
      </c>
      <c r="BQ164" s="54">
        <f>IF(ISBLANK(A164),"",VLOOKUP(MID(A164,5,1),Coordinate,9,false))</f>
        <v>4</v>
      </c>
      <c r="BR164" s="54">
        <f>IF(ISBLANK(A164),"",VLOOKUP(MID(A164,6,1),Coordinate,9,false))</f>
        <v>13</v>
      </c>
      <c r="BS164" s="84">
        <f>IF(ISBLANK(A164),"",VLOOKUP(RIGHT(A164,1),Coordinate,9,false))</f>
        <v>18</v>
      </c>
      <c r="BT164" s="53"/>
    </row>
    <row r="165">
      <c r="A165" s="305" t="s">
        <v>1961</v>
      </c>
      <c r="B165" s="302" t="str">
        <f>IF(ISBLANK(A165),"",if(C165="","N",if(VLOOKUP(BL165,NewPlanet,3,false)=C165,"Y","N")))</f>
        <v>N</v>
      </c>
      <c r="C165" s="307" t="s">
        <v>1962</v>
      </c>
      <c r="D165" s="52"/>
      <c r="E165" s="52"/>
      <c r="F165" s="53" t="s">
        <v>121</v>
      </c>
      <c r="G165" s="52"/>
      <c r="H165" s="52"/>
      <c r="I165" s="54">
        <f t="shared" si="71"/>
        <v>1</v>
      </c>
      <c r="J165" s="53" t="s">
        <v>121</v>
      </c>
      <c r="K165" s="52"/>
      <c r="L165" s="52"/>
      <c r="M165" s="52"/>
      <c r="N165" s="52"/>
      <c r="O165" s="54">
        <f t="shared" si="72"/>
        <v>1</v>
      </c>
      <c r="P165" s="55" t="s">
        <v>124</v>
      </c>
      <c r="Q165" s="56"/>
      <c r="R165" s="57" t="s">
        <v>131</v>
      </c>
      <c r="S165" s="58"/>
      <c r="T165" s="59" t="s">
        <v>125</v>
      </c>
      <c r="U165" s="67" t="s">
        <v>121</v>
      </c>
      <c r="V165" s="61"/>
      <c r="W165" s="62"/>
      <c r="X165" s="52"/>
      <c r="Y165" s="63"/>
      <c r="Z165" s="53">
        <v>4.0</v>
      </c>
      <c r="AA165" s="53">
        <v>4.0</v>
      </c>
      <c r="AB165" s="53">
        <v>4.0</v>
      </c>
      <c r="AC165" s="65"/>
      <c r="AD165" s="52"/>
      <c r="AE165" s="52"/>
      <c r="AF165" s="52"/>
      <c r="AG165" s="65"/>
      <c r="AH165" s="52"/>
      <c r="AI165" s="52"/>
      <c r="AJ165" s="52"/>
      <c r="AK165" s="65"/>
      <c r="AL165" s="52"/>
      <c r="AM165" s="52"/>
      <c r="AN165" s="52"/>
      <c r="AO165" s="56"/>
      <c r="AP165" s="56"/>
      <c r="AQ165" s="58"/>
      <c r="AR165" s="66">
        <v>1.0</v>
      </c>
      <c r="AS165" s="60"/>
      <c r="AT165" s="60"/>
      <c r="AU165" s="61"/>
      <c r="AV165" s="62"/>
      <c r="AW165" s="31">
        <f t="shared" si="73"/>
        <v>13</v>
      </c>
      <c r="AX165" s="63"/>
      <c r="AY165" s="69"/>
      <c r="AZ165" s="69"/>
      <c r="BA165" s="71"/>
      <c r="BB165" s="71"/>
      <c r="BC165" s="76">
        <v>7.0</v>
      </c>
      <c r="BD165" s="73"/>
      <c r="BE165" s="73"/>
      <c r="BF165" s="74"/>
      <c r="BG165" s="74"/>
      <c r="BH165" s="31">
        <f t="shared" si="64"/>
        <v>7</v>
      </c>
      <c r="BI165" s="139"/>
      <c r="BJ165" s="84">
        <f>IF(ISBLANK(A165),"",VLOOKUP(LEFT(A165,1),Coordinate,2,FALSE))</f>
        <v>2</v>
      </c>
      <c r="BK165" s="54">
        <f t="shared" si="69"/>
        <v>2</v>
      </c>
      <c r="BL165" s="303">
        <f t="shared" si="66"/>
        <v>56</v>
      </c>
      <c r="BM165" s="54">
        <f>IF(ISBLANK(A165),"",vlookup(LEFT(A165,1),Coordinate,9,false))</f>
        <v>7</v>
      </c>
      <c r="BN165" s="54">
        <f>IF(ISBLANK(A165),"",VLOOKUP(MID(A165,2,1),Coordinate,9,false))</f>
        <v>8</v>
      </c>
      <c r="BO165" s="54">
        <f>IF(ISBLANK(A165),"",VLOOKUP(MID(A165,3,1),Coordinate,9,false))</f>
        <v>3</v>
      </c>
      <c r="BP165" s="54">
        <f>IF(ISBLANK(A165),"",VLOOKUP(MID(A165,4,1),Coordinate,9,false))</f>
        <v>3</v>
      </c>
      <c r="BQ165" s="54">
        <f>IF(ISBLANK(A165),"",VLOOKUP(MID(A165,5,1),Coordinate,9,false))</f>
        <v>4</v>
      </c>
      <c r="BR165" s="54">
        <f>IF(ISBLANK(A165),"",VLOOKUP(MID(A165,6,1),Coordinate,9,false))</f>
        <v>13</v>
      </c>
      <c r="BS165" s="84">
        <f>IF(ISBLANK(A165),"",VLOOKUP(RIGHT(A165,1),Coordinate,9,false))</f>
        <v>18</v>
      </c>
      <c r="BT165" s="53"/>
    </row>
    <row r="166">
      <c r="A166" s="305" t="s">
        <v>1964</v>
      </c>
      <c r="B166" s="303" t="s">
        <v>119</v>
      </c>
      <c r="C166" s="287" t="s">
        <v>1312</v>
      </c>
      <c r="D166" s="52"/>
      <c r="E166" s="52"/>
      <c r="F166" s="53"/>
      <c r="G166" s="52"/>
      <c r="H166" s="53" t="s">
        <v>119</v>
      </c>
      <c r="I166" s="54">
        <f t="shared" si="71"/>
        <v>1</v>
      </c>
      <c r="J166" s="52"/>
      <c r="K166" s="52"/>
      <c r="L166" s="52"/>
      <c r="M166" s="52"/>
      <c r="N166" s="53" t="s">
        <v>119</v>
      </c>
      <c r="O166" s="54">
        <f t="shared" si="72"/>
        <v>1</v>
      </c>
      <c r="P166" s="55" t="s">
        <v>124</v>
      </c>
      <c r="Q166" s="64"/>
      <c r="R166" s="57" t="s">
        <v>124</v>
      </c>
      <c r="S166" s="66"/>
      <c r="T166" s="59" t="s">
        <v>125</v>
      </c>
      <c r="U166" s="67"/>
      <c r="V166" s="68"/>
      <c r="W166" s="70" t="s">
        <v>119</v>
      </c>
      <c r="X166" s="53" t="s">
        <v>119</v>
      </c>
      <c r="Y166" s="63"/>
      <c r="Z166" s="53">
        <v>4.0</v>
      </c>
      <c r="AA166" s="53">
        <v>4.0</v>
      </c>
      <c r="AB166" s="53">
        <v>4.0</v>
      </c>
      <c r="AC166" s="65"/>
      <c r="AD166" s="52"/>
      <c r="AE166" s="52"/>
      <c r="AF166" s="52"/>
      <c r="AG166" s="65"/>
      <c r="AH166" s="52"/>
      <c r="AI166" s="52"/>
      <c r="AJ166" s="52"/>
      <c r="AK166" s="65"/>
      <c r="AL166" s="53">
        <v>1.0</v>
      </c>
      <c r="AM166" s="52"/>
      <c r="AN166" s="52"/>
      <c r="AO166" s="56"/>
      <c r="AP166" s="56"/>
      <c r="AQ166" s="58"/>
      <c r="AR166" s="58"/>
      <c r="AS166" s="67">
        <v>1.0</v>
      </c>
      <c r="AT166" s="60"/>
      <c r="AU166" s="61"/>
      <c r="AV166" s="62"/>
      <c r="AW166" s="31">
        <f t="shared" si="73"/>
        <v>14</v>
      </c>
      <c r="AX166" s="63"/>
      <c r="AY166" s="69"/>
      <c r="AZ166" s="69"/>
      <c r="BA166" s="71"/>
      <c r="BB166" s="71"/>
      <c r="BC166" s="72"/>
      <c r="BD166" s="73"/>
      <c r="BE166" s="73"/>
      <c r="BF166" s="79">
        <v>3.0</v>
      </c>
      <c r="BG166" s="79">
        <v>3.0</v>
      </c>
      <c r="BH166" s="31">
        <f t="shared" si="64"/>
        <v>6</v>
      </c>
      <c r="BI166" s="139"/>
      <c r="BJ166" s="84">
        <f>IF(ISBLANK(A166),"",VLOOKUP(LEFT(A166,1),Coordinate,2,FALSE))</f>
        <v>2</v>
      </c>
      <c r="BK166" s="54">
        <f t="shared" si="69"/>
        <v>2</v>
      </c>
      <c r="BL166" s="303">
        <f t="shared" si="66"/>
        <v>76</v>
      </c>
      <c r="BM166" s="54">
        <f>IF(ISBLANK(A166),"",vlookup(LEFT(A166,1),Coordinate,9,false))</f>
        <v>7</v>
      </c>
      <c r="BN166" s="54">
        <f>IF(ISBLANK(A166),"",VLOOKUP(MID(A166,2,1),Coordinate,9,false))</f>
        <v>14</v>
      </c>
      <c r="BO166" s="54">
        <f>IF(ISBLANK(A166),"",VLOOKUP(MID(A166,3,1),Coordinate,9,false))</f>
        <v>12</v>
      </c>
      <c r="BP166" s="54">
        <f>IF(ISBLANK(A166),"",VLOOKUP(MID(A166,4,1),Coordinate,9,false))</f>
        <v>4</v>
      </c>
      <c r="BQ166" s="54">
        <f>IF(ISBLANK(A166),"",VLOOKUP(MID(A166,5,1),Coordinate,9,false))</f>
        <v>1</v>
      </c>
      <c r="BR166" s="54">
        <f>IF(ISBLANK(A166),"",VLOOKUP(MID(A166,6,1),Coordinate,9,false))</f>
        <v>14</v>
      </c>
      <c r="BS166" s="84">
        <f>IF(ISBLANK(A166),"",VLOOKUP(RIGHT(A166,1),Coordinate,9,false))</f>
        <v>24</v>
      </c>
      <c r="BT166" s="52"/>
    </row>
    <row r="167">
      <c r="A167" s="305" t="s">
        <v>1966</v>
      </c>
      <c r="B167" s="302" t="str">
        <f>IF(ISBLANK(A167),"",if(C167="","N",if(VLOOKUP(BL167,NewPlanet,3,false)=C167,"Y","N")))</f>
        <v>Y</v>
      </c>
      <c r="C167" s="287" t="s">
        <v>1328</v>
      </c>
      <c r="D167" s="52"/>
      <c r="E167" s="52"/>
      <c r="F167" s="53" t="s">
        <v>119</v>
      </c>
      <c r="G167" s="52"/>
      <c r="H167" s="52"/>
      <c r="I167" s="54">
        <f t="shared" si="71"/>
        <v>1</v>
      </c>
      <c r="J167" s="52"/>
      <c r="K167" s="52"/>
      <c r="L167" s="52"/>
      <c r="M167" s="52"/>
      <c r="N167" s="53" t="s">
        <v>119</v>
      </c>
      <c r="O167" s="54">
        <f t="shared" si="72"/>
        <v>1</v>
      </c>
      <c r="P167" s="55" t="s">
        <v>124</v>
      </c>
      <c r="Q167" s="64"/>
      <c r="R167" s="57" t="s">
        <v>123</v>
      </c>
      <c r="S167" s="66" t="s">
        <v>119</v>
      </c>
      <c r="T167" s="59" t="s">
        <v>125</v>
      </c>
      <c r="U167" s="67"/>
      <c r="V167" s="68" t="s">
        <v>119</v>
      </c>
      <c r="W167" s="70" t="s">
        <v>119</v>
      </c>
      <c r="X167" s="52"/>
      <c r="Y167" s="63"/>
      <c r="Z167" s="52"/>
      <c r="AA167" s="52"/>
      <c r="AB167" s="52"/>
      <c r="AC167" s="65"/>
      <c r="AD167" s="52"/>
      <c r="AE167" s="52"/>
      <c r="AF167" s="52"/>
      <c r="AG167" s="65"/>
      <c r="AH167" s="52"/>
      <c r="AI167" s="52"/>
      <c r="AJ167" s="52"/>
      <c r="AK167" s="65"/>
      <c r="AL167" s="52"/>
      <c r="AM167" s="52"/>
      <c r="AN167" s="52"/>
      <c r="AO167" s="56"/>
      <c r="AP167" s="56"/>
      <c r="AQ167" s="58"/>
      <c r="AR167" s="58"/>
      <c r="AS167" s="60"/>
      <c r="AT167" s="60"/>
      <c r="AU167" s="61"/>
      <c r="AV167" s="62"/>
      <c r="AW167" s="31">
        <f t="shared" si="73"/>
        <v>0</v>
      </c>
      <c r="AX167" s="63"/>
      <c r="AY167" s="69"/>
      <c r="AZ167" s="69"/>
      <c r="BA167" s="71"/>
      <c r="BB167" s="71"/>
      <c r="BC167" s="72"/>
      <c r="BD167" s="73"/>
      <c r="BE167" s="73"/>
      <c r="BF167" s="74"/>
      <c r="BG167" s="74"/>
      <c r="BH167" s="31">
        <f t="shared" si="64"/>
        <v>0</v>
      </c>
      <c r="BI167" s="139"/>
      <c r="BJ167" s="84">
        <f>IF(ISBLANK(A167),"",VLOOKUP(LEFT(A167,1),Coordinate,2,FALSE))</f>
        <v>2</v>
      </c>
      <c r="BK167" s="54">
        <f t="shared" si="69"/>
        <v>2</v>
      </c>
      <c r="BL167" s="303">
        <f t="shared" si="66"/>
        <v>84</v>
      </c>
      <c r="BM167" s="54">
        <f>IF(ISBLANK(A167),"",vlookup(LEFT(A167,1),Coordinate,9,false))</f>
        <v>7</v>
      </c>
      <c r="BN167" s="54">
        <f>IF(ISBLANK(A167),"",VLOOKUP(MID(A167,2,1),Coordinate,9,false))</f>
        <v>14</v>
      </c>
      <c r="BO167" s="54">
        <f>IF(ISBLANK(A167),"",VLOOKUP(MID(A167,3,1),Coordinate,9,false))</f>
        <v>14</v>
      </c>
      <c r="BP167" s="54">
        <f>IF(ISBLANK(A167),"",VLOOKUP(MID(A167,4,1),Coordinate,9,false))</f>
        <v>10</v>
      </c>
      <c r="BQ167" s="54">
        <f>IF(ISBLANK(A167),"",VLOOKUP(MID(A167,5,1),Coordinate,9,false))</f>
        <v>4</v>
      </c>
      <c r="BR167" s="54">
        <f>IF(ISBLANK(A167),"",VLOOKUP(MID(A167,6,1),Coordinate,9,false))</f>
        <v>17</v>
      </c>
      <c r="BS167" s="84">
        <f>IF(ISBLANK(A167),"",VLOOKUP(RIGHT(A167,1),Coordinate,9,false))</f>
        <v>18</v>
      </c>
      <c r="BT167" s="53"/>
    </row>
    <row r="168">
      <c r="A168" s="305" t="s">
        <v>601</v>
      </c>
      <c r="B168" s="302" t="str">
        <f>IF(ISBLANK(A168),"",if(C168="","N",if(VLOOKUP(BL168,NewPlanet,3,false)=C168,"Y","N")))</f>
        <v>Y</v>
      </c>
      <c r="C168" s="287" t="s">
        <v>1356</v>
      </c>
      <c r="D168" s="52"/>
      <c r="E168" s="52"/>
      <c r="F168" s="53" t="s">
        <v>119</v>
      </c>
      <c r="G168" s="52"/>
      <c r="H168" s="52"/>
      <c r="I168" s="54">
        <f t="shared" si="71"/>
        <v>1</v>
      </c>
      <c r="J168" s="52"/>
      <c r="K168" s="52"/>
      <c r="L168" s="52"/>
      <c r="M168" s="52"/>
      <c r="N168" s="53" t="s">
        <v>119</v>
      </c>
      <c r="O168" s="54">
        <f t="shared" si="72"/>
        <v>1</v>
      </c>
      <c r="P168" s="55" t="s">
        <v>124</v>
      </c>
      <c r="Q168" s="64"/>
      <c r="R168" s="57" t="s">
        <v>124</v>
      </c>
      <c r="S168" s="66"/>
      <c r="T168" s="59" t="s">
        <v>124</v>
      </c>
      <c r="U168" s="67"/>
      <c r="V168" s="68" t="s">
        <v>119</v>
      </c>
      <c r="W168" s="62"/>
      <c r="X168" s="53" t="s">
        <v>119</v>
      </c>
      <c r="Y168" s="29"/>
      <c r="Z168" s="53">
        <v>4.0</v>
      </c>
      <c r="AA168" s="53">
        <v>4.0</v>
      </c>
      <c r="AB168" s="53">
        <v>6.0</v>
      </c>
      <c r="AC168" s="31"/>
      <c r="AD168" s="53"/>
      <c r="AE168" s="52"/>
      <c r="AF168" s="53">
        <v>1.0</v>
      </c>
      <c r="AG168" s="31"/>
      <c r="AH168" s="52"/>
      <c r="AI168" s="53"/>
      <c r="AJ168" s="53"/>
      <c r="AK168" s="31"/>
      <c r="AL168" s="53"/>
      <c r="AM168" s="52"/>
      <c r="AN168" s="53"/>
      <c r="AO168" s="56"/>
      <c r="AP168" s="56"/>
      <c r="AQ168" s="58"/>
      <c r="AR168" s="58"/>
      <c r="AS168" s="60"/>
      <c r="AT168" s="60"/>
      <c r="AU168" s="68">
        <v>5.0</v>
      </c>
      <c r="AV168" s="62"/>
      <c r="AW168" s="31">
        <f t="shared" si="73"/>
        <v>20</v>
      </c>
      <c r="AX168" s="29"/>
      <c r="AY168" s="75"/>
      <c r="AZ168" s="75"/>
      <c r="BA168" s="89"/>
      <c r="BB168" s="89"/>
      <c r="BC168" s="76"/>
      <c r="BD168" s="78"/>
      <c r="BE168" s="78"/>
      <c r="BF168" s="79"/>
      <c r="BG168" s="79"/>
      <c r="BH168" s="31">
        <f t="shared" si="64"/>
        <v>0</v>
      </c>
      <c r="BI168" s="81"/>
      <c r="BJ168" s="84">
        <f>IF(ISBLANK(A168),"",VLOOKUP(LEFT(A168,1),Coordinate,2,FALSE))</f>
        <v>2</v>
      </c>
      <c r="BK168" s="54">
        <f t="shared" si="69"/>
        <v>2</v>
      </c>
      <c r="BL168" s="303">
        <f t="shared" si="66"/>
        <v>98</v>
      </c>
      <c r="BM168" s="54">
        <f>IF(ISBLANK(A168),"",vlookup(LEFT(A168,1),Coordinate,9,false))</f>
        <v>7</v>
      </c>
      <c r="BN168" s="54">
        <f>IF(ISBLANK(A168),"",VLOOKUP(MID(A168,2,1),Coordinate,9,false))</f>
        <v>14</v>
      </c>
      <c r="BO168" s="54">
        <f>IF(ISBLANK(A168),"",VLOOKUP(MID(A168,3,1),Coordinate,9,false))</f>
        <v>17</v>
      </c>
      <c r="BP168" s="54">
        <f>IF(ISBLANK(A168),"",VLOOKUP(MID(A168,4,1),Coordinate,9,false))</f>
        <v>8</v>
      </c>
      <c r="BQ168" s="54">
        <f>IF(ISBLANK(A168),"",VLOOKUP(MID(A168,5,1),Coordinate,9,false))</f>
        <v>25</v>
      </c>
      <c r="BR168" s="54">
        <f>IF(ISBLANK(A168),"",VLOOKUP(MID(A168,6,1),Coordinate,9,false))</f>
        <v>14</v>
      </c>
      <c r="BS168" s="84">
        <f>IF(ISBLANK(A168),"",VLOOKUP(RIGHT(A168,1),Coordinate,9,false))</f>
        <v>13</v>
      </c>
      <c r="BT168" s="53"/>
    </row>
    <row r="169">
      <c r="A169" s="305" t="s">
        <v>1674</v>
      </c>
      <c r="B169" s="302" t="str">
        <f>IF(ISBLANK(A169),"",if(C169="","N",if(VLOOKUP(BL169,NewPlanet,3,false)=C169,"Y","N")))</f>
        <v>Y</v>
      </c>
      <c r="C169" s="287" t="s">
        <v>1683</v>
      </c>
      <c r="D169" s="53" t="s">
        <v>119</v>
      </c>
      <c r="E169" s="52"/>
      <c r="F169" s="52"/>
      <c r="G169" s="52"/>
      <c r="H169" s="52"/>
      <c r="I169" s="54">
        <f t="shared" si="71"/>
        <v>1</v>
      </c>
      <c r="J169" s="52"/>
      <c r="K169" s="52"/>
      <c r="L169" s="52"/>
      <c r="M169" s="53" t="s">
        <v>119</v>
      </c>
      <c r="N169" s="52"/>
      <c r="O169" s="54">
        <f t="shared" si="72"/>
        <v>1</v>
      </c>
      <c r="P169" s="55" t="s">
        <v>124</v>
      </c>
      <c r="Q169" s="64"/>
      <c r="R169" s="57" t="s">
        <v>123</v>
      </c>
      <c r="S169" s="66" t="s">
        <v>119</v>
      </c>
      <c r="T169" s="59" t="s">
        <v>125</v>
      </c>
      <c r="U169" s="67"/>
      <c r="V169" s="61"/>
      <c r="W169" s="70" t="s">
        <v>119</v>
      </c>
      <c r="X169" s="53" t="s">
        <v>119</v>
      </c>
      <c r="Y169" s="29"/>
      <c r="Z169" s="53">
        <v>2.0</v>
      </c>
      <c r="AA169" s="53">
        <v>5.0</v>
      </c>
      <c r="AB169" s="52"/>
      <c r="AC169" s="31"/>
      <c r="AD169" s="53"/>
      <c r="AE169" s="52"/>
      <c r="AF169" s="53"/>
      <c r="AG169" s="31"/>
      <c r="AH169" s="53">
        <v>1.0</v>
      </c>
      <c r="AI169" s="53"/>
      <c r="AJ169" s="53"/>
      <c r="AK169" s="31"/>
      <c r="AL169" s="53"/>
      <c r="AM169" s="52"/>
      <c r="AN169" s="53"/>
      <c r="AO169" s="56"/>
      <c r="AP169" s="56"/>
      <c r="AQ169" s="58"/>
      <c r="AR169" s="58"/>
      <c r="AS169" s="67">
        <v>1.0</v>
      </c>
      <c r="AT169" s="67"/>
      <c r="AU169" s="61"/>
      <c r="AV169" s="70">
        <v>4.0</v>
      </c>
      <c r="AW169" s="31">
        <f t="shared" si="73"/>
        <v>13</v>
      </c>
      <c r="AX169" s="29"/>
      <c r="AY169" s="75"/>
      <c r="AZ169" s="75"/>
      <c r="BA169" s="89">
        <v>7.0</v>
      </c>
      <c r="BB169" s="89"/>
      <c r="BC169" s="76"/>
      <c r="BD169" s="78"/>
      <c r="BE169" s="78"/>
      <c r="BF169" s="79"/>
      <c r="BG169" s="79"/>
      <c r="BH169" s="31">
        <f t="shared" si="64"/>
        <v>7</v>
      </c>
      <c r="BI169" s="81"/>
      <c r="BJ169" s="84">
        <f>IF(ISBLANK(A169),"",VLOOKUP(LEFT(A169,1),Coordinate,2,FALSE))</f>
        <v>2</v>
      </c>
      <c r="BK169" s="54">
        <f t="shared" si="69"/>
        <v>2</v>
      </c>
      <c r="BL169" s="303">
        <f t="shared" si="66"/>
        <v>81</v>
      </c>
      <c r="BM169" s="54">
        <f>IF(ISBLANK(A169),"",vlookup(LEFT(A169,1),Coordinate,9,false))</f>
        <v>7</v>
      </c>
      <c r="BN169" s="54">
        <f>IF(ISBLANK(A169),"",VLOOKUP(MID(A169,2,1),Coordinate,9,false))</f>
        <v>14</v>
      </c>
      <c r="BO169" s="54">
        <f>IF(ISBLANK(A169),"",VLOOKUP(MID(A169,3,1),Coordinate,9,false))</f>
        <v>19</v>
      </c>
      <c r="BP169" s="54">
        <f>IF(ISBLANK(A169),"",VLOOKUP(MID(A169,4,1),Coordinate,9,false))</f>
        <v>3</v>
      </c>
      <c r="BQ169" s="54">
        <f>IF(ISBLANK(A169),"",VLOOKUP(MID(A169,5,1),Coordinate,9,false))</f>
        <v>14</v>
      </c>
      <c r="BR169" s="54">
        <f>IF(ISBLANK(A169),"",VLOOKUP(MID(A169,6,1),Coordinate,9,false))</f>
        <v>6</v>
      </c>
      <c r="BS169" s="84">
        <f>IF(ISBLANK(A169),"",VLOOKUP(RIGHT(A169,1),Coordinate,9,false))</f>
        <v>18</v>
      </c>
      <c r="BT169" s="53"/>
    </row>
    <row r="170">
      <c r="A170" s="305" t="s">
        <v>1970</v>
      </c>
      <c r="B170" s="302" t="str">
        <f>IF(ISBLANK(A170),"",if(C170="","N",if(VLOOKUP(BL170,NewPlanet,3,false)=C170,"Y","N")))</f>
        <v>Y</v>
      </c>
      <c r="C170" s="307" t="s">
        <v>1302</v>
      </c>
      <c r="D170" s="53" t="s">
        <v>119</v>
      </c>
      <c r="E170" s="52"/>
      <c r="F170" s="52"/>
      <c r="G170" s="52"/>
      <c r="H170" s="52"/>
      <c r="I170" s="54">
        <f t="shared" si="71"/>
        <v>1</v>
      </c>
      <c r="J170" s="52"/>
      <c r="K170" s="52"/>
      <c r="L170" s="53" t="s">
        <v>119</v>
      </c>
      <c r="M170" s="52"/>
      <c r="N170" s="52"/>
      <c r="O170" s="54">
        <f t="shared" si="72"/>
        <v>1</v>
      </c>
      <c r="P170" s="55" t="s">
        <v>124</v>
      </c>
      <c r="Q170" s="56"/>
      <c r="R170" s="57" t="s">
        <v>124</v>
      </c>
      <c r="S170" s="58"/>
      <c r="T170" s="59" t="s">
        <v>124</v>
      </c>
      <c r="U170" s="60"/>
      <c r="V170" s="68" t="s">
        <v>119</v>
      </c>
      <c r="W170" s="62"/>
      <c r="X170" s="52"/>
      <c r="Y170" s="63"/>
      <c r="Z170" s="53">
        <v>4.0</v>
      </c>
      <c r="AA170" s="53">
        <v>4.0</v>
      </c>
      <c r="AB170" s="53">
        <v>6.0</v>
      </c>
      <c r="AC170" s="65"/>
      <c r="AD170" s="52"/>
      <c r="AE170" s="52"/>
      <c r="AF170" s="52"/>
      <c r="AG170" s="65"/>
      <c r="AH170" s="52"/>
      <c r="AI170" s="52"/>
      <c r="AJ170" s="52"/>
      <c r="AK170" s="65"/>
      <c r="AL170" s="52"/>
      <c r="AM170" s="52"/>
      <c r="AN170" s="52"/>
      <c r="AO170" s="56"/>
      <c r="AP170" s="56"/>
      <c r="AQ170" s="58"/>
      <c r="AR170" s="58"/>
      <c r="AS170" s="60"/>
      <c r="AT170" s="60"/>
      <c r="AU170" s="61"/>
      <c r="AV170" s="62"/>
      <c r="AW170" s="31">
        <f t="shared" si="73"/>
        <v>14</v>
      </c>
      <c r="AX170" s="63"/>
      <c r="AY170" s="69"/>
      <c r="AZ170" s="69"/>
      <c r="BA170" s="71"/>
      <c r="BB170" s="71"/>
      <c r="BC170" s="72"/>
      <c r="BD170" s="73"/>
      <c r="BE170" s="73"/>
      <c r="BF170" s="74"/>
      <c r="BG170" s="74"/>
      <c r="BH170" s="31">
        <f t="shared" si="64"/>
        <v>0</v>
      </c>
      <c r="BI170" s="139"/>
      <c r="BJ170" s="84">
        <f>IF(ISBLANK(A170),"",VLOOKUP(LEFT(A170,1),Coordinate,2,FALSE))</f>
        <v>2</v>
      </c>
      <c r="BK170" s="54">
        <f t="shared" si="69"/>
        <v>2</v>
      </c>
      <c r="BL170" s="303">
        <f t="shared" si="66"/>
        <v>73</v>
      </c>
      <c r="BM170" s="54">
        <f>IF(ISBLANK(A170),"",vlookup(LEFT(A170,1),Coordinate,9,false))</f>
        <v>7</v>
      </c>
      <c r="BN170" s="54">
        <f>IF(ISBLANK(A170),"",VLOOKUP(MID(A170,2,1),Coordinate,9,false))</f>
        <v>14</v>
      </c>
      <c r="BO170" s="54">
        <f>IF(ISBLANK(A170),"",VLOOKUP(MID(A170,3,1),Coordinate,9,false))</f>
        <v>19</v>
      </c>
      <c r="BP170" s="54">
        <f>IF(ISBLANK(A170),"",VLOOKUP(MID(A170,4,1),Coordinate,9,false))</f>
        <v>7</v>
      </c>
      <c r="BQ170" s="54">
        <f>IF(ISBLANK(A170),"",VLOOKUP(MID(A170,5,1),Coordinate,9,false))</f>
        <v>4</v>
      </c>
      <c r="BR170" s="54">
        <f>IF(ISBLANK(A170),"",VLOOKUP(MID(A170,6,1),Coordinate,9,false))</f>
        <v>11</v>
      </c>
      <c r="BS170" s="84">
        <f>IF(ISBLANK(A170),"",VLOOKUP(RIGHT(A170,1),Coordinate,9,false))</f>
        <v>11</v>
      </c>
      <c r="BT170" s="53"/>
    </row>
    <row r="171">
      <c r="A171" s="305" t="s">
        <v>1973</v>
      </c>
      <c r="B171" s="302" t="str">
        <f>IF(ISBLANK(A171),"",if(C171="","N",if(VLOOKUP(BL171,NewPlanet,3,false)=C171,"Y","N")))</f>
        <v>Y</v>
      </c>
      <c r="C171" s="287" t="s">
        <v>1364</v>
      </c>
      <c r="D171" s="52"/>
      <c r="E171" s="52"/>
      <c r="F171" s="53" t="s">
        <v>119</v>
      </c>
      <c r="G171" s="52"/>
      <c r="H171" s="52"/>
      <c r="I171" s="54">
        <f t="shared" si="71"/>
        <v>1</v>
      </c>
      <c r="J171" s="52"/>
      <c r="K171" s="52"/>
      <c r="L171" s="52"/>
      <c r="M171" s="53" t="s">
        <v>119</v>
      </c>
      <c r="N171" s="52"/>
      <c r="O171" s="54">
        <f t="shared" si="72"/>
        <v>1</v>
      </c>
      <c r="P171" s="55" t="s">
        <v>123</v>
      </c>
      <c r="Q171" s="64"/>
      <c r="R171" s="57" t="s">
        <v>123</v>
      </c>
      <c r="S171" s="66"/>
      <c r="T171" s="59" t="s">
        <v>125</v>
      </c>
      <c r="U171" s="67"/>
      <c r="V171" s="68" t="s">
        <v>119</v>
      </c>
      <c r="W171" s="62"/>
      <c r="X171" s="52"/>
      <c r="Y171" s="29"/>
      <c r="Z171" s="53"/>
      <c r="AA171" s="53"/>
      <c r="AB171" s="53"/>
      <c r="AC171" s="31"/>
      <c r="AD171" s="53"/>
      <c r="AE171" s="53"/>
      <c r="AF171" s="53"/>
      <c r="AG171" s="31"/>
      <c r="AH171" s="53"/>
      <c r="AI171" s="53"/>
      <c r="AJ171" s="53"/>
      <c r="AK171" s="31"/>
      <c r="AL171" s="53"/>
      <c r="AM171" s="53"/>
      <c r="AN171" s="53"/>
      <c r="AO171" s="64"/>
      <c r="AP171" s="64"/>
      <c r="AQ171" s="66"/>
      <c r="AR171" s="66"/>
      <c r="AS171" s="67">
        <v>1.0</v>
      </c>
      <c r="AT171" s="67" t="s">
        <v>685</v>
      </c>
      <c r="AU171" s="68"/>
      <c r="AV171" s="70"/>
      <c r="AW171" s="31">
        <f t="shared" si="73"/>
        <v>1</v>
      </c>
      <c r="AX171" s="29"/>
      <c r="AY171" s="75"/>
      <c r="AZ171" s="75"/>
      <c r="BA171" s="89"/>
      <c r="BB171" s="89"/>
      <c r="BC171" s="76"/>
      <c r="BD171" s="78"/>
      <c r="BE171" s="78"/>
      <c r="BF171" s="79"/>
      <c r="BG171" s="79"/>
      <c r="BH171" s="31">
        <f t="shared" si="64"/>
        <v>0</v>
      </c>
      <c r="BI171" s="81" t="s">
        <v>1974</v>
      </c>
      <c r="BJ171" s="84">
        <f>IF(ISBLANK(A171),"",VLOOKUP(LEFT(A171,1),Coordinate,2,FALSE))</f>
        <v>2</v>
      </c>
      <c r="BK171" s="54">
        <f t="shared" si="69"/>
        <v>2</v>
      </c>
      <c r="BL171" s="303">
        <f t="shared" si="66"/>
        <v>102</v>
      </c>
      <c r="BM171" s="54">
        <f>IF(ISBLANK(A171),"",vlookup(LEFT(A171,1),Coordinate,9,false))</f>
        <v>7</v>
      </c>
      <c r="BN171" s="54">
        <f>IF(ISBLANK(A171),"",VLOOKUP(MID(A171,2,1),Coordinate,9,false))</f>
        <v>14</v>
      </c>
      <c r="BO171" s="54">
        <f>IF(ISBLANK(A171),"",VLOOKUP(MID(A171,3,1),Coordinate,9,false))</f>
        <v>19</v>
      </c>
      <c r="BP171" s="54">
        <f>IF(ISBLANK(A171),"",VLOOKUP(MID(A171,4,1),Coordinate,9,false))</f>
        <v>18</v>
      </c>
      <c r="BQ171" s="54">
        <f>IF(ISBLANK(A171),"",VLOOKUP(MID(A171,5,1),Coordinate,9,false))</f>
        <v>19</v>
      </c>
      <c r="BR171" s="54">
        <f>IF(ISBLANK(A171),"",VLOOKUP(MID(A171,6,1),Coordinate,9,false))</f>
        <v>20</v>
      </c>
      <c r="BS171" s="84">
        <f>IF(ISBLANK(A171),"",VLOOKUP(RIGHT(A171,1),Coordinate,9,false))</f>
        <v>5</v>
      </c>
      <c r="BT171" s="53"/>
    </row>
    <row r="172">
      <c r="A172" s="305" t="s">
        <v>1975</v>
      </c>
      <c r="B172" s="302" t="str">
        <f>IF(ISBLANK(A172),"",if(C172="","N",if(VLOOKUP(BL172,NewPlanet,3,false)=C172,"Y","N")))</f>
        <v>Y</v>
      </c>
      <c r="C172" s="287" t="s">
        <v>1342</v>
      </c>
      <c r="D172" s="53" t="s">
        <v>119</v>
      </c>
      <c r="E172" s="52"/>
      <c r="F172" s="52"/>
      <c r="G172" s="52"/>
      <c r="H172" s="52"/>
      <c r="I172" s="54">
        <f t="shared" si="71"/>
        <v>1</v>
      </c>
      <c r="J172" s="52"/>
      <c r="K172" s="52"/>
      <c r="L172" s="52"/>
      <c r="M172" s="52"/>
      <c r="N172" s="53" t="s">
        <v>119</v>
      </c>
      <c r="O172" s="54">
        <f t="shared" si="72"/>
        <v>1</v>
      </c>
      <c r="P172" s="55" t="s">
        <v>123</v>
      </c>
      <c r="Q172" s="64"/>
      <c r="R172" s="57" t="s">
        <v>131</v>
      </c>
      <c r="S172" s="66"/>
      <c r="T172" s="59" t="s">
        <v>125</v>
      </c>
      <c r="U172" s="67"/>
      <c r="V172" s="68" t="s">
        <v>119</v>
      </c>
      <c r="W172" s="70"/>
      <c r="X172" s="53" t="s">
        <v>119</v>
      </c>
      <c r="Y172" s="29"/>
      <c r="Z172" s="53"/>
      <c r="AA172" s="53"/>
      <c r="AB172" s="53"/>
      <c r="AC172" s="31"/>
      <c r="AD172" s="52"/>
      <c r="AE172" s="52"/>
      <c r="AF172" s="52"/>
      <c r="AG172" s="31"/>
      <c r="AH172" s="52"/>
      <c r="AI172" s="53"/>
      <c r="AJ172" s="52"/>
      <c r="AK172" s="31"/>
      <c r="AL172" s="52"/>
      <c r="AM172" s="52"/>
      <c r="AN172" s="52"/>
      <c r="AO172" s="56"/>
      <c r="AP172" s="56"/>
      <c r="AQ172" s="58"/>
      <c r="AR172" s="58"/>
      <c r="AS172" s="60"/>
      <c r="AT172" s="67"/>
      <c r="AU172" s="61"/>
      <c r="AV172" s="70"/>
      <c r="AW172" s="31">
        <f t="shared" si="73"/>
        <v>0</v>
      </c>
      <c r="AX172" s="29"/>
      <c r="AY172" s="75"/>
      <c r="AZ172" s="75"/>
      <c r="BA172" s="89"/>
      <c r="BB172" s="89"/>
      <c r="BC172" s="76"/>
      <c r="BD172" s="78"/>
      <c r="BE172" s="78"/>
      <c r="BF172" s="79"/>
      <c r="BG172" s="79"/>
      <c r="BH172" s="31">
        <f t="shared" si="64"/>
        <v>0</v>
      </c>
      <c r="BI172" s="81" t="s">
        <v>1977</v>
      </c>
      <c r="BJ172" s="84">
        <f>IF(ISBLANK(A172),"",VLOOKUP(LEFT(A172,1),Coordinate,2,FALSE))</f>
        <v>2</v>
      </c>
      <c r="BK172" s="54">
        <f t="shared" si="69"/>
        <v>2</v>
      </c>
      <c r="BL172" s="303">
        <f t="shared" si="66"/>
        <v>91</v>
      </c>
      <c r="BM172" s="54">
        <f>IF(ISBLANK(A172),"",vlookup(LEFT(A172,1),Coordinate,9,false))</f>
        <v>7</v>
      </c>
      <c r="BN172" s="54">
        <f>IF(ISBLANK(A172),"",VLOOKUP(MID(A172,2,1),Coordinate,9,false))</f>
        <v>17</v>
      </c>
      <c r="BO172" s="54">
        <f>IF(ISBLANK(A172),"",VLOOKUP(MID(A172,3,1),Coordinate,9,false))</f>
        <v>13</v>
      </c>
      <c r="BP172" s="54">
        <f>IF(ISBLANK(A172),"",VLOOKUP(MID(A172,4,1),Coordinate,9,false))</f>
        <v>5</v>
      </c>
      <c r="BQ172" s="54">
        <f>IF(ISBLANK(A172),"",VLOOKUP(MID(A172,5,1),Coordinate,9,false))</f>
        <v>18</v>
      </c>
      <c r="BR172" s="54">
        <f>IF(ISBLANK(A172),"",VLOOKUP(MID(A172,6,1),Coordinate,9,false))</f>
        <v>9</v>
      </c>
      <c r="BS172" s="84">
        <f>IF(ISBLANK(A172),"",VLOOKUP(RIGHT(A172,1),Coordinate,9,false))</f>
        <v>22</v>
      </c>
      <c r="BT172" s="53"/>
    </row>
    <row r="173">
      <c r="A173" s="305" t="s">
        <v>1978</v>
      </c>
      <c r="B173" s="302" t="str">
        <f>IF(ISBLANK(A173),"",if(C173="","N",if(VLOOKUP(BL173,NewPlanet,3,false)=C173,"Y","N")))</f>
        <v>Y</v>
      </c>
      <c r="C173" s="287" t="s">
        <v>1358</v>
      </c>
      <c r="D173" s="53" t="s">
        <v>119</v>
      </c>
      <c r="E173" s="52"/>
      <c r="F173" s="52"/>
      <c r="G173" s="52"/>
      <c r="H173" s="52"/>
      <c r="I173" s="54">
        <f t="shared" si="71"/>
        <v>1</v>
      </c>
      <c r="J173" s="52"/>
      <c r="K173" s="52"/>
      <c r="L173" s="52"/>
      <c r="M173" s="52"/>
      <c r="N173" s="53" t="s">
        <v>119</v>
      </c>
      <c r="O173" s="54">
        <f t="shared" si="72"/>
        <v>1</v>
      </c>
      <c r="P173" s="55" t="s">
        <v>124</v>
      </c>
      <c r="Q173" s="64"/>
      <c r="R173" s="57" t="s">
        <v>123</v>
      </c>
      <c r="S173" s="66" t="s">
        <v>119</v>
      </c>
      <c r="T173" s="59" t="s">
        <v>124</v>
      </c>
      <c r="U173" s="67"/>
      <c r="V173" s="61"/>
      <c r="W173" s="70" t="s">
        <v>119</v>
      </c>
      <c r="X173" s="53" t="s">
        <v>119</v>
      </c>
      <c r="Y173" s="29"/>
      <c r="Z173" s="53">
        <v>8.0</v>
      </c>
      <c r="AA173" s="53">
        <v>2.0</v>
      </c>
      <c r="AB173" s="53">
        <v>3.0</v>
      </c>
      <c r="AC173" s="31"/>
      <c r="AD173" s="52"/>
      <c r="AE173" s="52"/>
      <c r="AF173" s="52"/>
      <c r="AG173" s="31"/>
      <c r="AH173" s="52"/>
      <c r="AI173" s="53">
        <v>1.0</v>
      </c>
      <c r="AJ173" s="52"/>
      <c r="AK173" s="31"/>
      <c r="AL173" s="52"/>
      <c r="AM173" s="52"/>
      <c r="AN173" s="52"/>
      <c r="AO173" s="56"/>
      <c r="AP173" s="56"/>
      <c r="AQ173" s="58"/>
      <c r="AR173" s="58"/>
      <c r="AS173" s="60"/>
      <c r="AT173" s="67"/>
      <c r="AU173" s="61"/>
      <c r="AV173" s="70">
        <v>3.0</v>
      </c>
      <c r="AW173" s="31">
        <f t="shared" si="73"/>
        <v>17</v>
      </c>
      <c r="AX173" s="29"/>
      <c r="AY173" s="75"/>
      <c r="AZ173" s="75"/>
      <c r="BA173" s="89"/>
      <c r="BB173" s="89"/>
      <c r="BC173" s="76"/>
      <c r="BD173" s="78"/>
      <c r="BE173" s="78"/>
      <c r="BF173" s="79"/>
      <c r="BG173" s="79"/>
      <c r="BH173" s="31">
        <f t="shared" si="64"/>
        <v>0</v>
      </c>
      <c r="BI173" s="81" t="s">
        <v>1979</v>
      </c>
      <c r="BJ173" s="84">
        <f>IF(ISBLANK(A173),"",VLOOKUP(LEFT(A173,1),Coordinate,2,FALSE))</f>
        <v>2</v>
      </c>
      <c r="BK173" s="54">
        <f t="shared" si="69"/>
        <v>2</v>
      </c>
      <c r="BL173" s="303">
        <f t="shared" si="66"/>
        <v>99</v>
      </c>
      <c r="BM173" s="54">
        <f>IF(ISBLANK(A173),"",vlookup(LEFT(A173,1),Coordinate,9,false))</f>
        <v>7</v>
      </c>
      <c r="BN173" s="54">
        <f>IF(ISBLANK(A173),"",VLOOKUP(MID(A173,2,1),Coordinate,9,false))</f>
        <v>18</v>
      </c>
      <c r="BO173" s="54">
        <f>IF(ISBLANK(A173),"",VLOOKUP(MID(A173,3,1),Coordinate,9,false))</f>
        <v>6</v>
      </c>
      <c r="BP173" s="54">
        <f>IF(ISBLANK(A173),"",VLOOKUP(MID(A173,4,1),Coordinate,9,false))</f>
        <v>22</v>
      </c>
      <c r="BQ173" s="54">
        <f>IF(ISBLANK(A173),"",VLOOKUP(MID(A173,5,1),Coordinate,9,false))</f>
        <v>21</v>
      </c>
      <c r="BR173" s="54">
        <f>IF(ISBLANK(A173),"",VLOOKUP(MID(A173,6,1),Coordinate,9,false))</f>
        <v>12</v>
      </c>
      <c r="BS173" s="84">
        <f>IF(ISBLANK(A173),"",VLOOKUP(RIGHT(A173,1),Coordinate,9,false))</f>
        <v>13</v>
      </c>
      <c r="BT173" s="105"/>
    </row>
    <row r="174">
      <c r="A174" s="305" t="s">
        <v>1981</v>
      </c>
      <c r="B174" s="302"/>
      <c r="C174" s="287" t="s">
        <v>1320</v>
      </c>
      <c r="D174" s="52"/>
      <c r="E174" s="53" t="s">
        <v>119</v>
      </c>
      <c r="F174" s="52"/>
      <c r="G174" s="52"/>
      <c r="H174" s="52"/>
      <c r="I174" s="54"/>
      <c r="J174" s="52"/>
      <c r="K174" s="52"/>
      <c r="L174" s="52"/>
      <c r="M174" s="53" t="s">
        <v>119</v>
      </c>
      <c r="N174" s="52"/>
      <c r="O174" s="54"/>
      <c r="P174" s="55" t="s">
        <v>123</v>
      </c>
      <c r="Q174" s="64" t="s">
        <v>119</v>
      </c>
      <c r="R174" s="57" t="s">
        <v>1982</v>
      </c>
      <c r="S174" s="66" t="s">
        <v>119</v>
      </c>
      <c r="T174" s="59" t="s">
        <v>124</v>
      </c>
      <c r="U174" s="67"/>
      <c r="V174" s="68"/>
      <c r="W174" s="62"/>
      <c r="X174" s="53"/>
      <c r="Y174" s="63"/>
      <c r="Z174" s="53">
        <v>5.0</v>
      </c>
      <c r="AA174" s="53">
        <v>5.0</v>
      </c>
      <c r="AB174" s="53">
        <v>3.0</v>
      </c>
      <c r="AC174" s="65"/>
      <c r="AD174" s="52"/>
      <c r="AE174" s="52"/>
      <c r="AF174" s="52"/>
      <c r="AG174" s="65"/>
      <c r="AH174" s="52"/>
      <c r="AI174" s="52"/>
      <c r="AJ174" s="52"/>
      <c r="AK174" s="65"/>
      <c r="AL174" s="52"/>
      <c r="AM174" s="52"/>
      <c r="AN174" s="52"/>
      <c r="AO174" s="56"/>
      <c r="AP174" s="56"/>
      <c r="AQ174" s="58"/>
      <c r="AR174" s="58"/>
      <c r="AS174" s="60"/>
      <c r="AT174" s="60"/>
      <c r="AU174" s="61"/>
      <c r="AV174" s="62"/>
      <c r="AW174" s="31"/>
      <c r="AX174" s="63"/>
      <c r="AY174" s="69"/>
      <c r="AZ174" s="69"/>
      <c r="BA174" s="71"/>
      <c r="BB174" s="71"/>
      <c r="BC174" s="72"/>
      <c r="BD174" s="73"/>
      <c r="BE174" s="73"/>
      <c r="BF174" s="74"/>
      <c r="BG174" s="74"/>
      <c r="BH174" s="31">
        <f t="shared" si="64"/>
        <v>0</v>
      </c>
      <c r="BI174" s="139"/>
      <c r="BJ174" s="84">
        <f>IF(ISBLANK(A174),"",VLOOKUP(LEFT(A174,1),Coordinate,2,FALSE))</f>
        <v>2</v>
      </c>
      <c r="BK174" s="54">
        <f t="shared" si="69"/>
        <v>0</v>
      </c>
      <c r="BL174" s="303">
        <f t="shared" si="66"/>
        <v>80</v>
      </c>
      <c r="BM174" s="54">
        <f>IF(ISBLANK(A174),"",vlookup(LEFT(A174,1),Coordinate,9,false))</f>
        <v>7</v>
      </c>
      <c r="BN174" s="54">
        <f>IF(ISBLANK(A174),"",VLOOKUP(MID(A174,2,1),Coordinate,9,false))</f>
        <v>20</v>
      </c>
      <c r="BO174" s="54">
        <f>IF(ISBLANK(A174),"",VLOOKUP(MID(A174,3,1),Coordinate,9,false))</f>
        <v>6</v>
      </c>
      <c r="BP174" s="54">
        <f>IF(ISBLANK(A174),"",VLOOKUP(MID(A174,4,1),Coordinate,9,false))</f>
        <v>12</v>
      </c>
      <c r="BQ174" s="54">
        <f>IF(ISBLANK(A174),"",VLOOKUP(MID(A174,5,1),Coordinate,9,false))</f>
        <v>14</v>
      </c>
      <c r="BR174" s="54">
        <f>IF(ISBLANK(A174),"",VLOOKUP(MID(A174,6,1),Coordinate,9,false))</f>
        <v>17</v>
      </c>
      <c r="BS174" s="84">
        <f>IF(ISBLANK(A174),"",VLOOKUP(RIGHT(A174,1),Coordinate,9,false))</f>
        <v>4</v>
      </c>
      <c r="BT174" s="53"/>
    </row>
    <row r="175">
      <c r="A175" s="305" t="s">
        <v>1984</v>
      </c>
      <c r="B175" s="302" t="str">
        <f>IF(ISBLANK(A175),"",if(C175="","N",if(VLOOKUP(BL175,NewPlanet,3,false)=C175,"Y","N")))</f>
        <v>Y</v>
      </c>
      <c r="C175" s="287" t="s">
        <v>1320</v>
      </c>
      <c r="D175" s="52"/>
      <c r="E175" s="53" t="s">
        <v>119</v>
      </c>
      <c r="F175" s="52"/>
      <c r="G175" s="52"/>
      <c r="H175" s="52"/>
      <c r="I175" s="54">
        <f t="shared" ref="I175:I182" si="74">IF(ISBLANK(A175),"",COUNTA(D175:H175))</f>
        <v>1</v>
      </c>
      <c r="J175" s="52"/>
      <c r="K175" s="52"/>
      <c r="L175" s="52"/>
      <c r="M175" s="53" t="s">
        <v>119</v>
      </c>
      <c r="N175" s="52"/>
      <c r="O175" s="54">
        <f t="shared" ref="O175:O182" si="75">IF(ISBLANK(A175),"",COUNTA(J175:N175))</f>
        <v>1</v>
      </c>
      <c r="P175" s="55" t="s">
        <v>123</v>
      </c>
      <c r="Q175" s="64" t="s">
        <v>119</v>
      </c>
      <c r="R175" s="57" t="s">
        <v>124</v>
      </c>
      <c r="S175" s="66"/>
      <c r="T175" s="59" t="s">
        <v>124</v>
      </c>
      <c r="U175" s="67"/>
      <c r="V175" s="68" t="s">
        <v>119</v>
      </c>
      <c r="W175" s="62"/>
      <c r="X175" s="53" t="s">
        <v>119</v>
      </c>
      <c r="Y175" s="63"/>
      <c r="Z175" s="52"/>
      <c r="AA175" s="52"/>
      <c r="AB175" s="52"/>
      <c r="AC175" s="65"/>
      <c r="AD175" s="52"/>
      <c r="AE175" s="52"/>
      <c r="AF175" s="52"/>
      <c r="AG175" s="65"/>
      <c r="AH175" s="52"/>
      <c r="AI175" s="52"/>
      <c r="AJ175" s="52"/>
      <c r="AK175" s="65"/>
      <c r="AL175" s="52"/>
      <c r="AM175" s="52"/>
      <c r="AN175" s="52"/>
      <c r="AO175" s="56"/>
      <c r="AP175" s="56"/>
      <c r="AQ175" s="58"/>
      <c r="AR175" s="58"/>
      <c r="AS175" s="60"/>
      <c r="AT175" s="60"/>
      <c r="AU175" s="61"/>
      <c r="AV175" s="62"/>
      <c r="AW175" s="31">
        <f t="shared" ref="AW175:AW182" si="76">IF(ISBLANK(R175),"",SUM(Z175:AS175,AU175:AV175))</f>
        <v>0</v>
      </c>
      <c r="AX175" s="63"/>
      <c r="AY175" s="69"/>
      <c r="AZ175" s="69"/>
      <c r="BA175" s="71"/>
      <c r="BB175" s="71"/>
      <c r="BC175" s="72"/>
      <c r="BD175" s="73"/>
      <c r="BE175" s="73"/>
      <c r="BF175" s="74"/>
      <c r="BG175" s="74"/>
      <c r="BH175" s="31">
        <f t="shared" si="64"/>
        <v>0</v>
      </c>
      <c r="BI175" s="139"/>
      <c r="BJ175" s="84">
        <f>IF(ISBLANK(A175),"",VLOOKUP(LEFT(A175,1),Coordinate,2,FALSE))</f>
        <v>2</v>
      </c>
      <c r="BK175" s="54">
        <f t="shared" si="69"/>
        <v>2</v>
      </c>
      <c r="BL175" s="303">
        <f t="shared" si="66"/>
        <v>80</v>
      </c>
      <c r="BM175" s="54">
        <f>IF(ISBLANK(A175),"",vlookup(LEFT(A175,1),Coordinate,9,false))</f>
        <v>7</v>
      </c>
      <c r="BN175" s="54">
        <f>IF(ISBLANK(A175),"",VLOOKUP(MID(A175,2,1),Coordinate,9,false))</f>
        <v>20</v>
      </c>
      <c r="BO175" s="54">
        <f>IF(ISBLANK(A175),"",VLOOKUP(MID(A175,3,1),Coordinate,9,false))</f>
        <v>11</v>
      </c>
      <c r="BP175" s="54">
        <f>IF(ISBLANK(A175),"",VLOOKUP(MID(A175,4,1),Coordinate,9,false))</f>
        <v>17</v>
      </c>
      <c r="BQ175" s="54">
        <f>IF(ISBLANK(A175),"",VLOOKUP(MID(A175,5,1),Coordinate,9,false))</f>
        <v>17</v>
      </c>
      <c r="BR175" s="54">
        <f>IF(ISBLANK(A175),"",VLOOKUP(MID(A175,6,1),Coordinate,9,false))</f>
        <v>2</v>
      </c>
      <c r="BS175" s="84">
        <f>IF(ISBLANK(A175),"",VLOOKUP(RIGHT(A175,1),Coordinate,9,false))</f>
        <v>6</v>
      </c>
      <c r="BT175" s="53"/>
    </row>
    <row r="176">
      <c r="A176" s="305" t="s">
        <v>1986</v>
      </c>
      <c r="B176" s="302" t="str">
        <f>IF(ISBLANK(A176),"",if(C176="","N",if(VLOOKUP(BL176,NewPlanet,3,false)=C176,"Y","N")))</f>
        <v>Y</v>
      </c>
      <c r="C176" s="287" t="s">
        <v>1987</v>
      </c>
      <c r="D176" s="52"/>
      <c r="E176" s="52"/>
      <c r="F176" s="53" t="s">
        <v>119</v>
      </c>
      <c r="G176" s="52"/>
      <c r="H176" s="52"/>
      <c r="I176" s="54">
        <f t="shared" si="74"/>
        <v>1</v>
      </c>
      <c r="J176" s="52"/>
      <c r="K176" s="52"/>
      <c r="L176" s="52"/>
      <c r="M176" s="52"/>
      <c r="N176" s="53" t="s">
        <v>119</v>
      </c>
      <c r="O176" s="54">
        <f t="shared" si="75"/>
        <v>1</v>
      </c>
      <c r="P176" s="55" t="s">
        <v>124</v>
      </c>
      <c r="Q176" s="64"/>
      <c r="R176" s="57" t="s">
        <v>123</v>
      </c>
      <c r="S176" s="66" t="s">
        <v>119</v>
      </c>
      <c r="T176" s="59" t="s">
        <v>124</v>
      </c>
      <c r="U176" s="67"/>
      <c r="V176" s="68" t="s">
        <v>119</v>
      </c>
      <c r="W176" s="62"/>
      <c r="X176" s="52"/>
      <c r="Y176" s="29"/>
      <c r="Z176" s="53">
        <v>5.0</v>
      </c>
      <c r="AA176" s="53">
        <v>5.0</v>
      </c>
      <c r="AB176" s="53">
        <v>2.0</v>
      </c>
      <c r="AC176" s="31"/>
      <c r="AD176" s="53"/>
      <c r="AE176" s="52"/>
      <c r="AF176" s="53">
        <v>1.0</v>
      </c>
      <c r="AG176" s="31"/>
      <c r="AH176" s="52"/>
      <c r="AI176" s="53"/>
      <c r="AJ176" s="53"/>
      <c r="AK176" s="31"/>
      <c r="AL176" s="53"/>
      <c r="AM176" s="52"/>
      <c r="AN176" s="53"/>
      <c r="AO176" s="56"/>
      <c r="AP176" s="56"/>
      <c r="AQ176" s="58"/>
      <c r="AR176" s="58"/>
      <c r="AS176" s="60"/>
      <c r="AT176" s="60"/>
      <c r="AU176" s="61"/>
      <c r="AV176" s="62"/>
      <c r="AW176" s="31">
        <f t="shared" si="76"/>
        <v>13</v>
      </c>
      <c r="AX176" s="29"/>
      <c r="AY176" s="75"/>
      <c r="AZ176" s="75"/>
      <c r="BA176" s="89"/>
      <c r="BB176" s="89"/>
      <c r="BC176" s="76"/>
      <c r="BD176" s="78"/>
      <c r="BE176" s="78"/>
      <c r="BF176" s="79"/>
      <c r="BG176" s="79"/>
      <c r="BH176" s="31">
        <f t="shared" si="64"/>
        <v>0</v>
      </c>
      <c r="BI176" s="81" t="s">
        <v>1989</v>
      </c>
      <c r="BJ176" s="84">
        <f>IF(ISBLANK(A176),"",VLOOKUP(LEFT(A176,1),Coordinate,2,FALSE))</f>
        <v>2</v>
      </c>
      <c r="BK176" s="54">
        <f t="shared" si="69"/>
        <v>2</v>
      </c>
      <c r="BL176" s="303">
        <f t="shared" si="66"/>
        <v>101</v>
      </c>
      <c r="BM176" s="54">
        <f>IF(ISBLANK(A176),"",vlookup(LEFT(A176,1),Coordinate,9,false))</f>
        <v>7</v>
      </c>
      <c r="BN176" s="54">
        <f>IF(ISBLANK(A176),"",VLOOKUP(MID(A176,2,1),Coordinate,9,false))</f>
        <v>22</v>
      </c>
      <c r="BO176" s="54">
        <f>IF(ISBLANK(A176),"",VLOOKUP(MID(A176,3,1),Coordinate,9,false))</f>
        <v>24</v>
      </c>
      <c r="BP176" s="54">
        <f>IF(ISBLANK(A176),"",VLOOKUP(MID(A176,4,1),Coordinate,9,false))</f>
        <v>7</v>
      </c>
      <c r="BQ176" s="54">
        <f>IF(ISBLANK(A176),"",VLOOKUP(MID(A176,5,1),Coordinate,9,false))</f>
        <v>18</v>
      </c>
      <c r="BR176" s="54">
        <f>IF(ISBLANK(A176),"",VLOOKUP(MID(A176,6,1),Coordinate,9,false))</f>
        <v>3</v>
      </c>
      <c r="BS176" s="84">
        <f>IF(ISBLANK(A176),"",VLOOKUP(RIGHT(A176,1),Coordinate,9,false))</f>
        <v>20</v>
      </c>
      <c r="BT176" s="53"/>
    </row>
    <row r="177">
      <c r="A177" s="305" t="s">
        <v>1991</v>
      </c>
      <c r="B177" s="302" t="str">
        <f>IF(ISBLANK(A177),"",if(C177="","N",if(VLOOKUP(BL177,NewPlanet,3,false)=C177,"Y","N")))</f>
        <v>Y</v>
      </c>
      <c r="C177" s="287" t="s">
        <v>1987</v>
      </c>
      <c r="D177" s="52"/>
      <c r="E177" s="52"/>
      <c r="F177" s="53" t="s">
        <v>119</v>
      </c>
      <c r="G177" s="52"/>
      <c r="H177" s="52"/>
      <c r="I177" s="54">
        <f t="shared" si="74"/>
        <v>1</v>
      </c>
      <c r="J177" s="52"/>
      <c r="K177" s="52"/>
      <c r="L177" s="52"/>
      <c r="M177" s="52"/>
      <c r="N177" s="53" t="s">
        <v>119</v>
      </c>
      <c r="O177" s="54">
        <f t="shared" si="75"/>
        <v>1</v>
      </c>
      <c r="P177" s="55" t="s">
        <v>124</v>
      </c>
      <c r="Q177" s="64"/>
      <c r="R177" s="57" t="s">
        <v>123</v>
      </c>
      <c r="S177" s="66" t="s">
        <v>119</v>
      </c>
      <c r="T177" s="59" t="s">
        <v>124</v>
      </c>
      <c r="U177" s="67"/>
      <c r="V177" s="68" t="s">
        <v>119</v>
      </c>
      <c r="W177" s="62"/>
      <c r="X177" s="52"/>
      <c r="Y177" s="29"/>
      <c r="Z177" s="53">
        <v>4.0</v>
      </c>
      <c r="AA177" s="53">
        <v>3.0</v>
      </c>
      <c r="AB177" s="53">
        <v>4.0</v>
      </c>
      <c r="AC177" s="31"/>
      <c r="AD177" s="52"/>
      <c r="AE177" s="52"/>
      <c r="AF177" s="52"/>
      <c r="AG177" s="31"/>
      <c r="AH177" s="52"/>
      <c r="AI177" s="52"/>
      <c r="AJ177" s="52"/>
      <c r="AK177" s="31"/>
      <c r="AL177" s="52"/>
      <c r="AM177" s="52"/>
      <c r="AN177" s="52"/>
      <c r="AO177" s="56"/>
      <c r="AP177" s="56"/>
      <c r="AQ177" s="58"/>
      <c r="AR177" s="58"/>
      <c r="AS177" s="60"/>
      <c r="AT177" s="60"/>
      <c r="AU177" s="68">
        <v>3.0</v>
      </c>
      <c r="AV177" s="62"/>
      <c r="AW177" s="31">
        <f t="shared" si="76"/>
        <v>14</v>
      </c>
      <c r="AX177" s="29"/>
      <c r="AY177" s="75"/>
      <c r="AZ177" s="75"/>
      <c r="BA177" s="89"/>
      <c r="BB177" s="89"/>
      <c r="BC177" s="76"/>
      <c r="BD177" s="78"/>
      <c r="BE177" s="78"/>
      <c r="BF177" s="79"/>
      <c r="BG177" s="79"/>
      <c r="BH177" s="31">
        <f t="shared" si="64"/>
        <v>0</v>
      </c>
      <c r="BI177" s="81" t="s">
        <v>1992</v>
      </c>
      <c r="BJ177" s="84">
        <f>IF(ISBLANK(A177),"",VLOOKUP(LEFT(A177,1),Coordinate,2,FALSE))</f>
        <v>2</v>
      </c>
      <c r="BK177" s="54">
        <f t="shared" si="69"/>
        <v>2</v>
      </c>
      <c r="BL177" s="303">
        <f t="shared" si="66"/>
        <v>101</v>
      </c>
      <c r="BM177" s="54">
        <f>IF(ISBLANK(A177),"",vlookup(LEFT(A177,1),Coordinate,9,false))</f>
        <v>7</v>
      </c>
      <c r="BN177" s="54">
        <f>IF(ISBLANK(A177),"",VLOOKUP(MID(A177,2,1),Coordinate,9,false))</f>
        <v>24</v>
      </c>
      <c r="BO177" s="54">
        <f>IF(ISBLANK(A177),"",VLOOKUP(MID(A177,3,1),Coordinate,9,false))</f>
        <v>17</v>
      </c>
      <c r="BP177" s="54">
        <f>IF(ISBLANK(A177),"",VLOOKUP(MID(A177,4,1),Coordinate,9,false))</f>
        <v>20</v>
      </c>
      <c r="BQ177" s="54">
        <f>IF(ISBLANK(A177),"",VLOOKUP(MID(A177,5,1),Coordinate,9,false))</f>
        <v>11</v>
      </c>
      <c r="BR177" s="54">
        <f>IF(ISBLANK(A177),"",VLOOKUP(MID(A177,6,1),Coordinate,9,false))</f>
        <v>4</v>
      </c>
      <c r="BS177" s="84">
        <f>IF(ISBLANK(A177),"",VLOOKUP(RIGHT(A177,1),Coordinate,9,false))</f>
        <v>18</v>
      </c>
      <c r="BT177" s="53"/>
    </row>
    <row r="178">
      <c r="A178" s="305" t="s">
        <v>1993</v>
      </c>
      <c r="B178" s="302" t="str">
        <f>IF(ISBLANK(A178),"",if(C178="","N",if(VLOOKUP(BL178,NewPlanet,3,false)=C178,"Y","N")))</f>
        <v>Y</v>
      </c>
      <c r="C178" s="287" t="s">
        <v>1287</v>
      </c>
      <c r="D178" s="52"/>
      <c r="E178" s="52"/>
      <c r="F178" s="53" t="s">
        <v>119</v>
      </c>
      <c r="G178" s="52"/>
      <c r="H178" s="52"/>
      <c r="I178" s="54">
        <f t="shared" si="74"/>
        <v>1</v>
      </c>
      <c r="J178" s="52"/>
      <c r="K178" s="53" t="s">
        <v>119</v>
      </c>
      <c r="L178" s="52"/>
      <c r="M178" s="52"/>
      <c r="N178" s="52"/>
      <c r="O178" s="54">
        <f t="shared" si="75"/>
        <v>1</v>
      </c>
      <c r="P178" s="55" t="s">
        <v>124</v>
      </c>
      <c r="Q178" s="56"/>
      <c r="R178" s="57" t="s">
        <v>123</v>
      </c>
      <c r="S178" s="66" t="s">
        <v>119</v>
      </c>
      <c r="T178" s="59" t="s">
        <v>125</v>
      </c>
      <c r="U178" s="67" t="s">
        <v>119</v>
      </c>
      <c r="V178" s="61"/>
      <c r="W178" s="62"/>
      <c r="X178" s="53" t="s">
        <v>119</v>
      </c>
      <c r="Y178" s="63"/>
      <c r="Z178" s="53"/>
      <c r="AA178" s="53"/>
      <c r="AB178" s="52"/>
      <c r="AC178" s="65"/>
      <c r="AD178" s="52"/>
      <c r="AE178" s="52"/>
      <c r="AF178" s="53">
        <v>1.0</v>
      </c>
      <c r="AG178" s="65"/>
      <c r="AH178" s="52"/>
      <c r="AI178" s="52"/>
      <c r="AJ178" s="52"/>
      <c r="AK178" s="65"/>
      <c r="AL178" s="52"/>
      <c r="AM178" s="52"/>
      <c r="AN178" s="52"/>
      <c r="AO178" s="56"/>
      <c r="AP178" s="56"/>
      <c r="AQ178" s="58"/>
      <c r="AR178" s="58"/>
      <c r="AS178" s="60"/>
      <c r="AT178" s="60"/>
      <c r="AU178" s="61"/>
      <c r="AV178" s="62"/>
      <c r="AW178" s="31">
        <f t="shared" si="76"/>
        <v>1</v>
      </c>
      <c r="AX178" s="63"/>
      <c r="AY178" s="69"/>
      <c r="AZ178" s="69"/>
      <c r="BA178" s="71"/>
      <c r="BB178" s="71"/>
      <c r="BC178" s="72"/>
      <c r="BD178" s="73"/>
      <c r="BE178" s="73"/>
      <c r="BF178" s="74"/>
      <c r="BG178" s="74"/>
      <c r="BH178" s="31">
        <f t="shared" si="64"/>
        <v>0</v>
      </c>
      <c r="BI178" s="81" t="s">
        <v>1994</v>
      </c>
      <c r="BJ178" s="84">
        <f>IF(ISBLANK(A178),"",VLOOKUP(LEFT(A178,1),Coordinate,2,FALSE))</f>
        <v>2</v>
      </c>
      <c r="BK178" s="54">
        <f t="shared" si="69"/>
        <v>2</v>
      </c>
      <c r="BL178" s="303">
        <f t="shared" si="66"/>
        <v>68</v>
      </c>
      <c r="BM178" s="54">
        <f>IF(ISBLANK(A178),"",vlookup(LEFT(A178,1),Coordinate,9,false))</f>
        <v>8</v>
      </c>
      <c r="BN178" s="54">
        <f>IF(ISBLANK(A178),"",VLOOKUP(MID(A178,2,1),Coordinate,9,false))</f>
        <v>2</v>
      </c>
      <c r="BO178" s="54">
        <f>IF(ISBLANK(A178),"",VLOOKUP(MID(A178,3,1),Coordinate,9,false))</f>
        <v>19</v>
      </c>
      <c r="BP178" s="54">
        <f>IF(ISBLANK(A178),"",VLOOKUP(MID(A178,4,1),Coordinate,9,false))</f>
        <v>7</v>
      </c>
      <c r="BQ178" s="54">
        <f>IF(ISBLANK(A178),"",VLOOKUP(MID(A178,5,1),Coordinate,9,false))</f>
        <v>16</v>
      </c>
      <c r="BR178" s="54">
        <f>IF(ISBLANK(A178),"",VLOOKUP(MID(A178,6,1),Coordinate,9,false))</f>
        <v>15</v>
      </c>
      <c r="BS178" s="84">
        <f>IF(ISBLANK(A178),"",VLOOKUP(RIGHT(A178,1),Coordinate,9,false))</f>
        <v>1</v>
      </c>
      <c r="BT178" s="53"/>
    </row>
    <row r="179">
      <c r="A179" s="305" t="s">
        <v>1996</v>
      </c>
      <c r="B179" s="302" t="str">
        <f>IF(ISBLANK(A179),"",if(C179="","N",if(VLOOKUP(BL179,NewPlanet,3,false)=C179,"Y","N")))</f>
        <v>Y</v>
      </c>
      <c r="C179" s="287" t="s">
        <v>1356</v>
      </c>
      <c r="D179" s="52"/>
      <c r="E179" s="52"/>
      <c r="F179" s="53" t="s">
        <v>119</v>
      </c>
      <c r="G179" s="52"/>
      <c r="H179" s="52"/>
      <c r="I179" s="54">
        <f t="shared" si="74"/>
        <v>1</v>
      </c>
      <c r="J179" s="52"/>
      <c r="K179" s="52"/>
      <c r="L179" s="52"/>
      <c r="M179" s="52"/>
      <c r="N179" s="53" t="s">
        <v>119</v>
      </c>
      <c r="O179" s="54">
        <f t="shared" si="75"/>
        <v>1</v>
      </c>
      <c r="P179" s="55" t="s">
        <v>123</v>
      </c>
      <c r="Q179" s="64"/>
      <c r="R179" s="57" t="s">
        <v>123</v>
      </c>
      <c r="S179" s="66" t="s">
        <v>119</v>
      </c>
      <c r="T179" s="59" t="s">
        <v>124</v>
      </c>
      <c r="U179" s="67"/>
      <c r="V179" s="68" t="s">
        <v>119</v>
      </c>
      <c r="W179" s="62"/>
      <c r="X179" s="53" t="s">
        <v>119</v>
      </c>
      <c r="Y179" s="29"/>
      <c r="Z179" s="53">
        <v>1.0</v>
      </c>
      <c r="AA179" s="53">
        <v>4.0</v>
      </c>
      <c r="AB179" s="52"/>
      <c r="AC179" s="31"/>
      <c r="AD179" s="52"/>
      <c r="AE179" s="53">
        <v>1.0</v>
      </c>
      <c r="AF179" s="52"/>
      <c r="AG179" s="31"/>
      <c r="AH179" s="52"/>
      <c r="AI179" s="52"/>
      <c r="AJ179" s="52"/>
      <c r="AK179" s="31"/>
      <c r="AL179" s="52"/>
      <c r="AM179" s="52"/>
      <c r="AN179" s="52"/>
      <c r="AO179" s="64">
        <v>5.0</v>
      </c>
      <c r="AP179" s="56"/>
      <c r="AQ179" s="58"/>
      <c r="AR179" s="58"/>
      <c r="AS179" s="60"/>
      <c r="AT179" s="60"/>
      <c r="AU179" s="61"/>
      <c r="AV179" s="62"/>
      <c r="AW179" s="31">
        <f t="shared" si="76"/>
        <v>11</v>
      </c>
      <c r="AX179" s="29"/>
      <c r="AY179" s="75"/>
      <c r="AZ179" s="75"/>
      <c r="BA179" s="89">
        <v>4.0</v>
      </c>
      <c r="BB179" s="89"/>
      <c r="BC179" s="76"/>
      <c r="BD179" s="78">
        <v>5.0</v>
      </c>
      <c r="BE179" s="78"/>
      <c r="BF179" s="79"/>
      <c r="BG179" s="79"/>
      <c r="BH179" s="31">
        <f t="shared" si="64"/>
        <v>9</v>
      </c>
      <c r="BI179" s="81"/>
      <c r="BJ179" s="84">
        <f>IF(ISBLANK(A179),"",VLOOKUP(LEFT(A179,1),Coordinate,2,FALSE))</f>
        <v>2</v>
      </c>
      <c r="BK179" s="54">
        <f t="shared" si="69"/>
        <v>2</v>
      </c>
      <c r="BL179" s="303">
        <f t="shared" si="66"/>
        <v>98</v>
      </c>
      <c r="BM179" s="54">
        <f>IF(ISBLANK(A179),"",vlookup(LEFT(A179,1),Coordinate,9,false))</f>
        <v>8</v>
      </c>
      <c r="BN179" s="54">
        <f>IF(ISBLANK(A179),"",VLOOKUP(MID(A179,2,1),Coordinate,9,false))</f>
        <v>8</v>
      </c>
      <c r="BO179" s="54">
        <f>IF(ISBLANK(A179),"",VLOOKUP(MID(A179,3,1),Coordinate,9,false))</f>
        <v>25</v>
      </c>
      <c r="BP179" s="54">
        <f>IF(ISBLANK(A179),"",VLOOKUP(MID(A179,4,1),Coordinate,9,false))</f>
        <v>21</v>
      </c>
      <c r="BQ179" s="54">
        <f>IF(ISBLANK(A179),"",VLOOKUP(MID(A179,5,1),Coordinate,9,false))</f>
        <v>0</v>
      </c>
      <c r="BR179" s="54">
        <f>IF(ISBLANK(A179),"",VLOOKUP(MID(A179,6,1),Coordinate,9,false))</f>
        <v>17</v>
      </c>
      <c r="BS179" s="84">
        <f>IF(ISBLANK(A179),"",VLOOKUP(RIGHT(A179,1),Coordinate,9,false))</f>
        <v>19</v>
      </c>
      <c r="BT179" s="53"/>
    </row>
    <row r="180">
      <c r="A180" s="305" t="s">
        <v>1998</v>
      </c>
      <c r="B180" s="302" t="str">
        <f>IF(ISBLANK(A180),"",if(C180="","N",if(VLOOKUP(BL180,NewPlanet,3,false)=C180,"Y","N")))</f>
        <v>Y</v>
      </c>
      <c r="C180" s="287" t="s">
        <v>1254</v>
      </c>
      <c r="D180" s="52"/>
      <c r="E180" s="52"/>
      <c r="F180" s="52"/>
      <c r="G180" s="53" t="s">
        <v>119</v>
      </c>
      <c r="H180" s="52"/>
      <c r="I180" s="54">
        <f t="shared" si="74"/>
        <v>1</v>
      </c>
      <c r="J180" s="52"/>
      <c r="K180" s="52"/>
      <c r="L180" s="53" t="s">
        <v>119</v>
      </c>
      <c r="M180" s="52"/>
      <c r="N180" s="52"/>
      <c r="O180" s="54">
        <f t="shared" si="75"/>
        <v>1</v>
      </c>
      <c r="P180" s="55" t="s">
        <v>124</v>
      </c>
      <c r="Q180" s="64"/>
      <c r="R180" s="57" t="s">
        <v>124</v>
      </c>
      <c r="S180" s="66"/>
      <c r="T180" s="59" t="s">
        <v>125</v>
      </c>
      <c r="U180" s="67" t="s">
        <v>119</v>
      </c>
      <c r="V180" s="68" t="s">
        <v>119</v>
      </c>
      <c r="W180" s="62"/>
      <c r="X180" s="53" t="s">
        <v>119</v>
      </c>
      <c r="Y180" s="29"/>
      <c r="Z180" s="53">
        <v>2.0</v>
      </c>
      <c r="AA180" s="53">
        <v>4.0</v>
      </c>
      <c r="AB180" s="53">
        <v>3.0</v>
      </c>
      <c r="AC180" s="31"/>
      <c r="AD180" s="52"/>
      <c r="AE180" s="52"/>
      <c r="AF180" s="52"/>
      <c r="AG180" s="31"/>
      <c r="AH180" s="53">
        <v>1.0</v>
      </c>
      <c r="AI180" s="52"/>
      <c r="AJ180" s="52"/>
      <c r="AK180" s="31"/>
      <c r="AL180" s="52"/>
      <c r="AM180" s="52"/>
      <c r="AN180" s="52"/>
      <c r="AO180" s="56"/>
      <c r="AP180" s="56"/>
      <c r="AQ180" s="58"/>
      <c r="AR180" s="58"/>
      <c r="AS180" s="60"/>
      <c r="AT180" s="60"/>
      <c r="AU180" s="61"/>
      <c r="AV180" s="62"/>
      <c r="AW180" s="31">
        <f t="shared" si="76"/>
        <v>10</v>
      </c>
      <c r="AX180" s="29"/>
      <c r="AY180" s="75"/>
      <c r="AZ180" s="75"/>
      <c r="BA180" s="89"/>
      <c r="BB180" s="89"/>
      <c r="BC180" s="76">
        <v>4.0</v>
      </c>
      <c r="BD180" s="78">
        <v>4.0</v>
      </c>
      <c r="BE180" s="78">
        <v>2.0</v>
      </c>
      <c r="BF180" s="79"/>
      <c r="BG180" s="79"/>
      <c r="BH180" s="31">
        <f t="shared" si="64"/>
        <v>10</v>
      </c>
      <c r="BI180" s="81"/>
      <c r="BJ180" s="84">
        <f>IF(ISBLANK(A180),"",VLOOKUP(LEFT(A180,1),Coordinate,2,FALSE))</f>
        <v>2</v>
      </c>
      <c r="BK180" s="54">
        <f t="shared" si="69"/>
        <v>2</v>
      </c>
      <c r="BL180" s="303">
        <f t="shared" si="66"/>
        <v>51</v>
      </c>
      <c r="BM180" s="54">
        <f>IF(ISBLANK(A180),"",vlookup(LEFT(A180,1),Coordinate,9,false))</f>
        <v>8</v>
      </c>
      <c r="BN180" s="54">
        <f>IF(ISBLANK(A180),"",VLOOKUP(MID(A180,2,1),Coordinate,9,false))</f>
        <v>10</v>
      </c>
      <c r="BO180" s="54">
        <f>IF(ISBLANK(A180),"",VLOOKUP(MID(A180,3,1),Coordinate,9,false))</f>
        <v>8</v>
      </c>
      <c r="BP180" s="54">
        <f>IF(ISBLANK(A180),"",VLOOKUP(MID(A180,4,1),Coordinate,9,false))</f>
        <v>2</v>
      </c>
      <c r="BQ180" s="54">
        <f>IF(ISBLANK(A180),"",VLOOKUP(MID(A180,5,1),Coordinate,9,false))</f>
        <v>17</v>
      </c>
      <c r="BR180" s="54">
        <f>IF(ISBLANK(A180),"",VLOOKUP(MID(A180,6,1),Coordinate,9,false))</f>
        <v>0</v>
      </c>
      <c r="BS180" s="84">
        <f>IF(ISBLANK(A180),"",VLOOKUP(RIGHT(A180,1),Coordinate,9,false))</f>
        <v>6</v>
      </c>
      <c r="BT180" s="53"/>
    </row>
    <row r="181">
      <c r="A181" s="305" t="s">
        <v>1999</v>
      </c>
      <c r="B181" s="302" t="str">
        <f>IF(ISBLANK(A181),"",if(C181="","N",if(VLOOKUP(BL181,NewPlanet,3,false)=C181,"Y","N")))</f>
        <v>Y</v>
      </c>
      <c r="C181" s="287" t="s">
        <v>1300</v>
      </c>
      <c r="D181" s="52"/>
      <c r="E181" s="52"/>
      <c r="F181" s="52"/>
      <c r="G181" s="53" t="s">
        <v>119</v>
      </c>
      <c r="H181" s="52"/>
      <c r="I181" s="54">
        <f t="shared" si="74"/>
        <v>1</v>
      </c>
      <c r="J181" s="52"/>
      <c r="K181" s="52"/>
      <c r="L181" s="52"/>
      <c r="M181" s="52"/>
      <c r="N181" s="53" t="s">
        <v>119</v>
      </c>
      <c r="O181" s="54">
        <f t="shared" si="75"/>
        <v>1</v>
      </c>
      <c r="P181" s="55" t="s">
        <v>123</v>
      </c>
      <c r="Q181" s="64" t="s">
        <v>119</v>
      </c>
      <c r="R181" s="57" t="s">
        <v>124</v>
      </c>
      <c r="S181" s="66"/>
      <c r="T181" s="59" t="s">
        <v>124</v>
      </c>
      <c r="U181" s="67"/>
      <c r="V181" s="68" t="s">
        <v>119</v>
      </c>
      <c r="W181" s="62"/>
      <c r="X181" s="52"/>
      <c r="Y181" s="29"/>
      <c r="Z181" s="53">
        <v>4.0</v>
      </c>
      <c r="AA181" s="53">
        <v>3.0</v>
      </c>
      <c r="AB181" s="53">
        <v>2.0</v>
      </c>
      <c r="AC181" s="31"/>
      <c r="AD181" s="53"/>
      <c r="AE181" s="52"/>
      <c r="AF181" s="52"/>
      <c r="AG181" s="31"/>
      <c r="AH181" s="52"/>
      <c r="AI181" s="52"/>
      <c r="AJ181" s="53">
        <v>1.0</v>
      </c>
      <c r="AK181" s="31"/>
      <c r="AL181" s="53"/>
      <c r="AM181" s="52"/>
      <c r="AN181" s="53"/>
      <c r="AO181" s="56"/>
      <c r="AP181" s="56"/>
      <c r="AQ181" s="58"/>
      <c r="AR181" s="58"/>
      <c r="AS181" s="60"/>
      <c r="AT181" s="60"/>
      <c r="AU181" s="61"/>
      <c r="AV181" s="62"/>
      <c r="AW181" s="31">
        <f t="shared" si="76"/>
        <v>10</v>
      </c>
      <c r="AX181" s="29"/>
      <c r="AY181" s="69"/>
      <c r="AZ181" s="69"/>
      <c r="BA181" s="71"/>
      <c r="BB181" s="71"/>
      <c r="BC181" s="72"/>
      <c r="BD181" s="73"/>
      <c r="BE181" s="73"/>
      <c r="BF181" s="74"/>
      <c r="BG181" s="74"/>
      <c r="BH181" s="31">
        <f t="shared" si="64"/>
        <v>0</v>
      </c>
      <c r="BI181" s="139"/>
      <c r="BJ181" s="84">
        <f>IF(ISBLANK(A181),"",VLOOKUP(LEFT(A181,1),Coordinate,2,FALSE))</f>
        <v>2</v>
      </c>
      <c r="BK181" s="54">
        <f t="shared" si="69"/>
        <v>2</v>
      </c>
      <c r="BL181" s="303">
        <f t="shared" si="66"/>
        <v>72</v>
      </c>
      <c r="BM181" s="54">
        <f>IF(ISBLANK(A181),"",vlookup(LEFT(A181,1),Coordinate,9,false))</f>
        <v>8</v>
      </c>
      <c r="BN181" s="54">
        <f>IF(ISBLANK(A181),"",VLOOKUP(MID(A181,2,1),Coordinate,9,false))</f>
        <v>10</v>
      </c>
      <c r="BO181" s="54">
        <f>IF(ISBLANK(A181),"",VLOOKUP(MID(A181,3,1),Coordinate,9,false))</f>
        <v>11</v>
      </c>
      <c r="BP181" s="54">
        <f>IF(ISBLANK(A181),"",VLOOKUP(MID(A181,4,1),Coordinate,9,false))</f>
        <v>21</v>
      </c>
      <c r="BQ181" s="54">
        <f>IF(ISBLANK(A181),"",VLOOKUP(MID(A181,5,1),Coordinate,9,false))</f>
        <v>3</v>
      </c>
      <c r="BR181" s="54">
        <f>IF(ISBLANK(A181),"",VLOOKUP(MID(A181,6,1),Coordinate,9,false))</f>
        <v>8</v>
      </c>
      <c r="BS181" s="84">
        <f>IF(ISBLANK(A181),"",VLOOKUP(RIGHT(A181,1),Coordinate,9,false))</f>
        <v>11</v>
      </c>
      <c r="BT181" s="53"/>
    </row>
    <row r="182">
      <c r="A182" s="305" t="s">
        <v>2000</v>
      </c>
      <c r="B182" s="302" t="str">
        <f>IF(ISBLANK(A182),"",if(C182="","N",if(VLOOKUP(BL182,NewPlanet,3,false)=C182,"Y","N")))</f>
        <v>N</v>
      </c>
      <c r="C182" s="438"/>
      <c r="D182" s="52"/>
      <c r="E182" s="52"/>
      <c r="F182" s="52"/>
      <c r="G182" s="53" t="s">
        <v>121</v>
      </c>
      <c r="H182" s="52"/>
      <c r="I182" s="54">
        <f t="shared" si="74"/>
        <v>1</v>
      </c>
      <c r="J182" s="52"/>
      <c r="K182" s="53" t="s">
        <v>121</v>
      </c>
      <c r="L182" s="52"/>
      <c r="M182" s="52"/>
      <c r="N182" s="52"/>
      <c r="O182" s="54">
        <f t="shared" si="75"/>
        <v>1</v>
      </c>
      <c r="P182" s="55" t="s">
        <v>124</v>
      </c>
      <c r="Q182" s="56"/>
      <c r="R182" s="57" t="s">
        <v>124</v>
      </c>
      <c r="S182" s="58"/>
      <c r="T182" s="59" t="s">
        <v>124</v>
      </c>
      <c r="U182" s="60"/>
      <c r="V182" s="61"/>
      <c r="W182" s="62"/>
      <c r="X182" s="53" t="s">
        <v>121</v>
      </c>
      <c r="Y182" s="63"/>
      <c r="Z182" s="52"/>
      <c r="AA182" s="52"/>
      <c r="AB182" s="52"/>
      <c r="AC182" s="65"/>
      <c r="AD182" s="52"/>
      <c r="AE182" s="52"/>
      <c r="AF182" s="52"/>
      <c r="AG182" s="65"/>
      <c r="AH182" s="52"/>
      <c r="AI182" s="52"/>
      <c r="AJ182" s="52"/>
      <c r="AK182" s="65"/>
      <c r="AL182" s="52"/>
      <c r="AM182" s="52"/>
      <c r="AN182" s="52"/>
      <c r="AO182" s="56"/>
      <c r="AP182" s="56"/>
      <c r="AQ182" s="58"/>
      <c r="AR182" s="58"/>
      <c r="AS182" s="60"/>
      <c r="AT182" s="60"/>
      <c r="AU182" s="61"/>
      <c r="AV182" s="62"/>
      <c r="AW182" s="31">
        <f t="shared" si="76"/>
        <v>0</v>
      </c>
      <c r="AX182" s="63"/>
      <c r="AY182" s="69"/>
      <c r="AZ182" s="69"/>
      <c r="BA182" s="71"/>
      <c r="BB182" s="71"/>
      <c r="BC182" s="72"/>
      <c r="BD182" s="73"/>
      <c r="BE182" s="73"/>
      <c r="BF182" s="74"/>
      <c r="BG182" s="74"/>
      <c r="BH182" s="31">
        <f t="shared" si="64"/>
        <v>0</v>
      </c>
      <c r="BI182" s="139"/>
      <c r="BJ182" s="84">
        <f>IF(ISBLANK(A182),"",VLOOKUP(LEFT(A182,1),Coordinate,2,FALSE))</f>
        <v>2</v>
      </c>
      <c r="BK182" s="54">
        <f t="shared" si="69"/>
        <v>2</v>
      </c>
      <c r="BL182" s="303">
        <f t="shared" si="66"/>
        <v>103</v>
      </c>
      <c r="BM182" s="54">
        <f>IF(ISBLANK(A182),"",vlookup(LEFT(A182,1),Coordinate,9,false))</f>
        <v>8</v>
      </c>
      <c r="BN182" s="54">
        <f>IF(ISBLANK(A182),"",VLOOKUP(MID(A182,2,1),Coordinate,9,false))</f>
        <v>12</v>
      </c>
      <c r="BO182" s="54">
        <f>IF(ISBLANK(A182),"",VLOOKUP(MID(A182,3,1),Coordinate,9,false))</f>
        <v>19</v>
      </c>
      <c r="BP182" s="54">
        <f>IF(ISBLANK(A182),"",VLOOKUP(MID(A182,4,1),Coordinate,9,false))</f>
        <v>17</v>
      </c>
      <c r="BQ182" s="54">
        <f>IF(ISBLANK(A182),"",VLOOKUP(MID(A182,5,1),Coordinate,9,false))</f>
        <v>20</v>
      </c>
      <c r="BR182" s="54">
        <f>IF(ISBLANK(A182),"",VLOOKUP(MID(A182,6,1),Coordinate,9,false))</f>
        <v>12</v>
      </c>
      <c r="BS182" s="84">
        <f>IF(ISBLANK(A182),"",VLOOKUP(RIGHT(A182,1),Coordinate,9,false))</f>
        <v>15</v>
      </c>
      <c r="BT182" s="53"/>
    </row>
    <row r="183">
      <c r="A183" s="305" t="s">
        <v>2003</v>
      </c>
      <c r="B183" s="302" t="str">
        <f>IF(ISBLANK(A183),"",if(C183="","N",if(VLOOKUP(BL183,NewPlanet,3,false)=C183,"Y","N")))</f>
        <v>Y</v>
      </c>
      <c r="C183" s="148" t="s">
        <v>1354</v>
      </c>
      <c r="D183" s="52"/>
      <c r="E183" s="53"/>
      <c r="F183" s="53"/>
      <c r="G183" s="52"/>
      <c r="H183" s="53" t="s">
        <v>119</v>
      </c>
      <c r="I183" s="54"/>
      <c r="J183" s="52"/>
      <c r="K183" s="52"/>
      <c r="L183" s="53"/>
      <c r="M183" s="53"/>
      <c r="N183" s="53" t="s">
        <v>119</v>
      </c>
      <c r="O183" s="54"/>
      <c r="P183" s="55" t="s">
        <v>131</v>
      </c>
      <c r="Q183" s="64" t="s">
        <v>119</v>
      </c>
      <c r="R183" s="57" t="s">
        <v>124</v>
      </c>
      <c r="S183" s="66"/>
      <c r="T183" s="59" t="s">
        <v>124</v>
      </c>
      <c r="U183" s="67"/>
      <c r="V183" s="68" t="s">
        <v>119</v>
      </c>
      <c r="W183" s="62"/>
      <c r="X183" s="53" t="s">
        <v>119</v>
      </c>
      <c r="Y183" s="63"/>
      <c r="Z183" s="53">
        <v>5.0</v>
      </c>
      <c r="AA183" s="53">
        <v>4.0</v>
      </c>
      <c r="AB183" s="53">
        <v>1.0</v>
      </c>
      <c r="AC183" s="65"/>
      <c r="AD183" s="52"/>
      <c r="AE183" s="52"/>
      <c r="AF183" s="52"/>
      <c r="AG183" s="65"/>
      <c r="AH183" s="52"/>
      <c r="AI183" s="52"/>
      <c r="AJ183" s="52"/>
      <c r="AK183" s="65"/>
      <c r="AL183" s="52"/>
      <c r="AM183" s="53">
        <v>1.0</v>
      </c>
      <c r="AN183" s="52"/>
      <c r="AO183" s="56"/>
      <c r="AP183" s="56"/>
      <c r="AQ183" s="58"/>
      <c r="AR183" s="58"/>
      <c r="AS183" s="60"/>
      <c r="AT183" s="60"/>
      <c r="AU183" s="61"/>
      <c r="AV183" s="62"/>
      <c r="AW183" s="31"/>
      <c r="AX183" s="63"/>
      <c r="AY183" s="75"/>
      <c r="AZ183" s="75">
        <v>4.0</v>
      </c>
      <c r="BA183" s="89"/>
      <c r="BB183" s="89"/>
      <c r="BC183" s="76"/>
      <c r="BD183" s="78">
        <v>5.0</v>
      </c>
      <c r="BE183" s="78"/>
      <c r="BF183" s="79"/>
      <c r="BG183" s="79"/>
      <c r="BH183" s="31">
        <f t="shared" si="64"/>
        <v>9</v>
      </c>
      <c r="BI183" s="81"/>
      <c r="BJ183" s="84">
        <f>IF(ISBLANK(A183),"",VLOOKUP(LEFT(A183,1),Coordinate,2,FALSE))</f>
        <v>2</v>
      </c>
      <c r="BK183" s="54">
        <f t="shared" si="69"/>
        <v>0</v>
      </c>
      <c r="BL183" s="303">
        <f t="shared" si="66"/>
        <v>97</v>
      </c>
      <c r="BM183" s="54">
        <f>IF(ISBLANK(A183),"",vlookup(LEFT(A183,1),Coordinate,9,false))</f>
        <v>8</v>
      </c>
      <c r="BN183" s="54">
        <f>IF(ISBLANK(A183),"",VLOOKUP(MID(A183,2,1),Coordinate,9,false))</f>
        <v>12</v>
      </c>
      <c r="BO183" s="54">
        <f>IF(ISBLANK(A183),"",VLOOKUP(MID(A183,3,1),Coordinate,9,false))</f>
        <v>22</v>
      </c>
      <c r="BP183" s="54">
        <f>IF(ISBLANK(A183),"",VLOOKUP(MID(A183,4,1),Coordinate,9,false))</f>
        <v>19</v>
      </c>
      <c r="BQ183" s="54">
        <f>IF(ISBLANK(A183),"",VLOOKUP(MID(A183,5,1),Coordinate,9,false))</f>
        <v>13</v>
      </c>
      <c r="BR183" s="54">
        <f>IF(ISBLANK(A183),"",VLOOKUP(MID(A183,6,1),Coordinate,9,false))</f>
        <v>6</v>
      </c>
      <c r="BS183" s="84">
        <f>IF(ISBLANK(A183),"",VLOOKUP(RIGHT(A183,1),Coordinate,9,false))</f>
        <v>17</v>
      </c>
      <c r="BT183" s="53"/>
    </row>
    <row r="184">
      <c r="A184" s="304" t="s">
        <v>2005</v>
      </c>
      <c r="B184" s="302" t="str">
        <f>IF(ISBLANK(A184),"",if(C184="","N",if(VLOOKUP(BL184,NewPlanet,3,false)=C184,"Y","N")))</f>
        <v>Y</v>
      </c>
      <c r="C184" s="287" t="s">
        <v>1320</v>
      </c>
      <c r="D184" s="52"/>
      <c r="E184" s="53" t="s">
        <v>119</v>
      </c>
      <c r="F184" s="53"/>
      <c r="G184" s="53"/>
      <c r="H184" s="52"/>
      <c r="I184" s="54">
        <f t="shared" ref="I184:I195" si="77">IF(ISBLANK(A184),"",COUNTA(D184:H184))</f>
        <v>1</v>
      </c>
      <c r="J184" s="52"/>
      <c r="K184" s="52"/>
      <c r="L184" s="52"/>
      <c r="M184" s="53" t="s">
        <v>119</v>
      </c>
      <c r="N184" s="52"/>
      <c r="O184" s="54">
        <f t="shared" ref="O184:O195" si="78">IF(ISBLANK(A184),"",COUNTA(J184:N184))</f>
        <v>1</v>
      </c>
      <c r="P184" s="55" t="s">
        <v>123</v>
      </c>
      <c r="Q184" s="64"/>
      <c r="R184" s="57" t="s">
        <v>124</v>
      </c>
      <c r="S184" s="66"/>
      <c r="T184" s="59" t="s">
        <v>124</v>
      </c>
      <c r="U184" s="67"/>
      <c r="V184" s="61"/>
      <c r="W184" s="62"/>
      <c r="X184" s="53"/>
      <c r="Y184" s="29"/>
      <c r="Z184" s="53"/>
      <c r="AA184" s="53"/>
      <c r="AB184" s="53"/>
      <c r="AC184" s="31"/>
      <c r="AD184" s="53"/>
      <c r="AE184" s="53"/>
      <c r="AF184" s="53"/>
      <c r="AG184" s="31"/>
      <c r="AH184" s="53"/>
      <c r="AI184" s="53"/>
      <c r="AJ184" s="53"/>
      <c r="AK184" s="31"/>
      <c r="AL184" s="53"/>
      <c r="AM184" s="53"/>
      <c r="AN184" s="53"/>
      <c r="AO184" s="64"/>
      <c r="AP184" s="64"/>
      <c r="AQ184" s="66"/>
      <c r="AR184" s="66"/>
      <c r="AS184" s="67"/>
      <c r="AT184" s="67"/>
      <c r="AU184" s="68"/>
      <c r="AV184" s="70"/>
      <c r="AW184" s="31">
        <f t="shared" ref="AW184:AW195" si="79">IF(ISBLANK(R184),"",SUM(Z184:AS184,AU184:AV184))</f>
        <v>0</v>
      </c>
      <c r="AX184" s="29"/>
      <c r="AY184" s="75"/>
      <c r="AZ184" s="75"/>
      <c r="BA184" s="89"/>
      <c r="BB184" s="89"/>
      <c r="BC184" s="76"/>
      <c r="BD184" s="78"/>
      <c r="BE184" s="78"/>
      <c r="BF184" s="79"/>
      <c r="BG184" s="79"/>
      <c r="BH184" s="31">
        <f t="shared" si="64"/>
        <v>0</v>
      </c>
      <c r="BI184" s="81"/>
      <c r="BJ184" s="84">
        <f>IF(ISBLANK(A184),"",VLOOKUP(LEFT(A184,1),Coordinate,2,FALSE))</f>
        <v>2</v>
      </c>
      <c r="BK184" s="54">
        <f t="shared" si="69"/>
        <v>2</v>
      </c>
      <c r="BL184" s="303">
        <f t="shared" si="66"/>
        <v>80</v>
      </c>
      <c r="BM184" s="54">
        <f>IF(ISBLANK(A184),"",vlookup(LEFT(A184,1),Coordinate,9,false))</f>
        <v>8</v>
      </c>
      <c r="BN184" s="54">
        <f>IF(ISBLANK(A184),"",VLOOKUP(MID(A184,2,1),Coordinate,9,false))</f>
        <v>13</v>
      </c>
      <c r="BO184" s="54">
        <f>IF(ISBLANK(A184),"",VLOOKUP(MID(A184,3,1),Coordinate,9,false))</f>
        <v>10</v>
      </c>
      <c r="BP184" s="54">
        <f>IF(ISBLANK(A184),"",VLOOKUP(MID(A184,4,1),Coordinate,9,false))</f>
        <v>8</v>
      </c>
      <c r="BQ184" s="54">
        <f>IF(ISBLANK(A184),"",VLOOKUP(MID(A184,5,1),Coordinate,9,false))</f>
        <v>4</v>
      </c>
      <c r="BR184" s="54">
        <f>IF(ISBLANK(A184),"",VLOOKUP(MID(A184,6,1),Coordinate,9,false))</f>
        <v>18</v>
      </c>
      <c r="BS184" s="84">
        <f>IF(ISBLANK(A184),"",VLOOKUP(RIGHT(A184,1),Coordinate,9,false))</f>
        <v>19</v>
      </c>
      <c r="BT184" s="53"/>
    </row>
    <row r="185">
      <c r="A185" s="305" t="s">
        <v>2006</v>
      </c>
      <c r="B185" s="302" t="str">
        <f>IF(ISBLANK(A185),"",if(C185="","N",if(VLOOKUP(BL185,NewPlanet,3,false)=C185,"Y","N")))</f>
        <v>N</v>
      </c>
      <c r="C185" s="287" t="s">
        <v>2007</v>
      </c>
      <c r="D185" s="52"/>
      <c r="E185" s="52"/>
      <c r="F185" s="52"/>
      <c r="G185" s="53" t="s">
        <v>119</v>
      </c>
      <c r="H185" s="52"/>
      <c r="I185" s="54">
        <f t="shared" si="77"/>
        <v>1</v>
      </c>
      <c r="J185" s="52"/>
      <c r="K185" s="52"/>
      <c r="L185" s="52"/>
      <c r="M185" s="52"/>
      <c r="N185" s="53" t="s">
        <v>119</v>
      </c>
      <c r="O185" s="54">
        <f t="shared" si="78"/>
        <v>1</v>
      </c>
      <c r="P185" s="55" t="s">
        <v>131</v>
      </c>
      <c r="Q185" s="56"/>
      <c r="R185" s="57" t="s">
        <v>123</v>
      </c>
      <c r="S185" s="66" t="s">
        <v>119</v>
      </c>
      <c r="T185" s="59" t="s">
        <v>124</v>
      </c>
      <c r="U185" s="60"/>
      <c r="V185" s="68" t="s">
        <v>119</v>
      </c>
      <c r="W185" s="62"/>
      <c r="X185" s="52"/>
      <c r="Y185" s="63"/>
      <c r="Z185" s="53">
        <v>3.0</v>
      </c>
      <c r="AA185" s="53">
        <v>4.0</v>
      </c>
      <c r="AB185" s="52"/>
      <c r="AC185" s="65"/>
      <c r="AD185" s="52"/>
      <c r="AE185" s="52"/>
      <c r="AF185" s="52"/>
      <c r="AG185" s="65"/>
      <c r="AH185" s="52"/>
      <c r="AI185" s="52"/>
      <c r="AJ185" s="52"/>
      <c r="AK185" s="65"/>
      <c r="AL185" s="52"/>
      <c r="AM185" s="52"/>
      <c r="AN185" s="52"/>
      <c r="AO185" s="56"/>
      <c r="AP185" s="64">
        <v>4.0</v>
      </c>
      <c r="AQ185" s="58"/>
      <c r="AR185" s="58"/>
      <c r="AS185" s="60"/>
      <c r="AT185" s="60"/>
      <c r="AU185" s="68">
        <v>4.0</v>
      </c>
      <c r="AV185" s="62"/>
      <c r="AW185" s="31">
        <f t="shared" si="79"/>
        <v>15</v>
      </c>
      <c r="AX185" s="63"/>
      <c r="AY185" s="69"/>
      <c r="AZ185" s="69"/>
      <c r="BA185" s="71"/>
      <c r="BB185" s="71"/>
      <c r="BC185" s="72"/>
      <c r="BD185" s="73"/>
      <c r="BE185" s="73"/>
      <c r="BF185" s="74"/>
      <c r="BG185" s="74"/>
      <c r="BH185" s="31">
        <f t="shared" si="64"/>
        <v>0</v>
      </c>
      <c r="BI185" s="139"/>
      <c r="BJ185" s="84">
        <f>IF(ISBLANK(A185),"",VLOOKUP(LEFT(A185,1),Coordinate,2,FALSE))</f>
        <v>2</v>
      </c>
      <c r="BK185" s="54">
        <f t="shared" si="69"/>
        <v>2</v>
      </c>
      <c r="BL185" s="303">
        <f t="shared" si="66"/>
        <v>93</v>
      </c>
      <c r="BM185" s="54">
        <f>IF(ISBLANK(A185),"",vlookup(LEFT(A185,1),Coordinate,9,false))</f>
        <v>8</v>
      </c>
      <c r="BN185" s="54">
        <f>IF(ISBLANK(A185),"",VLOOKUP(MID(A185,2,1),Coordinate,9,false))</f>
        <v>16</v>
      </c>
      <c r="BO185" s="54">
        <f>IF(ISBLANK(A185),"",VLOOKUP(MID(A185,3,1),Coordinate,9,false))</f>
        <v>12</v>
      </c>
      <c r="BP185" s="54">
        <f>IF(ISBLANK(A185),"",VLOOKUP(MID(A185,4,1),Coordinate,9,false))</f>
        <v>10</v>
      </c>
      <c r="BQ185" s="54">
        <f>IF(ISBLANK(A185),"",VLOOKUP(MID(A185,5,1),Coordinate,9,false))</f>
        <v>18</v>
      </c>
      <c r="BR185" s="54">
        <f>IF(ISBLANK(A185),"",VLOOKUP(MID(A185,6,1),Coordinate,9,false))</f>
        <v>7</v>
      </c>
      <c r="BS185" s="84">
        <f>IF(ISBLANK(A185),"",VLOOKUP(RIGHT(A185,1),Coordinate,9,false))</f>
        <v>22</v>
      </c>
      <c r="BT185" s="53"/>
    </row>
    <row r="186">
      <c r="A186" s="305" t="s">
        <v>1692</v>
      </c>
      <c r="B186" s="302" t="str">
        <f>IF(ISBLANK(A186),"",if(C186="","N",if(VLOOKUP(BL186,NewPlanet,3,false)=C186,"Y","N")))</f>
        <v>Y</v>
      </c>
      <c r="C186" s="287" t="s">
        <v>1271</v>
      </c>
      <c r="D186" s="53" t="s">
        <v>119</v>
      </c>
      <c r="E186" s="52"/>
      <c r="F186" s="52"/>
      <c r="G186" s="52"/>
      <c r="H186" s="52"/>
      <c r="I186" s="54">
        <f t="shared" si="77"/>
        <v>1</v>
      </c>
      <c r="J186" s="52"/>
      <c r="K186" s="52"/>
      <c r="L186" s="52"/>
      <c r="M186" s="52"/>
      <c r="N186" s="53" t="s">
        <v>119</v>
      </c>
      <c r="O186" s="54">
        <f t="shared" si="78"/>
        <v>1</v>
      </c>
      <c r="P186" s="55" t="s">
        <v>123</v>
      </c>
      <c r="Q186" s="64"/>
      <c r="R186" s="57" t="s">
        <v>123</v>
      </c>
      <c r="S186" s="66" t="s">
        <v>119</v>
      </c>
      <c r="T186" s="59" t="s">
        <v>124</v>
      </c>
      <c r="U186" s="67"/>
      <c r="V186" s="61"/>
      <c r="W186" s="70" t="s">
        <v>119</v>
      </c>
      <c r="X186" s="52"/>
      <c r="Y186" s="29"/>
      <c r="Z186" s="53">
        <v>1.0</v>
      </c>
      <c r="AA186" s="53">
        <v>3.0</v>
      </c>
      <c r="AB186" s="52"/>
      <c r="AC186" s="31"/>
      <c r="AD186" s="52"/>
      <c r="AE186" s="52"/>
      <c r="AF186" s="52"/>
      <c r="AG186" s="31"/>
      <c r="AH186" s="52"/>
      <c r="AI186" s="52"/>
      <c r="AJ186" s="52"/>
      <c r="AK186" s="31"/>
      <c r="AL186" s="52"/>
      <c r="AM186" s="52"/>
      <c r="AN186" s="52"/>
      <c r="AO186" s="64">
        <v>6.0</v>
      </c>
      <c r="AP186" s="56"/>
      <c r="AQ186" s="58"/>
      <c r="AR186" s="58"/>
      <c r="AS186" s="60"/>
      <c r="AT186" s="67"/>
      <c r="AU186" s="61"/>
      <c r="AV186" s="70">
        <v>5.0</v>
      </c>
      <c r="AW186" s="31">
        <f t="shared" si="79"/>
        <v>15</v>
      </c>
      <c r="AX186" s="29"/>
      <c r="AY186" s="75"/>
      <c r="AZ186" s="75"/>
      <c r="BA186" s="89"/>
      <c r="BB186" s="89"/>
      <c r="BC186" s="76"/>
      <c r="BD186" s="78"/>
      <c r="BE186" s="78"/>
      <c r="BF186" s="79"/>
      <c r="BG186" s="79"/>
      <c r="BH186" s="31">
        <f t="shared" si="64"/>
        <v>0</v>
      </c>
      <c r="BI186" s="81"/>
      <c r="BJ186" s="84">
        <f>IF(ISBLANK(A186),"",VLOOKUP(LEFT(A186,1),Coordinate,2,FALSE))</f>
        <v>2</v>
      </c>
      <c r="BK186" s="54">
        <f t="shared" si="69"/>
        <v>2</v>
      </c>
      <c r="BL186" s="303">
        <f t="shared" si="66"/>
        <v>60</v>
      </c>
      <c r="BM186" s="54">
        <f>IF(ISBLANK(A186),"",vlookup(LEFT(A186,1),Coordinate,9,false))</f>
        <v>8</v>
      </c>
      <c r="BN186" s="54">
        <f>IF(ISBLANK(A186),"",VLOOKUP(MID(A186,2,1),Coordinate,9,false))</f>
        <v>18</v>
      </c>
      <c r="BO186" s="54">
        <f>IF(ISBLANK(A186),"",VLOOKUP(MID(A186,3,1),Coordinate,9,false))</f>
        <v>7</v>
      </c>
      <c r="BP186" s="54">
        <f>IF(ISBLANK(A186),"",VLOOKUP(MID(A186,4,1),Coordinate,9,false))</f>
        <v>12</v>
      </c>
      <c r="BQ186" s="54">
        <f>IF(ISBLANK(A186),"",VLOOKUP(MID(A186,5,1),Coordinate,9,false))</f>
        <v>0</v>
      </c>
      <c r="BR186" s="54">
        <f>IF(ISBLANK(A186),"",VLOOKUP(MID(A186,6,1),Coordinate,9,false))</f>
        <v>4</v>
      </c>
      <c r="BS186" s="84">
        <f>IF(ISBLANK(A186),"",VLOOKUP(RIGHT(A186,1),Coordinate,9,false))</f>
        <v>11</v>
      </c>
      <c r="BT186" s="53"/>
    </row>
    <row r="187">
      <c r="A187" s="305" t="s">
        <v>1694</v>
      </c>
      <c r="B187" s="302" t="str">
        <f>IF(ISBLANK(A187),"",if(C187="","N",if(VLOOKUP(BL187,NewPlanet,3,false)=C187,"Y","N")))</f>
        <v>Y</v>
      </c>
      <c r="C187" s="287" t="s">
        <v>1316</v>
      </c>
      <c r="D187" s="53"/>
      <c r="E187" s="52"/>
      <c r="F187" s="53" t="s">
        <v>119</v>
      </c>
      <c r="G187" s="52"/>
      <c r="H187" s="52"/>
      <c r="I187" s="54">
        <f t="shared" si="77"/>
        <v>1</v>
      </c>
      <c r="J187" s="52"/>
      <c r="K187" s="53" t="s">
        <v>119</v>
      </c>
      <c r="L187" s="52"/>
      <c r="M187" s="52"/>
      <c r="N187" s="53"/>
      <c r="O187" s="54">
        <f t="shared" si="78"/>
        <v>1</v>
      </c>
      <c r="P187" s="55" t="s">
        <v>123</v>
      </c>
      <c r="Q187" s="64" t="s">
        <v>119</v>
      </c>
      <c r="R187" s="57" t="s">
        <v>123</v>
      </c>
      <c r="S187" s="66" t="s">
        <v>119</v>
      </c>
      <c r="T187" s="59" t="s">
        <v>125</v>
      </c>
      <c r="U187" s="67" t="s">
        <v>119</v>
      </c>
      <c r="V187" s="68" t="s">
        <v>119</v>
      </c>
      <c r="W187" s="70"/>
      <c r="X187" s="53" t="s">
        <v>119</v>
      </c>
      <c r="Y187" s="29"/>
      <c r="Z187" s="53">
        <v>3.0</v>
      </c>
      <c r="AA187" s="53">
        <v>2.0</v>
      </c>
      <c r="AB187" s="52"/>
      <c r="AC187" s="31"/>
      <c r="AD187" s="53"/>
      <c r="AE187" s="52"/>
      <c r="AF187" s="52"/>
      <c r="AG187" s="31"/>
      <c r="AH187" s="52"/>
      <c r="AI187" s="53"/>
      <c r="AJ187" s="53">
        <v>1.0</v>
      </c>
      <c r="AK187" s="31"/>
      <c r="AL187" s="53"/>
      <c r="AM187" s="52"/>
      <c r="AN187" s="53"/>
      <c r="AO187" s="64"/>
      <c r="AP187" s="56"/>
      <c r="AQ187" s="58"/>
      <c r="AR187" s="58"/>
      <c r="AS187" s="60"/>
      <c r="AT187" s="67"/>
      <c r="AU187" s="61"/>
      <c r="AV187" s="70"/>
      <c r="AW187" s="31">
        <f t="shared" si="79"/>
        <v>6</v>
      </c>
      <c r="AX187" s="29"/>
      <c r="AY187" s="75"/>
      <c r="AZ187" s="75"/>
      <c r="BA187" s="89"/>
      <c r="BB187" s="89"/>
      <c r="BC187" s="76"/>
      <c r="BD187" s="78"/>
      <c r="BE187" s="78"/>
      <c r="BF187" s="79"/>
      <c r="BG187" s="79"/>
      <c r="BH187" s="31">
        <f t="shared" si="64"/>
        <v>0</v>
      </c>
      <c r="BI187" s="81"/>
      <c r="BJ187" s="84">
        <f>IF(ISBLANK(A187),"",VLOOKUP(LEFT(A187,1),Coordinate,2,FALSE))</f>
        <v>2</v>
      </c>
      <c r="BK187" s="54">
        <f t="shared" si="69"/>
        <v>2</v>
      </c>
      <c r="BL187" s="303">
        <f t="shared" si="66"/>
        <v>78</v>
      </c>
      <c r="BM187" s="54">
        <f>IF(ISBLANK(A187),"",vlookup(LEFT(A187,1),Coordinate,9,false))</f>
        <v>8</v>
      </c>
      <c r="BN187" s="54">
        <f>IF(ISBLANK(A187),"",VLOOKUP(MID(A187,2,1),Coordinate,9,false))</f>
        <v>18</v>
      </c>
      <c r="BO187" s="54">
        <f>IF(ISBLANK(A187),"",VLOOKUP(MID(A187,3,1),Coordinate,9,false))</f>
        <v>14</v>
      </c>
      <c r="BP187" s="54">
        <f>IF(ISBLANK(A187),"",VLOOKUP(MID(A187,4,1),Coordinate,9,false))</f>
        <v>4</v>
      </c>
      <c r="BQ187" s="54">
        <f>IF(ISBLANK(A187),"",VLOOKUP(MID(A187,5,1),Coordinate,9,false))</f>
        <v>17</v>
      </c>
      <c r="BR187" s="54">
        <f>IF(ISBLANK(A187),"",VLOOKUP(MID(A187,6,1),Coordinate,9,false))</f>
        <v>4</v>
      </c>
      <c r="BS187" s="84">
        <f>IF(ISBLANK(A187),"",VLOOKUP(RIGHT(A187,1),Coordinate,9,false))</f>
        <v>13</v>
      </c>
      <c r="BT187" s="53"/>
    </row>
    <row r="188">
      <c r="A188" s="305" t="s">
        <v>2009</v>
      </c>
      <c r="B188" s="302" t="str">
        <f>IF(ISBLANK(A188),"",if(C188="","N",if(VLOOKUP(BL188,NewPlanet,3,false)=C188,"Y","N")))</f>
        <v>Y</v>
      </c>
      <c r="C188" s="287" t="s">
        <v>1300</v>
      </c>
      <c r="D188" s="52"/>
      <c r="E188" s="52"/>
      <c r="F188" s="52"/>
      <c r="G188" s="53" t="s">
        <v>119</v>
      </c>
      <c r="H188" s="52"/>
      <c r="I188" s="54">
        <f t="shared" si="77"/>
        <v>1</v>
      </c>
      <c r="J188" s="52"/>
      <c r="K188" s="52"/>
      <c r="L188" s="52"/>
      <c r="M188" s="52"/>
      <c r="N188" s="53" t="s">
        <v>119</v>
      </c>
      <c r="O188" s="54">
        <f t="shared" si="78"/>
        <v>1</v>
      </c>
      <c r="P188" s="55" t="s">
        <v>131</v>
      </c>
      <c r="Q188" s="64" t="s">
        <v>119</v>
      </c>
      <c r="R188" s="57" t="s">
        <v>124</v>
      </c>
      <c r="S188" s="58"/>
      <c r="T188" s="59" t="s">
        <v>124</v>
      </c>
      <c r="U188" s="60"/>
      <c r="V188" s="68" t="s">
        <v>119</v>
      </c>
      <c r="W188" s="62"/>
      <c r="X188" s="53" t="s">
        <v>119</v>
      </c>
      <c r="Y188" s="63"/>
      <c r="Z188" s="52"/>
      <c r="AA188" s="52"/>
      <c r="AB188" s="52"/>
      <c r="AC188" s="65"/>
      <c r="AD188" s="52"/>
      <c r="AE188" s="52"/>
      <c r="AF188" s="52"/>
      <c r="AG188" s="65"/>
      <c r="AH188" s="52"/>
      <c r="AI188" s="52"/>
      <c r="AJ188" s="52"/>
      <c r="AK188" s="65"/>
      <c r="AL188" s="52"/>
      <c r="AM188" s="52"/>
      <c r="AN188" s="52"/>
      <c r="AO188" s="56"/>
      <c r="AP188" s="56"/>
      <c r="AQ188" s="58"/>
      <c r="AR188" s="58"/>
      <c r="AS188" s="60"/>
      <c r="AT188" s="60"/>
      <c r="AU188" s="61"/>
      <c r="AV188" s="62"/>
      <c r="AW188" s="31">
        <f t="shared" si="79"/>
        <v>0</v>
      </c>
      <c r="AX188" s="63"/>
      <c r="AY188" s="69"/>
      <c r="AZ188" s="69"/>
      <c r="BA188" s="71"/>
      <c r="BB188" s="71"/>
      <c r="BC188" s="72"/>
      <c r="BD188" s="73"/>
      <c r="BE188" s="73"/>
      <c r="BF188" s="74"/>
      <c r="BG188" s="74"/>
      <c r="BH188" s="31">
        <f t="shared" si="64"/>
        <v>0</v>
      </c>
      <c r="BI188" s="139"/>
      <c r="BJ188" s="84">
        <f>IF(ISBLANK(A188),"",VLOOKUP(LEFT(A188,1),Coordinate,2,FALSE))</f>
        <v>2</v>
      </c>
      <c r="BK188" s="54">
        <f t="shared" si="69"/>
        <v>2</v>
      </c>
      <c r="BL188" s="303">
        <f t="shared" si="66"/>
        <v>72</v>
      </c>
      <c r="BM188" s="54">
        <f>IF(ISBLANK(A188),"",vlookup(LEFT(A188,1),Coordinate,9,false))</f>
        <v>8</v>
      </c>
      <c r="BN188" s="54">
        <f>IF(ISBLANK(A188),"",VLOOKUP(MID(A188,2,1),Coordinate,9,false))</f>
        <v>21</v>
      </c>
      <c r="BO188" s="54">
        <f>IF(ISBLANK(A188),"",VLOOKUP(MID(A188,3,1),Coordinate,9,false))</f>
        <v>0</v>
      </c>
      <c r="BP188" s="54">
        <f>IF(ISBLANK(A188),"",VLOOKUP(MID(A188,4,1),Coordinate,9,false))</f>
        <v>13</v>
      </c>
      <c r="BQ188" s="54">
        <f>IF(ISBLANK(A188),"",VLOOKUP(MID(A188,5,1),Coordinate,9,false))</f>
        <v>10</v>
      </c>
      <c r="BR188" s="54">
        <f>IF(ISBLANK(A188),"",VLOOKUP(MID(A188,6,1),Coordinate,9,false))</f>
        <v>8</v>
      </c>
      <c r="BS188" s="84">
        <f>IF(ISBLANK(A188),"",VLOOKUP(RIGHT(A188,1),Coordinate,9,false))</f>
        <v>12</v>
      </c>
      <c r="BT188" s="53"/>
    </row>
    <row r="189">
      <c r="A189" s="356" t="s">
        <v>2012</v>
      </c>
      <c r="B189" s="302" t="str">
        <f>IF(ISBLANK(A189),"",if(C189="","N",if(VLOOKUP(BL189,NewPlanet,3,false)=C189,"Y","N")))</f>
        <v>Y</v>
      </c>
      <c r="C189" s="287" t="s">
        <v>1167</v>
      </c>
      <c r="D189" s="52"/>
      <c r="E189" s="53" t="s">
        <v>119</v>
      </c>
      <c r="F189" s="53" t="s">
        <v>119</v>
      </c>
      <c r="G189" s="52"/>
      <c r="H189" s="52"/>
      <c r="I189" s="54">
        <f t="shared" si="77"/>
        <v>2</v>
      </c>
      <c r="J189" s="52"/>
      <c r="K189" s="52"/>
      <c r="L189" s="52"/>
      <c r="M189" s="53" t="s">
        <v>119</v>
      </c>
      <c r="N189" s="52"/>
      <c r="O189" s="54">
        <f t="shared" si="78"/>
        <v>1</v>
      </c>
      <c r="P189" s="55" t="s">
        <v>123</v>
      </c>
      <c r="Q189" s="56"/>
      <c r="R189" s="57" t="s">
        <v>124</v>
      </c>
      <c r="S189" s="58"/>
      <c r="T189" s="59" t="s">
        <v>124</v>
      </c>
      <c r="U189" s="60"/>
      <c r="V189" s="61"/>
      <c r="W189" s="62"/>
      <c r="X189" s="52"/>
      <c r="Y189" s="63"/>
      <c r="Z189" s="53">
        <v>4.0</v>
      </c>
      <c r="AA189" s="53">
        <v>4.0</v>
      </c>
      <c r="AB189" s="53">
        <v>7.0</v>
      </c>
      <c r="AC189" s="65"/>
      <c r="AD189" s="52"/>
      <c r="AE189" s="52"/>
      <c r="AF189" s="52"/>
      <c r="AG189" s="65"/>
      <c r="AH189" s="52"/>
      <c r="AI189" s="52"/>
      <c r="AJ189" s="52"/>
      <c r="AK189" s="65"/>
      <c r="AL189" s="52"/>
      <c r="AM189" s="52"/>
      <c r="AN189" s="52"/>
      <c r="AO189" s="64">
        <v>5.0</v>
      </c>
      <c r="AP189" s="56"/>
      <c r="AQ189" s="58"/>
      <c r="AR189" s="58"/>
      <c r="AS189" s="60"/>
      <c r="AT189" s="60"/>
      <c r="AU189" s="61"/>
      <c r="AV189" s="62"/>
      <c r="AW189" s="31">
        <f t="shared" si="79"/>
        <v>20</v>
      </c>
      <c r="AX189" s="63"/>
      <c r="AY189" s="69"/>
      <c r="AZ189" s="69"/>
      <c r="BA189" s="71"/>
      <c r="BB189" s="71"/>
      <c r="BC189" s="72"/>
      <c r="BD189" s="73"/>
      <c r="BE189" s="73"/>
      <c r="BF189" s="74"/>
      <c r="BG189" s="74"/>
      <c r="BH189" s="31">
        <f t="shared" si="64"/>
        <v>0</v>
      </c>
      <c r="BI189" s="139"/>
      <c r="BJ189" s="84">
        <f>IF(ISBLANK(A189),"",VLOOKUP(LEFT(A189,1),Coordinate,2,FALSE))</f>
        <v>3</v>
      </c>
      <c r="BK189" s="54">
        <f t="shared" si="69"/>
        <v>3</v>
      </c>
      <c r="BL189" s="303">
        <f t="shared" si="66"/>
        <v>9</v>
      </c>
      <c r="BM189" s="54">
        <f>IF(ISBLANK(A189),"",vlookup(LEFT(A189,1),Coordinate,9,false))</f>
        <v>9</v>
      </c>
      <c r="BN189" s="54">
        <f>IF(ISBLANK(A189),"",VLOOKUP(MID(A189,2,1),Coordinate,9,false))</f>
        <v>0</v>
      </c>
      <c r="BO189" s="54">
        <f>IF(ISBLANK(A189),"",VLOOKUP(MID(A189,3,1),Coordinate,9,false))</f>
        <v>0</v>
      </c>
      <c r="BP189" s="54">
        <f>IF(ISBLANK(A189),"",VLOOKUP(MID(A189,4,1),Coordinate,9,false))</f>
        <v>0</v>
      </c>
      <c r="BQ189" s="54">
        <f>IF(ISBLANK(A189),"",VLOOKUP(MID(A189,5,1),Coordinate,9,false))</f>
        <v>0</v>
      </c>
      <c r="BR189" s="54">
        <f>IF(ISBLANK(A189),"",VLOOKUP(MID(A189,6,1),Coordinate,9,false))</f>
        <v>0</v>
      </c>
      <c r="BS189" s="84">
        <f>IF(ISBLANK(A189),"",VLOOKUP(RIGHT(A189,1),Coordinate,9,false))</f>
        <v>0</v>
      </c>
      <c r="BT189" s="53"/>
    </row>
    <row r="190">
      <c r="A190" s="305" t="s">
        <v>2014</v>
      </c>
      <c r="B190" s="302" t="str">
        <f>IF(ISBLANK(A190),"",if(C190="","N",if(VLOOKUP(BL190,NewPlanet,3,false)=C190,"Y","N")))</f>
        <v>Y</v>
      </c>
      <c r="C190" s="287" t="s">
        <v>1265</v>
      </c>
      <c r="D190" s="52"/>
      <c r="E190" s="53" t="s">
        <v>119</v>
      </c>
      <c r="F190" s="52"/>
      <c r="G190" s="53" t="s">
        <v>119</v>
      </c>
      <c r="H190" s="52"/>
      <c r="I190" s="54">
        <f t="shared" si="77"/>
        <v>2</v>
      </c>
      <c r="J190" s="52"/>
      <c r="K190" s="53" t="s">
        <v>119</v>
      </c>
      <c r="L190" s="52"/>
      <c r="M190" s="52"/>
      <c r="N190" s="52"/>
      <c r="O190" s="54">
        <f t="shared" si="78"/>
        <v>1</v>
      </c>
      <c r="P190" s="55" t="s">
        <v>123</v>
      </c>
      <c r="Q190" s="64" t="s">
        <v>119</v>
      </c>
      <c r="R190" s="57" t="s">
        <v>123</v>
      </c>
      <c r="S190" s="66"/>
      <c r="T190" s="59" t="s">
        <v>125</v>
      </c>
      <c r="U190" s="67" t="s">
        <v>119</v>
      </c>
      <c r="V190" s="68" t="s">
        <v>119</v>
      </c>
      <c r="W190" s="62"/>
      <c r="X190" s="52"/>
      <c r="Y190" s="29"/>
      <c r="Z190" s="53">
        <v>1.0</v>
      </c>
      <c r="AA190" s="53">
        <v>3.0</v>
      </c>
      <c r="AB190" s="52"/>
      <c r="AC190" s="31"/>
      <c r="AD190" s="52"/>
      <c r="AE190" s="52"/>
      <c r="AF190" s="52"/>
      <c r="AG190" s="31"/>
      <c r="AH190" s="52"/>
      <c r="AI190" s="52"/>
      <c r="AJ190" s="52"/>
      <c r="AK190" s="31"/>
      <c r="AL190" s="52"/>
      <c r="AM190" s="52"/>
      <c r="AN190" s="52"/>
      <c r="AO190" s="56"/>
      <c r="AP190" s="56"/>
      <c r="AQ190" s="66">
        <v>3.0</v>
      </c>
      <c r="AR190" s="58"/>
      <c r="AS190" s="60"/>
      <c r="AT190" s="60"/>
      <c r="AU190" s="61"/>
      <c r="AV190" s="62"/>
      <c r="AW190" s="31">
        <f t="shared" si="79"/>
        <v>7</v>
      </c>
      <c r="AX190" s="29"/>
      <c r="AY190" s="69"/>
      <c r="AZ190" s="69"/>
      <c r="BA190" s="71"/>
      <c r="BB190" s="71"/>
      <c r="BC190" s="72"/>
      <c r="BD190" s="73"/>
      <c r="BE190" s="73"/>
      <c r="BF190" s="74"/>
      <c r="BG190" s="74"/>
      <c r="BH190" s="31">
        <f t="shared" si="64"/>
        <v>0</v>
      </c>
      <c r="BI190" s="139"/>
      <c r="BJ190" s="84">
        <f>IF(ISBLANK(A190),"",VLOOKUP(LEFT(A190,1),Coordinate,2,FALSE))</f>
        <v>3</v>
      </c>
      <c r="BK190" s="54">
        <f t="shared" si="69"/>
        <v>3</v>
      </c>
      <c r="BL190" s="303">
        <f t="shared" si="66"/>
        <v>57</v>
      </c>
      <c r="BM190" s="54">
        <f>IF(ISBLANK(A190),"",vlookup(LEFT(A190,1),Coordinate,9,false))</f>
        <v>9</v>
      </c>
      <c r="BN190" s="54">
        <f>IF(ISBLANK(A190),"",VLOOKUP(MID(A190,2,1),Coordinate,9,false))</f>
        <v>0</v>
      </c>
      <c r="BO190" s="54">
        <f>IF(ISBLANK(A190),"",VLOOKUP(MID(A190,3,1),Coordinate,9,false))</f>
        <v>2</v>
      </c>
      <c r="BP190" s="54">
        <f>IF(ISBLANK(A190),"",VLOOKUP(MID(A190,4,1),Coordinate,9,false))</f>
        <v>10</v>
      </c>
      <c r="BQ190" s="54">
        <f>IF(ISBLANK(A190),"",VLOOKUP(MID(A190,5,1),Coordinate,9,false))</f>
        <v>0</v>
      </c>
      <c r="BR190" s="54">
        <f>IF(ISBLANK(A190),"",VLOOKUP(MID(A190,6,1),Coordinate,9,false))</f>
        <v>18</v>
      </c>
      <c r="BS190" s="84">
        <f>IF(ISBLANK(A190),"",VLOOKUP(RIGHT(A190,1),Coordinate,9,false))</f>
        <v>18</v>
      </c>
      <c r="BT190" s="53"/>
    </row>
    <row r="191">
      <c r="A191" s="304" t="s">
        <v>2016</v>
      </c>
      <c r="B191" s="302" t="str">
        <f>IF(ISBLANK(A191),"",if(C191="","N",if(VLOOKUP(BL191,NewPlanet,3,false)=C191,"Y","N")))</f>
        <v>Y</v>
      </c>
      <c r="C191" s="287" t="s">
        <v>1240</v>
      </c>
      <c r="D191" s="53" t="s">
        <v>119</v>
      </c>
      <c r="E191" s="53"/>
      <c r="F191" s="53"/>
      <c r="G191" s="53"/>
      <c r="H191" s="53" t="s">
        <v>119</v>
      </c>
      <c r="I191" s="54">
        <f t="shared" si="77"/>
        <v>2</v>
      </c>
      <c r="J191" s="52"/>
      <c r="K191" s="53" t="s">
        <v>119</v>
      </c>
      <c r="L191" s="52"/>
      <c r="M191" s="53"/>
      <c r="N191" s="52"/>
      <c r="O191" s="54">
        <f t="shared" si="78"/>
        <v>1</v>
      </c>
      <c r="P191" s="55" t="s">
        <v>124</v>
      </c>
      <c r="Q191" s="64"/>
      <c r="R191" s="57" t="s">
        <v>124</v>
      </c>
      <c r="S191" s="66"/>
      <c r="T191" s="59" t="s">
        <v>125</v>
      </c>
      <c r="U191" s="67" t="s">
        <v>119</v>
      </c>
      <c r="V191" s="61"/>
      <c r="W191" s="70" t="s">
        <v>119</v>
      </c>
      <c r="X191" s="53"/>
      <c r="Y191" s="29"/>
      <c r="Z191" s="53">
        <v>2.0</v>
      </c>
      <c r="AA191" s="53">
        <v>3.0</v>
      </c>
      <c r="AB191" s="53">
        <v>4.0</v>
      </c>
      <c r="AC191" s="31"/>
      <c r="AD191" s="53"/>
      <c r="AE191" s="53"/>
      <c r="AF191" s="53"/>
      <c r="AG191" s="31"/>
      <c r="AH191" s="53"/>
      <c r="AI191" s="53"/>
      <c r="AJ191" s="53"/>
      <c r="AK191" s="31"/>
      <c r="AL191" s="53"/>
      <c r="AM191" s="53"/>
      <c r="AN191" s="53"/>
      <c r="AO191" s="64"/>
      <c r="AP191" s="64"/>
      <c r="AQ191" s="66"/>
      <c r="AR191" s="66"/>
      <c r="AS191" s="67"/>
      <c r="AT191" s="67"/>
      <c r="AU191" s="68"/>
      <c r="AV191" s="70"/>
      <c r="AW191" s="31">
        <f t="shared" si="79"/>
        <v>9</v>
      </c>
      <c r="AX191" s="29"/>
      <c r="AY191" s="75"/>
      <c r="AZ191" s="75"/>
      <c r="BA191" s="89"/>
      <c r="BB191" s="89"/>
      <c r="BC191" s="76"/>
      <c r="BD191" s="78"/>
      <c r="BE191" s="78"/>
      <c r="BF191" s="79"/>
      <c r="BG191" s="79"/>
      <c r="BH191" s="31">
        <f t="shared" si="64"/>
        <v>0</v>
      </c>
      <c r="BI191" s="81" t="s">
        <v>2017</v>
      </c>
      <c r="BJ191" s="84">
        <f>IF(ISBLANK(A191),"",VLOOKUP(LEFT(A191,1),Coordinate,2,FALSE))</f>
        <v>3</v>
      </c>
      <c r="BK191" s="54">
        <f t="shared" si="69"/>
        <v>3</v>
      </c>
      <c r="BL191" s="303">
        <f t="shared" si="66"/>
        <v>44</v>
      </c>
      <c r="BM191" s="54">
        <f>IF(ISBLANK(A191),"",vlookup(LEFT(A191,1),Coordinate,9,false))</f>
        <v>9</v>
      </c>
      <c r="BN191" s="54">
        <f>IF(ISBLANK(A191),"",VLOOKUP(MID(A191,2,1),Coordinate,9,false))</f>
        <v>1</v>
      </c>
      <c r="BO191" s="54">
        <f>IF(ISBLANK(A191),"",VLOOKUP(MID(A191,3,1),Coordinate,9,false))</f>
        <v>8</v>
      </c>
      <c r="BP191" s="54">
        <f>IF(ISBLANK(A191),"",VLOOKUP(MID(A191,4,1),Coordinate,9,false))</f>
        <v>4</v>
      </c>
      <c r="BQ191" s="54">
        <f>IF(ISBLANK(A191),"",VLOOKUP(MID(A191,5,1),Coordinate,9,false))</f>
        <v>1</v>
      </c>
      <c r="BR191" s="54">
        <f>IF(ISBLANK(A191),"",VLOOKUP(MID(A191,6,1),Coordinate,9,false))</f>
        <v>4</v>
      </c>
      <c r="BS191" s="84">
        <f>IF(ISBLANK(A191),"",VLOOKUP(RIGHT(A191,1),Coordinate,9,false))</f>
        <v>17</v>
      </c>
      <c r="BT191" s="53"/>
    </row>
    <row r="192">
      <c r="A192" s="305" t="s">
        <v>631</v>
      </c>
      <c r="B192" s="302" t="str">
        <f>IF(ISBLANK(A192),"",if(C192="","N",if(VLOOKUP(BL192,NewPlanet,3,false)=C192,"Y","N")))</f>
        <v>Y</v>
      </c>
      <c r="C192" s="287" t="s">
        <v>1344</v>
      </c>
      <c r="D192" s="53"/>
      <c r="E192" s="53" t="s">
        <v>121</v>
      </c>
      <c r="F192" s="53"/>
      <c r="G192" s="53"/>
      <c r="H192" s="53" t="s">
        <v>121</v>
      </c>
      <c r="I192" s="54">
        <f t="shared" si="77"/>
        <v>2</v>
      </c>
      <c r="J192" s="52"/>
      <c r="K192" s="53"/>
      <c r="L192" s="53" t="s">
        <v>121</v>
      </c>
      <c r="M192" s="52"/>
      <c r="N192" s="53"/>
      <c r="O192" s="54">
        <f t="shared" si="78"/>
        <v>1</v>
      </c>
      <c r="P192" s="55" t="s">
        <v>131</v>
      </c>
      <c r="Q192" s="64" t="s">
        <v>121</v>
      </c>
      <c r="R192" s="57" t="s">
        <v>124</v>
      </c>
      <c r="S192" s="66"/>
      <c r="T192" s="59" t="s">
        <v>125</v>
      </c>
      <c r="U192" s="67" t="s">
        <v>121</v>
      </c>
      <c r="V192" s="68" t="s">
        <v>121</v>
      </c>
      <c r="W192" s="62"/>
      <c r="X192" s="53"/>
      <c r="Y192" s="29"/>
      <c r="Z192" s="53">
        <v>3.0</v>
      </c>
      <c r="AA192" s="53">
        <v>1.0</v>
      </c>
      <c r="AB192" s="53">
        <v>0.0</v>
      </c>
      <c r="AC192" s="31"/>
      <c r="AD192" s="52"/>
      <c r="AE192" s="53"/>
      <c r="AF192" s="52"/>
      <c r="AG192" s="31"/>
      <c r="AH192" s="52"/>
      <c r="AI192" s="52"/>
      <c r="AJ192" s="52"/>
      <c r="AK192" s="31"/>
      <c r="AL192" s="52"/>
      <c r="AM192" s="52"/>
      <c r="AN192" s="52"/>
      <c r="AO192" s="56"/>
      <c r="AP192" s="56"/>
      <c r="AQ192" s="58"/>
      <c r="AR192" s="58"/>
      <c r="AS192" s="60"/>
      <c r="AT192" s="60"/>
      <c r="AU192" s="61"/>
      <c r="AV192" s="62"/>
      <c r="AW192" s="31">
        <f t="shared" si="79"/>
        <v>4</v>
      </c>
      <c r="AX192" s="29"/>
      <c r="AY192" s="75"/>
      <c r="AZ192" s="75">
        <v>3.0</v>
      </c>
      <c r="BA192" s="89"/>
      <c r="BB192" s="89"/>
      <c r="BC192" s="76">
        <v>10.0</v>
      </c>
      <c r="BD192" s="78">
        <v>3.0</v>
      </c>
      <c r="BE192" s="78"/>
      <c r="BF192" s="79"/>
      <c r="BG192" s="79"/>
      <c r="BH192" s="31">
        <f t="shared" si="64"/>
        <v>16</v>
      </c>
      <c r="BI192" s="81" t="s">
        <v>2020</v>
      </c>
      <c r="BJ192" s="84">
        <f>IF(ISBLANK(A192),"",VLOOKUP(LEFT(A192,1),Coordinate,2,FALSE))</f>
        <v>3</v>
      </c>
      <c r="BK192" s="54">
        <f t="shared" si="69"/>
        <v>3</v>
      </c>
      <c r="BL192" s="303">
        <f t="shared" si="66"/>
        <v>92</v>
      </c>
      <c r="BM192" s="54">
        <f>IF(ISBLANK(A192),"",vlookup(LEFT(A192,1),Coordinate,9,false))</f>
        <v>9</v>
      </c>
      <c r="BN192" s="54">
        <f>IF(ISBLANK(A192),"",VLOOKUP(MID(A192,2,1),Coordinate,9,false))</f>
        <v>4</v>
      </c>
      <c r="BO192" s="54">
        <f>IF(ISBLANK(A192),"",VLOOKUP(MID(A192,3,1),Coordinate,9,false))</f>
        <v>17</v>
      </c>
      <c r="BP192" s="54">
        <f>IF(ISBLANK(A192),"",VLOOKUP(MID(A192,4,1),Coordinate,9,false))</f>
        <v>4</v>
      </c>
      <c r="BQ192" s="54">
        <f>IF(ISBLANK(A192),"",VLOOKUP(MID(A192,5,1),Coordinate,9,false))</f>
        <v>17</v>
      </c>
      <c r="BR192" s="54">
        <f>IF(ISBLANK(A192),"",VLOOKUP(MID(A192,6,1),Coordinate,9,false))</f>
        <v>17</v>
      </c>
      <c r="BS192" s="84">
        <f>IF(ISBLANK(A192),"",VLOOKUP(RIGHT(A192,1),Coordinate,9,false))</f>
        <v>24</v>
      </c>
      <c r="BT192" s="53"/>
    </row>
    <row r="193">
      <c r="A193" s="304" t="s">
        <v>1706</v>
      </c>
      <c r="B193" s="302" t="str">
        <f>IF(ISBLANK(A193),"",if(C193="","N",if(VLOOKUP(BL193,NewPlanet,3,false)=C193,"Y","N")))</f>
        <v>Y</v>
      </c>
      <c r="C193" s="287" t="s">
        <v>1340</v>
      </c>
      <c r="D193" s="52"/>
      <c r="E193" s="53"/>
      <c r="F193" s="53" t="s">
        <v>119</v>
      </c>
      <c r="G193" s="53" t="s">
        <v>119</v>
      </c>
      <c r="H193" s="52"/>
      <c r="I193" s="54">
        <f t="shared" si="77"/>
        <v>2</v>
      </c>
      <c r="J193" s="52"/>
      <c r="K193" s="52"/>
      <c r="L193" s="52"/>
      <c r="M193" s="53" t="s">
        <v>119</v>
      </c>
      <c r="N193" s="52"/>
      <c r="O193" s="54">
        <f t="shared" si="78"/>
        <v>1</v>
      </c>
      <c r="P193" s="55" t="s">
        <v>123</v>
      </c>
      <c r="Q193" s="64"/>
      <c r="R193" s="57" t="s">
        <v>124</v>
      </c>
      <c r="S193" s="66"/>
      <c r="T193" s="59" t="s">
        <v>125</v>
      </c>
      <c r="U193" s="67" t="s">
        <v>119</v>
      </c>
      <c r="V193" s="61"/>
      <c r="W193" s="62"/>
      <c r="X193" s="53" t="s">
        <v>119</v>
      </c>
      <c r="Y193" s="29"/>
      <c r="Z193" s="53">
        <v>1.0</v>
      </c>
      <c r="AA193" s="53">
        <v>1.0</v>
      </c>
      <c r="AB193" s="53">
        <v>1.0</v>
      </c>
      <c r="AC193" s="31"/>
      <c r="AD193" s="53"/>
      <c r="AE193" s="53"/>
      <c r="AF193" s="53"/>
      <c r="AG193" s="31"/>
      <c r="AH193" s="53"/>
      <c r="AI193" s="53">
        <v>1.0</v>
      </c>
      <c r="AJ193" s="53"/>
      <c r="AK193" s="31"/>
      <c r="AL193" s="53"/>
      <c r="AM193" s="53"/>
      <c r="AN193" s="53"/>
      <c r="AO193" s="64"/>
      <c r="AP193" s="64"/>
      <c r="AQ193" s="66"/>
      <c r="AR193" s="66"/>
      <c r="AS193" s="67"/>
      <c r="AT193" s="67"/>
      <c r="AU193" s="68"/>
      <c r="AV193" s="70"/>
      <c r="AW193" s="31">
        <f t="shared" si="79"/>
        <v>4</v>
      </c>
      <c r="AX193" s="29"/>
      <c r="AY193" s="75"/>
      <c r="AZ193" s="75"/>
      <c r="BA193" s="89"/>
      <c r="BB193" s="89"/>
      <c r="BC193" s="76"/>
      <c r="BD193" s="78"/>
      <c r="BE193" s="78"/>
      <c r="BF193" s="79"/>
      <c r="BG193" s="79"/>
      <c r="BH193" s="31">
        <f t="shared" si="64"/>
        <v>0</v>
      </c>
      <c r="BI193" s="81" t="s">
        <v>2021</v>
      </c>
      <c r="BJ193" s="84">
        <f>IF(ISBLANK(A193),"",VLOOKUP(LEFT(A193,1),Coordinate,2,FALSE))</f>
        <v>3</v>
      </c>
      <c r="BK193" s="54">
        <f t="shared" si="69"/>
        <v>3</v>
      </c>
      <c r="BL193" s="303">
        <f t="shared" si="66"/>
        <v>90</v>
      </c>
      <c r="BM193" s="54">
        <f>IF(ISBLANK(A193),"",vlookup(LEFT(A193,1),Coordinate,9,false))</f>
        <v>9</v>
      </c>
      <c r="BN193" s="54">
        <f>IF(ISBLANK(A193),"",VLOOKUP(MID(A193,2,1),Coordinate,9,false))</f>
        <v>8</v>
      </c>
      <c r="BO193" s="54">
        <f>IF(ISBLANK(A193),"",VLOOKUP(MID(A193,3,1),Coordinate,9,false))</f>
        <v>2</v>
      </c>
      <c r="BP193" s="54">
        <f>IF(ISBLANK(A193),"",VLOOKUP(MID(A193,4,1),Coordinate,9,false))</f>
        <v>10</v>
      </c>
      <c r="BQ193" s="54">
        <f>IF(ISBLANK(A193),"",VLOOKUP(MID(A193,5,1),Coordinate,9,false))</f>
        <v>18</v>
      </c>
      <c r="BR193" s="54">
        <f>IF(ISBLANK(A193),"",VLOOKUP(MID(A193,6,1),Coordinate,9,false))</f>
        <v>20</v>
      </c>
      <c r="BS193" s="84">
        <f>IF(ISBLANK(A193),"",VLOOKUP(RIGHT(A193,1),Coordinate,9,false))</f>
        <v>23</v>
      </c>
      <c r="BT193" s="105"/>
    </row>
    <row r="194">
      <c r="A194" s="305" t="s">
        <v>1716</v>
      </c>
      <c r="B194" s="302" t="str">
        <f>IF(ISBLANK(A194),"",if(C194="","N",if(VLOOKUP(BL194,NewPlanet,3,false)=C194,"Y","N")))</f>
        <v>Y</v>
      </c>
      <c r="C194" s="287" t="s">
        <v>1320</v>
      </c>
      <c r="D194" s="52"/>
      <c r="E194" s="53" t="s">
        <v>119</v>
      </c>
      <c r="F194" s="53" t="s">
        <v>119</v>
      </c>
      <c r="G194" s="52"/>
      <c r="H194" s="53"/>
      <c r="I194" s="54">
        <f t="shared" si="77"/>
        <v>2</v>
      </c>
      <c r="J194" s="52"/>
      <c r="K194" s="52"/>
      <c r="L194" s="52"/>
      <c r="M194" s="53" t="s">
        <v>119</v>
      </c>
      <c r="N194" s="52"/>
      <c r="O194" s="54">
        <f t="shared" si="78"/>
        <v>1</v>
      </c>
      <c r="P194" s="55" t="s">
        <v>123</v>
      </c>
      <c r="Q194" s="64" t="s">
        <v>119</v>
      </c>
      <c r="R194" s="57" t="s">
        <v>124</v>
      </c>
      <c r="S194" s="66"/>
      <c r="T194" s="59" t="s">
        <v>124</v>
      </c>
      <c r="U194" s="67"/>
      <c r="V194" s="61"/>
      <c r="W194" s="70" t="s">
        <v>119</v>
      </c>
      <c r="X194" s="52"/>
      <c r="Y194" s="29"/>
      <c r="Z194" s="53"/>
      <c r="AA194" s="53"/>
      <c r="AB194" s="53"/>
      <c r="AC194" s="31"/>
      <c r="AD194" s="53"/>
      <c r="AE194" s="53"/>
      <c r="AF194" s="53"/>
      <c r="AG194" s="31"/>
      <c r="AH194" s="53"/>
      <c r="AI194" s="53"/>
      <c r="AJ194" s="53"/>
      <c r="AK194" s="31"/>
      <c r="AL194" s="53"/>
      <c r="AM194" s="53"/>
      <c r="AN194" s="53"/>
      <c r="AO194" s="64"/>
      <c r="AP194" s="64"/>
      <c r="AQ194" s="66"/>
      <c r="AR194" s="66"/>
      <c r="AS194" s="67"/>
      <c r="AT194" s="67"/>
      <c r="AU194" s="68"/>
      <c r="AV194" s="70"/>
      <c r="AW194" s="31">
        <f t="shared" si="79"/>
        <v>0</v>
      </c>
      <c r="AX194" s="29"/>
      <c r="AY194" s="75"/>
      <c r="AZ194" s="75"/>
      <c r="BA194" s="89"/>
      <c r="BB194" s="89"/>
      <c r="BC194" s="76"/>
      <c r="BD194" s="78"/>
      <c r="BE194" s="78"/>
      <c r="BF194" s="79"/>
      <c r="BG194" s="79"/>
      <c r="BH194" s="31">
        <f t="shared" si="64"/>
        <v>0</v>
      </c>
      <c r="BI194" s="81" t="s">
        <v>2022</v>
      </c>
      <c r="BJ194" s="84">
        <f>IF(ISBLANK(A194),"",VLOOKUP(LEFT(A194,1),Coordinate,2,FALSE))</f>
        <v>3</v>
      </c>
      <c r="BK194" s="54">
        <f t="shared" si="69"/>
        <v>3</v>
      </c>
      <c r="BL194" s="303">
        <f t="shared" si="66"/>
        <v>80</v>
      </c>
      <c r="BM194" s="54">
        <f>IF(ISBLANK(A194),"",vlookup(LEFT(A194,1),Coordinate,9,false))</f>
        <v>9</v>
      </c>
      <c r="BN194" s="54">
        <f>IF(ISBLANK(A194),"",VLOOKUP(MID(A194,2,1),Coordinate,9,false))</f>
        <v>20</v>
      </c>
      <c r="BO194" s="54">
        <f>IF(ISBLANK(A194),"",VLOOKUP(MID(A194,3,1),Coordinate,9,false))</f>
        <v>12</v>
      </c>
      <c r="BP194" s="54">
        <f>IF(ISBLANK(A194),"",VLOOKUP(MID(A194,4,1),Coordinate,9,false))</f>
        <v>15</v>
      </c>
      <c r="BQ194" s="54">
        <f>IF(ISBLANK(A194),"",VLOOKUP(MID(A194,5,1),Coordinate,9,false))</f>
        <v>14</v>
      </c>
      <c r="BR194" s="54">
        <f>IF(ISBLANK(A194),"",VLOOKUP(MID(A194,6,1),Coordinate,9,false))</f>
        <v>5</v>
      </c>
      <c r="BS194" s="84">
        <f>IF(ISBLANK(A194),"",VLOOKUP(RIGHT(A194,1),Coordinate,9,false))</f>
        <v>5</v>
      </c>
      <c r="BT194" s="105"/>
    </row>
    <row r="195">
      <c r="A195" s="305" t="s">
        <v>1720</v>
      </c>
      <c r="B195" s="302" t="str">
        <f>IF(ISBLANK(A195),"",if(C195="","N",if(VLOOKUP(BL195,NewPlanet,3,false)=C195,"Y","N")))</f>
        <v>Y</v>
      </c>
      <c r="C195" s="287" t="s">
        <v>1344</v>
      </c>
      <c r="D195" s="52"/>
      <c r="E195" s="53" t="s">
        <v>121</v>
      </c>
      <c r="F195" s="52"/>
      <c r="G195" s="52"/>
      <c r="H195" s="53" t="s">
        <v>121</v>
      </c>
      <c r="I195" s="54">
        <f t="shared" si="77"/>
        <v>2</v>
      </c>
      <c r="J195" s="52"/>
      <c r="K195" s="52"/>
      <c r="L195" s="53" t="s">
        <v>121</v>
      </c>
      <c r="M195" s="52"/>
      <c r="N195" s="52"/>
      <c r="O195" s="54">
        <f t="shared" si="78"/>
        <v>1</v>
      </c>
      <c r="P195" s="55" t="s">
        <v>131</v>
      </c>
      <c r="Q195" s="64" t="s">
        <v>121</v>
      </c>
      <c r="R195" s="57" t="s">
        <v>124</v>
      </c>
      <c r="S195" s="58"/>
      <c r="T195" s="59" t="s">
        <v>124</v>
      </c>
      <c r="U195" s="60"/>
      <c r="V195" s="61"/>
      <c r="W195" s="62"/>
      <c r="X195" s="53" t="s">
        <v>121</v>
      </c>
      <c r="Y195" s="63"/>
      <c r="Z195" s="53">
        <v>4.0</v>
      </c>
      <c r="AA195" s="53">
        <v>5.0</v>
      </c>
      <c r="AB195" s="53">
        <v>6.0</v>
      </c>
      <c r="AC195" s="65"/>
      <c r="AD195" s="52"/>
      <c r="AE195" s="52"/>
      <c r="AF195" s="53">
        <v>1.0</v>
      </c>
      <c r="AG195" s="65"/>
      <c r="AH195" s="52"/>
      <c r="AI195" s="52"/>
      <c r="AJ195" s="52"/>
      <c r="AK195" s="65"/>
      <c r="AL195" s="52"/>
      <c r="AM195" s="52"/>
      <c r="AN195" s="52"/>
      <c r="AO195" s="56"/>
      <c r="AP195" s="56"/>
      <c r="AQ195" s="58"/>
      <c r="AR195" s="58"/>
      <c r="AS195" s="60"/>
      <c r="AT195" s="60"/>
      <c r="AU195" s="61"/>
      <c r="AV195" s="62"/>
      <c r="AW195" s="31">
        <f t="shared" si="79"/>
        <v>16</v>
      </c>
      <c r="AX195" s="63"/>
      <c r="AY195" s="69"/>
      <c r="AZ195" s="75">
        <v>4.0</v>
      </c>
      <c r="BA195" s="71"/>
      <c r="BB195" s="71"/>
      <c r="BC195" s="72"/>
      <c r="BD195" s="73"/>
      <c r="BE195" s="73"/>
      <c r="BF195" s="74"/>
      <c r="BG195" s="74"/>
      <c r="BH195" s="31">
        <f t="shared" si="64"/>
        <v>4</v>
      </c>
      <c r="BI195" s="81" t="s">
        <v>2024</v>
      </c>
      <c r="BJ195" s="84">
        <f>IF(ISBLANK(A195),"",VLOOKUP(LEFT(A195,1),Coordinate,2,FALSE))</f>
        <v>3</v>
      </c>
      <c r="BK195" s="54">
        <f t="shared" si="69"/>
        <v>3</v>
      </c>
      <c r="BL195" s="303">
        <f t="shared" si="66"/>
        <v>92</v>
      </c>
      <c r="BM195" s="54">
        <f>IF(ISBLANK(A195),"",vlookup(LEFT(A195,1),Coordinate,9,false))</f>
        <v>9</v>
      </c>
      <c r="BN195" s="54">
        <f>IF(ISBLANK(A195),"",VLOOKUP(MID(A195,2,1),Coordinate,9,false))</f>
        <v>20</v>
      </c>
      <c r="BO195" s="54">
        <f>IF(ISBLANK(A195),"",VLOOKUP(MID(A195,3,1),Coordinate,9,false))</f>
        <v>15</v>
      </c>
      <c r="BP195" s="54">
        <f>IF(ISBLANK(A195),"",VLOOKUP(MID(A195,4,1),Coordinate,9,false))</f>
        <v>8</v>
      </c>
      <c r="BQ195" s="54">
        <f>IF(ISBLANK(A195),"",VLOOKUP(MID(A195,5,1),Coordinate,9,false))</f>
        <v>19</v>
      </c>
      <c r="BR195" s="54">
        <f>IF(ISBLANK(A195),"",VLOOKUP(MID(A195,6,1),Coordinate,9,false))</f>
        <v>4</v>
      </c>
      <c r="BS195" s="84">
        <f>IF(ISBLANK(A195),"",VLOOKUP(RIGHT(A195,1),Coordinate,9,false))</f>
        <v>17</v>
      </c>
      <c r="BT195" s="53"/>
    </row>
    <row r="196">
      <c r="A196" s="305" t="s">
        <v>2025</v>
      </c>
      <c r="B196" s="303" t="s">
        <v>182</v>
      </c>
      <c r="C196" s="287" t="s">
        <v>2026</v>
      </c>
      <c r="D196" s="53"/>
      <c r="E196" s="53"/>
      <c r="F196" s="53" t="s">
        <v>119</v>
      </c>
      <c r="G196" s="53" t="s">
        <v>119</v>
      </c>
      <c r="H196" s="52"/>
      <c r="I196" s="113">
        <v>2.0</v>
      </c>
      <c r="J196" s="53" t="s">
        <v>119</v>
      </c>
      <c r="K196" s="53"/>
      <c r="L196" s="53"/>
      <c r="M196" s="52"/>
      <c r="N196" s="52"/>
      <c r="O196" s="113">
        <v>1.0</v>
      </c>
      <c r="P196" s="55" t="s">
        <v>123</v>
      </c>
      <c r="Q196" s="64"/>
      <c r="R196" s="57" t="s">
        <v>124</v>
      </c>
      <c r="S196" s="66"/>
      <c r="T196" s="59" t="s">
        <v>124</v>
      </c>
      <c r="U196" s="67"/>
      <c r="V196" s="68"/>
      <c r="W196" s="70"/>
      <c r="X196" s="53" t="s">
        <v>119</v>
      </c>
      <c r="Y196" s="29"/>
      <c r="Z196" s="53">
        <v>4.0</v>
      </c>
      <c r="AA196" s="53">
        <v>6.0</v>
      </c>
      <c r="AB196" s="53">
        <v>6.0</v>
      </c>
      <c r="AC196" s="31"/>
      <c r="AD196" s="53"/>
      <c r="AE196" s="52"/>
      <c r="AF196" s="53">
        <v>1.0</v>
      </c>
      <c r="AG196" s="31"/>
      <c r="AH196" s="52"/>
      <c r="AI196" s="53"/>
      <c r="AJ196" s="53"/>
      <c r="AK196" s="31"/>
      <c r="AL196" s="53"/>
      <c r="AM196" s="52"/>
      <c r="AN196" s="53"/>
      <c r="AO196" s="64"/>
      <c r="AP196" s="56"/>
      <c r="AQ196" s="58"/>
      <c r="AR196" s="58"/>
      <c r="AS196" s="67"/>
      <c r="AT196" s="67"/>
      <c r="AU196" s="68"/>
      <c r="AV196" s="62"/>
      <c r="AW196" s="31"/>
      <c r="AX196" s="29"/>
      <c r="AY196" s="75"/>
      <c r="AZ196" s="69"/>
      <c r="BA196" s="71"/>
      <c r="BB196" s="71"/>
      <c r="BC196" s="76"/>
      <c r="BD196" s="73"/>
      <c r="BE196" s="73"/>
      <c r="BF196" s="79"/>
      <c r="BG196" s="74"/>
      <c r="BH196" s="31"/>
      <c r="BI196" s="139"/>
      <c r="BJ196" s="84"/>
      <c r="BK196" s="54"/>
      <c r="BL196" s="303"/>
      <c r="BM196" s="54"/>
      <c r="BN196" s="54"/>
      <c r="BO196" s="54"/>
      <c r="BP196" s="54"/>
      <c r="BQ196" s="54"/>
      <c r="BR196" s="54"/>
      <c r="BS196" s="84"/>
      <c r="BT196" s="53"/>
    </row>
    <row r="197">
      <c r="A197" s="305" t="s">
        <v>1726</v>
      </c>
      <c r="B197" s="302" t="str">
        <f>IF(ISBLANK(A197),"",if(C197="","N",if(VLOOKUP(BL197,NewPlanet,3,false)=C197,"Y","N")))</f>
        <v>Y</v>
      </c>
      <c r="C197" s="287" t="s">
        <v>1172</v>
      </c>
      <c r="D197" s="53" t="s">
        <v>119</v>
      </c>
      <c r="E197" s="53" t="s">
        <v>119</v>
      </c>
      <c r="F197" s="53"/>
      <c r="G197" s="52"/>
      <c r="H197" s="52"/>
      <c r="I197" s="113">
        <v>2.0</v>
      </c>
      <c r="J197" s="52"/>
      <c r="K197" s="53"/>
      <c r="L197" s="53" t="s">
        <v>119</v>
      </c>
      <c r="M197" s="52"/>
      <c r="N197" s="52"/>
      <c r="O197" s="113">
        <v>1.0</v>
      </c>
      <c r="P197" s="55" t="s">
        <v>123</v>
      </c>
      <c r="Q197" s="64"/>
      <c r="R197" s="57" t="s">
        <v>123</v>
      </c>
      <c r="S197" s="66" t="s">
        <v>119</v>
      </c>
      <c r="T197" s="59" t="s">
        <v>125</v>
      </c>
      <c r="U197" s="67" t="s">
        <v>119</v>
      </c>
      <c r="V197" s="68" t="s">
        <v>119</v>
      </c>
      <c r="W197" s="70" t="s">
        <v>119</v>
      </c>
      <c r="X197" s="52"/>
      <c r="Y197" s="29"/>
      <c r="Z197" s="53">
        <v>3.0</v>
      </c>
      <c r="AA197" s="53"/>
      <c r="AB197" s="53"/>
      <c r="AC197" s="31"/>
      <c r="AD197" s="53"/>
      <c r="AE197" s="52"/>
      <c r="AF197" s="53"/>
      <c r="AG197" s="31"/>
      <c r="AH197" s="52"/>
      <c r="AI197" s="53"/>
      <c r="AJ197" s="53"/>
      <c r="AK197" s="31"/>
      <c r="AL197" s="53"/>
      <c r="AM197" s="52"/>
      <c r="AN197" s="53"/>
      <c r="AO197" s="64">
        <v>3.0</v>
      </c>
      <c r="AP197" s="56"/>
      <c r="AQ197" s="58"/>
      <c r="AR197" s="58"/>
      <c r="AS197" s="67"/>
      <c r="AT197" s="67"/>
      <c r="AU197" s="68">
        <v>3.0</v>
      </c>
      <c r="AV197" s="62"/>
      <c r="AW197" s="31">
        <f t="shared" ref="AW197:AW200" si="80">IF(ISBLANK(R197),"",SUM(Z197:AS197,AU197:AV197))</f>
        <v>9</v>
      </c>
      <c r="AX197" s="29"/>
      <c r="AY197" s="75">
        <v>3.0</v>
      </c>
      <c r="AZ197" s="69"/>
      <c r="BA197" s="71"/>
      <c r="BB197" s="71"/>
      <c r="BC197" s="76">
        <v>3.0</v>
      </c>
      <c r="BD197" s="73"/>
      <c r="BE197" s="73"/>
      <c r="BF197" s="79">
        <v>5.0</v>
      </c>
      <c r="BG197" s="74"/>
      <c r="BH197" s="31">
        <f t="shared" ref="BH197:BH207" si="81">IF(ISBLANK(A197),"",SUM(AY197:BG197))</f>
        <v>11</v>
      </c>
      <c r="BI197" s="139"/>
      <c r="BJ197" s="84">
        <f>IF(ISBLANK(A197),"",VLOOKUP(LEFT(A197,1),Coordinate,2,FALSE))</f>
        <v>3</v>
      </c>
      <c r="BK197" s="54">
        <f t="shared" ref="BK197:BK207" si="82">I197+O197</f>
        <v>3</v>
      </c>
      <c r="BL197" s="303">
        <f t="shared" ref="BL197:BL207" si="83">SUM(BM197:BS197)</f>
        <v>10</v>
      </c>
      <c r="BM197" s="54">
        <f>IF(ISBLANK(A197),"",vlookup(LEFT(A197,1),Coordinate,9,false))</f>
        <v>10</v>
      </c>
      <c r="BN197" s="54">
        <f>IF(ISBLANK(A197),"",VLOOKUP(MID(A197,2,1),Coordinate,9,false))</f>
        <v>0</v>
      </c>
      <c r="BO197" s="54">
        <f>IF(ISBLANK(A197),"",VLOOKUP(MID(A197,3,1),Coordinate,9,false))</f>
        <v>0</v>
      </c>
      <c r="BP197" s="54">
        <f>IF(ISBLANK(A197),"",VLOOKUP(MID(A197,4,1),Coordinate,9,false))</f>
        <v>0</v>
      </c>
      <c r="BQ197" s="54">
        <f>IF(ISBLANK(A197),"",VLOOKUP(MID(A197,5,1),Coordinate,9,false))</f>
        <v>0</v>
      </c>
      <c r="BR197" s="54">
        <f>IF(ISBLANK(A197),"",VLOOKUP(MID(A197,6,1),Coordinate,9,false))</f>
        <v>0</v>
      </c>
      <c r="BS197" s="84">
        <f>IF(ISBLANK(A197),"",VLOOKUP(RIGHT(A197,1),Coordinate,9,false))</f>
        <v>0</v>
      </c>
      <c r="BT197" s="53"/>
    </row>
    <row r="198">
      <c r="A198" s="305" t="s">
        <v>1730</v>
      </c>
      <c r="B198" s="302" t="str">
        <f>IF(ISBLANK(A198),"",if(C198="","N",if(VLOOKUP(BL198,NewPlanet,3,false)=C198,"Y","N")))</f>
        <v>Y</v>
      </c>
      <c r="C198" s="287" t="s">
        <v>1283</v>
      </c>
      <c r="D198" s="52"/>
      <c r="E198" s="53" t="s">
        <v>119</v>
      </c>
      <c r="F198" s="53" t="s">
        <v>119</v>
      </c>
      <c r="G198" s="52"/>
      <c r="H198" s="52"/>
      <c r="I198" s="54">
        <f t="shared" ref="I198:I200" si="84">IF(ISBLANK(A198),"",COUNTA(D198:H198))</f>
        <v>2</v>
      </c>
      <c r="J198" s="52"/>
      <c r="K198" s="53" t="s">
        <v>119</v>
      </c>
      <c r="L198" s="52"/>
      <c r="M198" s="52"/>
      <c r="N198" s="52"/>
      <c r="O198" s="54">
        <f t="shared" ref="O198:O200" si="85">IF(ISBLANK(A198),"",COUNTA(J198:N198))</f>
        <v>1</v>
      </c>
      <c r="P198" s="55" t="s">
        <v>124</v>
      </c>
      <c r="Q198" s="64"/>
      <c r="R198" s="57" t="s">
        <v>124</v>
      </c>
      <c r="S198" s="66"/>
      <c r="T198" s="59" t="s">
        <v>125</v>
      </c>
      <c r="U198" s="67"/>
      <c r="V198" s="61"/>
      <c r="W198" s="70"/>
      <c r="X198" s="52"/>
      <c r="Y198" s="29"/>
      <c r="Z198" s="53">
        <v>7.0</v>
      </c>
      <c r="AA198" s="53">
        <v>5.0</v>
      </c>
      <c r="AB198" s="53">
        <v>6.0</v>
      </c>
      <c r="AC198" s="31"/>
      <c r="AD198" s="53"/>
      <c r="AE198" s="52"/>
      <c r="AF198" s="53"/>
      <c r="AG198" s="31"/>
      <c r="AH198" s="52"/>
      <c r="AI198" s="53"/>
      <c r="AJ198" s="53"/>
      <c r="AK198" s="31"/>
      <c r="AL198" s="53"/>
      <c r="AM198" s="52"/>
      <c r="AN198" s="53"/>
      <c r="AO198" s="56"/>
      <c r="AP198" s="56"/>
      <c r="AQ198" s="58"/>
      <c r="AR198" s="58"/>
      <c r="AS198" s="67">
        <v>1.0</v>
      </c>
      <c r="AT198" s="67" t="s">
        <v>685</v>
      </c>
      <c r="AU198" s="61"/>
      <c r="AV198" s="62"/>
      <c r="AW198" s="31">
        <f t="shared" si="80"/>
        <v>19</v>
      </c>
      <c r="AX198" s="29"/>
      <c r="AY198" s="69"/>
      <c r="AZ198" s="69"/>
      <c r="BA198" s="71"/>
      <c r="BB198" s="71"/>
      <c r="BC198" s="72"/>
      <c r="BD198" s="73"/>
      <c r="BE198" s="73"/>
      <c r="BF198" s="74"/>
      <c r="BG198" s="74"/>
      <c r="BH198" s="31">
        <f t="shared" si="81"/>
        <v>0</v>
      </c>
      <c r="BI198" s="139"/>
      <c r="BJ198" s="84">
        <f>IF(ISBLANK(A198),"",VLOOKUP(LEFT(A198,1),Coordinate,2,FALSE))</f>
        <v>3</v>
      </c>
      <c r="BK198" s="54">
        <f t="shared" si="82"/>
        <v>3</v>
      </c>
      <c r="BL198" s="303">
        <f t="shared" si="83"/>
        <v>66</v>
      </c>
      <c r="BM198" s="54">
        <f>IF(ISBLANK(A198),"",vlookup(LEFT(A198,1),Coordinate,9,false))</f>
        <v>10</v>
      </c>
      <c r="BN198" s="54">
        <f>IF(ISBLANK(A198),"",VLOOKUP(MID(A198,2,1),Coordinate,9,false))</f>
        <v>8</v>
      </c>
      <c r="BO198" s="54">
        <f>IF(ISBLANK(A198),"",VLOOKUP(MID(A198,3,1),Coordinate,9,false))</f>
        <v>13</v>
      </c>
      <c r="BP198" s="54">
        <f>IF(ISBLANK(A198),"",VLOOKUP(MID(A198,4,1),Coordinate,9,false))</f>
        <v>6</v>
      </c>
      <c r="BQ198" s="54">
        <f>IF(ISBLANK(A198),"",VLOOKUP(MID(A198,5,1),Coordinate,9,false))</f>
        <v>3</v>
      </c>
      <c r="BR198" s="54">
        <f>IF(ISBLANK(A198),"",VLOOKUP(MID(A198,6,1),Coordinate,9,false))</f>
        <v>14</v>
      </c>
      <c r="BS198" s="84">
        <f>IF(ISBLANK(A198),"",VLOOKUP(RIGHT(A198,1),Coordinate,9,false))</f>
        <v>12</v>
      </c>
      <c r="BT198" s="53"/>
    </row>
    <row r="199">
      <c r="A199" s="304" t="s">
        <v>674</v>
      </c>
      <c r="B199" s="302" t="str">
        <f>IF(ISBLANK(A199),"",if(C199="","N",if(VLOOKUP(BL199,NewPlanet,3,false)=C199,"Y","N")))</f>
        <v>Y</v>
      </c>
      <c r="C199" s="287" t="s">
        <v>1324</v>
      </c>
      <c r="D199" s="52"/>
      <c r="E199" s="53" t="s">
        <v>119</v>
      </c>
      <c r="F199" s="53" t="s">
        <v>119</v>
      </c>
      <c r="G199" s="52"/>
      <c r="H199" s="52"/>
      <c r="I199" s="54">
        <f t="shared" si="84"/>
        <v>2</v>
      </c>
      <c r="J199" s="52"/>
      <c r="K199" s="53" t="s">
        <v>119</v>
      </c>
      <c r="L199" s="52"/>
      <c r="M199" s="52"/>
      <c r="N199" s="52"/>
      <c r="O199" s="54">
        <f t="shared" si="85"/>
        <v>1</v>
      </c>
      <c r="P199" s="55" t="s">
        <v>124</v>
      </c>
      <c r="Q199" s="64"/>
      <c r="R199" s="57" t="s">
        <v>131</v>
      </c>
      <c r="S199" s="66" t="s">
        <v>119</v>
      </c>
      <c r="T199" s="59" t="s">
        <v>124</v>
      </c>
      <c r="U199" s="67"/>
      <c r="V199" s="68" t="s">
        <v>119</v>
      </c>
      <c r="W199" s="62"/>
      <c r="X199" s="53" t="s">
        <v>119</v>
      </c>
      <c r="Y199" s="29"/>
      <c r="Z199" s="53">
        <v>5.0</v>
      </c>
      <c r="AA199" s="53">
        <v>2.0</v>
      </c>
      <c r="AB199" s="53">
        <v>3.0</v>
      </c>
      <c r="AC199" s="31"/>
      <c r="AD199" s="52"/>
      <c r="AE199" s="52"/>
      <c r="AF199" s="52"/>
      <c r="AG199" s="31"/>
      <c r="AH199" s="52"/>
      <c r="AI199" s="52"/>
      <c r="AJ199" s="52"/>
      <c r="AK199" s="31"/>
      <c r="AL199" s="53"/>
      <c r="AM199" s="52"/>
      <c r="AN199" s="53">
        <v>1.0</v>
      </c>
      <c r="AO199" s="56"/>
      <c r="AP199" s="56"/>
      <c r="AQ199" s="58"/>
      <c r="AR199" s="58"/>
      <c r="AS199" s="60"/>
      <c r="AT199" s="60"/>
      <c r="AU199" s="61"/>
      <c r="AV199" s="62"/>
      <c r="AW199" s="31">
        <f t="shared" si="80"/>
        <v>11</v>
      </c>
      <c r="AX199" s="29"/>
      <c r="AY199" s="75"/>
      <c r="AZ199" s="75"/>
      <c r="BA199" s="89"/>
      <c r="BB199" s="89"/>
      <c r="BC199" s="76"/>
      <c r="BD199" s="78"/>
      <c r="BE199" s="78"/>
      <c r="BF199" s="79"/>
      <c r="BG199" s="79"/>
      <c r="BH199" s="31">
        <f t="shared" si="81"/>
        <v>0</v>
      </c>
      <c r="BI199" s="81" t="s">
        <v>2033</v>
      </c>
      <c r="BJ199" s="84">
        <f>IF(ISBLANK(A199),"",VLOOKUP(LEFT(A199,1),Coordinate,2,FALSE))</f>
        <v>3</v>
      </c>
      <c r="BK199" s="54">
        <f t="shared" si="82"/>
        <v>3</v>
      </c>
      <c r="BL199" s="303">
        <f t="shared" si="83"/>
        <v>82</v>
      </c>
      <c r="BM199" s="54">
        <f>IF(ISBLANK(A199),"",vlookup(LEFT(A199,1),Coordinate,9,false))</f>
        <v>10</v>
      </c>
      <c r="BN199" s="54">
        <f>IF(ISBLANK(A199),"",VLOOKUP(MID(A199,2,1),Coordinate,9,false))</f>
        <v>8</v>
      </c>
      <c r="BO199" s="54">
        <f>IF(ISBLANK(A199),"",VLOOKUP(MID(A199,3,1),Coordinate,9,false))</f>
        <v>13</v>
      </c>
      <c r="BP199" s="54">
        <f>IF(ISBLANK(A199),"",VLOOKUP(MID(A199,4,1),Coordinate,9,false))</f>
        <v>12</v>
      </c>
      <c r="BQ199" s="54">
        <f>IF(ISBLANK(A199),"",VLOOKUP(MID(A199,5,1),Coordinate,9,false))</f>
        <v>14</v>
      </c>
      <c r="BR199" s="54">
        <f>IF(ISBLANK(A199),"",VLOOKUP(MID(A199,6,1),Coordinate,9,false))</f>
        <v>25</v>
      </c>
      <c r="BS199" s="84">
        <f>IF(ISBLANK(A199),"",VLOOKUP(RIGHT(A199,1),Coordinate,9,false))</f>
        <v>0</v>
      </c>
      <c r="BT199" s="53"/>
    </row>
    <row r="200">
      <c r="A200" s="305" t="s">
        <v>2034</v>
      </c>
      <c r="B200" s="302" t="str">
        <f>IF(ISBLANK(A200),"",if(C200="","N",if(VLOOKUP(BL200,NewPlanet,3,false)=C200,"Y","N")))</f>
        <v>Y</v>
      </c>
      <c r="C200" s="148" t="s">
        <v>1342</v>
      </c>
      <c r="D200" s="53" t="s">
        <v>119</v>
      </c>
      <c r="E200" s="53" t="s">
        <v>119</v>
      </c>
      <c r="F200" s="52"/>
      <c r="G200" s="52"/>
      <c r="H200" s="52"/>
      <c r="I200" s="54">
        <f t="shared" si="84"/>
        <v>2</v>
      </c>
      <c r="J200" s="52"/>
      <c r="K200" s="52"/>
      <c r="L200" s="52"/>
      <c r="M200" s="52"/>
      <c r="N200" s="53" t="s">
        <v>119</v>
      </c>
      <c r="O200" s="54">
        <f t="shared" si="85"/>
        <v>1</v>
      </c>
      <c r="P200" s="55" t="s">
        <v>123</v>
      </c>
      <c r="Q200" s="56"/>
      <c r="R200" s="57" t="s">
        <v>124</v>
      </c>
      <c r="S200" s="58"/>
      <c r="T200" s="59" t="s">
        <v>125</v>
      </c>
      <c r="U200" s="67" t="s">
        <v>119</v>
      </c>
      <c r="V200" s="61"/>
      <c r="W200" s="62"/>
      <c r="X200" s="52"/>
      <c r="Y200" s="63"/>
      <c r="Z200" s="53">
        <v>3.0</v>
      </c>
      <c r="AA200" s="53">
        <v>3.0</v>
      </c>
      <c r="AB200" s="53">
        <v>2.0</v>
      </c>
      <c r="AC200" s="65"/>
      <c r="AD200" s="52"/>
      <c r="AE200" s="52"/>
      <c r="AF200" s="52"/>
      <c r="AG200" s="65"/>
      <c r="AH200" s="52"/>
      <c r="AI200" s="52"/>
      <c r="AJ200" s="52"/>
      <c r="AK200" s="65"/>
      <c r="AL200" s="52"/>
      <c r="AM200" s="52"/>
      <c r="AN200" s="52"/>
      <c r="AO200" s="64">
        <v>4.0</v>
      </c>
      <c r="AP200" s="56"/>
      <c r="AQ200" s="58"/>
      <c r="AR200" s="58"/>
      <c r="AS200" s="60"/>
      <c r="AT200" s="60"/>
      <c r="AU200" s="61"/>
      <c r="AV200" s="62"/>
      <c r="AW200" s="31">
        <f t="shared" si="80"/>
        <v>12</v>
      </c>
      <c r="AX200" s="63"/>
      <c r="AY200" s="69"/>
      <c r="AZ200" s="69"/>
      <c r="BA200" s="71"/>
      <c r="BB200" s="71"/>
      <c r="BC200" s="76">
        <v>8.0</v>
      </c>
      <c r="BD200" s="73"/>
      <c r="BE200" s="73"/>
      <c r="BF200" s="74"/>
      <c r="BG200" s="74"/>
      <c r="BH200" s="31">
        <f t="shared" si="81"/>
        <v>8</v>
      </c>
      <c r="BI200" s="139"/>
      <c r="BJ200" s="84">
        <f>IF(ISBLANK(A200),"",VLOOKUP(LEFT(A200,1),Coordinate,2,FALSE))</f>
        <v>3</v>
      </c>
      <c r="BK200" s="54">
        <f t="shared" si="82"/>
        <v>3</v>
      </c>
      <c r="BL200" s="303">
        <f t="shared" si="83"/>
        <v>91</v>
      </c>
      <c r="BM200" s="54">
        <f>IF(ISBLANK(A200),"",vlookup(LEFT(A200,1),Coordinate,9,false))</f>
        <v>10</v>
      </c>
      <c r="BN200" s="54">
        <f>IF(ISBLANK(A200),"",VLOOKUP(MID(A200,2,1),Coordinate,9,false))</f>
        <v>8</v>
      </c>
      <c r="BO200" s="54">
        <f>IF(ISBLANK(A200),"",VLOOKUP(MID(A200,3,1),Coordinate,9,false))</f>
        <v>19</v>
      </c>
      <c r="BP200" s="54">
        <f>IF(ISBLANK(A200),"",VLOOKUP(MID(A200,4,1),Coordinate,9,false))</f>
        <v>19</v>
      </c>
      <c r="BQ200" s="54">
        <f>IF(ISBLANK(A200),"",VLOOKUP(MID(A200,5,1),Coordinate,9,false))</f>
        <v>4</v>
      </c>
      <c r="BR200" s="54">
        <f>IF(ISBLANK(A200),"",VLOOKUP(MID(A200,6,1),Coordinate,9,false))</f>
        <v>13</v>
      </c>
      <c r="BS200" s="84">
        <f>IF(ISBLANK(A200),"",VLOOKUP(RIGHT(A200,1),Coordinate,9,false))</f>
        <v>18</v>
      </c>
      <c r="BT200" s="53"/>
    </row>
    <row r="201">
      <c r="A201" s="305" t="s">
        <v>2036</v>
      </c>
      <c r="B201" s="302" t="str">
        <f>IF(ISBLANK(A201),"",if(C201="","N",if(VLOOKUP(BL201,NewPlanet,3,false)=C201,"Y","N")))</f>
        <v>Y</v>
      </c>
      <c r="C201" s="287" t="s">
        <v>1356</v>
      </c>
      <c r="D201" s="53"/>
      <c r="E201" s="52"/>
      <c r="F201" s="53" t="s">
        <v>119</v>
      </c>
      <c r="G201" s="53"/>
      <c r="H201" s="53" t="s">
        <v>119</v>
      </c>
      <c r="I201" s="113">
        <v>2.0</v>
      </c>
      <c r="J201" s="52"/>
      <c r="K201" s="53"/>
      <c r="L201" s="53"/>
      <c r="M201" s="52"/>
      <c r="N201" s="53" t="s">
        <v>119</v>
      </c>
      <c r="O201" s="113">
        <v>1.0</v>
      </c>
      <c r="P201" s="55" t="s">
        <v>123</v>
      </c>
      <c r="Q201" s="64" t="s">
        <v>119</v>
      </c>
      <c r="R201" s="57" t="s">
        <v>123</v>
      </c>
      <c r="S201" s="66"/>
      <c r="T201" s="59" t="s">
        <v>125</v>
      </c>
      <c r="U201" s="67" t="s">
        <v>119</v>
      </c>
      <c r="V201" s="68" t="s">
        <v>119</v>
      </c>
      <c r="W201" s="62"/>
      <c r="X201" s="53" t="s">
        <v>119</v>
      </c>
      <c r="Y201" s="29"/>
      <c r="Z201" s="53"/>
      <c r="AA201" s="53"/>
      <c r="AB201" s="52"/>
      <c r="AC201" s="31"/>
      <c r="AD201" s="52"/>
      <c r="AE201" s="53"/>
      <c r="AF201" s="52"/>
      <c r="AG201" s="31"/>
      <c r="AH201" s="52"/>
      <c r="AI201" s="52"/>
      <c r="AJ201" s="52"/>
      <c r="AK201" s="31"/>
      <c r="AL201" s="52"/>
      <c r="AM201" s="52"/>
      <c r="AN201" s="52"/>
      <c r="AO201" s="64"/>
      <c r="AP201" s="56"/>
      <c r="AQ201" s="66"/>
      <c r="AR201" s="58"/>
      <c r="AS201" s="60"/>
      <c r="AT201" s="60"/>
      <c r="AU201" s="61"/>
      <c r="AV201" s="62"/>
      <c r="AW201" s="31"/>
      <c r="AX201" s="29"/>
      <c r="AY201" s="75"/>
      <c r="AZ201" s="75"/>
      <c r="BA201" s="89"/>
      <c r="BB201" s="89"/>
      <c r="BC201" s="76"/>
      <c r="BD201" s="78"/>
      <c r="BE201" s="78"/>
      <c r="BF201" s="79"/>
      <c r="BG201" s="79"/>
      <c r="BH201" s="31">
        <f t="shared" si="81"/>
        <v>0</v>
      </c>
      <c r="BI201" s="81"/>
      <c r="BJ201" s="84">
        <f>IF(ISBLANK(A201),"",VLOOKUP(LEFT(A201,1),Coordinate,2,FALSE))</f>
        <v>3</v>
      </c>
      <c r="BK201" s="54">
        <f t="shared" si="82"/>
        <v>3</v>
      </c>
      <c r="BL201" s="303">
        <f t="shared" si="83"/>
        <v>98</v>
      </c>
      <c r="BM201" s="54">
        <f>IF(ISBLANK(A201),"",vlookup(LEFT(A201,1),Coordinate,9,false))</f>
        <v>10</v>
      </c>
      <c r="BN201" s="54">
        <f>IF(ISBLANK(A201),"",VLOOKUP(MID(A201,2,1),Coordinate,9,false))</f>
        <v>17</v>
      </c>
      <c r="BO201" s="54">
        <f>IF(ISBLANK(A201),"",VLOOKUP(MID(A201,3,1),Coordinate,9,false))</f>
        <v>12</v>
      </c>
      <c r="BP201" s="54">
        <f>IF(ISBLANK(A201),"",VLOOKUP(MID(A201,4,1),Coordinate,9,false))</f>
        <v>20</v>
      </c>
      <c r="BQ201" s="54">
        <f>IF(ISBLANK(A201),"",VLOOKUP(MID(A201,5,1),Coordinate,9,false))</f>
        <v>17</v>
      </c>
      <c r="BR201" s="54">
        <f>IF(ISBLANK(A201),"",VLOOKUP(MID(A201,6,1),Coordinate,9,false))</f>
        <v>21</v>
      </c>
      <c r="BS201" s="84">
        <f>IF(ISBLANK(A201),"",VLOOKUP(RIGHT(A201,1),Coordinate,9,false))</f>
        <v>1</v>
      </c>
      <c r="BT201" s="53"/>
    </row>
    <row r="202">
      <c r="A202" s="305" t="s">
        <v>2038</v>
      </c>
      <c r="B202" s="302" t="str">
        <f>IF(ISBLANK(A202),"",if(C202="","N",if(VLOOKUP(BL202,NewPlanet,3,false)=C202,"Y","N")))</f>
        <v>Y</v>
      </c>
      <c r="C202" s="287" t="s">
        <v>1377</v>
      </c>
      <c r="D202" s="53" t="s">
        <v>119</v>
      </c>
      <c r="E202" s="52"/>
      <c r="F202" s="53"/>
      <c r="G202" s="53" t="s">
        <v>119</v>
      </c>
      <c r="H202" s="53"/>
      <c r="I202" s="54">
        <f t="shared" ref="I202:I204" si="86">IF(ISBLANK(A202),"",COUNTA(D202:H202))</f>
        <v>2</v>
      </c>
      <c r="J202" s="52"/>
      <c r="K202" s="53"/>
      <c r="L202" s="53" t="s">
        <v>119</v>
      </c>
      <c r="M202" s="52"/>
      <c r="N202" s="52"/>
      <c r="O202" s="54">
        <f t="shared" ref="O202:O204" si="87">IF(ISBLANK(A202),"",COUNTA(J202:N202))</f>
        <v>1</v>
      </c>
      <c r="P202" s="55" t="s">
        <v>124</v>
      </c>
      <c r="Q202" s="64"/>
      <c r="R202" s="57" t="s">
        <v>123</v>
      </c>
      <c r="S202" s="66"/>
      <c r="T202" s="59" t="s">
        <v>125</v>
      </c>
      <c r="U202" s="67" t="s">
        <v>119</v>
      </c>
      <c r="V202" s="61"/>
      <c r="W202" s="62"/>
      <c r="X202" s="53"/>
      <c r="Y202" s="29"/>
      <c r="Z202" s="53"/>
      <c r="AA202" s="53"/>
      <c r="AB202" s="52"/>
      <c r="AC202" s="31"/>
      <c r="AD202" s="52"/>
      <c r="AE202" s="53"/>
      <c r="AF202" s="52"/>
      <c r="AG202" s="31"/>
      <c r="AH202" s="52"/>
      <c r="AI202" s="52"/>
      <c r="AJ202" s="52"/>
      <c r="AK202" s="31"/>
      <c r="AL202" s="52"/>
      <c r="AM202" s="52"/>
      <c r="AN202" s="52"/>
      <c r="AO202" s="64"/>
      <c r="AP202" s="56"/>
      <c r="AQ202" s="66"/>
      <c r="AR202" s="58"/>
      <c r="AS202" s="60"/>
      <c r="AT202" s="60"/>
      <c r="AU202" s="61"/>
      <c r="AV202" s="62"/>
      <c r="AW202" s="31">
        <f t="shared" ref="AW202:AW204" si="88">IF(ISBLANK(R202),"",SUM(Z202:AS202,AU202:AV202))</f>
        <v>0</v>
      </c>
      <c r="AX202" s="29"/>
      <c r="AY202" s="75"/>
      <c r="AZ202" s="75"/>
      <c r="BA202" s="89"/>
      <c r="BB202" s="89"/>
      <c r="BC202" s="76"/>
      <c r="BD202" s="78"/>
      <c r="BE202" s="78"/>
      <c r="BF202" s="79"/>
      <c r="BG202" s="79"/>
      <c r="BH202" s="31">
        <f t="shared" si="81"/>
        <v>0</v>
      </c>
      <c r="BI202" s="81" t="s">
        <v>2039</v>
      </c>
      <c r="BJ202" s="84">
        <f>IF(ISBLANK(A202),"",VLOOKUP(LEFT(A202,1),Coordinate,2,FALSE))</f>
        <v>3</v>
      </c>
      <c r="BK202" s="54">
        <f t="shared" si="82"/>
        <v>3</v>
      </c>
      <c r="BL202" s="303">
        <f t="shared" si="83"/>
        <v>112</v>
      </c>
      <c r="BM202" s="54">
        <f>IF(ISBLANK(A202),"",vlookup(LEFT(A202,1),Coordinate,9,false))</f>
        <v>10</v>
      </c>
      <c r="BN202" s="54">
        <f>IF(ISBLANK(A202),"",VLOOKUP(MID(A202,2,1),Coordinate,9,false))</f>
        <v>17</v>
      </c>
      <c r="BO202" s="54">
        <f>IF(ISBLANK(A202),"",VLOOKUP(MID(A202,3,1),Coordinate,9,false))</f>
        <v>24</v>
      </c>
      <c r="BP202" s="54">
        <f>IF(ISBLANK(A202),"",VLOOKUP(MID(A202,4,1),Coordinate,9,false))</f>
        <v>15</v>
      </c>
      <c r="BQ202" s="54">
        <f>IF(ISBLANK(A202),"",VLOOKUP(MID(A202,5,1),Coordinate,9,false))</f>
        <v>19</v>
      </c>
      <c r="BR202" s="54">
        <f>IF(ISBLANK(A202),"",VLOOKUP(MID(A202,6,1),Coordinate,9,false))</f>
        <v>14</v>
      </c>
      <c r="BS202" s="84">
        <f>IF(ISBLANK(A202),"",VLOOKUP(RIGHT(A202,1),Coordinate,9,false))</f>
        <v>13</v>
      </c>
      <c r="BT202" s="53"/>
    </row>
    <row r="203">
      <c r="A203" s="305" t="s">
        <v>2041</v>
      </c>
      <c r="B203" s="302" t="str">
        <f>IF(ISBLANK(A203),"",if(C203="","N",if(VLOOKUP(BL203,NewPlanet,3,false)=C203,"Y","N")))</f>
        <v>Y</v>
      </c>
      <c r="C203" s="287" t="s">
        <v>2042</v>
      </c>
      <c r="D203" s="52"/>
      <c r="E203" s="52"/>
      <c r="F203" s="53" t="s">
        <v>119</v>
      </c>
      <c r="G203" s="52"/>
      <c r="H203" s="53" t="s">
        <v>119</v>
      </c>
      <c r="I203" s="54">
        <f t="shared" si="86"/>
        <v>2</v>
      </c>
      <c r="J203" s="52"/>
      <c r="K203" s="53" t="s">
        <v>119</v>
      </c>
      <c r="L203" s="52"/>
      <c r="M203" s="52"/>
      <c r="N203" s="52"/>
      <c r="O203" s="54">
        <f t="shared" si="87"/>
        <v>1</v>
      </c>
      <c r="P203" s="55" t="s">
        <v>123</v>
      </c>
      <c r="Q203" s="64" t="s">
        <v>119</v>
      </c>
      <c r="R203" s="57" t="s">
        <v>123</v>
      </c>
      <c r="S203" s="66"/>
      <c r="T203" s="59" t="s">
        <v>125</v>
      </c>
      <c r="U203" s="67" t="s">
        <v>119</v>
      </c>
      <c r="V203" s="61"/>
      <c r="W203" s="62"/>
      <c r="X203" s="53" t="s">
        <v>119</v>
      </c>
      <c r="Y203" s="29"/>
      <c r="Z203" s="53">
        <v>3.0</v>
      </c>
      <c r="AA203" s="53">
        <v>4.0</v>
      </c>
      <c r="AB203" s="52"/>
      <c r="AC203" s="31"/>
      <c r="AD203" s="52"/>
      <c r="AE203" s="53">
        <v>1.0</v>
      </c>
      <c r="AF203" s="52"/>
      <c r="AG203" s="31"/>
      <c r="AH203" s="52"/>
      <c r="AI203" s="52"/>
      <c r="AJ203" s="52"/>
      <c r="AK203" s="31"/>
      <c r="AL203" s="52"/>
      <c r="AM203" s="52"/>
      <c r="AN203" s="52"/>
      <c r="AO203" s="64"/>
      <c r="AP203" s="56"/>
      <c r="AQ203" s="66">
        <v>3.0</v>
      </c>
      <c r="AR203" s="58"/>
      <c r="AS203" s="60"/>
      <c r="AT203" s="60"/>
      <c r="AU203" s="61"/>
      <c r="AV203" s="62"/>
      <c r="AW203" s="31">
        <f t="shared" si="88"/>
        <v>11</v>
      </c>
      <c r="AX203" s="29"/>
      <c r="AY203" s="69"/>
      <c r="AZ203" s="69"/>
      <c r="BA203" s="71"/>
      <c r="BB203" s="71"/>
      <c r="BC203" s="72"/>
      <c r="BD203" s="73"/>
      <c r="BE203" s="73"/>
      <c r="BF203" s="74"/>
      <c r="BG203" s="74"/>
      <c r="BH203" s="31">
        <f t="shared" si="81"/>
        <v>0</v>
      </c>
      <c r="BI203" s="139"/>
      <c r="BJ203" s="84">
        <f>IF(ISBLANK(A203),"",VLOOKUP(LEFT(A203,1),Coordinate,2,FALSE))</f>
        <v>3</v>
      </c>
      <c r="BK203" s="54">
        <f t="shared" si="82"/>
        <v>3</v>
      </c>
      <c r="BL203" s="303">
        <f t="shared" si="83"/>
        <v>11</v>
      </c>
      <c r="BM203" s="54">
        <f>IF(ISBLANK(A203),"",vlookup(LEFT(A203,1),Coordinate,9,false))</f>
        <v>11</v>
      </c>
      <c r="BN203" s="54">
        <f>IF(ISBLANK(A203),"",VLOOKUP(MID(A203,2,1),Coordinate,9,false))</f>
        <v>0</v>
      </c>
      <c r="BO203" s="54">
        <f>IF(ISBLANK(A203),"",VLOOKUP(MID(A203,3,1),Coordinate,9,false))</f>
        <v>0</v>
      </c>
      <c r="BP203" s="54">
        <f>IF(ISBLANK(A203),"",VLOOKUP(MID(A203,4,1),Coordinate,9,false))</f>
        <v>0</v>
      </c>
      <c r="BQ203" s="54">
        <f>IF(ISBLANK(A203),"",VLOOKUP(MID(A203,5,1),Coordinate,9,false))</f>
        <v>0</v>
      </c>
      <c r="BR203" s="54">
        <f>IF(ISBLANK(A203),"",VLOOKUP(MID(A203,6,1),Coordinate,9,false))</f>
        <v>0</v>
      </c>
      <c r="BS203" s="84">
        <f>IF(ISBLANK(A203),"",VLOOKUP(RIGHT(A203,1),Coordinate,9,false))</f>
        <v>0</v>
      </c>
      <c r="BT203" s="53"/>
    </row>
    <row r="204">
      <c r="A204" s="305" t="s">
        <v>1747</v>
      </c>
      <c r="B204" s="302" t="str">
        <f>IF(ISBLANK(A204),"",if(C204="","N",if(VLOOKUP(BL204,NewPlanet,3,false)=C204,"Y","N")))</f>
        <v>Y</v>
      </c>
      <c r="C204" s="287" t="s">
        <v>1240</v>
      </c>
      <c r="D204" s="53" t="s">
        <v>119</v>
      </c>
      <c r="E204" s="52"/>
      <c r="F204" s="52"/>
      <c r="G204" s="52"/>
      <c r="H204" s="53" t="s">
        <v>119</v>
      </c>
      <c r="I204" s="54">
        <f t="shared" si="86"/>
        <v>2</v>
      </c>
      <c r="J204" s="52"/>
      <c r="K204" s="53" t="s">
        <v>119</v>
      </c>
      <c r="L204" s="52"/>
      <c r="M204" s="52"/>
      <c r="N204" s="52"/>
      <c r="O204" s="54">
        <f t="shared" si="87"/>
        <v>1</v>
      </c>
      <c r="P204" s="55" t="s">
        <v>131</v>
      </c>
      <c r="Q204" s="64" t="s">
        <v>119</v>
      </c>
      <c r="R204" s="57" t="s">
        <v>131</v>
      </c>
      <c r="S204" s="66"/>
      <c r="T204" s="59" t="s">
        <v>124</v>
      </c>
      <c r="U204" s="67"/>
      <c r="V204" s="68" t="s">
        <v>119</v>
      </c>
      <c r="W204" s="70" t="s">
        <v>119</v>
      </c>
      <c r="X204" s="53" t="s">
        <v>119</v>
      </c>
      <c r="Y204" s="29"/>
      <c r="Z204" s="53">
        <v>1.0</v>
      </c>
      <c r="AA204" s="53">
        <v>2.0</v>
      </c>
      <c r="AB204" s="52"/>
      <c r="AC204" s="31"/>
      <c r="AD204" s="53"/>
      <c r="AE204" s="53"/>
      <c r="AF204" s="53">
        <v>1.0</v>
      </c>
      <c r="AG204" s="31"/>
      <c r="AH204" s="52"/>
      <c r="AI204" s="53"/>
      <c r="AJ204" s="53"/>
      <c r="AK204" s="31"/>
      <c r="AL204" s="53"/>
      <c r="AM204" s="52"/>
      <c r="AN204" s="53"/>
      <c r="AO204" s="56"/>
      <c r="AP204" s="56"/>
      <c r="AQ204" s="58"/>
      <c r="AR204" s="66">
        <v>2.0</v>
      </c>
      <c r="AS204" s="60"/>
      <c r="AT204" s="67"/>
      <c r="AU204" s="61"/>
      <c r="AV204" s="70"/>
      <c r="AW204" s="31">
        <f t="shared" si="88"/>
        <v>6</v>
      </c>
      <c r="AX204" s="29"/>
      <c r="AY204" s="75"/>
      <c r="AZ204" s="75"/>
      <c r="BA204" s="89"/>
      <c r="BB204" s="89"/>
      <c r="BC204" s="76"/>
      <c r="BD204" s="78"/>
      <c r="BE204" s="78"/>
      <c r="BF204" s="79"/>
      <c r="BG204" s="79"/>
      <c r="BH204" s="31">
        <f t="shared" si="81"/>
        <v>0</v>
      </c>
      <c r="BI204" s="81"/>
      <c r="BJ204" s="84">
        <f>IF(ISBLANK(A204),"",VLOOKUP(LEFT(A204,1),Coordinate,2,FALSE))</f>
        <v>3</v>
      </c>
      <c r="BK204" s="54">
        <f t="shared" si="82"/>
        <v>3</v>
      </c>
      <c r="BL204" s="303">
        <f t="shared" si="83"/>
        <v>44</v>
      </c>
      <c r="BM204" s="54">
        <f>IF(ISBLANK(A204),"",vlookup(LEFT(A204,1),Coordinate,9,false))</f>
        <v>11</v>
      </c>
      <c r="BN204" s="54">
        <f>IF(ISBLANK(A204),"",VLOOKUP(MID(A204,2,1),Coordinate,9,false))</f>
        <v>4</v>
      </c>
      <c r="BO204" s="54">
        <f>IF(ISBLANK(A204),"",VLOOKUP(MID(A204,3,1),Coordinate,9,false))</f>
        <v>0</v>
      </c>
      <c r="BP204" s="54">
        <f>IF(ISBLANK(A204),"",VLOOKUP(MID(A204,4,1),Coordinate,9,false))</f>
        <v>2</v>
      </c>
      <c r="BQ204" s="54">
        <f>IF(ISBLANK(A204),"",VLOOKUP(MID(A204,5,1),Coordinate,9,false))</f>
        <v>7</v>
      </c>
      <c r="BR204" s="54">
        <f>IF(ISBLANK(A204),"",VLOOKUP(MID(A204,6,1),Coordinate,9,false))</f>
        <v>8</v>
      </c>
      <c r="BS204" s="84">
        <f>IF(ISBLANK(A204),"",VLOOKUP(RIGHT(A204,1),Coordinate,9,false))</f>
        <v>12</v>
      </c>
      <c r="BT204" s="53"/>
    </row>
    <row r="205">
      <c r="A205" s="305" t="s">
        <v>2045</v>
      </c>
      <c r="B205" s="302" t="str">
        <f>IF(ISBLANK(A205),"",if(C205="","N",if(VLOOKUP(BL205,NewPlanet,3,false)=C205,"Y","N")))</f>
        <v>Y</v>
      </c>
      <c r="C205" s="440" t="s">
        <v>1300</v>
      </c>
      <c r="D205" s="52"/>
      <c r="E205" s="52"/>
      <c r="F205" s="53"/>
      <c r="G205" s="53" t="s">
        <v>119</v>
      </c>
      <c r="H205" s="53" t="s">
        <v>119</v>
      </c>
      <c r="I205" s="54"/>
      <c r="J205" s="52"/>
      <c r="K205" s="52"/>
      <c r="L205" s="52"/>
      <c r="M205" s="53"/>
      <c r="N205" s="53" t="s">
        <v>119</v>
      </c>
      <c r="O205" s="54"/>
      <c r="P205" s="55" t="s">
        <v>123</v>
      </c>
      <c r="Q205" s="53" t="s">
        <v>119</v>
      </c>
      <c r="R205" s="57" t="s">
        <v>131</v>
      </c>
      <c r="S205" s="66"/>
      <c r="T205" s="59" t="s">
        <v>124</v>
      </c>
      <c r="U205" s="67"/>
      <c r="V205" s="53" t="s">
        <v>119</v>
      </c>
      <c r="W205" s="53" t="s">
        <v>119</v>
      </c>
      <c r="X205" s="53" t="s">
        <v>119</v>
      </c>
      <c r="Y205" s="63"/>
      <c r="Z205" s="53">
        <v>1.0</v>
      </c>
      <c r="AA205" s="53">
        <v>1.0</v>
      </c>
      <c r="AB205" s="52"/>
      <c r="AC205" s="65"/>
      <c r="AD205" s="52"/>
      <c r="AE205" s="52"/>
      <c r="AF205" s="52"/>
      <c r="AG205" s="65"/>
      <c r="AH205" s="52"/>
      <c r="AI205" s="53">
        <v>1.0</v>
      </c>
      <c r="AJ205" s="52"/>
      <c r="AK205" s="65"/>
      <c r="AL205" s="52"/>
      <c r="AM205" s="52"/>
      <c r="AN205" s="52"/>
      <c r="AO205" s="56"/>
      <c r="AP205" s="56"/>
      <c r="AQ205" s="58"/>
      <c r="AR205" s="66">
        <v>2.0</v>
      </c>
      <c r="AS205" s="60"/>
      <c r="AT205" s="60"/>
      <c r="AU205" s="61"/>
      <c r="AV205" s="62"/>
      <c r="AW205" s="31">
        <v>5.0</v>
      </c>
      <c r="AX205" s="63"/>
      <c r="AY205" s="75">
        <v>4.0</v>
      </c>
      <c r="AZ205" s="69"/>
      <c r="BA205" s="71"/>
      <c r="BB205" s="71"/>
      <c r="BC205" s="72"/>
      <c r="BD205" s="78">
        <v>6.0</v>
      </c>
      <c r="BE205" s="73"/>
      <c r="BF205" s="79">
        <v>2.0</v>
      </c>
      <c r="BG205" s="79">
        <v>2.0</v>
      </c>
      <c r="BH205" s="31">
        <f t="shared" si="81"/>
        <v>14</v>
      </c>
      <c r="BI205" s="81" t="s">
        <v>2046</v>
      </c>
      <c r="BJ205" s="84">
        <f>IF(ISBLANK(A205),"",VLOOKUP(LEFT(A205,1),Coordinate,2,FALSE))</f>
        <v>3</v>
      </c>
      <c r="BK205" s="54">
        <f t="shared" si="82"/>
        <v>0</v>
      </c>
      <c r="BL205" s="303">
        <f t="shared" si="83"/>
        <v>72</v>
      </c>
      <c r="BM205" s="54">
        <f>IF(ISBLANK(A205),"",vlookup(LEFT(A205,1),Coordinate,9,false))</f>
        <v>11</v>
      </c>
      <c r="BN205" s="54">
        <f>IF(ISBLANK(A205),"",VLOOKUP(MID(A205,2,1),Coordinate,9,false))</f>
        <v>4</v>
      </c>
      <c r="BO205" s="54">
        <f>IF(ISBLANK(A205),"",VLOOKUP(MID(A205,3,1),Coordinate,9,false))</f>
        <v>4</v>
      </c>
      <c r="BP205" s="54">
        <f>IF(ISBLANK(A205),"",VLOOKUP(MID(A205,4,1),Coordinate,9,false))</f>
        <v>11</v>
      </c>
      <c r="BQ205" s="54">
        <f>IF(ISBLANK(A205),"",VLOOKUP(MID(A205,5,1),Coordinate,9,false))</f>
        <v>14</v>
      </c>
      <c r="BR205" s="54">
        <f>IF(ISBLANK(A205),"",VLOOKUP(MID(A205,6,1),Coordinate,9,false))</f>
        <v>14</v>
      </c>
      <c r="BS205" s="84">
        <f>IF(ISBLANK(A205),"",VLOOKUP(RIGHT(A205,1),Coordinate,9,false))</f>
        <v>14</v>
      </c>
      <c r="BT205" s="52"/>
    </row>
    <row r="206">
      <c r="A206" s="305" t="s">
        <v>1755</v>
      </c>
      <c r="B206" s="302" t="str">
        <f>IF(ISBLANK(A206),"",if(C206="","N",if(VLOOKUP(BL206,NewPlanet,3,false)=C206,"Y","N")))</f>
        <v>Y</v>
      </c>
      <c r="C206" s="287" t="s">
        <v>1326</v>
      </c>
      <c r="D206" s="52"/>
      <c r="E206" s="52"/>
      <c r="F206" s="53" t="s">
        <v>119</v>
      </c>
      <c r="G206" s="52"/>
      <c r="H206" s="53" t="s">
        <v>119</v>
      </c>
      <c r="I206" s="54">
        <f t="shared" ref="I206:I207" si="89">IF(ISBLANK(A206),"",COUNTA(D206:H206))</f>
        <v>2</v>
      </c>
      <c r="J206" s="52"/>
      <c r="K206" s="52"/>
      <c r="L206" s="52"/>
      <c r="M206" s="53" t="s">
        <v>119</v>
      </c>
      <c r="N206" s="52"/>
      <c r="O206" s="54">
        <f t="shared" ref="O206:O207" si="90">IF(ISBLANK(A206),"",COUNTA(J206:N206))</f>
        <v>1</v>
      </c>
      <c r="P206" s="55" t="s">
        <v>124</v>
      </c>
      <c r="Q206" s="64"/>
      <c r="R206" s="57" t="s">
        <v>123</v>
      </c>
      <c r="S206" s="66" t="s">
        <v>119</v>
      </c>
      <c r="T206" s="59" t="s">
        <v>125</v>
      </c>
      <c r="U206" s="67" t="s">
        <v>119</v>
      </c>
      <c r="V206" s="61"/>
      <c r="W206" s="62"/>
      <c r="X206" s="52"/>
      <c r="Y206" s="63"/>
      <c r="Z206" s="52"/>
      <c r="AA206" s="52"/>
      <c r="AB206" s="52"/>
      <c r="AC206" s="65"/>
      <c r="AD206" s="52"/>
      <c r="AE206" s="52"/>
      <c r="AF206" s="52"/>
      <c r="AG206" s="65"/>
      <c r="AH206" s="52"/>
      <c r="AI206" s="52"/>
      <c r="AJ206" s="52"/>
      <c r="AK206" s="65"/>
      <c r="AL206" s="52"/>
      <c r="AM206" s="52"/>
      <c r="AN206" s="52"/>
      <c r="AO206" s="56"/>
      <c r="AP206" s="56"/>
      <c r="AQ206" s="58"/>
      <c r="AR206" s="58"/>
      <c r="AS206" s="60"/>
      <c r="AT206" s="60"/>
      <c r="AU206" s="61"/>
      <c r="AV206" s="62"/>
      <c r="AW206" s="31">
        <f t="shared" ref="AW206:AW207" si="91">IF(ISBLANK(R206),"",SUM(Z206:AS206,AU206:AV206))</f>
        <v>0</v>
      </c>
      <c r="AX206" s="63"/>
      <c r="AY206" s="69"/>
      <c r="AZ206" s="69"/>
      <c r="BA206" s="71"/>
      <c r="BB206" s="71"/>
      <c r="BC206" s="72"/>
      <c r="BD206" s="73"/>
      <c r="BE206" s="73"/>
      <c r="BF206" s="74"/>
      <c r="BG206" s="74"/>
      <c r="BH206" s="31">
        <f t="shared" si="81"/>
        <v>0</v>
      </c>
      <c r="BI206" s="139"/>
      <c r="BJ206" s="84">
        <f>IF(ISBLANK(A206),"",VLOOKUP(LEFT(A206,1),Coordinate,2,FALSE))</f>
        <v>3</v>
      </c>
      <c r="BK206" s="54">
        <f t="shared" si="82"/>
        <v>3</v>
      </c>
      <c r="BL206" s="303">
        <f t="shared" si="83"/>
        <v>83</v>
      </c>
      <c r="BM206" s="54">
        <f>IF(ISBLANK(A206),"",vlookup(LEFT(A206,1),Coordinate,9,false))</f>
        <v>11</v>
      </c>
      <c r="BN206" s="54">
        <f>IF(ISBLANK(A206),"",VLOOKUP(MID(A206,2,1),Coordinate,9,false))</f>
        <v>8</v>
      </c>
      <c r="BO206" s="54">
        <f>IF(ISBLANK(A206),"",VLOOKUP(MID(A206,3,1),Coordinate,9,false))</f>
        <v>4</v>
      </c>
      <c r="BP206" s="54">
        <f>IF(ISBLANK(A206),"",VLOOKUP(MID(A206,4,1),Coordinate,9,false))</f>
        <v>19</v>
      </c>
      <c r="BQ206" s="54">
        <f>IF(ISBLANK(A206),"",VLOOKUP(MID(A206,5,1),Coordinate,9,false))</f>
        <v>20</v>
      </c>
      <c r="BR206" s="54">
        <f>IF(ISBLANK(A206),"",VLOOKUP(MID(A206,6,1),Coordinate,9,false))</f>
        <v>21</v>
      </c>
      <c r="BS206" s="84">
        <f>IF(ISBLANK(A206),"",VLOOKUP(RIGHT(A206,1),Coordinate,9,false))</f>
        <v>0</v>
      </c>
      <c r="BT206" s="52"/>
    </row>
    <row r="207">
      <c r="A207" s="304" t="s">
        <v>2048</v>
      </c>
      <c r="B207" s="302" t="str">
        <f>IF(ISBLANK(A207),"",if(C207="","N",if(VLOOKUP(BL207,NewPlanet,3,false)=C207,"Y","N")))</f>
        <v>Y</v>
      </c>
      <c r="C207" s="287" t="s">
        <v>1262</v>
      </c>
      <c r="D207" s="133"/>
      <c r="E207" s="105"/>
      <c r="F207" s="132" t="s">
        <v>119</v>
      </c>
      <c r="G207" s="132" t="s">
        <v>119</v>
      </c>
      <c r="H207" s="133"/>
      <c r="I207" s="54">
        <f t="shared" si="89"/>
        <v>2</v>
      </c>
      <c r="J207" s="132" t="s">
        <v>119</v>
      </c>
      <c r="K207" s="133"/>
      <c r="L207" s="133"/>
      <c r="M207" s="105"/>
      <c r="N207" s="133"/>
      <c r="O207" s="54">
        <f t="shared" si="90"/>
        <v>1</v>
      </c>
      <c r="P207" s="317" t="s">
        <v>123</v>
      </c>
      <c r="Q207" s="162"/>
      <c r="R207" s="128" t="s">
        <v>123</v>
      </c>
      <c r="S207" s="196"/>
      <c r="T207" s="59" t="s">
        <v>125</v>
      </c>
      <c r="U207" s="67" t="s">
        <v>119</v>
      </c>
      <c r="V207" s="198"/>
      <c r="W207" s="318" t="s">
        <v>119</v>
      </c>
      <c r="X207" s="105"/>
      <c r="Y207" s="442"/>
      <c r="Z207" s="132">
        <v>1.0</v>
      </c>
      <c r="AA207" s="132">
        <v>3.0</v>
      </c>
      <c r="AB207" s="133"/>
      <c r="AC207" s="145"/>
      <c r="AD207" s="133"/>
      <c r="AE207" s="133"/>
      <c r="AF207" s="133"/>
      <c r="AG207" s="145"/>
      <c r="AH207" s="133"/>
      <c r="AI207" s="133"/>
      <c r="AJ207" s="133"/>
      <c r="AK207" s="145"/>
      <c r="AL207" s="133"/>
      <c r="AM207" s="133"/>
      <c r="AN207" s="133"/>
      <c r="AO207" s="162">
        <v>2.0</v>
      </c>
      <c r="AP207" s="134"/>
      <c r="AQ207" s="386">
        <v>2.0</v>
      </c>
      <c r="AR207" s="135"/>
      <c r="AS207" s="221"/>
      <c r="AT207" s="221"/>
      <c r="AU207" s="202"/>
      <c r="AV207" s="443"/>
      <c r="AW207" s="31">
        <f t="shared" si="91"/>
        <v>8</v>
      </c>
      <c r="AX207" s="442"/>
      <c r="AY207" s="444"/>
      <c r="AZ207" s="444"/>
      <c r="BA207" s="445"/>
      <c r="BB207" s="445"/>
      <c r="BC207" s="446">
        <v>6.0</v>
      </c>
      <c r="BD207" s="447"/>
      <c r="BE207" s="447"/>
      <c r="BF207" s="448">
        <v>6.0</v>
      </c>
      <c r="BG207" s="448"/>
      <c r="BH207" s="31">
        <f t="shared" si="81"/>
        <v>12</v>
      </c>
      <c r="BI207" s="449" t="str">
        <f>HYPERLINK("http://forums.kingdomofloathing.com/vb/showpost.php?p=4913977&amp;postcount=29","forum post")</f>
        <v>forum post</v>
      </c>
      <c r="BJ207" s="84">
        <f>IF(ISBLANK(A207),"",VLOOKUP(LEFT(A207,1),Coordinate,2,FALSE))</f>
        <v>3</v>
      </c>
      <c r="BK207" s="54">
        <f t="shared" si="82"/>
        <v>3</v>
      </c>
      <c r="BL207" s="303">
        <f t="shared" si="83"/>
        <v>55</v>
      </c>
      <c r="BM207" s="54">
        <f>IF(ISBLANK(A207),"",vlookup(LEFT(A207,1),Coordinate,9,false))</f>
        <v>11</v>
      </c>
      <c r="BN207" s="54">
        <f>IF(ISBLANK(A207),"",VLOOKUP(MID(A207,2,1),Coordinate,9,false))</f>
        <v>14</v>
      </c>
      <c r="BO207" s="54">
        <f>IF(ISBLANK(A207),"",VLOOKUP(MID(A207,3,1),Coordinate,9,false))</f>
        <v>6</v>
      </c>
      <c r="BP207" s="54">
        <f>IF(ISBLANK(A207),"",VLOOKUP(MID(A207,4,1),Coordinate,9,false))</f>
        <v>1</v>
      </c>
      <c r="BQ207" s="54">
        <f>IF(ISBLANK(A207),"",VLOOKUP(MID(A207,5,1),Coordinate,9,false))</f>
        <v>11</v>
      </c>
      <c r="BR207" s="54">
        <f>IF(ISBLANK(A207),"",VLOOKUP(MID(A207,6,1),Coordinate,9,false))</f>
        <v>0</v>
      </c>
      <c r="BS207" s="84">
        <f>IF(ISBLANK(A207),"",VLOOKUP(RIGHT(A207,1),Coordinate,9,false))</f>
        <v>12</v>
      </c>
      <c r="BT207" s="52"/>
    </row>
    <row r="208">
      <c r="A208" s="356" t="s">
        <v>2049</v>
      </c>
      <c r="B208" s="302"/>
      <c r="C208" s="148" t="s">
        <v>1314</v>
      </c>
      <c r="D208" s="116" t="s">
        <v>119</v>
      </c>
      <c r="E208" s="98"/>
      <c r="F208" s="116"/>
      <c r="G208" s="98"/>
      <c r="H208" s="116" t="s">
        <v>119</v>
      </c>
      <c r="I208" s="450"/>
      <c r="J208" s="116" t="s">
        <v>119</v>
      </c>
      <c r="K208" s="97"/>
      <c r="L208" s="116"/>
      <c r="M208" s="97"/>
      <c r="N208" s="98"/>
      <c r="O208" s="450"/>
      <c r="P208" s="451" t="s">
        <v>131</v>
      </c>
      <c r="Q208" s="118" t="s">
        <v>119</v>
      </c>
      <c r="R208" s="452" t="s">
        <v>124</v>
      </c>
      <c r="S208" s="101"/>
      <c r="T208" s="453" t="s">
        <v>124</v>
      </c>
      <c r="U208" s="122"/>
      <c r="V208" s="102"/>
      <c r="W208" s="109"/>
      <c r="X208" s="116"/>
      <c r="Y208" s="454"/>
      <c r="Z208" s="116">
        <v>5.0</v>
      </c>
      <c r="AA208" s="116">
        <v>5.0</v>
      </c>
      <c r="AB208" s="116">
        <v>4.0</v>
      </c>
      <c r="AC208" s="455"/>
      <c r="AD208" s="97"/>
      <c r="AE208" s="97"/>
      <c r="AF208" s="97"/>
      <c r="AG208" s="455"/>
      <c r="AH208" s="97"/>
      <c r="AI208" s="97"/>
      <c r="AJ208" s="97"/>
      <c r="AK208" s="455"/>
      <c r="AL208" s="97"/>
      <c r="AM208" s="97"/>
      <c r="AN208" s="116"/>
      <c r="AO208" s="118"/>
      <c r="AP208" s="100"/>
      <c r="AQ208" s="107"/>
      <c r="AR208" s="107"/>
      <c r="AS208" s="110"/>
      <c r="AT208" s="110"/>
      <c r="AU208" s="102"/>
      <c r="AV208" s="109"/>
      <c r="AW208" s="455"/>
      <c r="AX208" s="454"/>
      <c r="AY208" s="124"/>
      <c r="AZ208" s="124"/>
      <c r="BA208" s="101"/>
      <c r="BB208" s="101"/>
      <c r="BC208" s="122"/>
      <c r="BD208" s="161"/>
      <c r="BE208" s="161"/>
      <c r="BF208" s="103"/>
      <c r="BG208" s="103"/>
      <c r="BH208" s="31"/>
      <c r="BI208" s="136"/>
      <c r="BJ208" s="84"/>
      <c r="BK208" s="54"/>
      <c r="BL208" s="303"/>
      <c r="BM208" s="54"/>
      <c r="BN208" s="54"/>
      <c r="BO208" s="54"/>
      <c r="BP208" s="54"/>
      <c r="BQ208" s="54"/>
      <c r="BR208" s="54"/>
      <c r="BS208" s="84"/>
      <c r="BT208" s="98"/>
    </row>
    <row r="209">
      <c r="A209" s="86" t="s">
        <v>2050</v>
      </c>
      <c r="B209" s="302" t="str">
        <f>IF(ISBLANK(A209),"",if(C209="","N",if(VLOOKUP(BL209,NewPlanet,3,false)=C209,"Y","N")))</f>
        <v>Y</v>
      </c>
      <c r="C209" s="148" t="s">
        <v>1330</v>
      </c>
      <c r="D209" s="116" t="s">
        <v>121</v>
      </c>
      <c r="E209" s="98"/>
      <c r="F209" s="116" t="s">
        <v>121</v>
      </c>
      <c r="G209" s="98"/>
      <c r="H209" s="98"/>
      <c r="I209" s="450"/>
      <c r="J209" s="98"/>
      <c r="K209" s="97"/>
      <c r="L209" s="116" t="s">
        <v>121</v>
      </c>
      <c r="M209" s="97"/>
      <c r="N209" s="98"/>
      <c r="O209" s="450"/>
      <c r="P209" s="451" t="s">
        <v>134</v>
      </c>
      <c r="Q209" s="124"/>
      <c r="R209" s="452" t="s">
        <v>124</v>
      </c>
      <c r="S209" s="101"/>
      <c r="T209" s="453" t="s">
        <v>125</v>
      </c>
      <c r="U209" s="122" t="s">
        <v>121</v>
      </c>
      <c r="V209" s="102"/>
      <c r="W209" s="109"/>
      <c r="X209" s="116" t="s">
        <v>121</v>
      </c>
      <c r="Y209" s="454"/>
      <c r="Z209" s="116">
        <v>4.0</v>
      </c>
      <c r="AA209" s="116">
        <v>4.0</v>
      </c>
      <c r="AB209" s="116">
        <v>1.0</v>
      </c>
      <c r="AC209" s="455"/>
      <c r="AD209" s="97"/>
      <c r="AE209" s="97"/>
      <c r="AF209" s="97"/>
      <c r="AG209" s="455"/>
      <c r="AH209" s="97"/>
      <c r="AI209" s="97"/>
      <c r="AJ209" s="97"/>
      <c r="AK209" s="455"/>
      <c r="AL209" s="97"/>
      <c r="AM209" s="97"/>
      <c r="AN209" s="116">
        <v>1.0</v>
      </c>
      <c r="AO209" s="118">
        <v>4.0</v>
      </c>
      <c r="AP209" s="100"/>
      <c r="AQ209" s="107"/>
      <c r="AR209" s="107"/>
      <c r="AS209" s="110"/>
      <c r="AT209" s="110"/>
      <c r="AU209" s="102"/>
      <c r="AV209" s="109"/>
      <c r="AW209" s="455"/>
      <c r="AX209" s="454"/>
      <c r="AY209" s="124"/>
      <c r="AZ209" s="124"/>
      <c r="BA209" s="101"/>
      <c r="BB209" s="101"/>
      <c r="BC209" s="122">
        <v>6.0</v>
      </c>
      <c r="BD209" s="161"/>
      <c r="BE209" s="161"/>
      <c r="BF209" s="103"/>
      <c r="BG209" s="103"/>
      <c r="BH209" s="31">
        <f t="shared" ref="BH209:BH225" si="92">IF(ISBLANK(A209),"",SUM(AY209:BG209))</f>
        <v>6</v>
      </c>
      <c r="BI209" s="136"/>
      <c r="BJ209" s="84">
        <f>IF(ISBLANK(A209),"",VLOOKUP(LEFT(A209,1),Coordinate,2,FALSE))</f>
        <v>3</v>
      </c>
      <c r="BK209" s="54">
        <f t="shared" ref="BK209:BK225" si="93">I209+O209</f>
        <v>0</v>
      </c>
      <c r="BL209" s="303">
        <f t="shared" ref="BL209:BL225" si="94">SUM(BM209:BS209)</f>
        <v>85</v>
      </c>
      <c r="BM209" s="54">
        <f>IF(ISBLANK(A209),"",vlookup(LEFT(A209,1),Coordinate,9,false))</f>
        <v>11</v>
      </c>
      <c r="BN209" s="54">
        <f>IF(ISBLANK(A209),"",VLOOKUP(MID(A209,2,1),Coordinate,9,false))</f>
        <v>16</v>
      </c>
      <c r="BO209" s="54">
        <f>IF(ISBLANK(A209),"",VLOOKUP(MID(A209,3,1),Coordinate,9,false))</f>
        <v>15</v>
      </c>
      <c r="BP209" s="54">
        <f>IF(ISBLANK(A209),"",VLOOKUP(MID(A209,4,1),Coordinate,9,false))</f>
        <v>8</v>
      </c>
      <c r="BQ209" s="54">
        <f>IF(ISBLANK(A209),"",VLOOKUP(MID(A209,5,1),Coordinate,9,false))</f>
        <v>5</v>
      </c>
      <c r="BR209" s="54">
        <f>IF(ISBLANK(A209),"",VLOOKUP(MID(A209,6,1),Coordinate,9,false))</f>
        <v>22</v>
      </c>
      <c r="BS209" s="84">
        <f>IF(ISBLANK(A209),"",VLOOKUP(RIGHT(A209,1),Coordinate,9,false))</f>
        <v>8</v>
      </c>
      <c r="BT209" s="98"/>
    </row>
    <row r="210">
      <c r="A210" s="305" t="s">
        <v>2051</v>
      </c>
      <c r="B210" s="302" t="str">
        <f>IF(ISBLANK(A210),"",if(C210="","N",if(VLOOKUP(BL210,NewPlanet,3,false)=C210,"Y","N")))</f>
        <v>Y</v>
      </c>
      <c r="C210" s="287" t="s">
        <v>1354</v>
      </c>
      <c r="D210" s="53"/>
      <c r="E210" s="53"/>
      <c r="F210" s="52"/>
      <c r="G210" s="53" t="s">
        <v>119</v>
      </c>
      <c r="H210" s="53" t="s">
        <v>119</v>
      </c>
      <c r="I210" s="54">
        <f t="shared" ref="I210:I225" si="95">IF(ISBLANK(A210),"",COUNTA(D210:H210))</f>
        <v>2</v>
      </c>
      <c r="J210" s="53"/>
      <c r="K210" s="52"/>
      <c r="L210" s="52"/>
      <c r="M210" s="52"/>
      <c r="N210" s="53" t="s">
        <v>119</v>
      </c>
      <c r="O210" s="54">
        <f t="shared" ref="O210:O225" si="96">IF(ISBLANK(A210),"",COUNTA(J210:N210))</f>
        <v>1</v>
      </c>
      <c r="P210" s="55" t="s">
        <v>124</v>
      </c>
      <c r="Q210" s="64"/>
      <c r="R210" s="57" t="s">
        <v>131</v>
      </c>
      <c r="S210" s="196"/>
      <c r="T210" s="59" t="s">
        <v>125</v>
      </c>
      <c r="U210" s="67" t="s">
        <v>119</v>
      </c>
      <c r="V210" s="61"/>
      <c r="W210" s="62"/>
      <c r="X210" s="52"/>
      <c r="Y210" s="29"/>
      <c r="Z210" s="53"/>
      <c r="AA210" s="53"/>
      <c r="AB210" s="53"/>
      <c r="AC210" s="31"/>
      <c r="AD210" s="52"/>
      <c r="AE210" s="52"/>
      <c r="AF210" s="52"/>
      <c r="AG210" s="31"/>
      <c r="AH210" s="52"/>
      <c r="AI210" s="52"/>
      <c r="AJ210" s="52"/>
      <c r="AK210" s="31"/>
      <c r="AL210" s="52"/>
      <c r="AM210" s="52"/>
      <c r="AN210" s="52"/>
      <c r="AO210" s="56"/>
      <c r="AP210" s="56"/>
      <c r="AQ210" s="58"/>
      <c r="AR210" s="58"/>
      <c r="AS210" s="60"/>
      <c r="AT210" s="60"/>
      <c r="AU210" s="61"/>
      <c r="AV210" s="62"/>
      <c r="AW210" s="31">
        <f t="shared" ref="AW210:AW214" si="97">IF(ISBLANK(R210),"",SUM(Z210:AS210,AU210:AV210))</f>
        <v>0</v>
      </c>
      <c r="AX210" s="29"/>
      <c r="AY210" s="75"/>
      <c r="AZ210" s="75"/>
      <c r="BA210" s="89"/>
      <c r="BB210" s="89"/>
      <c r="BC210" s="76"/>
      <c r="BD210" s="78"/>
      <c r="BE210" s="78"/>
      <c r="BF210" s="79"/>
      <c r="BG210" s="79"/>
      <c r="BH210" s="31">
        <f t="shared" si="92"/>
        <v>0</v>
      </c>
      <c r="BI210" s="81" t="s">
        <v>2052</v>
      </c>
      <c r="BJ210" s="84">
        <f>IF(ISBLANK(A210),"",VLOOKUP(LEFT(A210,1),Coordinate,2,FALSE))</f>
        <v>3</v>
      </c>
      <c r="BK210" s="54">
        <f t="shared" si="93"/>
        <v>3</v>
      </c>
      <c r="BL210" s="303">
        <f t="shared" si="94"/>
        <v>97</v>
      </c>
      <c r="BM210" s="54">
        <f>IF(ISBLANK(A210),"",vlookup(LEFT(A210,1),Coordinate,9,false))</f>
        <v>11</v>
      </c>
      <c r="BN210" s="54">
        <f>IF(ISBLANK(A210),"",VLOOKUP(MID(A210,2,1),Coordinate,9,false))</f>
        <v>17</v>
      </c>
      <c r="BO210" s="54">
        <f>IF(ISBLANK(A210),"",VLOOKUP(MID(A210,3,1),Coordinate,9,false))</f>
        <v>1</v>
      </c>
      <c r="BP210" s="54">
        <f>IF(ISBLANK(A210),"",VLOOKUP(MID(A210,4,1),Coordinate,9,false))</f>
        <v>18</v>
      </c>
      <c r="BQ210" s="54">
        <f>IF(ISBLANK(A210),"",VLOOKUP(MID(A210,5,1),Coordinate,9,false))</f>
        <v>18</v>
      </c>
      <c r="BR210" s="54">
        <f>IF(ISBLANK(A210),"",VLOOKUP(MID(A210,6,1),Coordinate,9,false))</f>
        <v>22</v>
      </c>
      <c r="BS210" s="84">
        <f>IF(ISBLANK(A210),"",VLOOKUP(RIGHT(A210,1),Coordinate,9,false))</f>
        <v>10</v>
      </c>
      <c r="BT210" s="53"/>
    </row>
    <row r="211">
      <c r="A211" s="305" t="s">
        <v>2053</v>
      </c>
      <c r="B211" s="302" t="str">
        <f>IF(ISBLANK(A211),"",if(C211="","N",if(VLOOKUP(BL211,NewPlanet,3,false)=C211,"Y","N")))</f>
        <v>Y</v>
      </c>
      <c r="C211" s="287" t="s">
        <v>1308</v>
      </c>
      <c r="D211" s="52"/>
      <c r="E211" s="53" t="s">
        <v>119</v>
      </c>
      <c r="F211" s="52"/>
      <c r="G211" s="53" t="s">
        <v>119</v>
      </c>
      <c r="H211" s="52"/>
      <c r="I211" s="54">
        <f t="shared" si="95"/>
        <v>2</v>
      </c>
      <c r="J211" s="52"/>
      <c r="K211" s="52"/>
      <c r="L211" s="52"/>
      <c r="M211" s="53" t="s">
        <v>119</v>
      </c>
      <c r="N211" s="52"/>
      <c r="O211" s="54">
        <f t="shared" si="96"/>
        <v>1</v>
      </c>
      <c r="P211" s="55" t="s">
        <v>123</v>
      </c>
      <c r="Q211" s="64" t="s">
        <v>119</v>
      </c>
      <c r="R211" s="57" t="s">
        <v>123</v>
      </c>
      <c r="S211" s="66"/>
      <c r="T211" s="59" t="s">
        <v>125</v>
      </c>
      <c r="U211" s="67" t="s">
        <v>119</v>
      </c>
      <c r="V211" s="68" t="s">
        <v>119</v>
      </c>
      <c r="W211" s="70" t="s">
        <v>119</v>
      </c>
      <c r="X211" s="53" t="s">
        <v>119</v>
      </c>
      <c r="Y211" s="29"/>
      <c r="Z211" s="53">
        <v>2.0</v>
      </c>
      <c r="AA211" s="52"/>
      <c r="AB211" s="52"/>
      <c r="AC211" s="31"/>
      <c r="AD211" s="52"/>
      <c r="AE211" s="52"/>
      <c r="AF211" s="52"/>
      <c r="AG211" s="31"/>
      <c r="AH211" s="52"/>
      <c r="AI211" s="52"/>
      <c r="AJ211" s="53">
        <v>1.0</v>
      </c>
      <c r="AK211" s="31"/>
      <c r="AL211" s="52"/>
      <c r="AM211" s="52"/>
      <c r="AN211" s="52"/>
      <c r="AO211" s="56"/>
      <c r="AP211" s="56"/>
      <c r="AQ211" s="66">
        <v>1.0</v>
      </c>
      <c r="AR211" s="58"/>
      <c r="AS211" s="60"/>
      <c r="AT211" s="60"/>
      <c r="AU211" s="61"/>
      <c r="AV211" s="62"/>
      <c r="AW211" s="31">
        <f t="shared" si="97"/>
        <v>4</v>
      </c>
      <c r="AX211" s="29"/>
      <c r="AY211" s="69"/>
      <c r="AZ211" s="69"/>
      <c r="BA211" s="71"/>
      <c r="BB211" s="71"/>
      <c r="BC211" s="72"/>
      <c r="BD211" s="73"/>
      <c r="BE211" s="73"/>
      <c r="BF211" s="74"/>
      <c r="BG211" s="74"/>
      <c r="BH211" s="31">
        <f t="shared" si="92"/>
        <v>0</v>
      </c>
      <c r="BI211" s="139"/>
      <c r="BJ211" s="84">
        <f>IF(ISBLANK(A211),"",VLOOKUP(LEFT(A211,1),Coordinate,2,FALSE))</f>
        <v>3</v>
      </c>
      <c r="BK211" s="54">
        <f t="shared" si="93"/>
        <v>3</v>
      </c>
      <c r="BL211" s="303">
        <f t="shared" si="94"/>
        <v>75</v>
      </c>
      <c r="BM211" s="54">
        <f>IF(ISBLANK(A211),"",vlookup(LEFT(A211,1),Coordinate,9,false))</f>
        <v>11</v>
      </c>
      <c r="BN211" s="54">
        <f>IF(ISBLANK(A211),"",VLOOKUP(MID(A211,2,1),Coordinate,9,false))</f>
        <v>18</v>
      </c>
      <c r="BO211" s="54">
        <f>IF(ISBLANK(A211),"",VLOOKUP(MID(A211,3,1),Coordinate,9,false))</f>
        <v>6</v>
      </c>
      <c r="BP211" s="54">
        <f>IF(ISBLANK(A211),"",VLOOKUP(MID(A211,4,1),Coordinate,9,false))</f>
        <v>7</v>
      </c>
      <c r="BQ211" s="54">
        <f>IF(ISBLANK(A211),"",VLOOKUP(MID(A211,5,1),Coordinate,9,false))</f>
        <v>8</v>
      </c>
      <c r="BR211" s="54">
        <f>IF(ISBLANK(A211),"",VLOOKUP(MID(A211,6,1),Coordinate,9,false))</f>
        <v>0</v>
      </c>
      <c r="BS211" s="84">
        <f>IF(ISBLANK(A211),"",VLOOKUP(RIGHT(A211,1),Coordinate,9,false))</f>
        <v>25</v>
      </c>
      <c r="BT211" s="53"/>
    </row>
    <row r="212">
      <c r="A212" s="305" t="s">
        <v>2054</v>
      </c>
      <c r="B212" s="302" t="str">
        <f>IF(ISBLANK(A212),"",if(C212="","N",if(VLOOKUP(BL212,NewPlanet,3,false)=C212,"Y","N")))</f>
        <v>Y</v>
      </c>
      <c r="C212" s="148" t="s">
        <v>1182</v>
      </c>
      <c r="D212" s="53" t="s">
        <v>121</v>
      </c>
      <c r="E212" s="53" t="s">
        <v>121</v>
      </c>
      <c r="F212" s="52"/>
      <c r="G212" s="52"/>
      <c r="H212" s="52"/>
      <c r="I212" s="54">
        <f t="shared" si="95"/>
        <v>2</v>
      </c>
      <c r="J212" s="53" t="s">
        <v>121</v>
      </c>
      <c r="K212" s="52"/>
      <c r="L212" s="52"/>
      <c r="M212" s="52"/>
      <c r="N212" s="52"/>
      <c r="O212" s="54">
        <f t="shared" si="96"/>
        <v>1</v>
      </c>
      <c r="P212" s="55" t="s">
        <v>131</v>
      </c>
      <c r="Q212" s="56"/>
      <c r="R212" s="57" t="s">
        <v>124</v>
      </c>
      <c r="S212" s="58"/>
      <c r="T212" s="59" t="s">
        <v>125</v>
      </c>
      <c r="U212" s="67" t="s">
        <v>121</v>
      </c>
      <c r="V212" s="61"/>
      <c r="W212" s="70" t="s">
        <v>121</v>
      </c>
      <c r="X212" s="52"/>
      <c r="Y212" s="63"/>
      <c r="Z212" s="53">
        <v>4.0</v>
      </c>
      <c r="AA212" s="53">
        <v>2.0</v>
      </c>
      <c r="AB212" s="52"/>
      <c r="AC212" s="65"/>
      <c r="AD212" s="52"/>
      <c r="AE212" s="52"/>
      <c r="AF212" s="52"/>
      <c r="AG212" s="65"/>
      <c r="AH212" s="52"/>
      <c r="AI212" s="53">
        <v>1.0</v>
      </c>
      <c r="AJ212" s="52"/>
      <c r="AK212" s="65"/>
      <c r="AL212" s="52"/>
      <c r="AM212" s="52"/>
      <c r="AN212" s="52"/>
      <c r="AO212" s="56"/>
      <c r="AP212" s="64">
        <v>2.0</v>
      </c>
      <c r="AQ212" s="58"/>
      <c r="AR212" s="58"/>
      <c r="AS212" s="60"/>
      <c r="AT212" s="60"/>
      <c r="AU212" s="61"/>
      <c r="AV212" s="62"/>
      <c r="AW212" s="31">
        <f t="shared" si="97"/>
        <v>9</v>
      </c>
      <c r="AX212" s="63"/>
      <c r="AY212" s="69"/>
      <c r="AZ212" s="69"/>
      <c r="BA212" s="71"/>
      <c r="BB212" s="71"/>
      <c r="BC212" s="76">
        <v>6.0</v>
      </c>
      <c r="BD212" s="73"/>
      <c r="BE212" s="73"/>
      <c r="BF212" s="79">
        <v>5.0</v>
      </c>
      <c r="BG212" s="74"/>
      <c r="BH212" s="31">
        <f t="shared" si="92"/>
        <v>11</v>
      </c>
      <c r="BI212" s="139"/>
      <c r="BJ212" s="84">
        <f>IF(ISBLANK(A212),"",VLOOKUP(LEFT(A212,1),Coordinate,2,FALSE))</f>
        <v>3</v>
      </c>
      <c r="BK212" s="54">
        <f t="shared" si="93"/>
        <v>3</v>
      </c>
      <c r="BL212" s="303">
        <f t="shared" si="94"/>
        <v>12</v>
      </c>
      <c r="BM212" s="54">
        <f>IF(ISBLANK(A212),"",vlookup(LEFT(A212,1),Coordinate,9,false))</f>
        <v>12</v>
      </c>
      <c r="BN212" s="54">
        <f>IF(ISBLANK(A212),"",VLOOKUP(MID(A212,2,1),Coordinate,9,false))</f>
        <v>0</v>
      </c>
      <c r="BO212" s="54">
        <f>IF(ISBLANK(A212),"",VLOOKUP(MID(A212,3,1),Coordinate,9,false))</f>
        <v>0</v>
      </c>
      <c r="BP212" s="54">
        <f>IF(ISBLANK(A212),"",VLOOKUP(MID(A212,4,1),Coordinate,9,false))</f>
        <v>0</v>
      </c>
      <c r="BQ212" s="54">
        <f>IF(ISBLANK(A212),"",VLOOKUP(MID(A212,5,1),Coordinate,9,false))</f>
        <v>0</v>
      </c>
      <c r="BR212" s="54">
        <f>IF(ISBLANK(A212),"",VLOOKUP(MID(A212,6,1),Coordinate,9,false))</f>
        <v>0</v>
      </c>
      <c r="BS212" s="84">
        <f>IF(ISBLANK(A212),"",VLOOKUP(RIGHT(A212,1),Coordinate,9,false))</f>
        <v>0</v>
      </c>
      <c r="BT212" s="52"/>
    </row>
    <row r="213">
      <c r="A213" s="305" t="s">
        <v>599</v>
      </c>
      <c r="B213" s="302" t="str">
        <f>IF(ISBLANK(A213),"",if(C213="","N",if(VLOOKUP(BL213,NewPlanet,3,false)=C213,"Y","N")))</f>
        <v>Y</v>
      </c>
      <c r="C213" s="287" t="s">
        <v>1244</v>
      </c>
      <c r="D213" s="53" t="s">
        <v>119</v>
      </c>
      <c r="E213" s="53" t="s">
        <v>119</v>
      </c>
      <c r="F213" s="52"/>
      <c r="G213" s="52"/>
      <c r="H213" s="52"/>
      <c r="I213" s="54">
        <f t="shared" si="95"/>
        <v>2</v>
      </c>
      <c r="J213" s="53" t="s">
        <v>119</v>
      </c>
      <c r="K213" s="52"/>
      <c r="L213" s="52"/>
      <c r="M213" s="52"/>
      <c r="N213" s="52"/>
      <c r="O213" s="54">
        <f t="shared" si="96"/>
        <v>1</v>
      </c>
      <c r="P213" s="55" t="s">
        <v>124</v>
      </c>
      <c r="Q213" s="64"/>
      <c r="R213" s="57" t="s">
        <v>124</v>
      </c>
      <c r="S213" s="66"/>
      <c r="T213" s="59" t="s">
        <v>124</v>
      </c>
      <c r="U213" s="67"/>
      <c r="V213" s="61"/>
      <c r="W213" s="62"/>
      <c r="X213" s="52"/>
      <c r="Y213" s="29"/>
      <c r="Z213" s="53">
        <v>8.0</v>
      </c>
      <c r="AA213" s="53">
        <v>7.0</v>
      </c>
      <c r="AB213" s="53">
        <v>5.0</v>
      </c>
      <c r="AC213" s="31"/>
      <c r="AD213" s="52"/>
      <c r="AE213" s="52"/>
      <c r="AF213" s="52"/>
      <c r="AG213" s="31"/>
      <c r="AH213" s="52"/>
      <c r="AI213" s="52"/>
      <c r="AJ213" s="52"/>
      <c r="AK213" s="31"/>
      <c r="AL213" s="52"/>
      <c r="AM213" s="52"/>
      <c r="AN213" s="52"/>
      <c r="AO213" s="56"/>
      <c r="AP213" s="56"/>
      <c r="AQ213" s="58"/>
      <c r="AR213" s="58"/>
      <c r="AS213" s="60"/>
      <c r="AT213" s="60"/>
      <c r="AU213" s="61"/>
      <c r="AV213" s="62"/>
      <c r="AW213" s="31">
        <f t="shared" si="97"/>
        <v>20</v>
      </c>
      <c r="AX213" s="29"/>
      <c r="AY213" s="75"/>
      <c r="AZ213" s="75"/>
      <c r="BA213" s="89"/>
      <c r="BB213" s="89"/>
      <c r="BC213" s="76"/>
      <c r="BD213" s="78"/>
      <c r="BE213" s="78"/>
      <c r="BF213" s="79"/>
      <c r="BG213" s="79"/>
      <c r="BH213" s="31">
        <f t="shared" si="92"/>
        <v>0</v>
      </c>
      <c r="BI213" s="81" t="s">
        <v>2055</v>
      </c>
      <c r="BJ213" s="84">
        <f>IF(ISBLANK(A213),"",VLOOKUP(LEFT(A213,1),Coordinate,2,FALSE))</f>
        <v>3</v>
      </c>
      <c r="BK213" s="54">
        <f t="shared" si="93"/>
        <v>3</v>
      </c>
      <c r="BL213" s="303">
        <f t="shared" si="94"/>
        <v>46</v>
      </c>
      <c r="BM213" s="54">
        <f>IF(ISBLANK(A213),"",vlookup(LEFT(A213,1),Coordinate,9,false))</f>
        <v>12</v>
      </c>
      <c r="BN213" s="54">
        <f>IF(ISBLANK(A213),"",VLOOKUP(MID(A213,2,1),Coordinate,9,false))</f>
        <v>0</v>
      </c>
      <c r="BO213" s="54">
        <f>IF(ISBLANK(A213),"",VLOOKUP(MID(A213,3,1),Coordinate,9,false))</f>
        <v>2</v>
      </c>
      <c r="BP213" s="54">
        <f>IF(ISBLANK(A213),"",VLOOKUP(MID(A213,4,1),Coordinate,9,false))</f>
        <v>7</v>
      </c>
      <c r="BQ213" s="54">
        <f>IF(ISBLANK(A213),"",VLOOKUP(MID(A213,5,1),Coordinate,9,false))</f>
        <v>8</v>
      </c>
      <c r="BR213" s="54">
        <f>IF(ISBLANK(A213),"",VLOOKUP(MID(A213,6,1),Coordinate,9,false))</f>
        <v>13</v>
      </c>
      <c r="BS213" s="84">
        <f>IF(ISBLANK(A213),"",VLOOKUP(RIGHT(A213,1),Coordinate,9,false))</f>
        <v>4</v>
      </c>
      <c r="BT213" s="53"/>
    </row>
    <row r="214">
      <c r="A214" s="305" t="s">
        <v>1778</v>
      </c>
      <c r="B214" s="302" t="str">
        <f>IF(ISBLANK(A214),"",if(C214="","N",if(VLOOKUP(BL214,NewPlanet,3,false)=C214,"Y","N")))</f>
        <v>Y</v>
      </c>
      <c r="C214" s="287" t="s">
        <v>1289</v>
      </c>
      <c r="D214" s="53" t="s">
        <v>119</v>
      </c>
      <c r="E214" s="52"/>
      <c r="F214" s="52"/>
      <c r="G214" s="52"/>
      <c r="H214" s="53" t="s">
        <v>119</v>
      </c>
      <c r="I214" s="54">
        <f t="shared" si="95"/>
        <v>2</v>
      </c>
      <c r="J214" s="52"/>
      <c r="K214" s="52"/>
      <c r="L214" s="53" t="s">
        <v>119</v>
      </c>
      <c r="M214" s="52"/>
      <c r="N214" s="52"/>
      <c r="O214" s="54">
        <f t="shared" si="96"/>
        <v>1</v>
      </c>
      <c r="P214" s="55" t="s">
        <v>124</v>
      </c>
      <c r="Q214" s="64"/>
      <c r="R214" s="57" t="s">
        <v>124</v>
      </c>
      <c r="S214" s="66"/>
      <c r="T214" s="59" t="s">
        <v>124</v>
      </c>
      <c r="U214" s="67"/>
      <c r="V214" s="61"/>
      <c r="W214" s="62"/>
      <c r="X214" s="53" t="s">
        <v>119</v>
      </c>
      <c r="Y214" s="29"/>
      <c r="Z214" s="53">
        <v>4.0</v>
      </c>
      <c r="AA214" s="53">
        <v>6.0</v>
      </c>
      <c r="AB214" s="53">
        <v>9.0</v>
      </c>
      <c r="AC214" s="31"/>
      <c r="AD214" s="52"/>
      <c r="AE214" s="52"/>
      <c r="AF214" s="52"/>
      <c r="AG214" s="31"/>
      <c r="AH214" s="52"/>
      <c r="AI214" s="53">
        <v>1.0</v>
      </c>
      <c r="AJ214" s="52"/>
      <c r="AK214" s="31"/>
      <c r="AL214" s="52"/>
      <c r="AM214" s="52"/>
      <c r="AN214" s="52"/>
      <c r="AO214" s="56"/>
      <c r="AP214" s="56"/>
      <c r="AQ214" s="58"/>
      <c r="AR214" s="58"/>
      <c r="AS214" s="60"/>
      <c r="AT214" s="60"/>
      <c r="AU214" s="61"/>
      <c r="AV214" s="62"/>
      <c r="AW214" s="31">
        <f t="shared" si="97"/>
        <v>20</v>
      </c>
      <c r="AX214" s="29"/>
      <c r="AY214" s="75"/>
      <c r="AZ214" s="75"/>
      <c r="BA214" s="89"/>
      <c r="BB214" s="89"/>
      <c r="BC214" s="76"/>
      <c r="BD214" s="78"/>
      <c r="BE214" s="78"/>
      <c r="BF214" s="79"/>
      <c r="BG214" s="79"/>
      <c r="BH214" s="31">
        <f t="shared" si="92"/>
        <v>0</v>
      </c>
      <c r="BI214" s="81" t="s">
        <v>2056</v>
      </c>
      <c r="BJ214" s="84">
        <f>IF(ISBLANK(A214),"",VLOOKUP(LEFT(A214,1),Coordinate,2,FALSE))</f>
        <v>3</v>
      </c>
      <c r="BK214" s="54">
        <f t="shared" si="93"/>
        <v>3</v>
      </c>
      <c r="BL214" s="303">
        <f t="shared" si="94"/>
        <v>69</v>
      </c>
      <c r="BM214" s="54">
        <f>IF(ISBLANK(A214),"",vlookup(LEFT(A214,1),Coordinate,9,false))</f>
        <v>12</v>
      </c>
      <c r="BN214" s="54">
        <f>IF(ISBLANK(A214),"",VLOOKUP(MID(A214,2,1),Coordinate,9,false))</f>
        <v>0</v>
      </c>
      <c r="BO214" s="54">
        <f>IF(ISBLANK(A214),"",VLOOKUP(MID(A214,3,1),Coordinate,9,false))</f>
        <v>17</v>
      </c>
      <c r="BP214" s="54">
        <f>IF(ISBLANK(A214),"",VLOOKUP(MID(A214,4,1),Coordinate,9,false))</f>
        <v>19</v>
      </c>
      <c r="BQ214" s="54">
        <f>IF(ISBLANK(A214),"",VLOOKUP(MID(A214,5,1),Coordinate,9,false))</f>
        <v>8</v>
      </c>
      <c r="BR214" s="54">
        <f>IF(ISBLANK(A214),"",VLOOKUP(MID(A214,6,1),Coordinate,9,false))</f>
        <v>0</v>
      </c>
      <c r="BS214" s="84">
        <f>IF(ISBLANK(A214),"",VLOOKUP(RIGHT(A214,1),Coordinate,9,false))</f>
        <v>13</v>
      </c>
      <c r="BT214" s="53"/>
    </row>
    <row r="215">
      <c r="A215" s="305" t="s">
        <v>2057</v>
      </c>
      <c r="B215" s="302" t="str">
        <f>IF(ISBLANK(A215),"",if(C215="","N",if(VLOOKUP(BL215,NewPlanet,3,false)=C215,"Y","N")))</f>
        <v>Y</v>
      </c>
      <c r="C215" s="307" t="s">
        <v>1289</v>
      </c>
      <c r="D215" s="53" t="s">
        <v>119</v>
      </c>
      <c r="E215" s="53"/>
      <c r="F215" s="53"/>
      <c r="G215" s="52"/>
      <c r="H215" s="53" t="s">
        <v>119</v>
      </c>
      <c r="I215" s="54">
        <f t="shared" si="95"/>
        <v>2</v>
      </c>
      <c r="J215" s="52"/>
      <c r="K215" s="52"/>
      <c r="L215" s="53" t="s">
        <v>119</v>
      </c>
      <c r="M215" s="53"/>
      <c r="N215" s="52"/>
      <c r="O215" s="54">
        <f t="shared" si="96"/>
        <v>1</v>
      </c>
      <c r="P215" s="59" t="s">
        <v>124</v>
      </c>
      <c r="Q215" s="56"/>
      <c r="R215" s="57" t="s">
        <v>123</v>
      </c>
      <c r="S215" s="66" t="s">
        <v>119</v>
      </c>
      <c r="T215" s="59" t="s">
        <v>124</v>
      </c>
      <c r="U215" s="60"/>
      <c r="V215" s="68" t="s">
        <v>119</v>
      </c>
      <c r="W215" s="62"/>
      <c r="X215" s="53" t="s">
        <v>119</v>
      </c>
      <c r="Y215" s="63"/>
      <c r="Z215" s="53">
        <v>3.0</v>
      </c>
      <c r="AA215" s="53">
        <v>2.0</v>
      </c>
      <c r="AB215" s="53">
        <v>4.0</v>
      </c>
      <c r="AC215" s="65"/>
      <c r="AD215" s="52"/>
      <c r="AE215" s="52"/>
      <c r="AF215" s="52"/>
      <c r="AG215" s="65"/>
      <c r="AH215" s="52"/>
      <c r="AI215" s="53">
        <v>1.0</v>
      </c>
      <c r="AJ215" s="52"/>
      <c r="AK215" s="65"/>
      <c r="AL215" s="52"/>
      <c r="AM215" s="52"/>
      <c r="AN215" s="52"/>
      <c r="AO215" s="56"/>
      <c r="AP215" s="56"/>
      <c r="AQ215" s="58"/>
      <c r="AR215" s="58"/>
      <c r="AS215" s="60"/>
      <c r="AT215" s="60"/>
      <c r="AU215" s="61"/>
      <c r="AV215" s="62"/>
      <c r="AW215" s="31">
        <v>10.0</v>
      </c>
      <c r="AX215" s="63"/>
      <c r="AY215" s="69"/>
      <c r="AZ215" s="69"/>
      <c r="BA215" s="89">
        <v>4.0</v>
      </c>
      <c r="BB215" s="71"/>
      <c r="BC215" s="72"/>
      <c r="BD215" s="78">
        <v>6.0</v>
      </c>
      <c r="BE215" s="73"/>
      <c r="BF215" s="74"/>
      <c r="BG215" s="74"/>
      <c r="BH215" s="31">
        <f t="shared" si="92"/>
        <v>10</v>
      </c>
      <c r="BI215" s="81"/>
      <c r="BJ215" s="84">
        <f>IF(ISBLANK(A215),"",VLOOKUP(LEFT(A215,1),Coordinate,2,FALSE))</f>
        <v>3</v>
      </c>
      <c r="BK215" s="54">
        <f t="shared" si="93"/>
        <v>3</v>
      </c>
      <c r="BL215" s="303">
        <f t="shared" si="94"/>
        <v>69</v>
      </c>
      <c r="BM215" s="54">
        <f>IF(ISBLANK(A215),"",vlookup(LEFT(A215,1),Coordinate,9,false))</f>
        <v>12</v>
      </c>
      <c r="BN215" s="54">
        <f>IF(ISBLANK(A215),"",VLOOKUP(MID(A215,2,1),Coordinate,9,false))</f>
        <v>0</v>
      </c>
      <c r="BO215" s="54">
        <f>IF(ISBLANK(A215),"",VLOOKUP(MID(A215,3,1),Coordinate,9,false))</f>
        <v>24</v>
      </c>
      <c r="BP215" s="54">
        <f>IF(ISBLANK(A215),"",VLOOKUP(MID(A215,4,1),Coordinate,9,false))</f>
        <v>13</v>
      </c>
      <c r="BQ215" s="54">
        <f>IF(ISBLANK(A215),"",VLOOKUP(MID(A215,5,1),Coordinate,9,false))</f>
        <v>0</v>
      </c>
      <c r="BR215" s="54">
        <f>IF(ISBLANK(A215),"",VLOOKUP(MID(A215,6,1),Coordinate,9,false))</f>
        <v>17</v>
      </c>
      <c r="BS215" s="84">
        <f>IF(ISBLANK(A215),"",VLOOKUP(RIGHT(A215,1),Coordinate,9,false))</f>
        <v>3</v>
      </c>
      <c r="BT215" s="53"/>
    </row>
    <row r="216">
      <c r="A216" s="305" t="s">
        <v>2058</v>
      </c>
      <c r="B216" s="302" t="str">
        <f>IF(ISBLANK(A216),"",if(C216="","N",if(VLOOKUP(BL216,NewPlanet,3,false)=C216,"Y","N")))</f>
        <v>Y</v>
      </c>
      <c r="C216" s="307" t="s">
        <v>1247</v>
      </c>
      <c r="D216" s="53"/>
      <c r="E216" s="53"/>
      <c r="F216" s="53"/>
      <c r="G216" s="53" t="s">
        <v>119</v>
      </c>
      <c r="H216" s="53" t="s">
        <v>119</v>
      </c>
      <c r="I216" s="54">
        <f t="shared" si="95"/>
        <v>2</v>
      </c>
      <c r="J216" s="52"/>
      <c r="K216" s="52"/>
      <c r="L216" s="53"/>
      <c r="M216" s="53"/>
      <c r="N216" s="53" t="s">
        <v>119</v>
      </c>
      <c r="O216" s="54">
        <f t="shared" si="96"/>
        <v>1</v>
      </c>
      <c r="P216" s="59" t="s">
        <v>123</v>
      </c>
      <c r="Q216" s="56"/>
      <c r="R216" s="57" t="s">
        <v>123</v>
      </c>
      <c r="S216" s="66"/>
      <c r="T216" s="59" t="s">
        <v>124</v>
      </c>
      <c r="U216" s="60"/>
      <c r="V216" s="68" t="s">
        <v>119</v>
      </c>
      <c r="W216" s="70" t="s">
        <v>119</v>
      </c>
      <c r="X216" s="53" t="s">
        <v>119</v>
      </c>
      <c r="Y216" s="63"/>
      <c r="Z216" s="53">
        <v>2.0</v>
      </c>
      <c r="AA216" s="53">
        <v>3.0</v>
      </c>
      <c r="AB216" s="53"/>
      <c r="AC216" s="65"/>
      <c r="AD216" s="52"/>
      <c r="AE216" s="52"/>
      <c r="AF216" s="53">
        <v>1.0</v>
      </c>
      <c r="AG216" s="65"/>
      <c r="AH216" s="52"/>
      <c r="AI216" s="53"/>
      <c r="AJ216" s="52"/>
      <c r="AK216" s="65"/>
      <c r="AL216" s="52"/>
      <c r="AM216" s="52"/>
      <c r="AN216" s="52"/>
      <c r="AO216" s="64">
        <v>5.0</v>
      </c>
      <c r="AP216" s="56"/>
      <c r="AQ216" s="66">
        <v>1.0</v>
      </c>
      <c r="AR216" s="58"/>
      <c r="AS216" s="60"/>
      <c r="AT216" s="60"/>
      <c r="AU216" s="61"/>
      <c r="AV216" s="62"/>
      <c r="AW216" s="31"/>
      <c r="AX216" s="63"/>
      <c r="AY216" s="69"/>
      <c r="AZ216" s="69"/>
      <c r="BA216" s="89"/>
      <c r="BB216" s="71"/>
      <c r="BC216" s="72"/>
      <c r="BD216" s="78"/>
      <c r="BE216" s="73"/>
      <c r="BF216" s="74"/>
      <c r="BG216" s="74"/>
      <c r="BH216" s="31">
        <f t="shared" si="92"/>
        <v>0</v>
      </c>
      <c r="BI216" s="81"/>
      <c r="BJ216" s="84">
        <f>IF(ISBLANK(A216),"",VLOOKUP(LEFT(A216,1),Coordinate,2,FALSE))</f>
        <v>3</v>
      </c>
      <c r="BK216" s="54">
        <f t="shared" si="93"/>
        <v>3</v>
      </c>
      <c r="BL216" s="303">
        <f t="shared" si="94"/>
        <v>47</v>
      </c>
      <c r="BM216" s="54">
        <f>IF(ISBLANK(A216),"",vlookup(LEFT(A216,1),Coordinate,9,false))</f>
        <v>12</v>
      </c>
      <c r="BN216" s="54">
        <f>IF(ISBLANK(A216),"",VLOOKUP(MID(A216,2,1),Coordinate,9,false))</f>
        <v>4</v>
      </c>
      <c r="BO216" s="54">
        <f>IF(ISBLANK(A216),"",VLOOKUP(MID(A216,3,1),Coordinate,9,false))</f>
        <v>6</v>
      </c>
      <c r="BP216" s="54">
        <f>IF(ISBLANK(A216),"",VLOOKUP(MID(A216,4,1),Coordinate,9,false))</f>
        <v>0</v>
      </c>
      <c r="BQ216" s="54">
        <f>IF(ISBLANK(A216),"",VLOOKUP(MID(A216,5,1),Coordinate,9,false))</f>
        <v>12</v>
      </c>
      <c r="BR216" s="54">
        <f>IF(ISBLANK(A216),"",VLOOKUP(MID(A216,6,1),Coordinate,9,false))</f>
        <v>0</v>
      </c>
      <c r="BS216" s="84">
        <f>IF(ISBLANK(A216),"",VLOOKUP(RIGHT(A216,1),Coordinate,9,false))</f>
        <v>13</v>
      </c>
      <c r="BT216" s="53"/>
    </row>
    <row r="217">
      <c r="A217" s="305" t="s">
        <v>2059</v>
      </c>
      <c r="B217" s="302" t="str">
        <f>IF(ISBLANK(A217),"",if(C217="","N",if(VLOOKUP(BL217,NewPlanet,3,false)=C217,"Y","N")))</f>
        <v>Y</v>
      </c>
      <c r="C217" s="307" t="s">
        <v>1358</v>
      </c>
      <c r="D217" s="53" t="s">
        <v>119</v>
      </c>
      <c r="E217" s="53"/>
      <c r="F217" s="53" t="s">
        <v>119</v>
      </c>
      <c r="G217" s="53"/>
      <c r="H217" s="53"/>
      <c r="I217" s="54">
        <f t="shared" si="95"/>
        <v>2</v>
      </c>
      <c r="J217" s="52"/>
      <c r="K217" s="52"/>
      <c r="L217" s="53"/>
      <c r="M217" s="53"/>
      <c r="N217" s="53" t="s">
        <v>119</v>
      </c>
      <c r="O217" s="54">
        <f t="shared" si="96"/>
        <v>1</v>
      </c>
      <c r="P217" s="59" t="s">
        <v>123</v>
      </c>
      <c r="Q217" s="56"/>
      <c r="R217" s="57" t="s">
        <v>124</v>
      </c>
      <c r="S217" s="66"/>
      <c r="T217" s="59" t="s">
        <v>125</v>
      </c>
      <c r="U217" s="60"/>
      <c r="V217" s="68" t="s">
        <v>119</v>
      </c>
      <c r="W217" s="70" t="s">
        <v>119</v>
      </c>
      <c r="X217" s="53" t="s">
        <v>119</v>
      </c>
      <c r="Y217" s="63"/>
      <c r="Z217" s="53"/>
      <c r="AA217" s="53"/>
      <c r="AB217" s="53"/>
      <c r="AC217" s="65"/>
      <c r="AD217" s="52"/>
      <c r="AE217" s="52"/>
      <c r="AF217" s="53"/>
      <c r="AG217" s="65"/>
      <c r="AH217" s="52"/>
      <c r="AI217" s="53"/>
      <c r="AJ217" s="52"/>
      <c r="AK217" s="65"/>
      <c r="AL217" s="52"/>
      <c r="AM217" s="52"/>
      <c r="AN217" s="52"/>
      <c r="AO217" s="64"/>
      <c r="AP217" s="56"/>
      <c r="AQ217" s="66"/>
      <c r="AR217" s="58"/>
      <c r="AS217" s="60"/>
      <c r="AT217" s="60"/>
      <c r="AU217" s="61"/>
      <c r="AV217" s="62"/>
      <c r="AW217" s="31"/>
      <c r="AX217" s="63"/>
      <c r="AY217" s="69"/>
      <c r="AZ217" s="69"/>
      <c r="BA217" s="89"/>
      <c r="BB217" s="71"/>
      <c r="BC217" s="72"/>
      <c r="BD217" s="78"/>
      <c r="BE217" s="73"/>
      <c r="BF217" s="74"/>
      <c r="BG217" s="74"/>
      <c r="BH217" s="31">
        <f t="shared" si="92"/>
        <v>0</v>
      </c>
      <c r="BI217" s="81"/>
      <c r="BJ217" s="84">
        <f>IF(ISBLANK(A217),"",VLOOKUP(LEFT(A217,1),Coordinate,2,FALSE))</f>
        <v>3</v>
      </c>
      <c r="BK217" s="54">
        <f t="shared" si="93"/>
        <v>3</v>
      </c>
      <c r="BL217" s="303">
        <f t="shared" si="94"/>
        <v>99</v>
      </c>
      <c r="BM217" s="54">
        <f>IF(ISBLANK(A217),"",vlookup(LEFT(A217,1),Coordinate,9,false))</f>
        <v>12</v>
      </c>
      <c r="BN217" s="54">
        <f>IF(ISBLANK(A217),"",VLOOKUP(MID(A217,2,1),Coordinate,9,false))</f>
        <v>10</v>
      </c>
      <c r="BO217" s="54">
        <f>IF(ISBLANK(A217),"",VLOOKUP(MID(A217,3,1),Coordinate,9,false))</f>
        <v>22</v>
      </c>
      <c r="BP217" s="54">
        <f>IF(ISBLANK(A217),"",VLOOKUP(MID(A217,4,1),Coordinate,9,false))</f>
        <v>10</v>
      </c>
      <c r="BQ217" s="54">
        <f>IF(ISBLANK(A217),"",VLOOKUP(MID(A217,5,1),Coordinate,9,false))</f>
        <v>7</v>
      </c>
      <c r="BR217" s="54">
        <f>IF(ISBLANK(A217),"",VLOOKUP(MID(A217,6,1),Coordinate,9,false))</f>
        <v>25</v>
      </c>
      <c r="BS217" s="84">
        <f>IF(ISBLANK(A217),"",VLOOKUP(RIGHT(A217,1),Coordinate,9,false))</f>
        <v>13</v>
      </c>
      <c r="BT217" s="53"/>
    </row>
    <row r="218">
      <c r="A218" s="305" t="s">
        <v>2060</v>
      </c>
      <c r="B218" s="302" t="str">
        <f>IF(ISBLANK(A218),"",if(C218="","N",if(VLOOKUP(BL218,NewPlanet,3,false)=C218,"Y","N")))</f>
        <v>Y</v>
      </c>
      <c r="C218" s="307" t="s">
        <v>1350</v>
      </c>
      <c r="D218" s="52"/>
      <c r="E218" s="53" t="s">
        <v>119</v>
      </c>
      <c r="F218" s="53" t="s">
        <v>119</v>
      </c>
      <c r="G218" s="52"/>
      <c r="H218" s="52"/>
      <c r="I218" s="54">
        <f t="shared" si="95"/>
        <v>2</v>
      </c>
      <c r="J218" s="52"/>
      <c r="K218" s="52"/>
      <c r="L218" s="52"/>
      <c r="M218" s="53" t="s">
        <v>119</v>
      </c>
      <c r="N218" s="52"/>
      <c r="O218" s="54">
        <f t="shared" si="96"/>
        <v>1</v>
      </c>
      <c r="P218" s="59" t="s">
        <v>124</v>
      </c>
      <c r="Q218" s="56"/>
      <c r="R218" s="57" t="s">
        <v>123</v>
      </c>
      <c r="S218" s="58"/>
      <c r="T218" s="59" t="s">
        <v>124</v>
      </c>
      <c r="U218" s="60"/>
      <c r="V218" s="68" t="s">
        <v>119</v>
      </c>
      <c r="W218" s="62"/>
      <c r="X218" s="52"/>
      <c r="Y218" s="63"/>
      <c r="Z218" s="52"/>
      <c r="AA218" s="52"/>
      <c r="AB218" s="52"/>
      <c r="AC218" s="65"/>
      <c r="AD218" s="52"/>
      <c r="AE218" s="52"/>
      <c r="AF218" s="52"/>
      <c r="AG218" s="65"/>
      <c r="AH218" s="52"/>
      <c r="AI218" s="52"/>
      <c r="AJ218" s="52"/>
      <c r="AK218" s="65"/>
      <c r="AL218" s="52"/>
      <c r="AM218" s="52"/>
      <c r="AN218" s="52"/>
      <c r="AO218" s="56"/>
      <c r="AP218" s="56"/>
      <c r="AQ218" s="58"/>
      <c r="AR218" s="58"/>
      <c r="AS218" s="60"/>
      <c r="AT218" s="60"/>
      <c r="AU218" s="61"/>
      <c r="AV218" s="62"/>
      <c r="AW218" s="31">
        <f t="shared" ref="AW218:AW225" si="98">IF(ISBLANK(R218),"",SUM(Z218:AS218,AU218:AV218))</f>
        <v>0</v>
      </c>
      <c r="AX218" s="63"/>
      <c r="AY218" s="69"/>
      <c r="AZ218" s="69"/>
      <c r="BA218" s="71"/>
      <c r="BB218" s="71"/>
      <c r="BC218" s="72"/>
      <c r="BD218" s="73"/>
      <c r="BE218" s="73"/>
      <c r="BF218" s="74"/>
      <c r="BG218" s="74"/>
      <c r="BH218" s="31">
        <f t="shared" si="92"/>
        <v>0</v>
      </c>
      <c r="BI218" s="81" t="s">
        <v>2061</v>
      </c>
      <c r="BJ218" s="84">
        <f>IF(ISBLANK(A218),"",VLOOKUP(LEFT(A218,1),Coordinate,2,FALSE))</f>
        <v>3</v>
      </c>
      <c r="BK218" s="54">
        <f t="shared" si="93"/>
        <v>3</v>
      </c>
      <c r="BL218" s="303">
        <f t="shared" si="94"/>
        <v>95</v>
      </c>
      <c r="BM218" s="54">
        <f>IF(ISBLANK(A218),"",vlookup(LEFT(A218,1),Coordinate,9,false))</f>
        <v>12</v>
      </c>
      <c r="BN218" s="54">
        <f>IF(ISBLANK(A218),"",VLOOKUP(MID(A218,2,1),Coordinate,9,false))</f>
        <v>14</v>
      </c>
      <c r="BO218" s="54">
        <f>IF(ISBLANK(A218),"",VLOOKUP(MID(A218,3,1),Coordinate,9,false))</f>
        <v>13</v>
      </c>
      <c r="BP218" s="54">
        <f>IF(ISBLANK(A218),"",VLOOKUP(MID(A218,4,1),Coordinate,9,false))</f>
        <v>10</v>
      </c>
      <c r="BQ218" s="54">
        <f>IF(ISBLANK(A218),"",VLOOKUP(MID(A218,5,1),Coordinate,9,false))</f>
        <v>4</v>
      </c>
      <c r="BR218" s="54">
        <f>IF(ISBLANK(A218),"",VLOOKUP(MID(A218,6,1),Coordinate,9,false))</f>
        <v>24</v>
      </c>
      <c r="BS218" s="84">
        <f>IF(ISBLANK(A218),"",VLOOKUP(RIGHT(A218,1),Coordinate,9,false))</f>
        <v>18</v>
      </c>
      <c r="BT218" s="53"/>
    </row>
    <row r="219">
      <c r="A219" s="305" t="s">
        <v>1783</v>
      </c>
      <c r="B219" s="302" t="str">
        <f>IF(ISBLANK(A219),"",if(C219="","N",if(VLOOKUP(BL219,NewPlanet,3,false)=C219,"Y","N")))</f>
        <v>Y</v>
      </c>
      <c r="C219" s="287" t="s">
        <v>1364</v>
      </c>
      <c r="D219" s="53" t="s">
        <v>119</v>
      </c>
      <c r="E219" s="52"/>
      <c r="F219" s="53" t="s">
        <v>119</v>
      </c>
      <c r="G219" s="52"/>
      <c r="H219" s="52"/>
      <c r="I219" s="54">
        <f t="shared" si="95"/>
        <v>2</v>
      </c>
      <c r="J219" s="52"/>
      <c r="K219" s="52"/>
      <c r="L219" s="52"/>
      <c r="M219" s="53" t="s">
        <v>119</v>
      </c>
      <c r="N219" s="52"/>
      <c r="O219" s="54">
        <f t="shared" si="96"/>
        <v>1</v>
      </c>
      <c r="P219" s="55" t="s">
        <v>124</v>
      </c>
      <c r="Q219" s="64"/>
      <c r="R219" s="57" t="s">
        <v>123</v>
      </c>
      <c r="S219" s="66"/>
      <c r="T219" s="59" t="s">
        <v>124</v>
      </c>
      <c r="U219" s="67"/>
      <c r="V219" s="61"/>
      <c r="W219" s="62"/>
      <c r="X219" s="52"/>
      <c r="Y219" s="29"/>
      <c r="Z219" s="53">
        <v>4.0</v>
      </c>
      <c r="AA219" s="53">
        <v>3.0</v>
      </c>
      <c r="AB219" s="53">
        <v>8.0</v>
      </c>
      <c r="AC219" s="31"/>
      <c r="AD219" s="53"/>
      <c r="AE219" s="52"/>
      <c r="AF219" s="52"/>
      <c r="AG219" s="31"/>
      <c r="AH219" s="52"/>
      <c r="AI219" s="52"/>
      <c r="AJ219" s="53">
        <v>1.0</v>
      </c>
      <c r="AK219" s="31"/>
      <c r="AL219" s="53"/>
      <c r="AM219" s="52"/>
      <c r="AN219" s="53"/>
      <c r="AO219" s="56"/>
      <c r="AP219" s="56"/>
      <c r="AQ219" s="66">
        <v>4.0</v>
      </c>
      <c r="AR219" s="58"/>
      <c r="AS219" s="60"/>
      <c r="AT219" s="60"/>
      <c r="AU219" s="61"/>
      <c r="AV219" s="62"/>
      <c r="AW219" s="31">
        <f t="shared" si="98"/>
        <v>20</v>
      </c>
      <c r="AX219" s="29"/>
      <c r="AY219" s="75"/>
      <c r="AZ219" s="75"/>
      <c r="BA219" s="89"/>
      <c r="BB219" s="89"/>
      <c r="BC219" s="76"/>
      <c r="BD219" s="78"/>
      <c r="BE219" s="78"/>
      <c r="BF219" s="79"/>
      <c r="BG219" s="79"/>
      <c r="BH219" s="31">
        <f t="shared" si="92"/>
        <v>0</v>
      </c>
      <c r="BI219" s="81" t="s">
        <v>2062</v>
      </c>
      <c r="BJ219" s="84">
        <f>IF(ISBLANK(A219),"",VLOOKUP(LEFT(A219,1),Coordinate,2,FALSE))</f>
        <v>3</v>
      </c>
      <c r="BK219" s="54">
        <f t="shared" si="93"/>
        <v>3</v>
      </c>
      <c r="BL219" s="303">
        <f t="shared" si="94"/>
        <v>102</v>
      </c>
      <c r="BM219" s="54">
        <f>IF(ISBLANK(A219),"",vlookup(LEFT(A219,1),Coordinate,9,false))</f>
        <v>12</v>
      </c>
      <c r="BN219" s="54">
        <f>IF(ISBLANK(A219),"",VLOOKUP(MID(A219,2,1),Coordinate,9,false))</f>
        <v>17</v>
      </c>
      <c r="BO219" s="54">
        <f>IF(ISBLANK(A219),"",VLOOKUP(MID(A219,3,1),Coordinate,9,false))</f>
        <v>19</v>
      </c>
      <c r="BP219" s="54">
        <f>IF(ISBLANK(A219),"",VLOOKUP(MID(A219,4,1),Coordinate,9,false))</f>
        <v>14</v>
      </c>
      <c r="BQ219" s="54">
        <f>IF(ISBLANK(A219),"",VLOOKUP(MID(A219,5,1),Coordinate,9,false))</f>
        <v>14</v>
      </c>
      <c r="BR219" s="54">
        <f>IF(ISBLANK(A219),"",VLOOKUP(MID(A219,6,1),Coordinate,9,false))</f>
        <v>19</v>
      </c>
      <c r="BS219" s="84">
        <f>IF(ISBLANK(A219),"",VLOOKUP(RIGHT(A219,1),Coordinate,9,false))</f>
        <v>7</v>
      </c>
      <c r="BT219" s="53"/>
    </row>
    <row r="220">
      <c r="A220" s="304" t="s">
        <v>2063</v>
      </c>
      <c r="B220" s="302" t="str">
        <f>IF(ISBLANK(A220),"",if(C220="","N",if(VLOOKUP(BL220,NewPlanet,3,false)=C220,"Y","N")))</f>
        <v>Y</v>
      </c>
      <c r="C220" s="287" t="s">
        <v>1354</v>
      </c>
      <c r="D220" s="53"/>
      <c r="E220" s="53"/>
      <c r="F220" s="53"/>
      <c r="G220" s="53" t="s">
        <v>119</v>
      </c>
      <c r="H220" s="53" t="s">
        <v>119</v>
      </c>
      <c r="I220" s="54">
        <f t="shared" si="95"/>
        <v>2</v>
      </c>
      <c r="J220" s="52"/>
      <c r="K220" s="52"/>
      <c r="L220" s="53"/>
      <c r="M220" s="52"/>
      <c r="N220" s="53" t="s">
        <v>119</v>
      </c>
      <c r="O220" s="54">
        <f t="shared" si="96"/>
        <v>1</v>
      </c>
      <c r="P220" s="55" t="s">
        <v>124</v>
      </c>
      <c r="Q220" s="64"/>
      <c r="R220" s="57" t="s">
        <v>123</v>
      </c>
      <c r="S220" s="66" t="s">
        <v>119</v>
      </c>
      <c r="T220" s="59" t="s">
        <v>125</v>
      </c>
      <c r="U220" s="67" t="s">
        <v>119</v>
      </c>
      <c r="V220" s="68"/>
      <c r="W220" s="70" t="s">
        <v>119</v>
      </c>
      <c r="X220" s="52"/>
      <c r="Y220" s="29"/>
      <c r="Z220" s="53"/>
      <c r="AA220" s="53"/>
      <c r="AB220" s="53"/>
      <c r="AC220" s="31"/>
      <c r="AD220" s="53"/>
      <c r="AE220" s="53"/>
      <c r="AF220" s="53"/>
      <c r="AG220" s="31"/>
      <c r="AH220" s="53"/>
      <c r="AI220" s="53"/>
      <c r="AJ220" s="53"/>
      <c r="AK220" s="31"/>
      <c r="AL220" s="53"/>
      <c r="AM220" s="53"/>
      <c r="AN220" s="53"/>
      <c r="AO220" s="64"/>
      <c r="AP220" s="64"/>
      <c r="AQ220" s="66"/>
      <c r="AR220" s="66"/>
      <c r="AS220" s="67"/>
      <c r="AT220" s="67"/>
      <c r="AU220" s="68"/>
      <c r="AV220" s="70"/>
      <c r="AW220" s="31">
        <f t="shared" si="98"/>
        <v>0</v>
      </c>
      <c r="AX220" s="29"/>
      <c r="AY220" s="75"/>
      <c r="AZ220" s="75"/>
      <c r="BA220" s="89"/>
      <c r="BB220" s="89"/>
      <c r="BC220" s="76"/>
      <c r="BD220" s="78"/>
      <c r="BE220" s="78"/>
      <c r="BF220" s="79"/>
      <c r="BG220" s="79"/>
      <c r="BH220" s="31">
        <f t="shared" si="92"/>
        <v>0</v>
      </c>
      <c r="BI220" s="81" t="s">
        <v>2064</v>
      </c>
      <c r="BJ220" s="84">
        <f>IF(ISBLANK(A220),"",VLOOKUP(LEFT(A220,1),Coordinate,2,FALSE))</f>
        <v>3</v>
      </c>
      <c r="BK220" s="54">
        <f t="shared" si="93"/>
        <v>3</v>
      </c>
      <c r="BL220" s="303">
        <f t="shared" si="94"/>
        <v>97</v>
      </c>
      <c r="BM220" s="54">
        <f>IF(ISBLANK(A220),"",vlookup(LEFT(A220,1),Coordinate,9,false))</f>
        <v>12</v>
      </c>
      <c r="BN220" s="54">
        <f>IF(ISBLANK(A220),"",VLOOKUP(MID(A220,2,1),Coordinate,9,false))</f>
        <v>24</v>
      </c>
      <c r="BO220" s="54">
        <f>IF(ISBLANK(A220),"",VLOOKUP(MID(A220,3,1),Coordinate,9,false))</f>
        <v>14</v>
      </c>
      <c r="BP220" s="54">
        <f>IF(ISBLANK(A220),"",VLOOKUP(MID(A220,4,1),Coordinate,9,false))</f>
        <v>15</v>
      </c>
      <c r="BQ220" s="54">
        <f>IF(ISBLANK(A220),"",VLOOKUP(MID(A220,5,1),Coordinate,9,false))</f>
        <v>8</v>
      </c>
      <c r="BR220" s="54">
        <f>IF(ISBLANK(A220),"",VLOOKUP(MID(A220,6,1),Coordinate,9,false))</f>
        <v>2</v>
      </c>
      <c r="BS220" s="84">
        <f>IF(ISBLANK(A220),"",VLOOKUP(RIGHT(A220,1),Coordinate,9,false))</f>
        <v>22</v>
      </c>
      <c r="BT220" s="53"/>
    </row>
    <row r="221">
      <c r="A221" s="304" t="s">
        <v>1789</v>
      </c>
      <c r="B221" s="302" t="str">
        <f>IF(ISBLANK(A221),"",if(C221="","N",if(VLOOKUP(BL221,NewPlanet,3,false)=C221,"Y","N")))</f>
        <v>Y</v>
      </c>
      <c r="C221" s="287" t="s">
        <v>1338</v>
      </c>
      <c r="D221" s="53" t="s">
        <v>119</v>
      </c>
      <c r="E221" s="53" t="s">
        <v>119</v>
      </c>
      <c r="F221" s="53"/>
      <c r="G221" s="52"/>
      <c r="H221" s="52"/>
      <c r="I221" s="54">
        <f t="shared" si="95"/>
        <v>2</v>
      </c>
      <c r="J221" s="52"/>
      <c r="K221" s="52"/>
      <c r="L221" s="53" t="s">
        <v>119</v>
      </c>
      <c r="M221" s="52"/>
      <c r="N221" s="53"/>
      <c r="O221" s="54">
        <f t="shared" si="96"/>
        <v>1</v>
      </c>
      <c r="P221" s="55" t="s">
        <v>123</v>
      </c>
      <c r="Q221" s="64" t="s">
        <v>119</v>
      </c>
      <c r="R221" s="57" t="s">
        <v>123</v>
      </c>
      <c r="S221" s="66" t="s">
        <v>119</v>
      </c>
      <c r="T221" s="59" t="s">
        <v>124</v>
      </c>
      <c r="U221" s="67"/>
      <c r="V221" s="68"/>
      <c r="W221" s="62"/>
      <c r="X221" s="52"/>
      <c r="Y221" s="29"/>
      <c r="Z221" s="53"/>
      <c r="AA221" s="53"/>
      <c r="AB221" s="53"/>
      <c r="AC221" s="31"/>
      <c r="AD221" s="53"/>
      <c r="AE221" s="53"/>
      <c r="AF221" s="53"/>
      <c r="AG221" s="31"/>
      <c r="AH221" s="53"/>
      <c r="AI221" s="53"/>
      <c r="AJ221" s="53"/>
      <c r="AK221" s="31"/>
      <c r="AL221" s="53"/>
      <c r="AM221" s="53"/>
      <c r="AN221" s="53"/>
      <c r="AO221" s="64"/>
      <c r="AP221" s="64"/>
      <c r="AQ221" s="66"/>
      <c r="AR221" s="66"/>
      <c r="AS221" s="67"/>
      <c r="AT221" s="67"/>
      <c r="AU221" s="68"/>
      <c r="AV221" s="70"/>
      <c r="AW221" s="31">
        <f t="shared" si="98"/>
        <v>0</v>
      </c>
      <c r="AX221" s="29"/>
      <c r="AY221" s="75"/>
      <c r="AZ221" s="75"/>
      <c r="BA221" s="89"/>
      <c r="BB221" s="89"/>
      <c r="BC221" s="76"/>
      <c r="BD221" s="78"/>
      <c r="BE221" s="78"/>
      <c r="BF221" s="79"/>
      <c r="BG221" s="79"/>
      <c r="BH221" s="31">
        <f t="shared" si="92"/>
        <v>0</v>
      </c>
      <c r="BI221" s="81" t="s">
        <v>2065</v>
      </c>
      <c r="BJ221" s="84">
        <f>IF(ISBLANK(A221),"",VLOOKUP(LEFT(A221,1),Coordinate,2,FALSE))</f>
        <v>3</v>
      </c>
      <c r="BK221" s="54">
        <f t="shared" si="93"/>
        <v>3</v>
      </c>
      <c r="BL221" s="303">
        <f t="shared" si="94"/>
        <v>89</v>
      </c>
      <c r="BM221" s="54">
        <f>IF(ISBLANK(A221),"",vlookup(LEFT(A221,1),Coordinate,9,false))</f>
        <v>13</v>
      </c>
      <c r="BN221" s="54">
        <f>IF(ISBLANK(A221),"",VLOOKUP(MID(A221,2,1),Coordinate,9,false))</f>
        <v>0</v>
      </c>
      <c r="BO221" s="54">
        <f>IF(ISBLANK(A221),"",VLOOKUP(MID(A221,3,1),Coordinate,9,false))</f>
        <v>20</v>
      </c>
      <c r="BP221" s="54">
        <f>IF(ISBLANK(A221),"",VLOOKUP(MID(A221,4,1),Coordinate,9,false))</f>
        <v>6</v>
      </c>
      <c r="BQ221" s="54">
        <f>IF(ISBLANK(A221),"",VLOOKUP(MID(A221,5,1),Coordinate,9,false))</f>
        <v>7</v>
      </c>
      <c r="BR221" s="54">
        <f>IF(ISBLANK(A221),"",VLOOKUP(MID(A221,6,1),Coordinate,9,false))</f>
        <v>19</v>
      </c>
      <c r="BS221" s="84">
        <f>IF(ISBLANK(A221),"",VLOOKUP(RIGHT(A221,1),Coordinate,9,false))</f>
        <v>24</v>
      </c>
      <c r="BT221" s="52"/>
    </row>
    <row r="222">
      <c r="A222" s="304" t="s">
        <v>680</v>
      </c>
      <c r="B222" s="302" t="str">
        <f>IF(ISBLANK(A222),"",if(C222="","N",if(VLOOKUP(BL222,NewPlanet,3,false)=C222,"Y","N")))</f>
        <v>N</v>
      </c>
      <c r="C222" s="287" t="s">
        <v>681</v>
      </c>
      <c r="D222" s="53"/>
      <c r="E222" s="208" t="s">
        <v>119</v>
      </c>
      <c r="F222" s="53" t="s">
        <v>119</v>
      </c>
      <c r="G222" s="52"/>
      <c r="H222" s="52"/>
      <c r="I222" s="54">
        <f t="shared" si="95"/>
        <v>2</v>
      </c>
      <c r="J222" s="52"/>
      <c r="K222" s="208" t="s">
        <v>119</v>
      </c>
      <c r="L222" s="53"/>
      <c r="M222" s="52"/>
      <c r="N222" s="53"/>
      <c r="O222" s="54">
        <f t="shared" si="96"/>
        <v>1</v>
      </c>
      <c r="P222" s="55" t="s">
        <v>123</v>
      </c>
      <c r="Q222" s="208" t="s">
        <v>119</v>
      </c>
      <c r="R222" s="57" t="s">
        <v>123</v>
      </c>
      <c r="S222" s="208" t="s">
        <v>119</v>
      </c>
      <c r="T222" s="59" t="s">
        <v>124</v>
      </c>
      <c r="U222" s="67"/>
      <c r="V222" s="208" t="s">
        <v>119</v>
      </c>
      <c r="W222" s="208" t="s">
        <v>119</v>
      </c>
      <c r="X222" s="208" t="s">
        <v>119</v>
      </c>
      <c r="Y222" s="29"/>
      <c r="Z222" s="53"/>
      <c r="AA222" s="53"/>
      <c r="AB222" s="53"/>
      <c r="AC222" s="31"/>
      <c r="AD222" s="53"/>
      <c r="AE222" s="53"/>
      <c r="AF222" s="53"/>
      <c r="AG222" s="31"/>
      <c r="AH222" s="53"/>
      <c r="AI222" s="53"/>
      <c r="AJ222" s="53"/>
      <c r="AK222" s="31"/>
      <c r="AL222" s="53"/>
      <c r="AM222" s="53"/>
      <c r="AN222" s="53"/>
      <c r="AO222" s="64"/>
      <c r="AP222" s="64"/>
      <c r="AQ222" s="66"/>
      <c r="AR222" s="66"/>
      <c r="AS222" s="67"/>
      <c r="AT222" s="67"/>
      <c r="AU222" s="68"/>
      <c r="AV222" s="70"/>
      <c r="AW222" s="31">
        <f t="shared" si="98"/>
        <v>0</v>
      </c>
      <c r="AX222" s="29"/>
      <c r="AY222" s="75"/>
      <c r="AZ222" s="75"/>
      <c r="BA222" s="89"/>
      <c r="BB222" s="89"/>
      <c r="BC222" s="76"/>
      <c r="BD222" s="78"/>
      <c r="BE222" s="78"/>
      <c r="BF222" s="79"/>
      <c r="BG222" s="79"/>
      <c r="BH222" s="31">
        <f t="shared" si="92"/>
        <v>0</v>
      </c>
      <c r="BI222" s="81"/>
      <c r="BJ222" s="84">
        <f>IF(ISBLANK(A222),"",VLOOKUP(LEFT(A222,1),Coordinate,2,FALSE))</f>
        <v>3</v>
      </c>
      <c r="BK222" s="54">
        <f t="shared" si="93"/>
        <v>3</v>
      </c>
      <c r="BL222" s="303">
        <f t="shared" si="94"/>
        <v>70</v>
      </c>
      <c r="BM222" s="54">
        <f>IF(ISBLANK(A222),"",vlookup(LEFT(A222,1),Coordinate,9,false))</f>
        <v>13</v>
      </c>
      <c r="BN222" s="54">
        <f>IF(ISBLANK(A222),"",VLOOKUP(MID(A222,2,1),Coordinate,9,false))</f>
        <v>14</v>
      </c>
      <c r="BO222" s="54">
        <f>IF(ISBLANK(A222),"",VLOOKUP(MID(A222,3,1),Coordinate,9,false))</f>
        <v>12</v>
      </c>
      <c r="BP222" s="54">
        <f>IF(ISBLANK(A222),"",VLOOKUP(MID(A222,4,1),Coordinate,9,false))</f>
        <v>1</v>
      </c>
      <c r="BQ222" s="54">
        <f>IF(ISBLANK(A222),"",VLOOKUP(MID(A222,5,1),Coordinate,9,false))</f>
        <v>8</v>
      </c>
      <c r="BR222" s="54">
        <f>IF(ISBLANK(A222),"",VLOOKUP(MID(A222,6,1),Coordinate,9,false))</f>
        <v>4</v>
      </c>
      <c r="BS222" s="84">
        <f>IF(ISBLANK(A222),"",VLOOKUP(RIGHT(A222,1),Coordinate,9,false))</f>
        <v>18</v>
      </c>
      <c r="BT222" s="53"/>
    </row>
    <row r="223">
      <c r="A223" s="305" t="s">
        <v>686</v>
      </c>
      <c r="B223" s="302" t="str">
        <f>IF(ISBLANK(A223),"",if(C223="","N",if(VLOOKUP(BL223,NewPlanet,3,false)=C223,"Y","N")))</f>
        <v>Y</v>
      </c>
      <c r="C223" s="287" t="s">
        <v>1354</v>
      </c>
      <c r="D223" s="52"/>
      <c r="E223" s="52"/>
      <c r="F223" s="52"/>
      <c r="G223" s="53" t="s">
        <v>119</v>
      </c>
      <c r="H223" s="53" t="s">
        <v>119</v>
      </c>
      <c r="I223" s="54">
        <f t="shared" si="95"/>
        <v>2</v>
      </c>
      <c r="J223" s="52"/>
      <c r="K223" s="52"/>
      <c r="L223" s="52"/>
      <c r="M223" s="52"/>
      <c r="N223" s="53" t="s">
        <v>119</v>
      </c>
      <c r="O223" s="54">
        <f t="shared" si="96"/>
        <v>1</v>
      </c>
      <c r="P223" s="55" t="s">
        <v>123</v>
      </c>
      <c r="Q223" s="64" t="s">
        <v>119</v>
      </c>
      <c r="R223" s="57" t="s">
        <v>123</v>
      </c>
      <c r="S223" s="66" t="s">
        <v>119</v>
      </c>
      <c r="T223" s="59" t="s">
        <v>124</v>
      </c>
      <c r="U223" s="60"/>
      <c r="V223" s="61"/>
      <c r="W223" s="70" t="s">
        <v>119</v>
      </c>
      <c r="X223" s="52"/>
      <c r="Y223" s="63"/>
      <c r="Z223" s="53">
        <v>2.0</v>
      </c>
      <c r="AA223" s="53">
        <v>3.0</v>
      </c>
      <c r="AB223" s="53">
        <v>0.0</v>
      </c>
      <c r="AC223" s="65"/>
      <c r="AD223" s="52"/>
      <c r="AE223" s="52"/>
      <c r="AF223" s="52"/>
      <c r="AG223" s="65"/>
      <c r="AH223" s="52"/>
      <c r="AI223" s="52"/>
      <c r="AJ223" s="52"/>
      <c r="AK223" s="65"/>
      <c r="AL223" s="52"/>
      <c r="AM223" s="52"/>
      <c r="AN223" s="52"/>
      <c r="AO223" s="56"/>
      <c r="AP223" s="56"/>
      <c r="AQ223" s="58"/>
      <c r="AR223" s="58"/>
      <c r="AS223" s="60"/>
      <c r="AT223" s="60"/>
      <c r="AU223" s="61"/>
      <c r="AV223" s="62"/>
      <c r="AW223" s="31">
        <f t="shared" si="98"/>
        <v>5</v>
      </c>
      <c r="AX223" s="63"/>
      <c r="AY223" s="75">
        <v>5.0</v>
      </c>
      <c r="AZ223" s="69"/>
      <c r="BA223" s="89">
        <v>2.0</v>
      </c>
      <c r="BB223" s="71"/>
      <c r="BC223" s="72"/>
      <c r="BD223" s="73"/>
      <c r="BE223" s="73"/>
      <c r="BF223" s="79">
        <v>3.0</v>
      </c>
      <c r="BG223" s="79">
        <v>5.0</v>
      </c>
      <c r="BH223" s="31">
        <f t="shared" si="92"/>
        <v>15</v>
      </c>
      <c r="BI223" s="139"/>
      <c r="BJ223" s="84">
        <f>IF(ISBLANK(A223),"",VLOOKUP(LEFT(A223,1),Coordinate,2,FALSE))</f>
        <v>3</v>
      </c>
      <c r="BK223" s="54">
        <f t="shared" si="93"/>
        <v>3</v>
      </c>
      <c r="BL223" s="303">
        <f t="shared" si="94"/>
        <v>97</v>
      </c>
      <c r="BM223" s="54">
        <f>IF(ISBLANK(A223),"",vlookup(LEFT(A223,1),Coordinate,9,false))</f>
        <v>13</v>
      </c>
      <c r="BN223" s="54">
        <f>IF(ISBLANK(A223),"",VLOOKUP(MID(A223,2,1),Coordinate,9,false))</f>
        <v>14</v>
      </c>
      <c r="BO223" s="54">
        <f>IF(ISBLANK(A223),"",VLOOKUP(MID(A223,3,1),Coordinate,9,false))</f>
        <v>14</v>
      </c>
      <c r="BP223" s="54">
        <f>IF(ISBLANK(A223),"",VLOOKUP(MID(A223,4,1),Coordinate,9,false))</f>
        <v>14</v>
      </c>
      <c r="BQ223" s="54">
        <f>IF(ISBLANK(A223),"",VLOOKUP(MID(A223,5,1),Coordinate,9,false))</f>
        <v>14</v>
      </c>
      <c r="BR223" s="54">
        <f>IF(ISBLANK(A223),"",VLOOKUP(MID(A223,6,1),Coordinate,9,false))</f>
        <v>14</v>
      </c>
      <c r="BS223" s="84">
        <f>IF(ISBLANK(A223),"",VLOOKUP(RIGHT(A223,1),Coordinate,9,false))</f>
        <v>14</v>
      </c>
      <c r="BT223" s="53"/>
    </row>
    <row r="224">
      <c r="A224" s="305" t="s">
        <v>1795</v>
      </c>
      <c r="B224" s="302" t="str">
        <f>IF(ISBLANK(A224),"",if(C224="","N",if(VLOOKUP(BL224,NewPlanet,3,false)=C224,"Y","N")))</f>
        <v>Y</v>
      </c>
      <c r="C224" s="287" t="s">
        <v>1683</v>
      </c>
      <c r="D224" s="53" t="s">
        <v>119</v>
      </c>
      <c r="E224" s="52"/>
      <c r="F224" s="52"/>
      <c r="G224" s="52"/>
      <c r="H224" s="53" t="s">
        <v>119</v>
      </c>
      <c r="I224" s="54">
        <f t="shared" si="95"/>
        <v>2</v>
      </c>
      <c r="J224" s="52"/>
      <c r="K224" s="52"/>
      <c r="L224" s="52"/>
      <c r="M224" s="53" t="s">
        <v>119</v>
      </c>
      <c r="N224" s="52"/>
      <c r="O224" s="54">
        <f t="shared" si="96"/>
        <v>1</v>
      </c>
      <c r="P224" s="55" t="s">
        <v>124</v>
      </c>
      <c r="Q224" s="64"/>
      <c r="R224" s="57" t="s">
        <v>123</v>
      </c>
      <c r="S224" s="66"/>
      <c r="T224" s="59" t="s">
        <v>124</v>
      </c>
      <c r="U224" s="67"/>
      <c r="V224" s="61"/>
      <c r="W224" s="62"/>
      <c r="X224" s="52"/>
      <c r="Y224" s="29"/>
      <c r="Z224" s="53">
        <v>4.0</v>
      </c>
      <c r="AA224" s="53">
        <v>6.0</v>
      </c>
      <c r="AB224" s="53">
        <v>4.0</v>
      </c>
      <c r="AC224" s="31"/>
      <c r="AD224" s="52"/>
      <c r="AE224" s="52"/>
      <c r="AF224" s="52"/>
      <c r="AG224" s="31"/>
      <c r="AH224" s="52"/>
      <c r="AI224" s="52"/>
      <c r="AJ224" s="52"/>
      <c r="AK224" s="31"/>
      <c r="AL224" s="52"/>
      <c r="AM224" s="52"/>
      <c r="AN224" s="52"/>
      <c r="AO224" s="56"/>
      <c r="AP224" s="56"/>
      <c r="AQ224" s="66">
        <v>6.0</v>
      </c>
      <c r="AR224" s="58"/>
      <c r="AS224" s="60"/>
      <c r="AT224" s="60"/>
      <c r="AU224" s="61"/>
      <c r="AV224" s="62"/>
      <c r="AW224" s="31">
        <f t="shared" si="98"/>
        <v>20</v>
      </c>
      <c r="AX224" s="29"/>
      <c r="AY224" s="75"/>
      <c r="AZ224" s="75"/>
      <c r="BA224" s="89"/>
      <c r="BB224" s="89"/>
      <c r="BC224" s="76"/>
      <c r="BD224" s="78"/>
      <c r="BE224" s="78"/>
      <c r="BF224" s="79"/>
      <c r="BG224" s="79"/>
      <c r="BH224" s="31">
        <f t="shared" si="92"/>
        <v>0</v>
      </c>
      <c r="BI224" s="81" t="s">
        <v>2066</v>
      </c>
      <c r="BJ224" s="84">
        <f>IF(ISBLANK(A224),"",VLOOKUP(LEFT(A224,1),Coordinate,2,FALSE))</f>
        <v>3</v>
      </c>
      <c r="BK224" s="54">
        <f t="shared" si="93"/>
        <v>3</v>
      </c>
      <c r="BL224" s="303">
        <f t="shared" si="94"/>
        <v>81</v>
      </c>
      <c r="BM224" s="54">
        <f>IF(ISBLANK(A224),"",vlookup(LEFT(A224,1),Coordinate,9,false))</f>
        <v>13</v>
      </c>
      <c r="BN224" s="54">
        <f>IF(ISBLANK(A224),"",VLOOKUP(MID(A224,2,1),Coordinate,9,false))</f>
        <v>14</v>
      </c>
      <c r="BO224" s="54">
        <f>IF(ISBLANK(A224),"",VLOOKUP(MID(A224,3,1),Coordinate,9,false))</f>
        <v>22</v>
      </c>
      <c r="BP224" s="54">
        <f>IF(ISBLANK(A224),"",VLOOKUP(MID(A224,4,1),Coordinate,9,false))</f>
        <v>7</v>
      </c>
      <c r="BQ224" s="54">
        <f>IF(ISBLANK(A224),"",VLOOKUP(MID(A224,5,1),Coordinate,9,false))</f>
        <v>4</v>
      </c>
      <c r="BR224" s="54">
        <f>IF(ISBLANK(A224),"",VLOOKUP(MID(A224,6,1),Coordinate,9,false))</f>
        <v>17</v>
      </c>
      <c r="BS224" s="84">
        <f>IF(ISBLANK(A224),"",VLOOKUP(RIGHT(A224,1),Coordinate,9,false))</f>
        <v>4</v>
      </c>
      <c r="BT224" s="52"/>
    </row>
    <row r="225">
      <c r="A225" s="305" t="s">
        <v>2067</v>
      </c>
      <c r="B225" s="302" t="str">
        <f>IF(ISBLANK(A225),"",if(C225="","N",if(VLOOKUP(BL225,NewPlanet,3,false)=C225,"Y","N")))</f>
        <v>Y</v>
      </c>
      <c r="C225" s="287" t="s">
        <v>1354</v>
      </c>
      <c r="D225" s="52"/>
      <c r="E225" s="52"/>
      <c r="F225" s="52"/>
      <c r="G225" s="53" t="s">
        <v>119</v>
      </c>
      <c r="H225" s="53" t="s">
        <v>119</v>
      </c>
      <c r="I225" s="54">
        <f t="shared" si="95"/>
        <v>2</v>
      </c>
      <c r="J225" s="52"/>
      <c r="K225" s="52"/>
      <c r="L225" s="52"/>
      <c r="M225" s="52"/>
      <c r="N225" s="53" t="s">
        <v>119</v>
      </c>
      <c r="O225" s="54">
        <f t="shared" si="96"/>
        <v>1</v>
      </c>
      <c r="P225" s="55" t="s">
        <v>123</v>
      </c>
      <c r="Q225" s="64" t="s">
        <v>119</v>
      </c>
      <c r="R225" s="57" t="s">
        <v>124</v>
      </c>
      <c r="S225" s="66"/>
      <c r="T225" s="59" t="s">
        <v>124</v>
      </c>
      <c r="U225" s="67"/>
      <c r="V225" s="68" t="s">
        <v>119</v>
      </c>
      <c r="W225" s="70" t="s">
        <v>119</v>
      </c>
      <c r="X225" s="52"/>
      <c r="Y225" s="29"/>
      <c r="Z225" s="53">
        <v>5.0</v>
      </c>
      <c r="AA225" s="53">
        <v>3.0</v>
      </c>
      <c r="AB225" s="52"/>
      <c r="AC225" s="31"/>
      <c r="AD225" s="52"/>
      <c r="AE225" s="52"/>
      <c r="AF225" s="52"/>
      <c r="AG225" s="31"/>
      <c r="AH225" s="52"/>
      <c r="AI225" s="52"/>
      <c r="AJ225" s="52"/>
      <c r="AK225" s="31"/>
      <c r="AL225" s="52"/>
      <c r="AM225" s="52"/>
      <c r="AN225" s="52"/>
      <c r="AO225" s="56"/>
      <c r="AP225" s="56"/>
      <c r="AQ225" s="58"/>
      <c r="AR225" s="58"/>
      <c r="AS225" s="60"/>
      <c r="AT225" s="60"/>
      <c r="AU225" s="68">
        <v>2.0</v>
      </c>
      <c r="AV225" s="62"/>
      <c r="AW225" s="31">
        <f t="shared" si="98"/>
        <v>10</v>
      </c>
      <c r="AX225" s="29"/>
      <c r="AY225" s="69"/>
      <c r="AZ225" s="69"/>
      <c r="BA225" s="71"/>
      <c r="BB225" s="71"/>
      <c r="BC225" s="72"/>
      <c r="BD225" s="73"/>
      <c r="BE225" s="73"/>
      <c r="BF225" s="74"/>
      <c r="BG225" s="74"/>
      <c r="BH225" s="31">
        <f t="shared" si="92"/>
        <v>0</v>
      </c>
      <c r="BI225" s="139"/>
      <c r="BJ225" s="84">
        <f>IF(ISBLANK(A225),"",VLOOKUP(LEFT(A225,1),Coordinate,2,FALSE))</f>
        <v>3</v>
      </c>
      <c r="BK225" s="54">
        <f t="shared" si="93"/>
        <v>3</v>
      </c>
      <c r="BL225" s="303">
        <f t="shared" si="94"/>
        <v>97</v>
      </c>
      <c r="BM225" s="54">
        <f>IF(ISBLANK(A225),"",vlookup(LEFT(A225,1),Coordinate,9,false))</f>
        <v>13</v>
      </c>
      <c r="BN225" s="54">
        <f>IF(ISBLANK(A225),"",VLOOKUP(MID(A225,2,1),Coordinate,9,false))</f>
        <v>14</v>
      </c>
      <c r="BO225" s="54">
        <f>IF(ISBLANK(A225),"",VLOOKUP(MID(A225,3,1),Coordinate,9,false))</f>
        <v>22</v>
      </c>
      <c r="BP225" s="54">
        <f>IF(ISBLANK(A225),"",VLOOKUP(MID(A225,4,1),Coordinate,9,false))</f>
        <v>22</v>
      </c>
      <c r="BQ225" s="54">
        <f>IF(ISBLANK(A225),"",VLOOKUP(MID(A225,5,1),Coordinate,9,false))</f>
        <v>7</v>
      </c>
      <c r="BR225" s="54">
        <f>IF(ISBLANK(A225),"",VLOOKUP(MID(A225,6,1),Coordinate,9,false))</f>
        <v>0</v>
      </c>
      <c r="BS225" s="84">
        <f>IF(ISBLANK(A225),"",VLOOKUP(RIGHT(A225,1),Coordinate,9,false))</f>
        <v>19</v>
      </c>
      <c r="BT225" s="53"/>
    </row>
    <row r="226">
      <c r="A226" s="408" t="s">
        <v>2068</v>
      </c>
      <c r="B226" s="302" t="str">
        <f>IF(ISBLANK(A226),"",if(C226="","N",if(VLOOKUP(BL226,NewPlanet,3,false)=C226,"Y","N")))</f>
        <v>N</v>
      </c>
      <c r="C226" s="307" t="s">
        <v>2069</v>
      </c>
      <c r="D226" s="52"/>
      <c r="E226" s="53" t="s">
        <v>119</v>
      </c>
      <c r="F226" s="53" t="s">
        <v>119</v>
      </c>
      <c r="G226" s="53"/>
      <c r="H226" s="52"/>
      <c r="I226" s="113">
        <v>1.0</v>
      </c>
      <c r="J226" s="52"/>
      <c r="K226" s="52"/>
      <c r="L226" s="52"/>
      <c r="M226" s="53" t="s">
        <v>119</v>
      </c>
      <c r="N226" s="53"/>
      <c r="O226" s="54"/>
      <c r="P226" s="55" t="s">
        <v>124</v>
      </c>
      <c r="Q226" s="56"/>
      <c r="R226" s="57" t="s">
        <v>131</v>
      </c>
      <c r="S226" s="58"/>
      <c r="T226" s="59" t="s">
        <v>124</v>
      </c>
      <c r="U226" s="67"/>
      <c r="V226" s="61"/>
      <c r="W226" s="70" t="s">
        <v>119</v>
      </c>
      <c r="X226" s="52"/>
      <c r="Y226" s="63"/>
      <c r="Z226" s="53"/>
      <c r="AA226" s="53"/>
      <c r="AB226" s="52"/>
      <c r="AC226" s="65"/>
      <c r="AD226" s="52"/>
      <c r="AE226" s="52"/>
      <c r="AF226" s="52"/>
      <c r="AG226" s="65"/>
      <c r="AH226" s="52"/>
      <c r="AI226" s="52"/>
      <c r="AJ226" s="52"/>
      <c r="AK226" s="65"/>
      <c r="AL226" s="52"/>
      <c r="AM226" s="52"/>
      <c r="AN226" s="52"/>
      <c r="AO226" s="56"/>
      <c r="AP226" s="64"/>
      <c r="AQ226" s="58"/>
      <c r="AR226" s="58"/>
      <c r="AS226" s="60"/>
      <c r="AT226" s="60"/>
      <c r="AU226" s="61"/>
      <c r="AV226" s="62"/>
      <c r="AW226" s="31"/>
      <c r="AX226" s="63"/>
      <c r="AY226" s="69"/>
      <c r="AZ226" s="69"/>
      <c r="BA226" s="71"/>
      <c r="BB226" s="71"/>
      <c r="BC226" s="76"/>
      <c r="BD226" s="73"/>
      <c r="BE226" s="73"/>
      <c r="BF226" s="79"/>
      <c r="BG226" s="74"/>
      <c r="BH226" s="31"/>
      <c r="BI226" s="139"/>
      <c r="BJ226" s="84"/>
      <c r="BK226" s="54"/>
      <c r="BL226" s="303"/>
      <c r="BM226" s="54"/>
      <c r="BN226" s="54"/>
      <c r="BO226" s="54"/>
      <c r="BP226" s="54"/>
      <c r="BQ226" s="54"/>
      <c r="BR226" s="54"/>
      <c r="BS226" s="84"/>
      <c r="BT226" s="53"/>
    </row>
    <row r="227">
      <c r="A227" s="305" t="s">
        <v>2070</v>
      </c>
      <c r="B227" s="302" t="str">
        <f>IF(ISBLANK(A227),"",if(C227="","N",if(VLOOKUP(BL227,NewPlanet,3,false)=C227,"Y","N")))</f>
        <v>Y</v>
      </c>
      <c r="C227" s="287" t="s">
        <v>1185</v>
      </c>
      <c r="D227" s="52"/>
      <c r="E227" s="52"/>
      <c r="F227" s="53" t="s">
        <v>119</v>
      </c>
      <c r="G227" s="53" t="s">
        <v>119</v>
      </c>
      <c r="H227" s="52"/>
      <c r="I227" s="54">
        <f t="shared" ref="I227:I236" si="99">IF(ISBLANK(A227),"",COUNTA(D227:H227))</f>
        <v>2</v>
      </c>
      <c r="J227" s="52"/>
      <c r="K227" s="52"/>
      <c r="L227" s="52"/>
      <c r="M227" s="52"/>
      <c r="N227" s="53" t="s">
        <v>119</v>
      </c>
      <c r="O227" s="54">
        <f t="shared" ref="O227:O236" si="100">IF(ISBLANK(A227),"",COUNTA(J227:N227))</f>
        <v>1</v>
      </c>
      <c r="P227" s="55" t="s">
        <v>131</v>
      </c>
      <c r="Q227" s="56"/>
      <c r="R227" s="57" t="s">
        <v>124</v>
      </c>
      <c r="S227" s="58"/>
      <c r="T227" s="59" t="s">
        <v>125</v>
      </c>
      <c r="U227" s="67" t="s">
        <v>119</v>
      </c>
      <c r="V227" s="61"/>
      <c r="W227" s="70" t="s">
        <v>119</v>
      </c>
      <c r="X227" s="52"/>
      <c r="Y227" s="63"/>
      <c r="Z227" s="53">
        <v>3.0</v>
      </c>
      <c r="AA227" s="53">
        <v>4.0</v>
      </c>
      <c r="AB227" s="52"/>
      <c r="AC227" s="65"/>
      <c r="AD227" s="52"/>
      <c r="AE227" s="52"/>
      <c r="AF227" s="52"/>
      <c r="AG227" s="65"/>
      <c r="AH227" s="52"/>
      <c r="AI227" s="52"/>
      <c r="AJ227" s="52"/>
      <c r="AK227" s="65"/>
      <c r="AL227" s="52"/>
      <c r="AM227" s="52"/>
      <c r="AN227" s="52"/>
      <c r="AO227" s="56"/>
      <c r="AP227" s="64">
        <v>3.0</v>
      </c>
      <c r="AQ227" s="58"/>
      <c r="AR227" s="58"/>
      <c r="AS227" s="60"/>
      <c r="AT227" s="60"/>
      <c r="AU227" s="61"/>
      <c r="AV227" s="62"/>
      <c r="AW227" s="31">
        <f t="shared" ref="AW227:AW239" si="101">IF(ISBLANK(R227),"",SUM(Z227:AS227,AU227:AV227))</f>
        <v>10</v>
      </c>
      <c r="AX227" s="63"/>
      <c r="AY227" s="69"/>
      <c r="AZ227" s="69"/>
      <c r="BA227" s="71"/>
      <c r="BB227" s="71"/>
      <c r="BC227" s="76">
        <v>4.0</v>
      </c>
      <c r="BD227" s="73"/>
      <c r="BE227" s="73"/>
      <c r="BF227" s="79">
        <v>6.0</v>
      </c>
      <c r="BG227" s="74"/>
      <c r="BH227" s="31">
        <f t="shared" ref="BH227:BH306" si="102">IF(ISBLANK(A227),"",SUM(AY227:BG227))</f>
        <v>10</v>
      </c>
      <c r="BI227" s="139"/>
      <c r="BJ227" s="84">
        <f>IF(ISBLANK(A227),"",VLOOKUP(LEFT(A227,1),Coordinate,2,FALSE))</f>
        <v>3</v>
      </c>
      <c r="BK227" s="54">
        <f t="shared" ref="BK227:BK306" si="103">I227+O227</f>
        <v>3</v>
      </c>
      <c r="BL227" s="303">
        <f t="shared" ref="BL227:BL306" si="104">SUM(BM227:BS227)</f>
        <v>14</v>
      </c>
      <c r="BM227" s="54">
        <f>IF(ISBLANK(A227),"",vlookup(LEFT(A227,1),Coordinate,9,false))</f>
        <v>14</v>
      </c>
      <c r="BN227" s="54">
        <f>IF(ISBLANK(A227),"",VLOOKUP(MID(A227,2,1),Coordinate,9,false))</f>
        <v>0</v>
      </c>
      <c r="BO227" s="54">
        <f>IF(ISBLANK(A227),"",VLOOKUP(MID(A227,3,1),Coordinate,9,false))</f>
        <v>0</v>
      </c>
      <c r="BP227" s="54">
        <f>IF(ISBLANK(A227),"",VLOOKUP(MID(A227,4,1),Coordinate,9,false))</f>
        <v>0</v>
      </c>
      <c r="BQ227" s="54">
        <f>IF(ISBLANK(A227),"",VLOOKUP(MID(A227,5,1),Coordinate,9,false))</f>
        <v>0</v>
      </c>
      <c r="BR227" s="54">
        <f>IF(ISBLANK(A227),"",VLOOKUP(MID(A227,6,1),Coordinate,9,false))</f>
        <v>0</v>
      </c>
      <c r="BS227" s="84">
        <f>IF(ISBLANK(A227),"",VLOOKUP(RIGHT(A227,1),Coordinate,9,false))</f>
        <v>0</v>
      </c>
      <c r="BT227" s="53"/>
    </row>
    <row r="228">
      <c r="A228" s="304" t="s">
        <v>1810</v>
      </c>
      <c r="B228" s="302" t="str">
        <f>IF(ISBLANK(A228),"",if(C228="","N",if(VLOOKUP(BL228,NewPlanet,3,false)=C228,"Y","N")))</f>
        <v>Y</v>
      </c>
      <c r="C228" s="287" t="s">
        <v>1328</v>
      </c>
      <c r="D228" s="52"/>
      <c r="E228" s="53" t="s">
        <v>119</v>
      </c>
      <c r="F228" s="53" t="s">
        <v>119</v>
      </c>
      <c r="G228" s="52"/>
      <c r="H228" s="52"/>
      <c r="I228" s="54">
        <f t="shared" si="99"/>
        <v>2</v>
      </c>
      <c r="J228" s="52"/>
      <c r="K228" s="52"/>
      <c r="L228" s="52"/>
      <c r="M228" s="52"/>
      <c r="N228" s="53" t="s">
        <v>119</v>
      </c>
      <c r="O228" s="54">
        <f t="shared" si="100"/>
        <v>1</v>
      </c>
      <c r="P228" s="55" t="s">
        <v>131</v>
      </c>
      <c r="Q228" s="64" t="s">
        <v>119</v>
      </c>
      <c r="R228" s="57" t="s">
        <v>124</v>
      </c>
      <c r="S228" s="66"/>
      <c r="T228" s="59" t="s">
        <v>124</v>
      </c>
      <c r="U228" s="67"/>
      <c r="V228" s="68" t="s">
        <v>119</v>
      </c>
      <c r="W228" s="62"/>
      <c r="X228" s="52"/>
      <c r="Y228" s="29"/>
      <c r="Z228" s="53"/>
      <c r="AA228" s="53"/>
      <c r="AB228" s="53"/>
      <c r="AC228" s="31"/>
      <c r="AD228" s="53"/>
      <c r="AE228" s="53"/>
      <c r="AF228" s="53"/>
      <c r="AG228" s="31"/>
      <c r="AH228" s="53"/>
      <c r="AI228" s="53"/>
      <c r="AJ228" s="53"/>
      <c r="AK228" s="31"/>
      <c r="AL228" s="53"/>
      <c r="AM228" s="53"/>
      <c r="AN228" s="53"/>
      <c r="AO228" s="64"/>
      <c r="AP228" s="64"/>
      <c r="AQ228" s="66"/>
      <c r="AR228" s="66"/>
      <c r="AS228" s="67"/>
      <c r="AT228" s="67"/>
      <c r="AU228" s="68"/>
      <c r="AV228" s="70"/>
      <c r="AW228" s="31">
        <f t="shared" si="101"/>
        <v>0</v>
      </c>
      <c r="AX228" s="29"/>
      <c r="AY228" s="75"/>
      <c r="AZ228" s="75"/>
      <c r="BA228" s="89"/>
      <c r="BB228" s="89"/>
      <c r="BC228" s="76"/>
      <c r="BD228" s="78"/>
      <c r="BE228" s="78"/>
      <c r="BF228" s="79"/>
      <c r="BG228" s="79"/>
      <c r="BH228" s="31">
        <f t="shared" si="102"/>
        <v>0</v>
      </c>
      <c r="BI228" s="81" t="s">
        <v>2071</v>
      </c>
      <c r="BJ228" s="84">
        <f>IF(ISBLANK(A228),"",VLOOKUP(LEFT(A228,1),Coordinate,2,FALSE))</f>
        <v>3</v>
      </c>
      <c r="BK228" s="54">
        <f t="shared" si="103"/>
        <v>3</v>
      </c>
      <c r="BL228" s="303">
        <f t="shared" si="104"/>
        <v>84</v>
      </c>
      <c r="BM228" s="54">
        <f>IF(ISBLANK(A228),"",vlookup(LEFT(A228,1),Coordinate,9,false))</f>
        <v>14</v>
      </c>
      <c r="BN228" s="54">
        <f>IF(ISBLANK(A228),"",VLOOKUP(MID(A228,2,1),Coordinate,9,false))</f>
        <v>2</v>
      </c>
      <c r="BO228" s="54">
        <f>IF(ISBLANK(A228),"",VLOOKUP(MID(A228,3,1),Coordinate,9,false))</f>
        <v>4</v>
      </c>
      <c r="BP228" s="54">
        <f>IF(ISBLANK(A228),"",VLOOKUP(MID(A228,4,1),Coordinate,9,false))</f>
        <v>11</v>
      </c>
      <c r="BQ228" s="54">
        <f>IF(ISBLANK(A228),"",VLOOKUP(MID(A228,5,1),Coordinate,9,false))</f>
        <v>14</v>
      </c>
      <c r="BR228" s="54">
        <f>IF(ISBLANK(A228),"",VLOOKUP(MID(A228,6,1),Coordinate,9,false))</f>
        <v>19</v>
      </c>
      <c r="BS228" s="84">
        <f>IF(ISBLANK(A228),"",VLOOKUP(RIGHT(A228,1),Coordinate,9,false))</f>
        <v>20</v>
      </c>
      <c r="BT228" s="53"/>
    </row>
    <row r="229">
      <c r="A229" s="305" t="s">
        <v>2072</v>
      </c>
      <c r="B229" s="302" t="str">
        <f>IF(ISBLANK(A229),"",if(C229="","N",if(VLOOKUP(BL229,NewPlanet,3,false)=C229,"Y","N")))</f>
        <v>Y</v>
      </c>
      <c r="C229" s="287" t="s">
        <v>1683</v>
      </c>
      <c r="D229" s="53" t="s">
        <v>119</v>
      </c>
      <c r="E229" s="52"/>
      <c r="F229" s="52"/>
      <c r="G229" s="52"/>
      <c r="H229" s="53" t="s">
        <v>119</v>
      </c>
      <c r="I229" s="54">
        <f t="shared" si="99"/>
        <v>2</v>
      </c>
      <c r="J229" s="52"/>
      <c r="K229" s="52"/>
      <c r="L229" s="52"/>
      <c r="M229" s="53" t="s">
        <v>119</v>
      </c>
      <c r="N229" s="52"/>
      <c r="O229" s="54">
        <f t="shared" si="100"/>
        <v>1</v>
      </c>
      <c r="P229" s="55" t="s">
        <v>194</v>
      </c>
      <c r="Q229" s="56"/>
      <c r="R229" s="57" t="s">
        <v>124</v>
      </c>
      <c r="S229" s="58"/>
      <c r="T229" s="59" t="s">
        <v>124</v>
      </c>
      <c r="U229" s="60"/>
      <c r="V229" s="68" t="s">
        <v>119</v>
      </c>
      <c r="W229" s="62"/>
      <c r="X229" s="52"/>
      <c r="Y229" s="63"/>
      <c r="Z229" s="53">
        <v>3.0</v>
      </c>
      <c r="AA229" s="53">
        <v>3.0</v>
      </c>
      <c r="AB229" s="53">
        <v>5.0</v>
      </c>
      <c r="AC229" s="65"/>
      <c r="AD229" s="52"/>
      <c r="AE229" s="52"/>
      <c r="AF229" s="52"/>
      <c r="AG229" s="65"/>
      <c r="AH229" s="52"/>
      <c r="AI229" s="52"/>
      <c r="AJ229" s="52"/>
      <c r="AK229" s="65"/>
      <c r="AL229" s="52"/>
      <c r="AM229" s="52"/>
      <c r="AN229" s="52"/>
      <c r="AO229" s="64">
        <v>4.0</v>
      </c>
      <c r="AP229" s="56"/>
      <c r="AQ229" s="58"/>
      <c r="AR229" s="58"/>
      <c r="AS229" s="60"/>
      <c r="AT229" s="60"/>
      <c r="AU229" s="68">
        <v>5.0</v>
      </c>
      <c r="AV229" s="62"/>
      <c r="AW229" s="31">
        <f t="shared" si="101"/>
        <v>20</v>
      </c>
      <c r="AX229" s="63"/>
      <c r="AY229" s="69"/>
      <c r="AZ229" s="69"/>
      <c r="BA229" s="71"/>
      <c r="BB229" s="71"/>
      <c r="BC229" s="72"/>
      <c r="BD229" s="73"/>
      <c r="BE229" s="73"/>
      <c r="BF229" s="74"/>
      <c r="BG229" s="74"/>
      <c r="BH229" s="31">
        <f t="shared" si="102"/>
        <v>0</v>
      </c>
      <c r="BI229" s="139"/>
      <c r="BJ229" s="84">
        <f>IF(ISBLANK(A229),"",VLOOKUP(LEFT(A229,1),Coordinate,2,FALSE))</f>
        <v>3</v>
      </c>
      <c r="BK229" s="54">
        <f t="shared" si="103"/>
        <v>3</v>
      </c>
      <c r="BL229" s="303">
        <f t="shared" si="104"/>
        <v>81</v>
      </c>
      <c r="BM229" s="54">
        <f>IF(ISBLANK(A229),"",vlookup(LEFT(A229,1),Coordinate,9,false))</f>
        <v>14</v>
      </c>
      <c r="BN229" s="54">
        <f>IF(ISBLANK(A229),"",VLOOKUP(MID(A229,2,1),Coordinate,9,false))</f>
        <v>3</v>
      </c>
      <c r="BO229" s="54">
        <f>IF(ISBLANK(A229),"",VLOOKUP(MID(A229,3,1),Coordinate,9,false))</f>
        <v>6</v>
      </c>
      <c r="BP229" s="54">
        <f>IF(ISBLANK(A229),"",VLOOKUP(MID(A229,4,1),Coordinate,9,false))</f>
        <v>20</v>
      </c>
      <c r="BQ229" s="54">
        <f>IF(ISBLANK(A229),"",VLOOKUP(MID(A229,5,1),Coordinate,9,false))</f>
        <v>13</v>
      </c>
      <c r="BR229" s="54">
        <f>IF(ISBLANK(A229),"",VLOOKUP(MID(A229,6,1),Coordinate,9,false))</f>
        <v>25</v>
      </c>
      <c r="BS229" s="84">
        <f>IF(ISBLANK(A229),"",VLOOKUP(RIGHT(A229,1),Coordinate,9,false))</f>
        <v>0</v>
      </c>
      <c r="BT229" s="53"/>
    </row>
    <row r="230">
      <c r="A230" s="304" t="s">
        <v>695</v>
      </c>
      <c r="B230" s="302" t="str">
        <f>IF(ISBLANK(A230),"",if(C230="","N",if(VLOOKUP(BL230,NewPlanet,3,false)=C230,"Y","N")))</f>
        <v>Y</v>
      </c>
      <c r="C230" s="316" t="s">
        <v>1291</v>
      </c>
      <c r="D230" s="132" t="s">
        <v>119</v>
      </c>
      <c r="E230" s="105"/>
      <c r="F230" s="132" t="s">
        <v>119</v>
      </c>
      <c r="G230" s="133"/>
      <c r="H230" s="133"/>
      <c r="I230" s="54">
        <f t="shared" si="99"/>
        <v>2</v>
      </c>
      <c r="J230" s="133"/>
      <c r="K230" s="133"/>
      <c r="L230" s="132" t="s">
        <v>119</v>
      </c>
      <c r="M230" s="105"/>
      <c r="N230" s="105"/>
      <c r="O230" s="54">
        <f t="shared" si="100"/>
        <v>1</v>
      </c>
      <c r="P230" s="55" t="s">
        <v>124</v>
      </c>
      <c r="Q230" s="162"/>
      <c r="R230" s="57" t="s">
        <v>131</v>
      </c>
      <c r="S230" s="66" t="s">
        <v>119</v>
      </c>
      <c r="T230" s="387" t="s">
        <v>124</v>
      </c>
      <c r="U230" s="456"/>
      <c r="V230" s="200" t="s">
        <v>119</v>
      </c>
      <c r="W230" s="443"/>
      <c r="X230" s="133"/>
      <c r="Y230" s="442"/>
      <c r="Z230" s="132">
        <v>2.0</v>
      </c>
      <c r="AA230" s="132">
        <v>4.0</v>
      </c>
      <c r="AB230" s="132">
        <v>3.0</v>
      </c>
      <c r="AC230" s="145"/>
      <c r="AD230" s="105"/>
      <c r="AE230" s="105"/>
      <c r="AF230" s="105"/>
      <c r="AG230" s="145"/>
      <c r="AH230" s="105"/>
      <c r="AI230" s="105"/>
      <c r="AJ230" s="105"/>
      <c r="AK230" s="145"/>
      <c r="AL230" s="105"/>
      <c r="AM230" s="105"/>
      <c r="AN230" s="105"/>
      <c r="AO230" s="167"/>
      <c r="AP230" s="167"/>
      <c r="AQ230" s="196"/>
      <c r="AR230" s="196"/>
      <c r="AS230" s="189"/>
      <c r="AT230" s="189"/>
      <c r="AU230" s="198"/>
      <c r="AV230" s="320"/>
      <c r="AW230" s="31">
        <f t="shared" si="101"/>
        <v>9</v>
      </c>
      <c r="AX230" s="442"/>
      <c r="AY230" s="457"/>
      <c r="AZ230" s="457"/>
      <c r="BA230" s="458"/>
      <c r="BB230" s="445">
        <v>3.0</v>
      </c>
      <c r="BC230" s="459"/>
      <c r="BD230" s="447">
        <v>5.0</v>
      </c>
      <c r="BE230" s="447">
        <v>3.0</v>
      </c>
      <c r="BF230" s="460"/>
      <c r="BG230" s="460"/>
      <c r="BH230" s="31">
        <f t="shared" si="102"/>
        <v>11</v>
      </c>
      <c r="BI230" s="461" t="str">
        <f>HYPERLINK("http://forums.kingdomofloathing.com/vb/showpost.php?p=4914157&amp;postcount=76","forum post")</f>
        <v>forum post</v>
      </c>
      <c r="BJ230" s="84">
        <f>IF(ISBLANK(A230),"",VLOOKUP(LEFT(A230,1),Coordinate,2,FALSE))</f>
        <v>3</v>
      </c>
      <c r="BK230" s="54">
        <f t="shared" si="103"/>
        <v>3</v>
      </c>
      <c r="BL230" s="303">
        <f t="shared" si="104"/>
        <v>70</v>
      </c>
      <c r="BM230" s="54">
        <f>IF(ISBLANK(A230),"",vlookup(LEFT(A230,1),Coordinate,9,false))</f>
        <v>14</v>
      </c>
      <c r="BN230" s="54">
        <f>IF(ISBLANK(A230),"",VLOOKUP(MID(A230,2,1),Coordinate,9,false))</f>
        <v>11</v>
      </c>
      <c r="BO230" s="54">
        <f>IF(ISBLANK(A230),"",VLOOKUP(MID(A230,3,1),Coordinate,9,false))</f>
        <v>3</v>
      </c>
      <c r="BP230" s="54">
        <f>IF(ISBLANK(A230),"",VLOOKUP(MID(A230,4,1),Coordinate,9,false))</f>
        <v>2</v>
      </c>
      <c r="BQ230" s="54">
        <f>IF(ISBLANK(A230),"",VLOOKUP(MID(A230,5,1),Coordinate,9,false))</f>
        <v>22</v>
      </c>
      <c r="BR230" s="54">
        <f>IF(ISBLANK(A230),"",VLOOKUP(MID(A230,6,1),Coordinate,9,false))</f>
        <v>18</v>
      </c>
      <c r="BS230" s="84">
        <f>IF(ISBLANK(A230),"",VLOOKUP(RIGHT(A230,1),Coordinate,9,false))</f>
        <v>0</v>
      </c>
      <c r="BT230" s="53"/>
    </row>
    <row r="231">
      <c r="A231" s="305" t="s">
        <v>696</v>
      </c>
      <c r="B231" s="302" t="str">
        <f>IF(ISBLANK(A231),"",if(C231="","N",if(VLOOKUP(BL231,NewPlanet,3,false)=C231,"Y","N")))</f>
        <v>Y</v>
      </c>
      <c r="C231" s="316" t="s">
        <v>1295</v>
      </c>
      <c r="D231" s="133"/>
      <c r="E231" s="105"/>
      <c r="F231" s="132" t="s">
        <v>119</v>
      </c>
      <c r="G231" s="133"/>
      <c r="H231" s="132" t="s">
        <v>119</v>
      </c>
      <c r="I231" s="54">
        <f t="shared" si="99"/>
        <v>2</v>
      </c>
      <c r="J231" s="133"/>
      <c r="K231" s="133"/>
      <c r="L231" s="133"/>
      <c r="M231" s="105"/>
      <c r="N231" s="132" t="s">
        <v>119</v>
      </c>
      <c r="O231" s="54">
        <f t="shared" si="100"/>
        <v>1</v>
      </c>
      <c r="P231" s="55" t="s">
        <v>123</v>
      </c>
      <c r="Q231" s="64"/>
      <c r="R231" s="57" t="s">
        <v>123</v>
      </c>
      <c r="S231" s="66" t="s">
        <v>119</v>
      </c>
      <c r="T231" s="157" t="s">
        <v>124</v>
      </c>
      <c r="U231" s="189"/>
      <c r="V231" s="200" t="s">
        <v>119</v>
      </c>
      <c r="W231" s="318" t="s">
        <v>119</v>
      </c>
      <c r="X231" s="132" t="s">
        <v>119</v>
      </c>
      <c r="Y231" s="442"/>
      <c r="Z231" s="132">
        <v>2.0</v>
      </c>
      <c r="AA231" s="132">
        <v>3.0</v>
      </c>
      <c r="AB231" s="105"/>
      <c r="AC231" s="145"/>
      <c r="AD231" s="132">
        <v>1.0</v>
      </c>
      <c r="AE231" s="105"/>
      <c r="AF231" s="105"/>
      <c r="AG231" s="145"/>
      <c r="AH231" s="105"/>
      <c r="AI231" s="105"/>
      <c r="AJ231" s="105"/>
      <c r="AK231" s="145"/>
      <c r="AL231" s="105"/>
      <c r="AM231" s="105"/>
      <c r="AN231" s="105"/>
      <c r="AO231" s="162">
        <v>3.0</v>
      </c>
      <c r="AP231" s="167"/>
      <c r="AQ231" s="196"/>
      <c r="AR231" s="196"/>
      <c r="AS231" s="189"/>
      <c r="AT231" s="189"/>
      <c r="AU231" s="198"/>
      <c r="AV231" s="320"/>
      <c r="AW231" s="31">
        <f t="shared" si="101"/>
        <v>9</v>
      </c>
      <c r="AX231" s="442"/>
      <c r="AY231" s="462"/>
      <c r="AZ231" s="462"/>
      <c r="BA231" s="463">
        <v>2.0</v>
      </c>
      <c r="BB231" s="464"/>
      <c r="BC231" s="465"/>
      <c r="BD231" s="466">
        <v>2.0</v>
      </c>
      <c r="BE231" s="466">
        <v>2.0</v>
      </c>
      <c r="BF231" s="467">
        <v>5.0</v>
      </c>
      <c r="BG231" s="468"/>
      <c r="BH231" s="31">
        <f t="shared" si="102"/>
        <v>11</v>
      </c>
      <c r="BI231" s="461" t="str">
        <f>HYPERLINK("http://forums.kingdomofloathing.com/vb/showpost.php?p=4914440&amp;postcount=102","forum post")</f>
        <v>forum post</v>
      </c>
      <c r="BJ231" s="84">
        <f>IF(ISBLANK(A231),"",VLOOKUP(LEFT(A231,1),Coordinate,2,FALSE))</f>
        <v>3</v>
      </c>
      <c r="BK231" s="54">
        <f t="shared" si="103"/>
        <v>3</v>
      </c>
      <c r="BL231" s="303">
        <f t="shared" si="104"/>
        <v>71</v>
      </c>
      <c r="BM231" s="54">
        <f>IF(ISBLANK(A231),"",vlookup(LEFT(A231,1),Coordinate,9,false))</f>
        <v>14</v>
      </c>
      <c r="BN231" s="54">
        <f>IF(ISBLANK(A231),"",VLOOKUP(MID(A231,2,1),Coordinate,9,false))</f>
        <v>11</v>
      </c>
      <c r="BO231" s="54">
        <f>IF(ISBLANK(A231),"",VLOOKUP(MID(A231,3,1),Coordinate,9,false))</f>
        <v>3</v>
      </c>
      <c r="BP231" s="54">
        <f>IF(ISBLANK(A231),"",VLOOKUP(MID(A231,4,1),Coordinate,9,false))</f>
        <v>2</v>
      </c>
      <c r="BQ231" s="54">
        <f>IF(ISBLANK(A231),"",VLOOKUP(MID(A231,5,1),Coordinate,9,false))</f>
        <v>22</v>
      </c>
      <c r="BR231" s="54">
        <f>IF(ISBLANK(A231),"",VLOOKUP(MID(A231,6,1),Coordinate,9,false))</f>
        <v>18</v>
      </c>
      <c r="BS231" s="84">
        <f>IF(ISBLANK(A231),"",VLOOKUP(RIGHT(A231,1),Coordinate,9,false))</f>
        <v>1</v>
      </c>
      <c r="BT231" s="53"/>
    </row>
    <row r="232">
      <c r="A232" s="305" t="s">
        <v>722</v>
      </c>
      <c r="B232" s="302" t="str">
        <f>IF(ISBLANK(A232),"",if(C232="","N",if(VLOOKUP(BL232,NewPlanet,3,false)=C232,"Y","N")))</f>
        <v>Y</v>
      </c>
      <c r="C232" s="316" t="s">
        <v>1300</v>
      </c>
      <c r="D232" s="133"/>
      <c r="E232" s="105"/>
      <c r="F232" s="105"/>
      <c r="G232" s="132" t="s">
        <v>119</v>
      </c>
      <c r="H232" s="132" t="s">
        <v>119</v>
      </c>
      <c r="I232" s="54">
        <f t="shared" si="99"/>
        <v>2</v>
      </c>
      <c r="J232" s="133"/>
      <c r="K232" s="133"/>
      <c r="L232" s="133"/>
      <c r="M232" s="105"/>
      <c r="N232" s="132" t="s">
        <v>119</v>
      </c>
      <c r="O232" s="54">
        <f t="shared" si="100"/>
        <v>1</v>
      </c>
      <c r="P232" s="55" t="s">
        <v>123</v>
      </c>
      <c r="Q232" s="64" t="s">
        <v>119</v>
      </c>
      <c r="R232" s="57" t="s">
        <v>124</v>
      </c>
      <c r="S232" s="66"/>
      <c r="T232" s="387" t="s">
        <v>124</v>
      </c>
      <c r="U232" s="189"/>
      <c r="V232" s="200" t="s">
        <v>119</v>
      </c>
      <c r="W232" s="318" t="s">
        <v>119</v>
      </c>
      <c r="X232" s="132"/>
      <c r="Y232" s="442"/>
      <c r="Z232" s="132">
        <v>3.0</v>
      </c>
      <c r="AA232" s="132">
        <v>3.0</v>
      </c>
      <c r="AB232" s="105"/>
      <c r="AC232" s="145"/>
      <c r="AD232" s="132"/>
      <c r="AE232" s="105"/>
      <c r="AF232" s="105"/>
      <c r="AG232" s="145"/>
      <c r="AH232" s="105"/>
      <c r="AI232" s="105"/>
      <c r="AJ232" s="105"/>
      <c r="AK232" s="145"/>
      <c r="AL232" s="105"/>
      <c r="AM232" s="105"/>
      <c r="AN232" s="105"/>
      <c r="AO232" s="162"/>
      <c r="AP232" s="167"/>
      <c r="AQ232" s="196"/>
      <c r="AR232" s="196"/>
      <c r="AS232" s="189"/>
      <c r="AT232" s="189"/>
      <c r="AU232" s="198"/>
      <c r="AV232" s="320"/>
      <c r="AW232" s="31">
        <f t="shared" si="101"/>
        <v>6</v>
      </c>
      <c r="AX232" s="442"/>
      <c r="AY232" s="469">
        <v>3.0</v>
      </c>
      <c r="AZ232" s="462"/>
      <c r="BA232" s="464"/>
      <c r="BB232" s="464"/>
      <c r="BC232" s="465"/>
      <c r="BD232" s="466">
        <v>3.0</v>
      </c>
      <c r="BE232" s="466">
        <v>3.0</v>
      </c>
      <c r="BF232" s="467">
        <v>3.0</v>
      </c>
      <c r="BG232" s="467">
        <v>2.0</v>
      </c>
      <c r="BH232" s="31">
        <f t="shared" si="102"/>
        <v>14</v>
      </c>
      <c r="BI232" s="461" t="str">
        <f>HYPERLINK("http://forums.kingdomofloathing.com/vb/showpost.php?p=4914876&amp;postcount=123","forum post")</f>
        <v>forum post</v>
      </c>
      <c r="BJ232" s="84">
        <f>IF(ISBLANK(A232),"",VLOOKUP(LEFT(A232,1),Coordinate,2,FALSE))</f>
        <v>3</v>
      </c>
      <c r="BK232" s="54">
        <f t="shared" si="103"/>
        <v>3</v>
      </c>
      <c r="BL232" s="303">
        <f t="shared" si="104"/>
        <v>72</v>
      </c>
      <c r="BM232" s="54">
        <f>IF(ISBLANK(A232),"",vlookup(LEFT(A232,1),Coordinate,9,false))</f>
        <v>14</v>
      </c>
      <c r="BN232" s="54">
        <f>IF(ISBLANK(A232),"",VLOOKUP(MID(A232,2,1),Coordinate,9,false))</f>
        <v>11</v>
      </c>
      <c r="BO232" s="54">
        <f>IF(ISBLANK(A232),"",VLOOKUP(MID(A232,3,1),Coordinate,9,false))</f>
        <v>3</v>
      </c>
      <c r="BP232" s="54">
        <f>IF(ISBLANK(A232),"",VLOOKUP(MID(A232,4,1),Coordinate,9,false))</f>
        <v>2</v>
      </c>
      <c r="BQ232" s="54">
        <f>IF(ISBLANK(A232),"",VLOOKUP(MID(A232,5,1),Coordinate,9,false))</f>
        <v>22</v>
      </c>
      <c r="BR232" s="54">
        <f>IF(ISBLANK(A232),"",VLOOKUP(MID(A232,6,1),Coordinate,9,false))</f>
        <v>18</v>
      </c>
      <c r="BS232" s="84">
        <f>IF(ISBLANK(A232),"",VLOOKUP(RIGHT(A232,1),Coordinate,9,false))</f>
        <v>2</v>
      </c>
      <c r="BT232" s="53"/>
    </row>
    <row r="233">
      <c r="A233" s="304" t="s">
        <v>724</v>
      </c>
      <c r="B233" s="54" t="str">
        <f>IF(ISBLANK(A233),"",if(C233="","N",if(VLOOKUP(BL233,NewPlanet,3,false)=C233,"Y","N")))</f>
        <v>Y</v>
      </c>
      <c r="C233" s="470" t="s">
        <v>1302</v>
      </c>
      <c r="D233" s="175" t="s">
        <v>119</v>
      </c>
      <c r="E233" s="175" t="s">
        <v>119</v>
      </c>
      <c r="F233" s="98"/>
      <c r="G233" s="133"/>
      <c r="H233" s="133"/>
      <c r="I233" s="54">
        <f t="shared" si="99"/>
        <v>2</v>
      </c>
      <c r="J233" s="97"/>
      <c r="K233" s="97"/>
      <c r="L233" s="175" t="s">
        <v>119</v>
      </c>
      <c r="M233" s="98"/>
      <c r="N233" s="105"/>
      <c r="O233" s="54">
        <f t="shared" si="100"/>
        <v>1</v>
      </c>
      <c r="P233" s="55" t="s">
        <v>131</v>
      </c>
      <c r="Q233" s="64"/>
      <c r="R233" s="57" t="s">
        <v>123</v>
      </c>
      <c r="S233" s="101"/>
      <c r="T233" s="387" t="s">
        <v>124</v>
      </c>
      <c r="U233" s="108"/>
      <c r="V233" s="166" t="s">
        <v>119</v>
      </c>
      <c r="W233" s="443"/>
      <c r="X233" s="175" t="s">
        <v>119</v>
      </c>
      <c r="Y233" s="454"/>
      <c r="Z233" s="105"/>
      <c r="AA233" s="132">
        <v>5.0</v>
      </c>
      <c r="AB233" s="98"/>
      <c r="AC233" s="455"/>
      <c r="AD233" s="98"/>
      <c r="AE233" s="98"/>
      <c r="AF233" s="98"/>
      <c r="AG233" s="455"/>
      <c r="AH233" s="98"/>
      <c r="AI233" s="98"/>
      <c r="AJ233" s="98"/>
      <c r="AK233" s="455"/>
      <c r="AL233" s="98"/>
      <c r="AM233" s="98"/>
      <c r="AN233" s="175">
        <v>1.0</v>
      </c>
      <c r="AO233" s="124"/>
      <c r="AP233" s="186">
        <v>6.0</v>
      </c>
      <c r="AQ233" s="179">
        <v>3.0</v>
      </c>
      <c r="AR233" s="101"/>
      <c r="AS233" s="108"/>
      <c r="AT233" s="108"/>
      <c r="AU233" s="191">
        <v>5.0</v>
      </c>
      <c r="AV233" s="103"/>
      <c r="AW233" s="77">
        <f t="shared" si="101"/>
        <v>20</v>
      </c>
      <c r="AX233" s="454"/>
      <c r="AY233" s="178"/>
      <c r="AZ233" s="124"/>
      <c r="BA233" s="101"/>
      <c r="BB233" s="101"/>
      <c r="BC233" s="108"/>
      <c r="BD233" s="193"/>
      <c r="BE233" s="193"/>
      <c r="BF233" s="199"/>
      <c r="BG233" s="199"/>
      <c r="BH233" s="31">
        <f t="shared" si="102"/>
        <v>0</v>
      </c>
      <c r="BI233" s="180" t="str">
        <f>HYPERLINK("http://forums.kingdomofloathing.com/vb/showpost.php?p=4914886&amp;postcount=125","forum post")</f>
        <v>forum post</v>
      </c>
      <c r="BJ233" s="203">
        <f>IF(ISBLANK(A233),"",VLOOKUP(LEFT(A233,1),Coordinate,2,FALSE))</f>
        <v>3</v>
      </c>
      <c r="BK233" s="83">
        <f t="shared" si="103"/>
        <v>3</v>
      </c>
      <c r="BL233" s="84">
        <f t="shared" si="104"/>
        <v>73</v>
      </c>
      <c r="BM233" s="54">
        <f>IF(ISBLANK(A233),"",vlookup(LEFT(A233,1),Coordinate,9,false))</f>
        <v>14</v>
      </c>
      <c r="BN233" s="54">
        <f>IF(ISBLANK(A233),"",VLOOKUP(MID(A233,2,1),Coordinate,9,false))</f>
        <v>11</v>
      </c>
      <c r="BO233" s="54">
        <f>IF(ISBLANK(A233),"",VLOOKUP(MID(A233,3,1),Coordinate,9,false))</f>
        <v>3</v>
      </c>
      <c r="BP233" s="54">
        <f>IF(ISBLANK(A233),"",VLOOKUP(MID(A233,4,1),Coordinate,9,false))</f>
        <v>2</v>
      </c>
      <c r="BQ233" s="54">
        <f>IF(ISBLANK(A233),"",VLOOKUP(MID(A233,5,1),Coordinate,9,false))</f>
        <v>22</v>
      </c>
      <c r="BR233" s="54">
        <f>IF(ISBLANK(A233),"",VLOOKUP(MID(A233,6,1),Coordinate,9,false))</f>
        <v>18</v>
      </c>
      <c r="BS233" s="84">
        <f>IF(ISBLANK(A233),"",VLOOKUP(RIGHT(A233,1),Coordinate,9,false))</f>
        <v>3</v>
      </c>
      <c r="BT233" s="97"/>
    </row>
    <row r="234">
      <c r="A234" s="304" t="s">
        <v>729</v>
      </c>
      <c r="B234" s="54" t="str">
        <f>IF(ISBLANK(A234),"",if(C234="","N",if(VLOOKUP(BL234,NewPlanet,3,false)=C234,"Y","N")))</f>
        <v>Y</v>
      </c>
      <c r="C234" s="470" t="s">
        <v>1305</v>
      </c>
      <c r="D234" s="133"/>
      <c r="E234" s="105"/>
      <c r="F234" s="98"/>
      <c r="G234" s="175" t="s">
        <v>119</v>
      </c>
      <c r="H234" s="175" t="s">
        <v>119</v>
      </c>
      <c r="I234" s="54">
        <f t="shared" si="99"/>
        <v>2</v>
      </c>
      <c r="J234" s="97"/>
      <c r="K234" s="97"/>
      <c r="L234" s="133"/>
      <c r="M234" s="175" t="s">
        <v>119</v>
      </c>
      <c r="N234" s="98"/>
      <c r="O234" s="54">
        <f t="shared" si="100"/>
        <v>1</v>
      </c>
      <c r="P234" s="55" t="s">
        <v>123</v>
      </c>
      <c r="Q234" s="64"/>
      <c r="R234" s="57" t="s">
        <v>124</v>
      </c>
      <c r="S234" s="101"/>
      <c r="T234" s="59" t="s">
        <v>125</v>
      </c>
      <c r="U234" s="184" t="s">
        <v>119</v>
      </c>
      <c r="V234" s="68"/>
      <c r="W234" s="109"/>
      <c r="X234" s="52"/>
      <c r="Y234" s="454"/>
      <c r="Z234" s="116">
        <v>2.0</v>
      </c>
      <c r="AA234" s="132">
        <v>3.0</v>
      </c>
      <c r="AB234" s="175">
        <v>3.0</v>
      </c>
      <c r="AC234" s="455"/>
      <c r="AD234" s="98"/>
      <c r="AE234" s="98"/>
      <c r="AF234" s="98"/>
      <c r="AG234" s="455"/>
      <c r="AH234" s="98"/>
      <c r="AI234" s="98"/>
      <c r="AJ234" s="98"/>
      <c r="AK234" s="455"/>
      <c r="AL234" s="98"/>
      <c r="AM234" s="98"/>
      <c r="AN234" s="105"/>
      <c r="AO234" s="186">
        <v>4.0</v>
      </c>
      <c r="AP234" s="167"/>
      <c r="AQ234" s="196"/>
      <c r="AR234" s="101"/>
      <c r="AS234" s="108"/>
      <c r="AT234" s="108"/>
      <c r="AU234" s="198"/>
      <c r="AV234" s="103"/>
      <c r="AW234" s="80">
        <f t="shared" si="101"/>
        <v>12</v>
      </c>
      <c r="AX234" s="454"/>
      <c r="AY234" s="124"/>
      <c r="AZ234" s="124"/>
      <c r="BA234" s="101"/>
      <c r="BB234" s="101"/>
      <c r="BC234" s="184">
        <v>8.0</v>
      </c>
      <c r="BD234" s="161"/>
      <c r="BE234" s="161"/>
      <c r="BF234" s="103"/>
      <c r="BG234" s="103"/>
      <c r="BH234" s="31">
        <f t="shared" si="102"/>
        <v>8</v>
      </c>
      <c r="BI234" s="180" t="str">
        <f>HYPERLINK("http://forums.kingdomofloathing.com/vb/showpost.php?p=4915296&amp;postcount=144","forum post")</f>
        <v>forum post</v>
      </c>
      <c r="BJ234" s="203">
        <f>IF(ISBLANK(A234),"",VLOOKUP(LEFT(A234,1),Coordinate,2,FALSE))</f>
        <v>3</v>
      </c>
      <c r="BK234" s="83">
        <f t="shared" si="103"/>
        <v>3</v>
      </c>
      <c r="BL234" s="84">
        <f t="shared" si="104"/>
        <v>74</v>
      </c>
      <c r="BM234" s="54">
        <f>IF(ISBLANK(A234),"",vlookup(LEFT(A234,1),Coordinate,9,false))</f>
        <v>14</v>
      </c>
      <c r="BN234" s="54">
        <f>IF(ISBLANK(A234),"",VLOOKUP(MID(A234,2,1),Coordinate,9,false))</f>
        <v>11</v>
      </c>
      <c r="BO234" s="54">
        <f>IF(ISBLANK(A234),"",VLOOKUP(MID(A234,3,1),Coordinate,9,false))</f>
        <v>3</v>
      </c>
      <c r="BP234" s="54">
        <f>IF(ISBLANK(A234),"",VLOOKUP(MID(A234,4,1),Coordinate,9,false))</f>
        <v>2</v>
      </c>
      <c r="BQ234" s="54">
        <f>IF(ISBLANK(A234),"",VLOOKUP(MID(A234,5,1),Coordinate,9,false))</f>
        <v>22</v>
      </c>
      <c r="BR234" s="54">
        <f>IF(ISBLANK(A234),"",VLOOKUP(MID(A234,6,1),Coordinate,9,false))</f>
        <v>18</v>
      </c>
      <c r="BS234" s="84">
        <f>IF(ISBLANK(A234),"",VLOOKUP(RIGHT(A234,1),Coordinate,9,false))</f>
        <v>4</v>
      </c>
      <c r="BT234" s="97"/>
    </row>
    <row r="235">
      <c r="A235" s="304" t="s">
        <v>734</v>
      </c>
      <c r="B235" s="54" t="str">
        <f>IF(ISBLANK(A235),"",if(C235="","N",if(VLOOKUP(BL235,NewPlanet,3,false)=C235,"Y","N")))</f>
        <v>Y</v>
      </c>
      <c r="C235" s="470" t="s">
        <v>1308</v>
      </c>
      <c r="D235" s="133"/>
      <c r="E235" s="132" t="s">
        <v>119</v>
      </c>
      <c r="F235" s="98"/>
      <c r="G235" s="175" t="s">
        <v>119</v>
      </c>
      <c r="H235" s="175"/>
      <c r="I235" s="54">
        <f t="shared" si="99"/>
        <v>2</v>
      </c>
      <c r="J235" s="97"/>
      <c r="K235" s="97"/>
      <c r="L235" s="133"/>
      <c r="M235" s="175" t="s">
        <v>119</v>
      </c>
      <c r="N235" s="98"/>
      <c r="O235" s="54">
        <f t="shared" si="100"/>
        <v>1</v>
      </c>
      <c r="P235" s="55" t="s">
        <v>123</v>
      </c>
      <c r="Q235" s="471" t="s">
        <v>119</v>
      </c>
      <c r="R235" s="57" t="s">
        <v>131</v>
      </c>
      <c r="S235" s="66" t="s">
        <v>119</v>
      </c>
      <c r="T235" s="387" t="s">
        <v>124</v>
      </c>
      <c r="U235" s="197"/>
      <c r="V235" s="68" t="s">
        <v>119</v>
      </c>
      <c r="W235" s="176" t="s">
        <v>119</v>
      </c>
      <c r="X235" s="52"/>
      <c r="Y235" s="454"/>
      <c r="Z235" s="116">
        <v>4.0</v>
      </c>
      <c r="AA235" s="132">
        <v>3.0</v>
      </c>
      <c r="AB235" s="175"/>
      <c r="AC235" s="455"/>
      <c r="AD235" s="98"/>
      <c r="AE235" s="98"/>
      <c r="AF235" s="98"/>
      <c r="AG235" s="455"/>
      <c r="AH235" s="98"/>
      <c r="AI235" s="98"/>
      <c r="AJ235" s="98"/>
      <c r="AK235" s="455"/>
      <c r="AL235" s="98"/>
      <c r="AM235" s="98"/>
      <c r="AN235" s="105"/>
      <c r="AO235" s="186"/>
      <c r="AP235" s="167"/>
      <c r="AQ235" s="196"/>
      <c r="AR235" s="101"/>
      <c r="AS235" s="108"/>
      <c r="AT235" s="108"/>
      <c r="AU235" s="200">
        <v>3.0</v>
      </c>
      <c r="AV235" s="103"/>
      <c r="AW235" s="80">
        <f t="shared" si="101"/>
        <v>10</v>
      </c>
      <c r="AX235" s="454"/>
      <c r="AY235" s="118">
        <v>3.0</v>
      </c>
      <c r="AZ235" s="124"/>
      <c r="BA235" s="101"/>
      <c r="BB235" s="125">
        <v>2.0</v>
      </c>
      <c r="BC235" s="184"/>
      <c r="BD235" s="161"/>
      <c r="BE235" s="161"/>
      <c r="BF235" s="121">
        <v>5.0</v>
      </c>
      <c r="BG235" s="103"/>
      <c r="BH235" s="31">
        <f t="shared" si="102"/>
        <v>10</v>
      </c>
      <c r="BI235" s="180" t="str">
        <f>HYPERLINK("http://forums.kingdomofloathing.com/vb/showpost.php?p=4915307&amp;postcount=145","forum post")</f>
        <v>forum post</v>
      </c>
      <c r="BJ235" s="203">
        <f>IF(ISBLANK(A235),"",VLOOKUP(LEFT(A235,1),Coordinate,2,FALSE))</f>
        <v>3</v>
      </c>
      <c r="BK235" s="83">
        <f t="shared" si="103"/>
        <v>3</v>
      </c>
      <c r="BL235" s="84">
        <f t="shared" si="104"/>
        <v>75</v>
      </c>
      <c r="BM235" s="54">
        <f>IF(ISBLANK(A235),"",vlookup(LEFT(A235,1),Coordinate,9,false))</f>
        <v>14</v>
      </c>
      <c r="BN235" s="54">
        <f>IF(ISBLANK(A235),"",VLOOKUP(MID(A235,2,1),Coordinate,9,false))</f>
        <v>11</v>
      </c>
      <c r="BO235" s="54">
        <f>IF(ISBLANK(A235),"",VLOOKUP(MID(A235,3,1),Coordinate,9,false))</f>
        <v>3</v>
      </c>
      <c r="BP235" s="54">
        <f>IF(ISBLANK(A235),"",VLOOKUP(MID(A235,4,1),Coordinate,9,false))</f>
        <v>2</v>
      </c>
      <c r="BQ235" s="54">
        <f>IF(ISBLANK(A235),"",VLOOKUP(MID(A235,5,1),Coordinate,9,false))</f>
        <v>22</v>
      </c>
      <c r="BR235" s="54">
        <f>IF(ISBLANK(A235),"",VLOOKUP(MID(A235,6,1),Coordinate,9,false))</f>
        <v>18</v>
      </c>
      <c r="BS235" s="84">
        <f>IF(ISBLANK(A235),"",VLOOKUP(RIGHT(A235,1),Coordinate,9,false))</f>
        <v>5</v>
      </c>
      <c r="BT235" s="97"/>
    </row>
    <row r="236">
      <c r="A236" s="304" t="s">
        <v>738</v>
      </c>
      <c r="B236" s="54" t="str">
        <f>IF(ISBLANK(A236),"",if(C236="","N",if(VLOOKUP(BL236,NewPlanet,3,false)=C236,"Y","N")))</f>
        <v>Y</v>
      </c>
      <c r="C236" s="470" t="s">
        <v>1312</v>
      </c>
      <c r="D236" s="133"/>
      <c r="E236" s="132"/>
      <c r="F236" s="175" t="s">
        <v>119</v>
      </c>
      <c r="G236" s="175"/>
      <c r="H236" s="175" t="s">
        <v>119</v>
      </c>
      <c r="I236" s="54">
        <f t="shared" si="99"/>
        <v>2</v>
      </c>
      <c r="J236" s="97"/>
      <c r="K236" s="97"/>
      <c r="L236" s="133"/>
      <c r="M236" s="175"/>
      <c r="N236" s="175" t="s">
        <v>119</v>
      </c>
      <c r="O236" s="54">
        <f t="shared" si="100"/>
        <v>1</v>
      </c>
      <c r="P236" s="55" t="s">
        <v>123</v>
      </c>
      <c r="Q236" s="471" t="s">
        <v>119</v>
      </c>
      <c r="R236" s="57" t="s">
        <v>131</v>
      </c>
      <c r="S236" s="66" t="s">
        <v>119</v>
      </c>
      <c r="T236" s="59" t="s">
        <v>125</v>
      </c>
      <c r="U236" s="184" t="s">
        <v>119</v>
      </c>
      <c r="V236" s="68" t="s">
        <v>119</v>
      </c>
      <c r="W236" s="176" t="s">
        <v>119</v>
      </c>
      <c r="X236" s="52"/>
      <c r="Y236" s="454"/>
      <c r="Z236" s="116">
        <v>3.0</v>
      </c>
      <c r="AA236" s="132"/>
      <c r="AB236" s="175"/>
      <c r="AC236" s="455"/>
      <c r="AD236" s="98"/>
      <c r="AE236" s="98"/>
      <c r="AF236" s="98"/>
      <c r="AG236" s="455"/>
      <c r="AH236" s="98"/>
      <c r="AI236" s="98"/>
      <c r="AJ236" s="98"/>
      <c r="AK236" s="455"/>
      <c r="AL236" s="98"/>
      <c r="AM236" s="98"/>
      <c r="AN236" s="105"/>
      <c r="AO236" s="186"/>
      <c r="AP236" s="167"/>
      <c r="AQ236" s="196"/>
      <c r="AR236" s="101"/>
      <c r="AS236" s="108"/>
      <c r="AT236" s="108"/>
      <c r="AU236" s="200"/>
      <c r="AV236" s="121">
        <v>1.0</v>
      </c>
      <c r="AW236" s="80">
        <f t="shared" si="101"/>
        <v>4</v>
      </c>
      <c r="AX236" s="454"/>
      <c r="AY236" s="118">
        <v>3.0</v>
      </c>
      <c r="AZ236" s="124"/>
      <c r="BA236" s="101"/>
      <c r="BB236" s="125">
        <v>2.0</v>
      </c>
      <c r="BC236" s="184">
        <v>6.0</v>
      </c>
      <c r="BD236" s="131">
        <v>5.0</v>
      </c>
      <c r="BE236" s="161"/>
      <c r="BF236" s="121"/>
      <c r="BG236" s="103"/>
      <c r="BH236" s="31">
        <f t="shared" si="102"/>
        <v>16</v>
      </c>
      <c r="BI236" s="180" t="str">
        <f>HYPERLINK("http://forums.kingdomofloathing.com/vb/showpost.php?p=4915314&amp;postcount=147","forum post")</f>
        <v>forum post</v>
      </c>
      <c r="BJ236" s="203">
        <f>IF(ISBLANK(A236),"",VLOOKUP(LEFT(A236,1),Coordinate,2,FALSE))</f>
        <v>3</v>
      </c>
      <c r="BK236" s="83">
        <f t="shared" si="103"/>
        <v>3</v>
      </c>
      <c r="BL236" s="84">
        <f t="shared" si="104"/>
        <v>76</v>
      </c>
      <c r="BM236" s="54">
        <f>IF(ISBLANK(A236),"",vlookup(LEFT(A236,1),Coordinate,9,false))</f>
        <v>14</v>
      </c>
      <c r="BN236" s="54">
        <f>IF(ISBLANK(A236),"",VLOOKUP(MID(A236,2,1),Coordinate,9,false))</f>
        <v>11</v>
      </c>
      <c r="BO236" s="54">
        <f>IF(ISBLANK(A236),"",VLOOKUP(MID(A236,3,1),Coordinate,9,false))</f>
        <v>3</v>
      </c>
      <c r="BP236" s="54">
        <f>IF(ISBLANK(A236),"",VLOOKUP(MID(A236,4,1),Coordinate,9,false))</f>
        <v>2</v>
      </c>
      <c r="BQ236" s="54">
        <f>IF(ISBLANK(A236),"",VLOOKUP(MID(A236,5,1),Coordinate,9,false))</f>
        <v>22</v>
      </c>
      <c r="BR236" s="54">
        <f>IF(ISBLANK(A236),"",VLOOKUP(MID(A236,6,1),Coordinate,9,false))</f>
        <v>18</v>
      </c>
      <c r="BS236" s="84">
        <f>IF(ISBLANK(A236),"",VLOOKUP(RIGHT(A236,1),Coordinate,9,false))</f>
        <v>6</v>
      </c>
      <c r="BT236" s="97"/>
    </row>
    <row r="237">
      <c r="A237" s="304" t="s">
        <v>2073</v>
      </c>
      <c r="B237" s="303" t="s">
        <v>119</v>
      </c>
      <c r="C237" s="287" t="s">
        <v>1379</v>
      </c>
      <c r="D237" s="53" t="s">
        <v>119</v>
      </c>
      <c r="E237" s="53"/>
      <c r="F237" s="53"/>
      <c r="G237" s="52"/>
      <c r="H237" s="53" t="s">
        <v>119</v>
      </c>
      <c r="I237" s="113">
        <v>2.0</v>
      </c>
      <c r="J237" s="53" t="s">
        <v>119</v>
      </c>
      <c r="K237" s="52"/>
      <c r="L237" s="52"/>
      <c r="M237" s="53"/>
      <c r="N237" s="53"/>
      <c r="O237" s="113">
        <v>1.0</v>
      </c>
      <c r="P237" s="55" t="s">
        <v>124</v>
      </c>
      <c r="Q237" s="64"/>
      <c r="R237" s="55" t="s">
        <v>124</v>
      </c>
      <c r="S237" s="66"/>
      <c r="T237" s="55" t="s">
        <v>124</v>
      </c>
      <c r="U237" s="67"/>
      <c r="V237" s="68" t="s">
        <v>119</v>
      </c>
      <c r="W237" s="70" t="s">
        <v>119</v>
      </c>
      <c r="X237" s="53" t="s">
        <v>119</v>
      </c>
      <c r="Y237" s="29"/>
      <c r="Z237" s="53">
        <v>3.0</v>
      </c>
      <c r="AA237" s="53">
        <v>3.0</v>
      </c>
      <c r="AB237" s="53">
        <v>4.0</v>
      </c>
      <c r="AC237" s="31"/>
      <c r="AD237" s="53"/>
      <c r="AE237" s="53"/>
      <c r="AF237" s="53"/>
      <c r="AG237" s="31"/>
      <c r="AH237" s="53"/>
      <c r="AI237" s="53"/>
      <c r="AJ237" s="53"/>
      <c r="AK237" s="31"/>
      <c r="AL237" s="53"/>
      <c r="AM237" s="53"/>
      <c r="AN237" s="53"/>
      <c r="AO237" s="64"/>
      <c r="AP237" s="64"/>
      <c r="AQ237" s="66"/>
      <c r="AR237" s="66"/>
      <c r="AS237" s="67"/>
      <c r="AT237" s="67"/>
      <c r="AU237" s="68"/>
      <c r="AV237" s="70">
        <v>3.0</v>
      </c>
      <c r="AW237" s="31">
        <f t="shared" si="101"/>
        <v>13</v>
      </c>
      <c r="AX237" s="29"/>
      <c r="AY237" s="75"/>
      <c r="AZ237" s="75"/>
      <c r="BA237" s="89"/>
      <c r="BB237" s="89"/>
      <c r="BC237" s="76"/>
      <c r="BD237" s="78">
        <v>1.0</v>
      </c>
      <c r="BE237" s="78">
        <v>2.0</v>
      </c>
      <c r="BF237" s="79">
        <v>2.0</v>
      </c>
      <c r="BG237" s="79">
        <v>2.0</v>
      </c>
      <c r="BH237" s="31">
        <f t="shared" si="102"/>
        <v>7</v>
      </c>
      <c r="BI237" s="81" t="s">
        <v>2074</v>
      </c>
      <c r="BJ237" s="203">
        <f>IF(ISBLANK(A237),"",VLOOKUP(LEFT(A237,1),Coordinate,2,FALSE))</f>
        <v>3</v>
      </c>
      <c r="BK237" s="83">
        <f t="shared" si="103"/>
        <v>3</v>
      </c>
      <c r="BL237" s="84">
        <f t="shared" si="104"/>
        <v>114</v>
      </c>
      <c r="BM237" s="54">
        <f>IF(ISBLANK(A237),"",vlookup(LEFT(A237,1),Coordinate,9,false))</f>
        <v>14</v>
      </c>
      <c r="BN237" s="54">
        <f>IF(ISBLANK(A237),"",VLOOKUP(MID(A237,2,1),Coordinate,9,false))</f>
        <v>11</v>
      </c>
      <c r="BO237" s="54">
        <f>IF(ISBLANK(A237),"",VLOOKUP(MID(A237,3,1),Coordinate,9,false))</f>
        <v>24</v>
      </c>
      <c r="BP237" s="54">
        <f>IF(ISBLANK(A237),"",VLOOKUP(MID(A237,4,1),Coordinate,9,false))</f>
        <v>12</v>
      </c>
      <c r="BQ237" s="54">
        <f>IF(ISBLANK(A237),"",VLOOKUP(MID(A237,5,1),Coordinate,9,false))</f>
        <v>15</v>
      </c>
      <c r="BR237" s="54">
        <f>IF(ISBLANK(A237),"",VLOOKUP(MID(A237,6,1),Coordinate,9,false))</f>
        <v>20</v>
      </c>
      <c r="BS237" s="84">
        <f>IF(ISBLANK(A237),"",VLOOKUP(RIGHT(A237,1),Coordinate,9,false))</f>
        <v>18</v>
      </c>
      <c r="BT237" s="52"/>
    </row>
    <row r="238">
      <c r="A238" s="304" t="s">
        <v>2075</v>
      </c>
      <c r="B238" s="302" t="str">
        <f>IF(ISBLANK(A238),"",if(C238="","N",if(VLOOKUP(BL238,NewPlanet,3,false)=C238,"Y","N")))</f>
        <v>Y</v>
      </c>
      <c r="C238" s="287" t="s">
        <v>1320</v>
      </c>
      <c r="D238" s="52"/>
      <c r="E238" s="53" t="s">
        <v>119</v>
      </c>
      <c r="F238" s="53" t="s">
        <v>119</v>
      </c>
      <c r="G238" s="52"/>
      <c r="H238" s="52"/>
      <c r="I238" s="54">
        <f t="shared" ref="I238:I258" si="105">IF(ISBLANK(A238),"",COUNTA(D238:H238))</f>
        <v>2</v>
      </c>
      <c r="J238" s="52"/>
      <c r="K238" s="52"/>
      <c r="L238" s="52"/>
      <c r="M238" s="53" t="s">
        <v>119</v>
      </c>
      <c r="N238" s="53"/>
      <c r="O238" s="54">
        <f t="shared" ref="O238:O258" si="106">IF(ISBLANK(A238),"",COUNTA(J238:N238))</f>
        <v>1</v>
      </c>
      <c r="P238" s="55" t="s">
        <v>124</v>
      </c>
      <c r="Q238" s="64"/>
      <c r="R238" s="57" t="s">
        <v>131</v>
      </c>
      <c r="S238" s="66"/>
      <c r="T238" s="59" t="s">
        <v>124</v>
      </c>
      <c r="U238" s="67"/>
      <c r="V238" s="68" t="s">
        <v>119</v>
      </c>
      <c r="W238" s="62"/>
      <c r="X238" s="52"/>
      <c r="Y238" s="29"/>
      <c r="Z238" s="53"/>
      <c r="AA238" s="53"/>
      <c r="AB238" s="53"/>
      <c r="AC238" s="31"/>
      <c r="AD238" s="53"/>
      <c r="AE238" s="53"/>
      <c r="AF238" s="53"/>
      <c r="AG238" s="31"/>
      <c r="AH238" s="53"/>
      <c r="AI238" s="53"/>
      <c r="AJ238" s="53"/>
      <c r="AK238" s="31"/>
      <c r="AL238" s="53"/>
      <c r="AM238" s="53"/>
      <c r="AN238" s="53"/>
      <c r="AO238" s="64"/>
      <c r="AP238" s="64"/>
      <c r="AQ238" s="66"/>
      <c r="AR238" s="66"/>
      <c r="AS238" s="67"/>
      <c r="AT238" s="67"/>
      <c r="AU238" s="68"/>
      <c r="AV238" s="70"/>
      <c r="AW238" s="31">
        <f t="shared" si="101"/>
        <v>0</v>
      </c>
      <c r="AX238" s="29"/>
      <c r="AY238" s="75"/>
      <c r="AZ238" s="75"/>
      <c r="BA238" s="89"/>
      <c r="BB238" s="89"/>
      <c r="BC238" s="76"/>
      <c r="BD238" s="78"/>
      <c r="BE238" s="78"/>
      <c r="BF238" s="79"/>
      <c r="BG238" s="79"/>
      <c r="BH238" s="31">
        <f t="shared" si="102"/>
        <v>0</v>
      </c>
      <c r="BI238" s="81" t="s">
        <v>2076</v>
      </c>
      <c r="BJ238" s="84">
        <f>IF(ISBLANK(A238),"",VLOOKUP(LEFT(A238,1),Coordinate,2,FALSE))</f>
        <v>3</v>
      </c>
      <c r="BK238" s="54">
        <f t="shared" si="103"/>
        <v>3</v>
      </c>
      <c r="BL238" s="303">
        <f t="shared" si="104"/>
        <v>80</v>
      </c>
      <c r="BM238" s="54">
        <f>IF(ISBLANK(A238),"",vlookup(LEFT(A238,1),Coordinate,9,false))</f>
        <v>14</v>
      </c>
      <c r="BN238" s="54">
        <f>IF(ISBLANK(A238),"",VLOOKUP(MID(A238,2,1),Coordinate,9,false))</f>
        <v>12</v>
      </c>
      <c r="BO238" s="54">
        <f>IF(ISBLANK(A238),"",VLOOKUP(MID(A238,3,1),Coordinate,9,false))</f>
        <v>8</v>
      </c>
      <c r="BP238" s="54">
        <f>IF(ISBLANK(A238),"",VLOOKUP(MID(A238,4,1),Coordinate,9,false))</f>
        <v>2</v>
      </c>
      <c r="BQ238" s="54">
        <f>IF(ISBLANK(A238),"",VLOOKUP(MID(A238,5,1),Coordinate,9,false))</f>
        <v>17</v>
      </c>
      <c r="BR238" s="54">
        <f>IF(ISBLANK(A238),"",VLOOKUP(MID(A238,6,1),Coordinate,9,false))</f>
        <v>14</v>
      </c>
      <c r="BS238" s="84">
        <f>IF(ISBLANK(A238),"",VLOOKUP(RIGHT(A238,1),Coordinate,9,false))</f>
        <v>13</v>
      </c>
      <c r="BT238" s="52"/>
    </row>
    <row r="239">
      <c r="A239" s="305" t="s">
        <v>2077</v>
      </c>
      <c r="B239" s="302" t="str">
        <f>IF(ISBLANK(A239),"",if(C239="","N",if(VLOOKUP(BL239,NewPlanet,3,false)=C239,"Y","N")))</f>
        <v>Y</v>
      </c>
      <c r="C239" s="306" t="s">
        <v>2078</v>
      </c>
      <c r="D239" s="53" t="s">
        <v>119</v>
      </c>
      <c r="E239" s="52"/>
      <c r="F239" s="52"/>
      <c r="G239" s="52"/>
      <c r="H239" s="53" t="s">
        <v>119</v>
      </c>
      <c r="I239" s="54">
        <f t="shared" si="105"/>
        <v>2</v>
      </c>
      <c r="J239" s="52"/>
      <c r="K239" s="52"/>
      <c r="L239" s="53"/>
      <c r="M239" s="53"/>
      <c r="N239" s="53" t="s">
        <v>119</v>
      </c>
      <c r="O239" s="54">
        <f t="shared" si="106"/>
        <v>1</v>
      </c>
      <c r="P239" s="55" t="s">
        <v>394</v>
      </c>
      <c r="Q239" s="64"/>
      <c r="R239" s="57" t="s">
        <v>394</v>
      </c>
      <c r="S239" s="66"/>
      <c r="T239" s="59" t="s">
        <v>394</v>
      </c>
      <c r="U239" s="67"/>
      <c r="V239" s="68" t="s">
        <v>119</v>
      </c>
      <c r="W239" s="62"/>
      <c r="X239" s="53"/>
      <c r="Y239" s="29"/>
      <c r="Z239" s="53">
        <v>5.0</v>
      </c>
      <c r="AA239" s="53">
        <v>3.0</v>
      </c>
      <c r="AB239" s="53">
        <v>5.0</v>
      </c>
      <c r="AC239" s="31"/>
      <c r="AD239" s="52"/>
      <c r="AE239" s="53"/>
      <c r="AF239" s="52"/>
      <c r="AG239" s="31"/>
      <c r="AH239" s="52"/>
      <c r="AI239" s="52"/>
      <c r="AJ239" s="52"/>
      <c r="AK239" s="31"/>
      <c r="AL239" s="52"/>
      <c r="AM239" s="52"/>
      <c r="AN239" s="52"/>
      <c r="AO239" s="64"/>
      <c r="AP239" s="56"/>
      <c r="AQ239" s="58"/>
      <c r="AR239" s="58"/>
      <c r="AS239" s="60"/>
      <c r="AT239" s="60"/>
      <c r="AU239" s="61"/>
      <c r="AV239" s="62"/>
      <c r="AW239" s="31">
        <f t="shared" si="101"/>
        <v>13</v>
      </c>
      <c r="AX239" s="29"/>
      <c r="AY239" s="75"/>
      <c r="AZ239" s="75"/>
      <c r="BA239" s="89"/>
      <c r="BB239" s="89"/>
      <c r="BC239" s="76"/>
      <c r="BD239" s="78">
        <v>2.0</v>
      </c>
      <c r="BE239" s="78">
        <v>5.0</v>
      </c>
      <c r="BF239" s="79"/>
      <c r="BG239" s="79"/>
      <c r="BH239" s="31">
        <f t="shared" si="102"/>
        <v>7</v>
      </c>
      <c r="BI239" s="81"/>
      <c r="BJ239" s="84">
        <f>IF(ISBLANK(A239),"",VLOOKUP(LEFT(A239,1),Coordinate,2,FALSE))</f>
        <v>3</v>
      </c>
      <c r="BK239" s="54">
        <f t="shared" si="103"/>
        <v>3</v>
      </c>
      <c r="BL239" s="303">
        <f t="shared" si="104"/>
        <v>87</v>
      </c>
      <c r="BM239" s="54">
        <f>IF(ISBLANK(A239),"",vlookup(LEFT(A239,1),Coordinate,9,false))</f>
        <v>14</v>
      </c>
      <c r="BN239" s="54">
        <f>IF(ISBLANK(A239),"",VLOOKUP(MID(A239,2,1),Coordinate,9,false))</f>
        <v>17</v>
      </c>
      <c r="BO239" s="54">
        <f>IF(ISBLANK(A239),"",VLOOKUP(MID(A239,3,1),Coordinate,9,false))</f>
        <v>0</v>
      </c>
      <c r="BP239" s="54">
        <f>IF(ISBLANK(A239),"",VLOOKUP(MID(A239,4,1),Coordinate,9,false))</f>
        <v>11</v>
      </c>
      <c r="BQ239" s="54">
        <f>IF(ISBLANK(A239),"",VLOOKUP(MID(A239,5,1),Coordinate,9,false))</f>
        <v>18</v>
      </c>
      <c r="BR239" s="54">
        <f>IF(ISBLANK(A239),"",VLOOKUP(MID(A239,6,1),Coordinate,9,false))</f>
        <v>4</v>
      </c>
      <c r="BS239" s="84">
        <f>IF(ISBLANK(A239),"",VLOOKUP(RIGHT(A239,1),Coordinate,9,false))</f>
        <v>23</v>
      </c>
      <c r="BT239" s="52"/>
    </row>
    <row r="240">
      <c r="A240" s="305" t="s">
        <v>2079</v>
      </c>
      <c r="B240" s="302" t="str">
        <f>IF(ISBLANK(A240),"",if(C240="","N",if(VLOOKUP(BL240,NewPlanet,3,false)=C240,"Y","N")))</f>
        <v>Y</v>
      </c>
      <c r="C240" s="287" t="s">
        <v>1390</v>
      </c>
      <c r="D240" s="53" t="s">
        <v>119</v>
      </c>
      <c r="E240" s="53" t="s">
        <v>119</v>
      </c>
      <c r="F240" s="52"/>
      <c r="G240" s="52"/>
      <c r="H240" s="52"/>
      <c r="I240" s="54">
        <f t="shared" si="105"/>
        <v>2</v>
      </c>
      <c r="J240" s="53"/>
      <c r="K240" s="52"/>
      <c r="L240" s="53" t="s">
        <v>119</v>
      </c>
      <c r="M240" s="52"/>
      <c r="N240" s="53"/>
      <c r="O240" s="54">
        <f t="shared" si="106"/>
        <v>1</v>
      </c>
      <c r="P240" s="55" t="s">
        <v>123</v>
      </c>
      <c r="Q240" s="56"/>
      <c r="R240" s="57" t="s">
        <v>124</v>
      </c>
      <c r="S240" s="58"/>
      <c r="T240" s="59" t="s">
        <v>124</v>
      </c>
      <c r="U240" s="67"/>
      <c r="V240" s="68"/>
      <c r="W240" s="62"/>
      <c r="X240" s="52"/>
      <c r="Y240" s="63"/>
      <c r="Z240" s="53"/>
      <c r="AA240" s="53"/>
      <c r="AB240" s="52"/>
      <c r="AC240" s="65"/>
      <c r="AD240" s="52"/>
      <c r="AE240" s="52"/>
      <c r="AF240" s="52"/>
      <c r="AG240" s="65"/>
      <c r="AH240" s="52"/>
      <c r="AI240" s="52"/>
      <c r="AJ240" s="52"/>
      <c r="AK240" s="65"/>
      <c r="AL240" s="52"/>
      <c r="AM240" s="52"/>
      <c r="AN240" s="52"/>
      <c r="AO240" s="56"/>
      <c r="AP240" s="56"/>
      <c r="AQ240" s="66"/>
      <c r="AR240" s="58"/>
      <c r="AS240" s="60"/>
      <c r="AT240" s="60"/>
      <c r="AU240" s="61"/>
      <c r="AV240" s="62"/>
      <c r="AW240" s="31"/>
      <c r="AX240" s="63"/>
      <c r="AY240" s="69"/>
      <c r="AZ240" s="69"/>
      <c r="BA240" s="71"/>
      <c r="BB240" s="71"/>
      <c r="BC240" s="76"/>
      <c r="BD240" s="78"/>
      <c r="BE240" s="73"/>
      <c r="BF240" s="74"/>
      <c r="BG240" s="74"/>
      <c r="BH240" s="31">
        <f t="shared" si="102"/>
        <v>0</v>
      </c>
      <c r="BI240" s="139"/>
      <c r="BJ240" s="84">
        <f>IF(ISBLANK(A240),"",VLOOKUP(LEFT(A240,1),Coordinate,2,FALSE))</f>
        <v>3</v>
      </c>
      <c r="BK240" s="54">
        <f t="shared" si="103"/>
        <v>3</v>
      </c>
      <c r="BL240" s="303">
        <f t="shared" si="104"/>
        <v>122</v>
      </c>
      <c r="BM240" s="54">
        <f>IF(ISBLANK(A240),"",vlookup(LEFT(A240,1),Coordinate,9,false))</f>
        <v>14</v>
      </c>
      <c r="BN240" s="54">
        <f>IF(ISBLANK(A240),"",VLOOKUP(MID(A240,2,1),Coordinate,9,false))</f>
        <v>19</v>
      </c>
      <c r="BO240" s="54">
        <f>IF(ISBLANK(A240),"",VLOOKUP(MID(A240,3,1),Coordinate,9,false))</f>
        <v>20</v>
      </c>
      <c r="BP240" s="54">
        <f>IF(ISBLANK(A240),"",VLOOKUP(MID(A240,4,1),Coordinate,9,false))</f>
        <v>19</v>
      </c>
      <c r="BQ240" s="54">
        <f>IF(ISBLANK(A240),"",VLOOKUP(MID(A240,5,1),Coordinate,9,false))</f>
        <v>24</v>
      </c>
      <c r="BR240" s="54">
        <f>IF(ISBLANK(A240),"",VLOOKUP(MID(A240,6,1),Coordinate,9,false))</f>
        <v>5</v>
      </c>
      <c r="BS240" s="84">
        <f>IF(ISBLANK(A240),"",VLOOKUP(RIGHT(A240,1),Coordinate,9,false))</f>
        <v>21</v>
      </c>
      <c r="BT240" s="53"/>
    </row>
    <row r="241">
      <c r="A241" s="305" t="s">
        <v>1824</v>
      </c>
      <c r="B241" s="302" t="str">
        <f>IF(ISBLANK(A241),"",if(C241="","N",if(VLOOKUP(BL241,NewPlanet,3,false)=C241,"Y","N")))</f>
        <v>Y</v>
      </c>
      <c r="C241" s="287" t="s">
        <v>1189</v>
      </c>
      <c r="D241" s="53" t="s">
        <v>119</v>
      </c>
      <c r="E241" s="53" t="s">
        <v>119</v>
      </c>
      <c r="F241" s="52"/>
      <c r="G241" s="52"/>
      <c r="H241" s="52"/>
      <c r="I241" s="54">
        <f t="shared" si="105"/>
        <v>2</v>
      </c>
      <c r="J241" s="53" t="s">
        <v>119</v>
      </c>
      <c r="K241" s="52"/>
      <c r="L241" s="52"/>
      <c r="M241" s="52"/>
      <c r="N241" s="53" t="s">
        <v>119</v>
      </c>
      <c r="O241" s="54">
        <f t="shared" si="106"/>
        <v>2</v>
      </c>
      <c r="P241" s="55" t="s">
        <v>124</v>
      </c>
      <c r="Q241" s="56"/>
      <c r="R241" s="57" t="s">
        <v>123</v>
      </c>
      <c r="S241" s="58"/>
      <c r="T241" s="59" t="s">
        <v>125</v>
      </c>
      <c r="U241" s="67" t="s">
        <v>119</v>
      </c>
      <c r="V241" s="68" t="s">
        <v>119</v>
      </c>
      <c r="W241" s="62"/>
      <c r="X241" s="52"/>
      <c r="Y241" s="63"/>
      <c r="Z241" s="53">
        <v>3.0</v>
      </c>
      <c r="AA241" s="53">
        <v>2.0</v>
      </c>
      <c r="AB241" s="52"/>
      <c r="AC241" s="65"/>
      <c r="AD241" s="52"/>
      <c r="AE241" s="52"/>
      <c r="AF241" s="52"/>
      <c r="AG241" s="65"/>
      <c r="AH241" s="52"/>
      <c r="AI241" s="52"/>
      <c r="AJ241" s="52"/>
      <c r="AK241" s="65"/>
      <c r="AL241" s="52"/>
      <c r="AM241" s="52"/>
      <c r="AN241" s="52"/>
      <c r="AO241" s="56"/>
      <c r="AP241" s="56"/>
      <c r="AQ241" s="66">
        <v>3.0</v>
      </c>
      <c r="AR241" s="58"/>
      <c r="AS241" s="60"/>
      <c r="AT241" s="60"/>
      <c r="AU241" s="61"/>
      <c r="AV241" s="62"/>
      <c r="AW241" s="31">
        <f t="shared" ref="AW241:AW306" si="107">IF(ISBLANK(R241),"",SUM(Z241:AS241,AU241:AV241))</f>
        <v>8</v>
      </c>
      <c r="AX241" s="63"/>
      <c r="AY241" s="69"/>
      <c r="AZ241" s="69"/>
      <c r="BA241" s="71"/>
      <c r="BB241" s="71"/>
      <c r="BC241" s="76">
        <v>4.0</v>
      </c>
      <c r="BD241" s="78">
        <v>8.0</v>
      </c>
      <c r="BE241" s="73"/>
      <c r="BF241" s="74"/>
      <c r="BG241" s="74"/>
      <c r="BH241" s="31">
        <f t="shared" si="102"/>
        <v>12</v>
      </c>
      <c r="BI241" s="139"/>
      <c r="BJ241" s="84">
        <f>IF(ISBLANK(A241),"",VLOOKUP(LEFT(A241,1),Coordinate,2,FALSE))</f>
        <v>4</v>
      </c>
      <c r="BK241" s="54">
        <f t="shared" si="103"/>
        <v>4</v>
      </c>
      <c r="BL241" s="303">
        <f t="shared" si="104"/>
        <v>15</v>
      </c>
      <c r="BM241" s="54">
        <f>IF(ISBLANK(A241),"",vlookup(LEFT(A241,1),Coordinate,9,false))</f>
        <v>15</v>
      </c>
      <c r="BN241" s="54">
        <f>IF(ISBLANK(A241),"",VLOOKUP(MID(A241,2,1),Coordinate,9,false))</f>
        <v>0</v>
      </c>
      <c r="BO241" s="54">
        <f>IF(ISBLANK(A241),"",VLOOKUP(MID(A241,3,1),Coordinate,9,false))</f>
        <v>0</v>
      </c>
      <c r="BP241" s="54">
        <f>IF(ISBLANK(A241),"",VLOOKUP(MID(A241,4,1),Coordinate,9,false))</f>
        <v>0</v>
      </c>
      <c r="BQ241" s="54">
        <f>IF(ISBLANK(A241),"",VLOOKUP(MID(A241,5,1),Coordinate,9,false))</f>
        <v>0</v>
      </c>
      <c r="BR241" s="54">
        <f>IF(ISBLANK(A241),"",VLOOKUP(MID(A241,6,1),Coordinate,9,false))</f>
        <v>0</v>
      </c>
      <c r="BS241" s="84">
        <f>IF(ISBLANK(A241),"",VLOOKUP(RIGHT(A241,1),Coordinate,9,false))</f>
        <v>0</v>
      </c>
      <c r="BT241" s="53"/>
    </row>
    <row r="242">
      <c r="A242" s="305" t="s">
        <v>2080</v>
      </c>
      <c r="B242" s="302" t="str">
        <f>IF(ISBLANK(A242),"",if(C242="","N",if(VLOOKUP(BL242,NewPlanet,3,false)=C242,"Y","N")))</f>
        <v>Y</v>
      </c>
      <c r="C242" s="316" t="s">
        <v>1252</v>
      </c>
      <c r="D242" s="53" t="s">
        <v>119</v>
      </c>
      <c r="E242" s="52"/>
      <c r="F242" s="52"/>
      <c r="G242" s="52"/>
      <c r="H242" s="53" t="s">
        <v>119</v>
      </c>
      <c r="I242" s="54">
        <f t="shared" si="105"/>
        <v>2</v>
      </c>
      <c r="J242" s="52"/>
      <c r="K242" s="52"/>
      <c r="L242" s="53" t="s">
        <v>119</v>
      </c>
      <c r="M242" s="53" t="s">
        <v>119</v>
      </c>
      <c r="N242" s="52"/>
      <c r="O242" s="54">
        <f t="shared" si="106"/>
        <v>2</v>
      </c>
      <c r="P242" s="55" t="s">
        <v>123</v>
      </c>
      <c r="Q242" s="64"/>
      <c r="R242" s="57" t="s">
        <v>124</v>
      </c>
      <c r="S242" s="66"/>
      <c r="T242" s="59" t="s">
        <v>124</v>
      </c>
      <c r="U242" s="67"/>
      <c r="V242" s="61"/>
      <c r="W242" s="62"/>
      <c r="X242" s="53" t="s">
        <v>119</v>
      </c>
      <c r="Y242" s="29"/>
      <c r="Z242" s="53">
        <v>3.0</v>
      </c>
      <c r="AA242" s="53">
        <v>6.0</v>
      </c>
      <c r="AB242" s="53">
        <v>5.0</v>
      </c>
      <c r="AC242" s="31"/>
      <c r="AD242" s="52"/>
      <c r="AE242" s="53">
        <v>1.0</v>
      </c>
      <c r="AF242" s="52"/>
      <c r="AG242" s="31"/>
      <c r="AH242" s="52"/>
      <c r="AI242" s="52"/>
      <c r="AJ242" s="52"/>
      <c r="AK242" s="31"/>
      <c r="AL242" s="52"/>
      <c r="AM242" s="52"/>
      <c r="AN242" s="52"/>
      <c r="AO242" s="64">
        <v>5.0</v>
      </c>
      <c r="AP242" s="56"/>
      <c r="AQ242" s="58"/>
      <c r="AR242" s="58"/>
      <c r="AS242" s="60"/>
      <c r="AT242" s="60"/>
      <c r="AU242" s="61"/>
      <c r="AV242" s="62"/>
      <c r="AW242" s="31">
        <f t="shared" si="107"/>
        <v>20</v>
      </c>
      <c r="AX242" s="29"/>
      <c r="AY242" s="75"/>
      <c r="AZ242" s="75"/>
      <c r="BA242" s="89"/>
      <c r="BB242" s="89"/>
      <c r="BC242" s="76"/>
      <c r="BD242" s="78"/>
      <c r="BE242" s="78"/>
      <c r="BF242" s="79"/>
      <c r="BG242" s="79"/>
      <c r="BH242" s="31">
        <f t="shared" si="102"/>
        <v>0</v>
      </c>
      <c r="BI242" s="81"/>
      <c r="BJ242" s="84">
        <f>IF(ISBLANK(A242),"",VLOOKUP(LEFT(A242,1),Coordinate,2,FALSE))</f>
        <v>4</v>
      </c>
      <c r="BK242" s="54">
        <f t="shared" si="103"/>
        <v>4</v>
      </c>
      <c r="BL242" s="303">
        <f t="shared" si="104"/>
        <v>50</v>
      </c>
      <c r="BM242" s="54">
        <f>IF(ISBLANK(A242),"",vlookup(LEFT(A242,1),Coordinate,9,false))</f>
        <v>15</v>
      </c>
      <c r="BN242" s="54">
        <f>IF(ISBLANK(A242),"",VLOOKUP(MID(A242,2,1),Coordinate,9,false))</f>
        <v>0</v>
      </c>
      <c r="BO242" s="54">
        <f>IF(ISBLANK(A242),"",VLOOKUP(MID(A242,3,1),Coordinate,9,false))</f>
        <v>11</v>
      </c>
      <c r="BP242" s="54">
        <f>IF(ISBLANK(A242),"",VLOOKUP(MID(A242,4,1),Coordinate,9,false))</f>
        <v>0</v>
      </c>
      <c r="BQ242" s="54">
        <f>IF(ISBLANK(A242),"",VLOOKUP(MID(A242,5,1),Coordinate,9,false))</f>
        <v>3</v>
      </c>
      <c r="BR242" s="54">
        <f>IF(ISBLANK(A242),"",VLOOKUP(MID(A242,6,1),Coordinate,9,false))</f>
        <v>8</v>
      </c>
      <c r="BS242" s="84">
        <f>IF(ISBLANK(A242),"",VLOOKUP(RIGHT(A242,1),Coordinate,9,false))</f>
        <v>13</v>
      </c>
      <c r="BT242" s="53"/>
    </row>
    <row r="243">
      <c r="A243" s="305" t="s">
        <v>2081</v>
      </c>
      <c r="B243" s="302" t="str">
        <f>IF(ISBLANK(A243),"",if(C243="","N",if(VLOOKUP(BL243,NewPlanet,3,false)=C243,"Y","N")))</f>
        <v>Y</v>
      </c>
      <c r="C243" s="287" t="s">
        <v>1265</v>
      </c>
      <c r="D243" s="52"/>
      <c r="E243" s="53" t="s">
        <v>119</v>
      </c>
      <c r="F243" s="52"/>
      <c r="G243" s="53" t="s">
        <v>119</v>
      </c>
      <c r="H243" s="52"/>
      <c r="I243" s="54">
        <f t="shared" si="105"/>
        <v>2</v>
      </c>
      <c r="J243" s="53" t="s">
        <v>119</v>
      </c>
      <c r="K243" s="53" t="s">
        <v>119</v>
      </c>
      <c r="L243" s="52"/>
      <c r="M243" s="52"/>
      <c r="N243" s="52"/>
      <c r="O243" s="54">
        <f t="shared" si="106"/>
        <v>2</v>
      </c>
      <c r="P243" s="55" t="s">
        <v>123</v>
      </c>
      <c r="Q243" s="64" t="s">
        <v>119</v>
      </c>
      <c r="R243" s="57" t="s">
        <v>131</v>
      </c>
      <c r="S243" s="66" t="s">
        <v>119</v>
      </c>
      <c r="T243" s="59" t="s">
        <v>124</v>
      </c>
      <c r="U243" s="67"/>
      <c r="V243" s="68" t="s">
        <v>119</v>
      </c>
      <c r="W243" s="62"/>
      <c r="X243" s="52"/>
      <c r="Y243" s="63"/>
      <c r="Z243" s="53" t="s">
        <v>119</v>
      </c>
      <c r="AA243" s="53" t="s">
        <v>119</v>
      </c>
      <c r="AB243" s="53" t="s">
        <v>119</v>
      </c>
      <c r="AC243" s="65"/>
      <c r="AD243" s="52"/>
      <c r="AE243" s="52"/>
      <c r="AF243" s="52"/>
      <c r="AG243" s="65"/>
      <c r="AH243" s="52"/>
      <c r="AI243" s="52"/>
      <c r="AJ243" s="52"/>
      <c r="AK243" s="65"/>
      <c r="AL243" s="52"/>
      <c r="AM243" s="52"/>
      <c r="AN243" s="52"/>
      <c r="AO243" s="56"/>
      <c r="AP243" s="56"/>
      <c r="AQ243" s="58"/>
      <c r="AR243" s="66" t="s">
        <v>119</v>
      </c>
      <c r="AS243" s="60"/>
      <c r="AT243" s="60"/>
      <c r="AU243" s="61"/>
      <c r="AV243" s="62"/>
      <c r="AW243" s="31">
        <f t="shared" si="107"/>
        <v>0</v>
      </c>
      <c r="AX243" s="63"/>
      <c r="AY243" s="75" t="s">
        <v>119</v>
      </c>
      <c r="AZ243" s="75"/>
      <c r="BA243" s="89"/>
      <c r="BB243" s="89"/>
      <c r="BC243" s="76"/>
      <c r="BD243" s="78" t="s">
        <v>119</v>
      </c>
      <c r="BE243" s="78"/>
      <c r="BF243" s="79"/>
      <c r="BG243" s="79"/>
      <c r="BH243" s="31">
        <f t="shared" si="102"/>
        <v>0</v>
      </c>
      <c r="BI243" s="81" t="s">
        <v>2082</v>
      </c>
      <c r="BJ243" s="84">
        <f>IF(ISBLANK(A243),"",VLOOKUP(LEFT(A243,1),Coordinate,2,FALSE))</f>
        <v>4</v>
      </c>
      <c r="BK243" s="54">
        <f t="shared" si="103"/>
        <v>4</v>
      </c>
      <c r="BL243" s="303">
        <f t="shared" si="104"/>
        <v>57</v>
      </c>
      <c r="BM243" s="54">
        <f>IF(ISBLANK(A243),"",vlookup(LEFT(A243,1),Coordinate,9,false))</f>
        <v>15</v>
      </c>
      <c r="BN243" s="54">
        <f>IF(ISBLANK(A243),"",VLOOKUP(MID(A243,2,1),Coordinate,9,false))</f>
        <v>0</v>
      </c>
      <c r="BO243" s="54">
        <f>IF(ISBLANK(A243),"",VLOOKUP(MID(A243,3,1),Coordinate,9,false))</f>
        <v>11</v>
      </c>
      <c r="BP243" s="54">
        <f>IF(ISBLANK(A243),"",VLOOKUP(MID(A243,4,1),Coordinate,9,false))</f>
        <v>4</v>
      </c>
      <c r="BQ243" s="54">
        <f>IF(ISBLANK(A243),"",VLOOKUP(MID(A243,5,1),Coordinate,9,false))</f>
        <v>14</v>
      </c>
      <c r="BR243" s="54">
        <f>IF(ISBLANK(A243),"",VLOOKUP(MID(A243,6,1),Coordinate,9,false))</f>
        <v>0</v>
      </c>
      <c r="BS243" s="84">
        <f>IF(ISBLANK(A243),"",VLOOKUP(RIGHT(A243,1),Coordinate,9,false))</f>
        <v>13</v>
      </c>
      <c r="BT243" s="53"/>
    </row>
    <row r="244">
      <c r="A244" s="304" t="s">
        <v>2083</v>
      </c>
      <c r="B244" s="302" t="str">
        <f>IF(ISBLANK(A244),"",if(C244="","N",if(VLOOKUP(BL244,NewPlanet,3,false)=C244,"Y","N")))</f>
        <v>Y</v>
      </c>
      <c r="C244" s="287" t="s">
        <v>1683</v>
      </c>
      <c r="D244" s="53" t="s">
        <v>119</v>
      </c>
      <c r="E244" s="52"/>
      <c r="F244" s="52"/>
      <c r="G244" s="52"/>
      <c r="H244" s="53" t="s">
        <v>119</v>
      </c>
      <c r="I244" s="54">
        <f t="shared" si="105"/>
        <v>2</v>
      </c>
      <c r="J244" s="52"/>
      <c r="K244" s="52"/>
      <c r="L244" s="53" t="s">
        <v>119</v>
      </c>
      <c r="M244" s="53" t="s">
        <v>119</v>
      </c>
      <c r="N244" s="52"/>
      <c r="O244" s="54">
        <f t="shared" si="106"/>
        <v>2</v>
      </c>
      <c r="P244" s="55" t="s">
        <v>124</v>
      </c>
      <c r="Q244" s="64"/>
      <c r="R244" s="57" t="s">
        <v>124</v>
      </c>
      <c r="S244" s="66"/>
      <c r="T244" s="59" t="s">
        <v>125</v>
      </c>
      <c r="U244" s="67" t="s">
        <v>119</v>
      </c>
      <c r="V244" s="61"/>
      <c r="W244" s="62"/>
      <c r="X244" s="53" t="s">
        <v>119</v>
      </c>
      <c r="Y244" s="29"/>
      <c r="Z244" s="53">
        <v>2.0</v>
      </c>
      <c r="AA244" s="53">
        <v>4.0</v>
      </c>
      <c r="AB244" s="53">
        <v>4.0</v>
      </c>
      <c r="AC244" s="31"/>
      <c r="AD244" s="53"/>
      <c r="AE244" s="53"/>
      <c r="AF244" s="53"/>
      <c r="AG244" s="31"/>
      <c r="AH244" s="53">
        <v>1.0</v>
      </c>
      <c r="AI244" s="53"/>
      <c r="AJ244" s="53"/>
      <c r="AK244" s="31"/>
      <c r="AL244" s="53"/>
      <c r="AM244" s="53"/>
      <c r="AN244" s="53"/>
      <c r="AO244" s="64"/>
      <c r="AP244" s="64"/>
      <c r="AQ244" s="66"/>
      <c r="AR244" s="66"/>
      <c r="AS244" s="67"/>
      <c r="AT244" s="67"/>
      <c r="AU244" s="68"/>
      <c r="AV244" s="70"/>
      <c r="AW244" s="31">
        <f t="shared" si="107"/>
        <v>11</v>
      </c>
      <c r="AX244" s="29"/>
      <c r="AY244" s="75"/>
      <c r="AZ244" s="75"/>
      <c r="BA244" s="89"/>
      <c r="BB244" s="89"/>
      <c r="BC244" s="76">
        <v>9.0</v>
      </c>
      <c r="BD244" s="78"/>
      <c r="BE244" s="78"/>
      <c r="BF244" s="79"/>
      <c r="BG244" s="79"/>
      <c r="BH244" s="31">
        <f t="shared" si="102"/>
        <v>9</v>
      </c>
      <c r="BI244" s="81" t="s">
        <v>2084</v>
      </c>
      <c r="BJ244" s="84">
        <f>IF(ISBLANK(A244),"",VLOOKUP(LEFT(A244,1),Coordinate,2,FALSE))</f>
        <v>4</v>
      </c>
      <c r="BK244" s="54">
        <f t="shared" si="103"/>
        <v>4</v>
      </c>
      <c r="BL244" s="303">
        <f t="shared" si="104"/>
        <v>81</v>
      </c>
      <c r="BM244" s="54">
        <f>IF(ISBLANK(A244),"",vlookup(LEFT(A244,1),Coordinate,9,false))</f>
        <v>15</v>
      </c>
      <c r="BN244" s="54">
        <f>IF(ISBLANK(A244),"",VLOOKUP(MID(A244,2,1),Coordinate,9,false))</f>
        <v>4</v>
      </c>
      <c r="BO244" s="54">
        <f>IF(ISBLANK(A244),"",VLOOKUP(MID(A244,3,1),Coordinate,9,false))</f>
        <v>6</v>
      </c>
      <c r="BP244" s="54">
        <f>IF(ISBLANK(A244),"",VLOOKUP(MID(A244,4,1),Coordinate,9,false))</f>
        <v>0</v>
      </c>
      <c r="BQ244" s="54">
        <f>IF(ISBLANK(A244),"",VLOOKUP(MID(A244,5,1),Coordinate,9,false))</f>
        <v>18</v>
      </c>
      <c r="BR244" s="54">
        <f>IF(ISBLANK(A244),"",VLOOKUP(MID(A244,6,1),Coordinate,9,false))</f>
        <v>20</v>
      </c>
      <c r="BS244" s="84">
        <f>IF(ISBLANK(A244),"",VLOOKUP(RIGHT(A244,1),Coordinate,9,false))</f>
        <v>18</v>
      </c>
      <c r="BT244" s="53"/>
    </row>
    <row r="245">
      <c r="A245" s="305" t="s">
        <v>2085</v>
      </c>
      <c r="B245" s="302" t="str">
        <f>IF(ISBLANK(A245),"",if(C245="","N",if(VLOOKUP(BL245,NewPlanet,3,false)=C245,"Y","N")))</f>
        <v>Y</v>
      </c>
      <c r="C245" s="287" t="s">
        <v>1320</v>
      </c>
      <c r="D245" s="52"/>
      <c r="E245" s="53" t="s">
        <v>119</v>
      </c>
      <c r="F245" s="53" t="s">
        <v>119</v>
      </c>
      <c r="G245" s="52"/>
      <c r="H245" s="52"/>
      <c r="I245" s="54">
        <f t="shared" si="105"/>
        <v>2</v>
      </c>
      <c r="J245" s="52"/>
      <c r="K245" s="52"/>
      <c r="L245" s="53" t="s">
        <v>119</v>
      </c>
      <c r="M245" s="53" t="s">
        <v>119</v>
      </c>
      <c r="N245" s="52"/>
      <c r="O245" s="54">
        <f t="shared" si="106"/>
        <v>2</v>
      </c>
      <c r="P245" s="55" t="s">
        <v>123</v>
      </c>
      <c r="Q245" s="64" t="s">
        <v>119</v>
      </c>
      <c r="R245" s="57" t="s">
        <v>124</v>
      </c>
      <c r="S245" s="66"/>
      <c r="T245" s="59" t="s">
        <v>124</v>
      </c>
      <c r="U245" s="67"/>
      <c r="V245" s="61"/>
      <c r="W245" s="62"/>
      <c r="X245" s="52"/>
      <c r="Y245" s="63"/>
      <c r="Z245" s="52"/>
      <c r="AA245" s="52"/>
      <c r="AB245" s="52"/>
      <c r="AC245" s="65"/>
      <c r="AD245" s="52"/>
      <c r="AE245" s="52"/>
      <c r="AF245" s="52"/>
      <c r="AG245" s="65"/>
      <c r="AH245" s="52"/>
      <c r="AI245" s="52"/>
      <c r="AJ245" s="52"/>
      <c r="AK245" s="65"/>
      <c r="AL245" s="52"/>
      <c r="AM245" s="52"/>
      <c r="AN245" s="52"/>
      <c r="AO245" s="56"/>
      <c r="AP245" s="56"/>
      <c r="AQ245" s="58"/>
      <c r="AR245" s="58"/>
      <c r="AS245" s="60"/>
      <c r="AT245" s="60"/>
      <c r="AU245" s="61"/>
      <c r="AV245" s="62"/>
      <c r="AW245" s="31">
        <f t="shared" si="107"/>
        <v>0</v>
      </c>
      <c r="AX245" s="63"/>
      <c r="AY245" s="75"/>
      <c r="AZ245" s="75"/>
      <c r="BA245" s="89"/>
      <c r="BB245" s="89"/>
      <c r="BC245" s="76"/>
      <c r="BD245" s="78"/>
      <c r="BE245" s="78"/>
      <c r="BF245" s="79"/>
      <c r="BG245" s="79"/>
      <c r="BH245" s="31">
        <f t="shared" si="102"/>
        <v>0</v>
      </c>
      <c r="BI245" s="81" t="s">
        <v>2086</v>
      </c>
      <c r="BJ245" s="84">
        <f>IF(ISBLANK(A245),"",VLOOKUP(LEFT(A245,1),Coordinate,2,FALSE))</f>
        <v>4</v>
      </c>
      <c r="BK245" s="54">
        <f t="shared" si="103"/>
        <v>4</v>
      </c>
      <c r="BL245" s="303">
        <f t="shared" si="104"/>
        <v>80</v>
      </c>
      <c r="BM245" s="54">
        <f>IF(ISBLANK(A245),"",vlookup(LEFT(A245,1),Coordinate,9,false))</f>
        <v>15</v>
      </c>
      <c r="BN245" s="54">
        <f>IF(ISBLANK(A245),"",VLOOKUP(MID(A245,2,1),Coordinate,9,false))</f>
        <v>4</v>
      </c>
      <c r="BO245" s="54">
        <f>IF(ISBLANK(A245),"",VLOOKUP(MID(A245,3,1),Coordinate,9,false))</f>
        <v>13</v>
      </c>
      <c r="BP245" s="54">
        <f>IF(ISBLANK(A245),"",VLOOKUP(MID(A245,4,1),Coordinate,9,false))</f>
        <v>8</v>
      </c>
      <c r="BQ245" s="54">
        <f>IF(ISBLANK(A245),"",VLOOKUP(MID(A245,5,1),Coordinate,9,false))</f>
        <v>18</v>
      </c>
      <c r="BR245" s="54">
        <f>IF(ISBLANK(A245),"",VLOOKUP(MID(A245,6,1),Coordinate,9,false))</f>
        <v>4</v>
      </c>
      <c r="BS245" s="84">
        <f>IF(ISBLANK(A245),"",VLOOKUP(RIGHT(A245,1),Coordinate,9,false))</f>
        <v>18</v>
      </c>
      <c r="BT245" s="53"/>
    </row>
    <row r="246">
      <c r="A246" s="313" t="s">
        <v>2087</v>
      </c>
      <c r="B246" s="302" t="str">
        <f>IF(ISBLANK(A246),"",if(C246="","N",if(VLOOKUP(BL246,NewPlanet,3,false)=C246,"Y","N")))</f>
        <v>Y</v>
      </c>
      <c r="C246" s="287" t="s">
        <v>1275</v>
      </c>
      <c r="D246" s="52"/>
      <c r="E246" s="53" t="s">
        <v>119</v>
      </c>
      <c r="F246" s="52"/>
      <c r="G246" s="53" t="s">
        <v>119</v>
      </c>
      <c r="H246" s="52"/>
      <c r="I246" s="54">
        <f t="shared" si="105"/>
        <v>2</v>
      </c>
      <c r="J246" s="52"/>
      <c r="K246" s="52"/>
      <c r="L246" s="53" t="s">
        <v>119</v>
      </c>
      <c r="M246" s="53" t="s">
        <v>119</v>
      </c>
      <c r="N246" s="52"/>
      <c r="O246" s="54">
        <f t="shared" si="106"/>
        <v>2</v>
      </c>
      <c r="P246" s="55" t="s">
        <v>123</v>
      </c>
      <c r="Q246" s="64" t="s">
        <v>121</v>
      </c>
      <c r="R246" s="57" t="s">
        <v>124</v>
      </c>
      <c r="S246" s="58"/>
      <c r="T246" s="59" t="s">
        <v>125</v>
      </c>
      <c r="U246" s="67" t="s">
        <v>119</v>
      </c>
      <c r="V246" s="68" t="s">
        <v>119</v>
      </c>
      <c r="W246" s="62"/>
      <c r="X246" s="52"/>
      <c r="Y246" s="63"/>
      <c r="Z246" s="53">
        <v>4.0</v>
      </c>
      <c r="AA246" s="53">
        <v>2.0</v>
      </c>
      <c r="AB246" s="52"/>
      <c r="AC246" s="65"/>
      <c r="AD246" s="52"/>
      <c r="AE246" s="52"/>
      <c r="AF246" s="52"/>
      <c r="AG246" s="65"/>
      <c r="AH246" s="52"/>
      <c r="AI246" s="52"/>
      <c r="AJ246" s="52"/>
      <c r="AK246" s="65"/>
      <c r="AL246" s="52"/>
      <c r="AM246" s="52"/>
      <c r="AN246" s="52"/>
      <c r="AO246" s="56"/>
      <c r="AP246" s="56"/>
      <c r="AQ246" s="58"/>
      <c r="AR246" s="58"/>
      <c r="AS246" s="60"/>
      <c r="AT246" s="60"/>
      <c r="AU246" s="61"/>
      <c r="AV246" s="62"/>
      <c r="AW246" s="31">
        <f t="shared" si="107"/>
        <v>6</v>
      </c>
      <c r="AX246" s="63"/>
      <c r="AY246" s="69"/>
      <c r="AZ246" s="69"/>
      <c r="BA246" s="71"/>
      <c r="BB246" s="71"/>
      <c r="BC246" s="72"/>
      <c r="BD246" s="73"/>
      <c r="BE246" s="73"/>
      <c r="BF246" s="74"/>
      <c r="BG246" s="74"/>
      <c r="BH246" s="31">
        <f t="shared" si="102"/>
        <v>0</v>
      </c>
      <c r="BI246" s="139"/>
      <c r="BJ246" s="84">
        <f>IF(ISBLANK(A246),"",VLOOKUP(LEFT(A246,1),Coordinate,2,FALSE))</f>
        <v>4</v>
      </c>
      <c r="BK246" s="54">
        <f t="shared" si="103"/>
        <v>4</v>
      </c>
      <c r="BL246" s="303">
        <f t="shared" si="104"/>
        <v>62</v>
      </c>
      <c r="BM246" s="54">
        <f>IF(ISBLANK(A246),"",vlookup(LEFT(A246,1),Coordinate,9,false))</f>
        <v>15</v>
      </c>
      <c r="BN246" s="54">
        <f>IF(ISBLANK(A246),"",VLOOKUP(MID(A246,2,1),Coordinate,9,false))</f>
        <v>6</v>
      </c>
      <c r="BO246" s="54">
        <f>IF(ISBLANK(A246),"",VLOOKUP(MID(A246,3,1),Coordinate,9,false))</f>
        <v>5</v>
      </c>
      <c r="BP246" s="54">
        <f>IF(ISBLANK(A246),"",VLOOKUP(MID(A246,4,1),Coordinate,9,false))</f>
        <v>13</v>
      </c>
      <c r="BQ246" s="54">
        <f>IF(ISBLANK(A246),"",VLOOKUP(MID(A246,5,1),Coordinate,9,false))</f>
        <v>0</v>
      </c>
      <c r="BR246" s="54">
        <f>IF(ISBLANK(A246),"",VLOOKUP(MID(A246,6,1),Coordinate,9,false))</f>
        <v>20</v>
      </c>
      <c r="BS246" s="84">
        <f>IF(ISBLANK(A246),"",VLOOKUP(RIGHT(A246,1),Coordinate,9,false))</f>
        <v>3</v>
      </c>
      <c r="BT246" s="105"/>
    </row>
    <row r="247">
      <c r="A247" s="305" t="s">
        <v>1843</v>
      </c>
      <c r="B247" s="302" t="str">
        <f>IF(ISBLANK(A247),"",if(C247="","N",if(VLOOKUP(BL247,NewPlanet,3,false)=C247,"Y","N")))</f>
        <v>Y</v>
      </c>
      <c r="C247" s="287" t="s">
        <v>1332</v>
      </c>
      <c r="D247" s="52"/>
      <c r="E247" s="53"/>
      <c r="F247" s="53" t="s">
        <v>119</v>
      </c>
      <c r="G247" s="53" t="s">
        <v>119</v>
      </c>
      <c r="H247" s="53"/>
      <c r="I247" s="54">
        <f t="shared" si="105"/>
        <v>2</v>
      </c>
      <c r="J247" s="53"/>
      <c r="K247" s="52"/>
      <c r="L247" s="53"/>
      <c r="M247" s="53" t="s">
        <v>119</v>
      </c>
      <c r="N247" s="53" t="s">
        <v>119</v>
      </c>
      <c r="O247" s="54">
        <f t="shared" si="106"/>
        <v>2</v>
      </c>
      <c r="P247" s="55" t="s">
        <v>124</v>
      </c>
      <c r="Q247" s="64"/>
      <c r="R247" s="57" t="s">
        <v>123</v>
      </c>
      <c r="S247" s="66"/>
      <c r="T247" s="59" t="s">
        <v>125</v>
      </c>
      <c r="U247" s="67"/>
      <c r="V247" s="68"/>
      <c r="W247" s="70" t="s">
        <v>119</v>
      </c>
      <c r="X247" s="53" t="s">
        <v>119</v>
      </c>
      <c r="Y247" s="29"/>
      <c r="Z247" s="53">
        <v>2.0</v>
      </c>
      <c r="AA247" s="53">
        <v>2.0</v>
      </c>
      <c r="AB247" s="53"/>
      <c r="AC247" s="31"/>
      <c r="AD247" s="53"/>
      <c r="AE247" s="53">
        <v>1.0</v>
      </c>
      <c r="AF247" s="53"/>
      <c r="AG247" s="31"/>
      <c r="AH247" s="52"/>
      <c r="AI247" s="53"/>
      <c r="AJ247" s="53"/>
      <c r="AK247" s="31"/>
      <c r="AL247" s="53"/>
      <c r="AM247" s="52"/>
      <c r="AN247" s="53"/>
      <c r="AO247" s="56"/>
      <c r="AP247" s="56"/>
      <c r="AQ247" s="58"/>
      <c r="AR247" s="58"/>
      <c r="AS247" s="67">
        <v>1.0</v>
      </c>
      <c r="AT247" s="67" t="s">
        <v>685</v>
      </c>
      <c r="AU247" s="61"/>
      <c r="AV247" s="62"/>
      <c r="AW247" s="31">
        <f t="shared" si="107"/>
        <v>6</v>
      </c>
      <c r="AX247" s="29"/>
      <c r="AY247" s="75"/>
      <c r="AZ247" s="75"/>
      <c r="BA247" s="89"/>
      <c r="BB247" s="89"/>
      <c r="BC247" s="76"/>
      <c r="BD247" s="78"/>
      <c r="BE247" s="78"/>
      <c r="BF247" s="79"/>
      <c r="BG247" s="79"/>
      <c r="BH247" s="31">
        <f t="shared" si="102"/>
        <v>0</v>
      </c>
      <c r="BI247" s="81"/>
      <c r="BJ247" s="84">
        <f>IF(ISBLANK(A247),"",VLOOKUP(LEFT(A247,1),Coordinate,2,FALSE))</f>
        <v>4</v>
      </c>
      <c r="BK247" s="54">
        <f t="shared" si="103"/>
        <v>4</v>
      </c>
      <c r="BL247" s="303">
        <f t="shared" si="104"/>
        <v>86</v>
      </c>
      <c r="BM247" s="54">
        <f>IF(ISBLANK(A247),"",vlookup(LEFT(A247,1),Coordinate,9,false))</f>
        <v>15</v>
      </c>
      <c r="BN247" s="54">
        <f>IF(ISBLANK(A247),"",VLOOKUP(MID(A247,2,1),Coordinate,9,false))</f>
        <v>8</v>
      </c>
      <c r="BO247" s="54">
        <f>IF(ISBLANK(A247),"",VLOOKUP(MID(A247,3,1),Coordinate,9,false))</f>
        <v>18</v>
      </c>
      <c r="BP247" s="54">
        <f>IF(ISBLANK(A247),"",VLOOKUP(MID(A247,4,1),Coordinate,9,false))</f>
        <v>18</v>
      </c>
      <c r="BQ247" s="54">
        <f>IF(ISBLANK(A247),"",VLOOKUP(MID(A247,5,1),Coordinate,9,false))</f>
        <v>8</v>
      </c>
      <c r="BR247" s="54">
        <f>IF(ISBLANK(A247),"",VLOOKUP(MID(A247,6,1),Coordinate,9,false))</f>
        <v>13</v>
      </c>
      <c r="BS247" s="84">
        <f>IF(ISBLANK(A247),"",VLOOKUP(RIGHT(A247,1),Coordinate,9,false))</f>
        <v>6</v>
      </c>
      <c r="BT247" s="53"/>
    </row>
    <row r="248">
      <c r="A248" s="305" t="s">
        <v>740</v>
      </c>
      <c r="B248" s="302" t="str">
        <f>IF(ISBLANK(A248),"",if(C248="","N",if(VLOOKUP(BL248,NewPlanet,3,false)=C248,"Y","N")))</f>
        <v>Y</v>
      </c>
      <c r="C248" s="287" t="s">
        <v>1330</v>
      </c>
      <c r="D248" s="53" t="s">
        <v>119</v>
      </c>
      <c r="E248" s="52"/>
      <c r="F248" s="53" t="s">
        <v>119</v>
      </c>
      <c r="G248" s="52"/>
      <c r="H248" s="53"/>
      <c r="I248" s="54">
        <f t="shared" si="105"/>
        <v>2</v>
      </c>
      <c r="J248" s="53"/>
      <c r="K248" s="52"/>
      <c r="L248" s="53" t="s">
        <v>119</v>
      </c>
      <c r="M248" s="53" t="s">
        <v>119</v>
      </c>
      <c r="N248" s="52"/>
      <c r="O248" s="54">
        <f t="shared" si="106"/>
        <v>2</v>
      </c>
      <c r="P248" s="55" t="s">
        <v>123</v>
      </c>
      <c r="Q248" s="64" t="s">
        <v>119</v>
      </c>
      <c r="R248" s="57" t="s">
        <v>123</v>
      </c>
      <c r="S248" s="66" t="s">
        <v>119</v>
      </c>
      <c r="T248" s="59" t="s">
        <v>124</v>
      </c>
      <c r="U248" s="67"/>
      <c r="V248" s="68"/>
      <c r="W248" s="62"/>
      <c r="X248" s="52"/>
      <c r="Y248" s="29"/>
      <c r="Z248" s="53">
        <v>4.0</v>
      </c>
      <c r="AA248" s="53">
        <v>2.0</v>
      </c>
      <c r="AB248" s="53">
        <v>2.0</v>
      </c>
      <c r="AC248" s="31"/>
      <c r="AD248" s="52"/>
      <c r="AE248" s="52"/>
      <c r="AF248" s="52"/>
      <c r="AG248" s="31"/>
      <c r="AH248" s="52"/>
      <c r="AI248" s="52"/>
      <c r="AJ248" s="52"/>
      <c r="AK248" s="31"/>
      <c r="AL248" s="52"/>
      <c r="AM248" s="52"/>
      <c r="AN248" s="52"/>
      <c r="AO248" s="56"/>
      <c r="AP248" s="56"/>
      <c r="AQ248" s="58"/>
      <c r="AR248" s="66"/>
      <c r="AS248" s="60"/>
      <c r="AT248" s="60"/>
      <c r="AU248" s="68"/>
      <c r="AV248" s="62"/>
      <c r="AW248" s="31">
        <f t="shared" si="107"/>
        <v>8</v>
      </c>
      <c r="AX248" s="29"/>
      <c r="AY248" s="75"/>
      <c r="AZ248" s="75"/>
      <c r="BA248" s="89"/>
      <c r="BB248" s="89"/>
      <c r="BC248" s="76"/>
      <c r="BD248" s="78"/>
      <c r="BE248" s="78"/>
      <c r="BF248" s="79"/>
      <c r="BG248" s="79"/>
      <c r="BH248" s="31">
        <f t="shared" si="102"/>
        <v>0</v>
      </c>
      <c r="BI248" s="81" t="s">
        <v>2088</v>
      </c>
      <c r="BJ248" s="84">
        <f>IF(ISBLANK(A248),"",VLOOKUP(LEFT(A248,1),Coordinate,2,FALSE))</f>
        <v>4</v>
      </c>
      <c r="BK248" s="54">
        <f t="shared" si="103"/>
        <v>4</v>
      </c>
      <c r="BL248" s="303">
        <f t="shared" si="104"/>
        <v>85</v>
      </c>
      <c r="BM248" s="54">
        <f>IF(ISBLANK(A248),"",vlookup(LEFT(A248,1),Coordinate,9,false))</f>
        <v>15</v>
      </c>
      <c r="BN248" s="54">
        <f>IF(ISBLANK(A248),"",VLOOKUP(MID(A248,2,1),Coordinate,9,false))</f>
        <v>11</v>
      </c>
      <c r="BO248" s="54">
        <f>IF(ISBLANK(A248),"",VLOOKUP(MID(A248,3,1),Coordinate,9,false))</f>
        <v>0</v>
      </c>
      <c r="BP248" s="54">
        <f>IF(ISBLANK(A248),"",VLOOKUP(MID(A248,4,1),Coordinate,9,false))</f>
        <v>13</v>
      </c>
      <c r="BQ248" s="54">
        <f>IF(ISBLANK(A248),"",VLOOKUP(MID(A248,5,1),Coordinate,9,false))</f>
        <v>4</v>
      </c>
      <c r="BR248" s="54">
        <f>IF(ISBLANK(A248),"",VLOOKUP(MID(A248,6,1),Coordinate,9,false))</f>
        <v>19</v>
      </c>
      <c r="BS248" s="84">
        <f>IF(ISBLANK(A248),"",VLOOKUP(RIGHT(A248,1),Coordinate,9,false))</f>
        <v>23</v>
      </c>
      <c r="BT248" s="52"/>
    </row>
    <row r="249">
      <c r="A249" s="305" t="s">
        <v>748</v>
      </c>
      <c r="B249" s="302" t="str">
        <f>IF(ISBLANK(A249),"",if(C249="","N",if(VLOOKUP(BL249,NewPlanet,3,false)=C249,"Y","N")))</f>
        <v>Y</v>
      </c>
      <c r="C249" s="287" t="s">
        <v>1314</v>
      </c>
      <c r="D249" s="53" t="s">
        <v>119</v>
      </c>
      <c r="E249" s="52"/>
      <c r="F249" s="52"/>
      <c r="G249" s="52"/>
      <c r="H249" s="53" t="s">
        <v>119</v>
      </c>
      <c r="I249" s="54">
        <f t="shared" si="105"/>
        <v>2</v>
      </c>
      <c r="J249" s="53" t="s">
        <v>119</v>
      </c>
      <c r="K249" s="52"/>
      <c r="L249" s="53" t="s">
        <v>119</v>
      </c>
      <c r="M249" s="52"/>
      <c r="N249" s="52"/>
      <c r="O249" s="54">
        <f t="shared" si="106"/>
        <v>2</v>
      </c>
      <c r="P249" s="55" t="s">
        <v>131</v>
      </c>
      <c r="Q249" s="64" t="s">
        <v>119</v>
      </c>
      <c r="R249" s="57" t="s">
        <v>131</v>
      </c>
      <c r="S249" s="66" t="s">
        <v>119</v>
      </c>
      <c r="T249" s="59" t="s">
        <v>125</v>
      </c>
      <c r="U249" s="67" t="s">
        <v>119</v>
      </c>
      <c r="V249" s="68" t="s">
        <v>119</v>
      </c>
      <c r="W249" s="62"/>
      <c r="X249" s="52"/>
      <c r="Y249" s="29"/>
      <c r="Z249" s="53">
        <v>4.0</v>
      </c>
      <c r="AA249" s="53">
        <v>1.0</v>
      </c>
      <c r="AB249" s="52"/>
      <c r="AC249" s="31"/>
      <c r="AD249" s="52"/>
      <c r="AE249" s="52"/>
      <c r="AF249" s="52"/>
      <c r="AG249" s="31"/>
      <c r="AH249" s="52"/>
      <c r="AI249" s="52"/>
      <c r="AJ249" s="52"/>
      <c r="AK249" s="31"/>
      <c r="AL249" s="52"/>
      <c r="AM249" s="52"/>
      <c r="AN249" s="52"/>
      <c r="AO249" s="56"/>
      <c r="AP249" s="56"/>
      <c r="AQ249" s="58"/>
      <c r="AR249" s="66"/>
      <c r="AS249" s="60"/>
      <c r="AT249" s="60"/>
      <c r="AU249" s="68">
        <v>3.0</v>
      </c>
      <c r="AV249" s="62"/>
      <c r="AW249" s="31">
        <f t="shared" si="107"/>
        <v>8</v>
      </c>
      <c r="AX249" s="29"/>
      <c r="AY249" s="75"/>
      <c r="AZ249" s="75"/>
      <c r="BA249" s="89"/>
      <c r="BB249" s="89"/>
      <c r="BC249" s="76"/>
      <c r="BD249" s="78"/>
      <c r="BE249" s="78"/>
      <c r="BF249" s="79"/>
      <c r="BG249" s="79"/>
      <c r="BH249" s="31">
        <f t="shared" si="102"/>
        <v>0</v>
      </c>
      <c r="BI249" s="81" t="s">
        <v>2089</v>
      </c>
      <c r="BJ249" s="84">
        <f>IF(ISBLANK(A249),"",VLOOKUP(LEFT(A249,1),Coordinate,2,FALSE))</f>
        <v>4</v>
      </c>
      <c r="BK249" s="54">
        <f t="shared" si="103"/>
        <v>4</v>
      </c>
      <c r="BL249" s="303">
        <f t="shared" si="104"/>
        <v>77</v>
      </c>
      <c r="BM249" s="54">
        <f>IF(ISBLANK(A249),"",vlookup(LEFT(A249,1),Coordinate,9,false))</f>
        <v>15</v>
      </c>
      <c r="BN249" s="54">
        <f>IF(ISBLANK(A249),"",VLOOKUP(MID(A249,2,1),Coordinate,9,false))</f>
        <v>14</v>
      </c>
      <c r="BO249" s="54">
        <f>IF(ISBLANK(A249),"",VLOOKUP(MID(A249,3,1),Coordinate,9,false))</f>
        <v>1</v>
      </c>
      <c r="BP249" s="54">
        <f>IF(ISBLANK(A249),"",VLOOKUP(MID(A249,4,1),Coordinate,9,false))</f>
        <v>2</v>
      </c>
      <c r="BQ249" s="54">
        <f>IF(ISBLANK(A249),"",VLOOKUP(MID(A249,5,1),Coordinate,9,false))</f>
        <v>16</v>
      </c>
      <c r="BR249" s="54">
        <f>IF(ISBLANK(A249),"",VLOOKUP(MID(A249,6,1),Coordinate,9,false))</f>
        <v>23</v>
      </c>
      <c r="BS249" s="84">
        <f>IF(ISBLANK(A249),"",VLOOKUP(RIGHT(A249,1),Coordinate,9,false))</f>
        <v>6</v>
      </c>
      <c r="BT249" s="53"/>
    </row>
    <row r="250">
      <c r="A250" s="305" t="s">
        <v>1861</v>
      </c>
      <c r="B250" s="302" t="str">
        <f>IF(ISBLANK(A250),"",if(C250="","N",if(VLOOKUP(BL250,NewPlanet,3,false)=C250,"Y","N")))</f>
        <v>Y</v>
      </c>
      <c r="C250" s="287" t="s">
        <v>1324</v>
      </c>
      <c r="D250" s="52"/>
      <c r="E250" s="53" t="s">
        <v>119</v>
      </c>
      <c r="F250" s="52"/>
      <c r="G250" s="53" t="s">
        <v>119</v>
      </c>
      <c r="H250" s="52"/>
      <c r="I250" s="54">
        <f t="shared" si="105"/>
        <v>2</v>
      </c>
      <c r="J250" s="52"/>
      <c r="K250" s="53" t="s">
        <v>119</v>
      </c>
      <c r="L250" s="52"/>
      <c r="M250" s="53" t="s">
        <v>119</v>
      </c>
      <c r="N250" s="52"/>
      <c r="O250" s="54">
        <f t="shared" si="106"/>
        <v>2</v>
      </c>
      <c r="P250" s="55" t="s">
        <v>124</v>
      </c>
      <c r="Q250" s="64"/>
      <c r="R250" s="57" t="s">
        <v>124</v>
      </c>
      <c r="S250" s="66"/>
      <c r="T250" s="59" t="s">
        <v>124</v>
      </c>
      <c r="U250" s="67"/>
      <c r="V250" s="61"/>
      <c r="W250" s="62"/>
      <c r="X250" s="53" t="s">
        <v>119</v>
      </c>
      <c r="Y250" s="29"/>
      <c r="Z250" s="53">
        <v>8.0</v>
      </c>
      <c r="AA250" s="53">
        <v>6.0</v>
      </c>
      <c r="AB250" s="53">
        <v>4.0</v>
      </c>
      <c r="AC250" s="31"/>
      <c r="AD250" s="52"/>
      <c r="AE250" s="52"/>
      <c r="AF250" s="52"/>
      <c r="AG250" s="31"/>
      <c r="AH250" s="52"/>
      <c r="AI250" s="52"/>
      <c r="AJ250" s="52"/>
      <c r="AK250" s="31"/>
      <c r="AL250" s="53">
        <v>1.0</v>
      </c>
      <c r="AM250" s="52"/>
      <c r="AN250" s="52"/>
      <c r="AO250" s="56"/>
      <c r="AP250" s="56"/>
      <c r="AQ250" s="58"/>
      <c r="AR250" s="58"/>
      <c r="AS250" s="60"/>
      <c r="AT250" s="60"/>
      <c r="AU250" s="61"/>
      <c r="AV250" s="62"/>
      <c r="AW250" s="31">
        <f t="shared" si="107"/>
        <v>19</v>
      </c>
      <c r="AX250" s="29"/>
      <c r="AY250" s="75"/>
      <c r="AZ250" s="75"/>
      <c r="BA250" s="89"/>
      <c r="BB250" s="89"/>
      <c r="BC250" s="76"/>
      <c r="BD250" s="78"/>
      <c r="BE250" s="78"/>
      <c r="BF250" s="79"/>
      <c r="BG250" s="79"/>
      <c r="BH250" s="31">
        <f t="shared" si="102"/>
        <v>0</v>
      </c>
      <c r="BI250" s="81" t="s">
        <v>2090</v>
      </c>
      <c r="BJ250" s="84">
        <f>IF(ISBLANK(A250),"",VLOOKUP(LEFT(A250,1),Coordinate,2,FALSE))</f>
        <v>4</v>
      </c>
      <c r="BK250" s="54">
        <f t="shared" si="103"/>
        <v>4</v>
      </c>
      <c r="BL250" s="303">
        <f t="shared" si="104"/>
        <v>82</v>
      </c>
      <c r="BM250" s="54">
        <f>IF(ISBLANK(A250),"",vlookup(LEFT(A250,1),Coordinate,9,false))</f>
        <v>15</v>
      </c>
      <c r="BN250" s="54">
        <f>IF(ISBLANK(A250),"",VLOOKUP(MID(A250,2,1),Coordinate,9,false))</f>
        <v>14</v>
      </c>
      <c r="BO250" s="54">
        <f>IF(ISBLANK(A250),"",VLOOKUP(MID(A250,3,1),Coordinate,9,false))</f>
        <v>10</v>
      </c>
      <c r="BP250" s="54">
        <f>IF(ISBLANK(A250),"",VLOOKUP(MID(A250,4,1),Coordinate,9,false))</f>
        <v>4</v>
      </c>
      <c r="BQ250" s="54">
        <f>IF(ISBLANK(A250),"",VLOOKUP(MID(A250,5,1),Coordinate,9,false))</f>
        <v>12</v>
      </c>
      <c r="BR250" s="54">
        <f>IF(ISBLANK(A250),"",VLOOKUP(MID(A250,6,1),Coordinate,9,false))</f>
        <v>14</v>
      </c>
      <c r="BS250" s="84">
        <f>IF(ISBLANK(A250),"",VLOOKUP(RIGHT(A250,1),Coordinate,9,false))</f>
        <v>13</v>
      </c>
      <c r="BT250" s="53"/>
    </row>
    <row r="251">
      <c r="A251" s="305" t="s">
        <v>2091</v>
      </c>
      <c r="B251" s="302" t="str">
        <f>IF(ISBLANK(A251),"",if(C251="","N",if(VLOOKUP(BL251,NewPlanet,3,false)=C251,"Y","N")))</f>
        <v>Y</v>
      </c>
      <c r="C251" s="287" t="s">
        <v>1336</v>
      </c>
      <c r="D251" s="53" t="s">
        <v>119</v>
      </c>
      <c r="E251" s="52"/>
      <c r="F251" s="52"/>
      <c r="G251" s="53" t="s">
        <v>119</v>
      </c>
      <c r="H251" s="52"/>
      <c r="I251" s="54">
        <f t="shared" si="105"/>
        <v>2</v>
      </c>
      <c r="J251" s="52"/>
      <c r="K251" s="53" t="s">
        <v>119</v>
      </c>
      <c r="L251" s="52"/>
      <c r="M251" s="53" t="s">
        <v>119</v>
      </c>
      <c r="N251" s="52"/>
      <c r="O251" s="54">
        <f t="shared" si="106"/>
        <v>2</v>
      </c>
      <c r="P251" s="55" t="s">
        <v>131</v>
      </c>
      <c r="Q251" s="64" t="s">
        <v>119</v>
      </c>
      <c r="R251" s="57" t="s">
        <v>124</v>
      </c>
      <c r="S251" s="66"/>
      <c r="T251" s="59" t="s">
        <v>124</v>
      </c>
      <c r="U251" s="67"/>
      <c r="V251" s="61"/>
      <c r="W251" s="62"/>
      <c r="X251" s="53" t="s">
        <v>119</v>
      </c>
      <c r="Y251" s="63"/>
      <c r="Z251" s="53">
        <v>4.0</v>
      </c>
      <c r="AA251" s="53">
        <v>5.0</v>
      </c>
      <c r="AB251" s="53">
        <v>2.0</v>
      </c>
      <c r="AC251" s="65"/>
      <c r="AD251" s="52"/>
      <c r="AE251" s="52"/>
      <c r="AF251" s="52"/>
      <c r="AG251" s="65"/>
      <c r="AH251" s="52"/>
      <c r="AI251" s="52"/>
      <c r="AJ251" s="52"/>
      <c r="AK251" s="65"/>
      <c r="AL251" s="53">
        <v>1.0</v>
      </c>
      <c r="AM251" s="52"/>
      <c r="AN251" s="52"/>
      <c r="AO251" s="56"/>
      <c r="AP251" s="56"/>
      <c r="AQ251" s="66">
        <v>4.0</v>
      </c>
      <c r="AR251" s="58"/>
      <c r="AS251" s="60"/>
      <c r="AT251" s="60"/>
      <c r="AU251" s="61"/>
      <c r="AV251" s="62"/>
      <c r="AW251" s="31">
        <f t="shared" si="107"/>
        <v>16</v>
      </c>
      <c r="AX251" s="63"/>
      <c r="AY251" s="75"/>
      <c r="AZ251" s="75">
        <v>4.0</v>
      </c>
      <c r="BA251" s="89"/>
      <c r="BB251" s="89"/>
      <c r="BC251" s="76"/>
      <c r="BD251" s="78"/>
      <c r="BE251" s="78"/>
      <c r="BF251" s="79"/>
      <c r="BG251" s="79"/>
      <c r="BH251" s="31">
        <f t="shared" si="102"/>
        <v>4</v>
      </c>
      <c r="BI251" s="81" t="s">
        <v>2092</v>
      </c>
      <c r="BJ251" s="84">
        <f>IF(ISBLANK(A251),"",VLOOKUP(LEFT(A251,1),Coordinate,2,FALSE))</f>
        <v>4</v>
      </c>
      <c r="BK251" s="54">
        <f t="shared" si="103"/>
        <v>4</v>
      </c>
      <c r="BL251" s="303">
        <f t="shared" si="104"/>
        <v>88</v>
      </c>
      <c r="BM251" s="54">
        <f>IF(ISBLANK(A251),"",vlookup(LEFT(A251,1),Coordinate,9,false))</f>
        <v>15</v>
      </c>
      <c r="BN251" s="54">
        <f>IF(ISBLANK(A251),"",VLOOKUP(MID(A251,2,1),Coordinate,9,false))</f>
        <v>14</v>
      </c>
      <c r="BO251" s="54">
        <f>IF(ISBLANK(A251),"",VLOOKUP(MID(A251,3,1),Coordinate,9,false))</f>
        <v>17</v>
      </c>
      <c r="BP251" s="54">
        <f>IF(ISBLANK(A251),"",VLOOKUP(MID(A251,4,1),Coordinate,9,false))</f>
        <v>19</v>
      </c>
      <c r="BQ251" s="54">
        <f>IF(ISBLANK(A251),"",VLOOKUP(MID(A251,5,1),Coordinate,9,false))</f>
        <v>4</v>
      </c>
      <c r="BR251" s="54">
        <f>IF(ISBLANK(A251),"",VLOOKUP(MID(A251,6,1),Coordinate,9,false))</f>
        <v>17</v>
      </c>
      <c r="BS251" s="84">
        <f>IF(ISBLANK(A251),"",VLOOKUP(RIGHT(A251,1),Coordinate,9,false))</f>
        <v>2</v>
      </c>
      <c r="BT251" s="53"/>
    </row>
    <row r="252">
      <c r="A252" s="305" t="s">
        <v>2093</v>
      </c>
      <c r="B252" s="302" t="str">
        <f>IF(ISBLANK(A252),"",if(C252="","N",if(VLOOKUP(BL252,NewPlanet,3,false)=C252,"Y","N")))</f>
        <v>Y</v>
      </c>
      <c r="C252" s="287" t="s">
        <v>1868</v>
      </c>
      <c r="D252" s="52"/>
      <c r="E252" s="53"/>
      <c r="F252" s="53" t="s">
        <v>119</v>
      </c>
      <c r="G252" s="53"/>
      <c r="H252" s="53" t="s">
        <v>119</v>
      </c>
      <c r="I252" s="54">
        <f t="shared" si="105"/>
        <v>2</v>
      </c>
      <c r="J252" s="53" t="s">
        <v>119</v>
      </c>
      <c r="K252" s="52"/>
      <c r="L252" s="53" t="s">
        <v>119</v>
      </c>
      <c r="M252" s="53"/>
      <c r="N252" s="52"/>
      <c r="O252" s="54">
        <f t="shared" si="106"/>
        <v>2</v>
      </c>
      <c r="P252" s="55" t="s">
        <v>123</v>
      </c>
      <c r="Q252" s="64" t="s">
        <v>119</v>
      </c>
      <c r="R252" s="57" t="s">
        <v>124</v>
      </c>
      <c r="S252" s="66"/>
      <c r="T252" s="59" t="s">
        <v>124</v>
      </c>
      <c r="U252" s="67"/>
      <c r="V252" s="68"/>
      <c r="W252" s="70" t="s">
        <v>119</v>
      </c>
      <c r="X252" s="52"/>
      <c r="Y252" s="29"/>
      <c r="Z252" s="53">
        <v>5.0</v>
      </c>
      <c r="AA252" s="53">
        <v>2.0</v>
      </c>
      <c r="AB252" s="53">
        <v>3.0</v>
      </c>
      <c r="AC252" s="31"/>
      <c r="AD252" s="52"/>
      <c r="AE252" s="52"/>
      <c r="AF252" s="52"/>
      <c r="AG252" s="31"/>
      <c r="AH252" s="52"/>
      <c r="AI252" s="52"/>
      <c r="AJ252" s="52"/>
      <c r="AK252" s="31"/>
      <c r="AL252" s="52"/>
      <c r="AM252" s="52"/>
      <c r="AN252" s="52"/>
      <c r="AO252" s="56"/>
      <c r="AP252" s="56"/>
      <c r="AQ252" s="58"/>
      <c r="AR252" s="58"/>
      <c r="AS252" s="60"/>
      <c r="AT252" s="60"/>
      <c r="AU252" s="61"/>
      <c r="AV252" s="62"/>
      <c r="AW252" s="31">
        <f t="shared" si="107"/>
        <v>10</v>
      </c>
      <c r="AX252" s="29"/>
      <c r="AY252" s="75"/>
      <c r="AZ252" s="75"/>
      <c r="BA252" s="89"/>
      <c r="BB252" s="89"/>
      <c r="BC252" s="76"/>
      <c r="BD252" s="78"/>
      <c r="BE252" s="78"/>
      <c r="BF252" s="79"/>
      <c r="BG252" s="79"/>
      <c r="BH252" s="31">
        <f t="shared" si="102"/>
        <v>0</v>
      </c>
      <c r="BI252" s="81" t="s">
        <v>2094</v>
      </c>
      <c r="BJ252" s="84">
        <f>IF(ISBLANK(A252),"",VLOOKUP(LEFT(A252,1),Coordinate,2,FALSE))</f>
        <v>4</v>
      </c>
      <c r="BK252" s="54">
        <f t="shared" si="103"/>
        <v>4</v>
      </c>
      <c r="BL252" s="303">
        <f t="shared" si="104"/>
        <v>103</v>
      </c>
      <c r="BM252" s="54">
        <f>IF(ISBLANK(A252),"",vlookup(LEFT(A252,1),Coordinate,9,false))</f>
        <v>15</v>
      </c>
      <c r="BN252" s="54">
        <f>IF(ISBLANK(A252),"",VLOOKUP(MID(A252,2,1),Coordinate,9,false))</f>
        <v>14</v>
      </c>
      <c r="BO252" s="54">
        <f>IF(ISBLANK(A252),"",VLOOKUP(MID(A252,3,1),Coordinate,9,false))</f>
        <v>17</v>
      </c>
      <c r="BP252" s="54">
        <f>IF(ISBLANK(A252),"",VLOOKUP(MID(A252,4,1),Coordinate,9,false))</f>
        <v>24</v>
      </c>
      <c r="BQ252" s="54">
        <f>IF(ISBLANK(A252),"",VLOOKUP(MID(A252,5,1),Coordinate,9,false))</f>
        <v>6</v>
      </c>
      <c r="BR252" s="54">
        <f>IF(ISBLANK(A252),"",VLOOKUP(MID(A252,6,1),Coordinate,9,false))</f>
        <v>14</v>
      </c>
      <c r="BS252" s="84">
        <f>IF(ISBLANK(A252),"",VLOOKUP(RIGHT(A252,1),Coordinate,9,false))</f>
        <v>13</v>
      </c>
      <c r="BT252" s="53"/>
    </row>
    <row r="253">
      <c r="A253" s="305" t="s">
        <v>2095</v>
      </c>
      <c r="B253" s="302" t="str">
        <f>IF(ISBLANK(A253),"",if(C253="","N",if(VLOOKUP(BL253,NewPlanet,3,false)=C253,"Y","N")))</f>
        <v>Y</v>
      </c>
      <c r="C253" s="287" t="s">
        <v>1372</v>
      </c>
      <c r="D253" s="52"/>
      <c r="E253" s="53" t="s">
        <v>119</v>
      </c>
      <c r="F253" s="53"/>
      <c r="G253" s="53" t="s">
        <v>119</v>
      </c>
      <c r="H253" s="52"/>
      <c r="I253" s="54">
        <f t="shared" si="105"/>
        <v>2</v>
      </c>
      <c r="J253" s="52"/>
      <c r="K253" s="53" t="s">
        <v>119</v>
      </c>
      <c r="L253" s="52"/>
      <c r="M253" s="53" t="s">
        <v>119</v>
      </c>
      <c r="N253" s="53"/>
      <c r="O253" s="54">
        <f t="shared" si="106"/>
        <v>2</v>
      </c>
      <c r="P253" s="55" t="s">
        <v>124</v>
      </c>
      <c r="Q253" s="64"/>
      <c r="R253" s="57" t="s">
        <v>124</v>
      </c>
      <c r="S253" s="66"/>
      <c r="T253" s="59" t="s">
        <v>125</v>
      </c>
      <c r="U253" s="67" t="s">
        <v>119</v>
      </c>
      <c r="V253" s="61"/>
      <c r="W253" s="62"/>
      <c r="X253" s="53" t="s">
        <v>119</v>
      </c>
      <c r="Y253" s="29"/>
      <c r="Z253" s="53">
        <v>4.0</v>
      </c>
      <c r="AA253" s="53">
        <v>2.0</v>
      </c>
      <c r="AB253" s="53"/>
      <c r="AC253" s="31"/>
      <c r="AD253" s="52"/>
      <c r="AE253" s="52"/>
      <c r="AF253" s="52"/>
      <c r="AG253" s="31"/>
      <c r="AH253" s="53" t="s">
        <v>2096</v>
      </c>
      <c r="AI253" s="52"/>
      <c r="AJ253" s="52"/>
      <c r="AK253" s="31"/>
      <c r="AL253" s="52"/>
      <c r="AM253" s="52"/>
      <c r="AN253" s="52"/>
      <c r="AO253" s="56"/>
      <c r="AP253" s="56"/>
      <c r="AQ253" s="58"/>
      <c r="AR253" s="58"/>
      <c r="AS253" s="60"/>
      <c r="AT253" s="60"/>
      <c r="AU253" s="61"/>
      <c r="AV253" s="62"/>
      <c r="AW253" s="31">
        <f t="shared" si="107"/>
        <v>6</v>
      </c>
      <c r="AX253" s="29"/>
      <c r="AY253" s="75"/>
      <c r="AZ253" s="75"/>
      <c r="BA253" s="89"/>
      <c r="BB253" s="89"/>
      <c r="BC253" s="76"/>
      <c r="BD253" s="78"/>
      <c r="BE253" s="78"/>
      <c r="BF253" s="79"/>
      <c r="BG253" s="79"/>
      <c r="BH253" s="31">
        <f t="shared" si="102"/>
        <v>0</v>
      </c>
      <c r="BI253" s="81" t="s">
        <v>2097</v>
      </c>
      <c r="BJ253" s="84">
        <f>IF(ISBLANK(A253),"",VLOOKUP(LEFT(A253,1),Coordinate,2,FALSE))</f>
        <v>4</v>
      </c>
      <c r="BK253" s="54">
        <f t="shared" si="103"/>
        <v>4</v>
      </c>
      <c r="BL253" s="303">
        <f t="shared" si="104"/>
        <v>108</v>
      </c>
      <c r="BM253" s="54">
        <f>IF(ISBLANK(A253),"",vlookup(LEFT(A253,1),Coordinate,9,false))</f>
        <v>15</v>
      </c>
      <c r="BN253" s="54">
        <f>IF(ISBLANK(A253),"",VLOOKUP(MID(A253,2,1),Coordinate,9,false))</f>
        <v>20</v>
      </c>
      <c r="BO253" s="54">
        <f>IF(ISBLANK(A253),"",VLOOKUP(MID(A253,3,1),Coordinate,9,false))</f>
        <v>19</v>
      </c>
      <c r="BP253" s="54">
        <f>IF(ISBLANK(A253),"",VLOOKUP(MID(A253,4,1),Coordinate,9,false))</f>
        <v>17</v>
      </c>
      <c r="BQ253" s="54">
        <f>IF(ISBLANK(A253),"",VLOOKUP(MID(A253,5,1),Coordinate,9,false))</f>
        <v>8</v>
      </c>
      <c r="BR253" s="54">
        <f>IF(ISBLANK(A253),"",VLOOKUP(MID(A253,6,1),Coordinate,9,false))</f>
        <v>5</v>
      </c>
      <c r="BS253" s="84">
        <f>IF(ISBLANK(A253),"",VLOOKUP(RIGHT(A253,1),Coordinate,9,false))</f>
        <v>24</v>
      </c>
      <c r="BT253" s="53"/>
    </row>
    <row r="254">
      <c r="A254" s="305" t="s">
        <v>2098</v>
      </c>
      <c r="B254" s="302" t="str">
        <f>IF(ISBLANK(A254),"",if(C254="","N",if(VLOOKUP(BL254,NewPlanet,3,false)=C254,"Y","N")))</f>
        <v>Y</v>
      </c>
      <c r="C254" s="287" t="s">
        <v>2099</v>
      </c>
      <c r="D254" s="52"/>
      <c r="E254" s="53" t="s">
        <v>119</v>
      </c>
      <c r="F254" s="53" t="s">
        <v>119</v>
      </c>
      <c r="G254" s="52"/>
      <c r="H254" s="52"/>
      <c r="I254" s="54">
        <f t="shared" si="105"/>
        <v>2</v>
      </c>
      <c r="J254" s="52"/>
      <c r="K254" s="53" t="s">
        <v>119</v>
      </c>
      <c r="L254" s="52"/>
      <c r="M254" s="52"/>
      <c r="N254" s="53" t="s">
        <v>119</v>
      </c>
      <c r="O254" s="54">
        <f t="shared" si="106"/>
        <v>2</v>
      </c>
      <c r="P254" s="55" t="s">
        <v>131</v>
      </c>
      <c r="Q254" s="64" t="s">
        <v>121</v>
      </c>
      <c r="R254" s="57" t="s">
        <v>124</v>
      </c>
      <c r="S254" s="66"/>
      <c r="T254" s="59" t="s">
        <v>124</v>
      </c>
      <c r="U254" s="67"/>
      <c r="V254" s="61"/>
      <c r="W254" s="62"/>
      <c r="X254" s="52"/>
      <c r="Y254" s="29"/>
      <c r="Z254" s="53">
        <v>7.0</v>
      </c>
      <c r="AA254" s="53">
        <v>5.0</v>
      </c>
      <c r="AB254" s="53">
        <v>8.0</v>
      </c>
      <c r="AC254" s="31"/>
      <c r="AD254" s="52"/>
      <c r="AE254" s="52"/>
      <c r="AF254" s="52"/>
      <c r="AG254" s="31"/>
      <c r="AH254" s="52"/>
      <c r="AI254" s="52"/>
      <c r="AJ254" s="52"/>
      <c r="AK254" s="31"/>
      <c r="AL254" s="52"/>
      <c r="AM254" s="52"/>
      <c r="AN254" s="52"/>
      <c r="AO254" s="56"/>
      <c r="AP254" s="56"/>
      <c r="AQ254" s="58"/>
      <c r="AR254" s="58"/>
      <c r="AS254" s="60"/>
      <c r="AT254" s="60"/>
      <c r="AU254" s="61"/>
      <c r="AV254" s="62"/>
      <c r="AW254" s="31">
        <f t="shared" si="107"/>
        <v>20</v>
      </c>
      <c r="AX254" s="29"/>
      <c r="AY254" s="75"/>
      <c r="AZ254" s="75"/>
      <c r="BA254" s="89"/>
      <c r="BB254" s="89"/>
      <c r="BC254" s="76"/>
      <c r="BD254" s="78"/>
      <c r="BE254" s="78"/>
      <c r="BF254" s="79"/>
      <c r="BG254" s="79"/>
      <c r="BH254" s="31">
        <f t="shared" si="102"/>
        <v>0</v>
      </c>
      <c r="BI254" s="81" t="s">
        <v>2100</v>
      </c>
      <c r="BJ254" s="84">
        <f>IF(ISBLANK(A254),"",VLOOKUP(LEFT(A254,1),Coordinate,2,FALSE))</f>
        <v>4</v>
      </c>
      <c r="BK254" s="54">
        <f t="shared" si="103"/>
        <v>4</v>
      </c>
      <c r="BL254" s="303">
        <f t="shared" si="104"/>
        <v>111</v>
      </c>
      <c r="BM254" s="54">
        <f>IF(ISBLANK(A254),"",vlookup(LEFT(A254,1),Coordinate,9,false))</f>
        <v>15</v>
      </c>
      <c r="BN254" s="54">
        <f>IF(ISBLANK(A254),"",VLOOKUP(MID(A254,2,1),Coordinate,9,false))</f>
        <v>22</v>
      </c>
      <c r="BO254" s="54">
        <f>IF(ISBLANK(A254),"",VLOOKUP(MID(A254,3,1),Coordinate,9,false))</f>
        <v>1</v>
      </c>
      <c r="BP254" s="54">
        <f>IF(ISBLANK(A254),"",VLOOKUP(MID(A254,4,1),Coordinate,9,false))</f>
        <v>20</v>
      </c>
      <c r="BQ254" s="54">
        <f>IF(ISBLANK(A254),"",VLOOKUP(MID(A254,5,1),Coordinate,9,false))</f>
        <v>21</v>
      </c>
      <c r="BR254" s="54">
        <f>IF(ISBLANK(A254),"",VLOOKUP(MID(A254,6,1),Coordinate,9,false))</f>
        <v>16</v>
      </c>
      <c r="BS254" s="84">
        <f>IF(ISBLANK(A254),"",VLOOKUP(RIGHT(A254,1),Coordinate,9,false))</f>
        <v>16</v>
      </c>
      <c r="BT254" s="105"/>
    </row>
    <row r="255">
      <c r="A255" s="305" t="s">
        <v>2101</v>
      </c>
      <c r="B255" s="302" t="str">
        <f>IF(ISBLANK(A255),"",if(C255="","N",if(VLOOKUP(BL255,NewPlanet,3,false)=C255,"Y","N")))</f>
        <v>Y</v>
      </c>
      <c r="C255" s="287" t="s">
        <v>1192</v>
      </c>
      <c r="D255" s="52"/>
      <c r="E255" s="52"/>
      <c r="F255" s="53" t="s">
        <v>119</v>
      </c>
      <c r="G255" s="53" t="s">
        <v>119</v>
      </c>
      <c r="H255" s="52"/>
      <c r="I255" s="54">
        <f t="shared" si="105"/>
        <v>2</v>
      </c>
      <c r="J255" s="53" t="s">
        <v>119</v>
      </c>
      <c r="K255" s="53" t="s">
        <v>119</v>
      </c>
      <c r="L255" s="52"/>
      <c r="M255" s="52"/>
      <c r="N255" s="52"/>
      <c r="O255" s="54">
        <f t="shared" si="106"/>
        <v>2</v>
      </c>
      <c r="P255" s="55" t="s">
        <v>131</v>
      </c>
      <c r="Q255" s="64" t="s">
        <v>119</v>
      </c>
      <c r="R255" s="57" t="s">
        <v>124</v>
      </c>
      <c r="S255" s="66"/>
      <c r="T255" s="59" t="s">
        <v>125</v>
      </c>
      <c r="U255" s="67" t="s">
        <v>119</v>
      </c>
      <c r="V255" s="61"/>
      <c r="W255" s="70" t="s">
        <v>119</v>
      </c>
      <c r="X255" s="52"/>
      <c r="Y255" s="63"/>
      <c r="Z255" s="53">
        <v>3.0</v>
      </c>
      <c r="AA255" s="53">
        <v>4.0</v>
      </c>
      <c r="AB255" s="52"/>
      <c r="AC255" s="65"/>
      <c r="AD255" s="52"/>
      <c r="AE255" s="52"/>
      <c r="AF255" s="52"/>
      <c r="AG255" s="65"/>
      <c r="AH255" s="52"/>
      <c r="AI255" s="52"/>
      <c r="AJ255" s="52"/>
      <c r="AK255" s="65"/>
      <c r="AL255" s="52"/>
      <c r="AM255" s="52"/>
      <c r="AN255" s="52"/>
      <c r="AO255" s="56"/>
      <c r="AP255" s="56"/>
      <c r="AQ255" s="58"/>
      <c r="AR255" s="58"/>
      <c r="AS255" s="60"/>
      <c r="AT255" s="60"/>
      <c r="AU255" s="61"/>
      <c r="AV255" s="70">
        <v>3.0</v>
      </c>
      <c r="AW255" s="31">
        <f t="shared" si="107"/>
        <v>10</v>
      </c>
      <c r="AX255" s="63"/>
      <c r="AY255" s="69"/>
      <c r="AZ255" s="75">
        <v>4.0</v>
      </c>
      <c r="BA255" s="71"/>
      <c r="BB255" s="71"/>
      <c r="BC255" s="76">
        <v>6.0</v>
      </c>
      <c r="BD255" s="73"/>
      <c r="BE255" s="73"/>
      <c r="BF255" s="74"/>
      <c r="BG255" s="74"/>
      <c r="BH255" s="31">
        <f t="shared" si="102"/>
        <v>10</v>
      </c>
      <c r="BI255" s="139"/>
      <c r="BJ255" s="84">
        <f>IF(ISBLANK(A255),"",VLOOKUP(LEFT(A255,1),Coordinate,2,FALSE))</f>
        <v>4</v>
      </c>
      <c r="BK255" s="54">
        <f t="shared" si="103"/>
        <v>4</v>
      </c>
      <c r="BL255" s="303">
        <f t="shared" si="104"/>
        <v>16</v>
      </c>
      <c r="BM255" s="54">
        <f>IF(ISBLANK(A255),"",vlookup(LEFT(A255,1),Coordinate,9,false))</f>
        <v>16</v>
      </c>
      <c r="BN255" s="54">
        <f>IF(ISBLANK(A255),"",VLOOKUP(MID(A255,2,1),Coordinate,9,false))</f>
        <v>0</v>
      </c>
      <c r="BO255" s="54">
        <f>IF(ISBLANK(A255),"",VLOOKUP(MID(A255,3,1),Coordinate,9,false))</f>
        <v>0</v>
      </c>
      <c r="BP255" s="54">
        <f>IF(ISBLANK(A255),"",VLOOKUP(MID(A255,4,1),Coordinate,9,false))</f>
        <v>0</v>
      </c>
      <c r="BQ255" s="54">
        <f>IF(ISBLANK(A255),"",VLOOKUP(MID(A255,5,1),Coordinate,9,false))</f>
        <v>0</v>
      </c>
      <c r="BR255" s="54">
        <f>IF(ISBLANK(A255),"",VLOOKUP(MID(A255,6,1),Coordinate,9,false))</f>
        <v>0</v>
      </c>
      <c r="BS255" s="84">
        <f>IF(ISBLANK(A255),"",VLOOKUP(RIGHT(A255,1),Coordinate,9,false))</f>
        <v>0</v>
      </c>
      <c r="BT255" s="52"/>
    </row>
    <row r="256">
      <c r="A256" s="305" t="s">
        <v>767</v>
      </c>
      <c r="B256" s="302" t="str">
        <f>IF(ISBLANK(A256),"",if(C256="","N",if(VLOOKUP(BL256,NewPlanet,3,false)=C256,"Y","N")))</f>
        <v>Y</v>
      </c>
      <c r="C256" s="287" t="s">
        <v>1265</v>
      </c>
      <c r="D256" s="52"/>
      <c r="E256" s="53" t="s">
        <v>119</v>
      </c>
      <c r="F256" s="53"/>
      <c r="G256" s="53" t="s">
        <v>119</v>
      </c>
      <c r="H256" s="53"/>
      <c r="I256" s="54">
        <f t="shared" si="105"/>
        <v>2</v>
      </c>
      <c r="J256" s="53" t="s">
        <v>119</v>
      </c>
      <c r="K256" s="53" t="s">
        <v>119</v>
      </c>
      <c r="L256" s="53"/>
      <c r="M256" s="52"/>
      <c r="N256" s="53"/>
      <c r="O256" s="54">
        <f t="shared" si="106"/>
        <v>2</v>
      </c>
      <c r="P256" s="55" t="s">
        <v>123</v>
      </c>
      <c r="Q256" s="64" t="s">
        <v>119</v>
      </c>
      <c r="R256" s="57" t="s">
        <v>123</v>
      </c>
      <c r="S256" s="66"/>
      <c r="T256" s="59" t="s">
        <v>125</v>
      </c>
      <c r="U256" s="67"/>
      <c r="V256" s="68" t="s">
        <v>119</v>
      </c>
      <c r="W256" s="70"/>
      <c r="X256" s="52"/>
      <c r="Y256" s="29"/>
      <c r="Z256" s="53">
        <v>1.0</v>
      </c>
      <c r="AA256" s="53">
        <v>3.0</v>
      </c>
      <c r="AB256" s="53"/>
      <c r="AC256" s="31"/>
      <c r="AD256" s="52"/>
      <c r="AE256" s="52"/>
      <c r="AF256" s="52"/>
      <c r="AG256" s="31"/>
      <c r="AH256" s="53">
        <v>1.0</v>
      </c>
      <c r="AI256" s="52"/>
      <c r="AJ256" s="52"/>
      <c r="AK256" s="31"/>
      <c r="AL256" s="52"/>
      <c r="AM256" s="52"/>
      <c r="AN256" s="52"/>
      <c r="AO256" s="64">
        <v>1.0</v>
      </c>
      <c r="AP256" s="56"/>
      <c r="AQ256" s="66">
        <v>3.0</v>
      </c>
      <c r="AR256" s="58"/>
      <c r="AS256" s="67">
        <v>1.0</v>
      </c>
      <c r="AT256" s="67" t="s">
        <v>685</v>
      </c>
      <c r="AU256" s="61"/>
      <c r="AV256" s="62"/>
      <c r="AW256" s="31">
        <f t="shared" si="107"/>
        <v>10</v>
      </c>
      <c r="AX256" s="29"/>
      <c r="AY256" s="75"/>
      <c r="AZ256" s="75"/>
      <c r="BA256" s="89"/>
      <c r="BB256" s="89"/>
      <c r="BC256" s="76"/>
      <c r="BD256" s="78"/>
      <c r="BE256" s="78"/>
      <c r="BF256" s="79"/>
      <c r="BG256" s="79"/>
      <c r="BH256" s="31">
        <f t="shared" si="102"/>
        <v>0</v>
      </c>
      <c r="BI256" s="81" t="s">
        <v>2102</v>
      </c>
      <c r="BJ256" s="84">
        <f>IF(ISBLANK(A256),"",VLOOKUP(LEFT(A256,1),Coordinate,2,FALSE))</f>
        <v>4</v>
      </c>
      <c r="BK256" s="54">
        <f t="shared" si="103"/>
        <v>4</v>
      </c>
      <c r="BL256" s="303">
        <f t="shared" si="104"/>
        <v>57</v>
      </c>
      <c r="BM256" s="54">
        <f>IF(ISBLANK(A256),"",vlookup(LEFT(A256,1),Coordinate,9,false))</f>
        <v>16</v>
      </c>
      <c r="BN256" s="54">
        <f>IF(ISBLANK(A256),"",VLOOKUP(MID(A256,2,1),Coordinate,9,false))</f>
        <v>8</v>
      </c>
      <c r="BO256" s="54">
        <f>IF(ISBLANK(A256),"",VLOOKUP(MID(A256,3,1),Coordinate,9,false))</f>
        <v>2</v>
      </c>
      <c r="BP256" s="54">
        <f>IF(ISBLANK(A256),"",VLOOKUP(MID(A256,4,1),Coordinate,9,false))</f>
        <v>7</v>
      </c>
      <c r="BQ256" s="54">
        <f>IF(ISBLANK(A256),"",VLOOKUP(MID(A256,5,1),Coordinate,9,false))</f>
        <v>4</v>
      </c>
      <c r="BR256" s="54">
        <f>IF(ISBLANK(A256),"",VLOOKUP(MID(A256,6,1),Coordinate,9,false))</f>
        <v>3</v>
      </c>
      <c r="BS256" s="84">
        <f>IF(ISBLANK(A256),"",VLOOKUP(RIGHT(A256,1),Coordinate,9,false))</f>
        <v>17</v>
      </c>
      <c r="BT256" s="105"/>
    </row>
    <row r="257">
      <c r="A257" s="305" t="s">
        <v>2103</v>
      </c>
      <c r="B257" s="302" t="str">
        <f>IF(ISBLANK(A257),"",if(C257="","N",if(VLOOKUP(BL257,NewPlanet,3,false)=C257,"Y","N")))</f>
        <v>Y</v>
      </c>
      <c r="C257" s="287" t="s">
        <v>1312</v>
      </c>
      <c r="D257" s="52"/>
      <c r="E257" s="52"/>
      <c r="F257" s="53" t="s">
        <v>119</v>
      </c>
      <c r="G257" s="52"/>
      <c r="H257" s="53" t="s">
        <v>119</v>
      </c>
      <c r="I257" s="54">
        <f t="shared" si="105"/>
        <v>2</v>
      </c>
      <c r="J257" s="52"/>
      <c r="K257" s="52"/>
      <c r="L257" s="53" t="s">
        <v>119</v>
      </c>
      <c r="M257" s="52"/>
      <c r="N257" s="53" t="s">
        <v>119</v>
      </c>
      <c r="O257" s="54">
        <f t="shared" si="106"/>
        <v>2</v>
      </c>
      <c r="P257" s="55" t="s">
        <v>124</v>
      </c>
      <c r="Q257" s="64"/>
      <c r="R257" s="57" t="s">
        <v>124</v>
      </c>
      <c r="S257" s="66"/>
      <c r="T257" s="59" t="s">
        <v>124</v>
      </c>
      <c r="U257" s="67"/>
      <c r="V257" s="61"/>
      <c r="W257" s="70" t="s">
        <v>119</v>
      </c>
      <c r="X257" s="52"/>
      <c r="Y257" s="29"/>
      <c r="Z257" s="53">
        <v>5.0</v>
      </c>
      <c r="AA257" s="53">
        <v>5.0</v>
      </c>
      <c r="AB257" s="53">
        <v>2.0</v>
      </c>
      <c r="AC257" s="31"/>
      <c r="AD257" s="52"/>
      <c r="AE257" s="52"/>
      <c r="AF257" s="52"/>
      <c r="AG257" s="31"/>
      <c r="AH257" s="52"/>
      <c r="AI257" s="52"/>
      <c r="AJ257" s="52"/>
      <c r="AK257" s="31"/>
      <c r="AL257" s="52"/>
      <c r="AM257" s="52"/>
      <c r="AN257" s="52"/>
      <c r="AO257" s="56"/>
      <c r="AP257" s="56"/>
      <c r="AQ257" s="58"/>
      <c r="AR257" s="58"/>
      <c r="AS257" s="60"/>
      <c r="AT257" s="60"/>
      <c r="AU257" s="61"/>
      <c r="AV257" s="62"/>
      <c r="AW257" s="31">
        <f t="shared" si="107"/>
        <v>12</v>
      </c>
      <c r="AX257" s="29"/>
      <c r="AY257" s="75"/>
      <c r="AZ257" s="75"/>
      <c r="BA257" s="89"/>
      <c r="BB257" s="89"/>
      <c r="BC257" s="76"/>
      <c r="BD257" s="78"/>
      <c r="BE257" s="78"/>
      <c r="BF257" s="79">
        <v>8.0</v>
      </c>
      <c r="BG257" s="79"/>
      <c r="BH257" s="31">
        <f t="shared" si="102"/>
        <v>8</v>
      </c>
      <c r="BI257" s="81"/>
      <c r="BJ257" s="84">
        <f>IF(ISBLANK(A257),"",VLOOKUP(LEFT(A257,1),Coordinate,2,FALSE))</f>
        <v>4</v>
      </c>
      <c r="BK257" s="54">
        <f t="shared" si="103"/>
        <v>4</v>
      </c>
      <c r="BL257" s="303">
        <f t="shared" si="104"/>
        <v>76</v>
      </c>
      <c r="BM257" s="54">
        <f>IF(ISBLANK(A257),"",vlookup(LEFT(A257,1),Coordinate,9,false))</f>
        <v>16</v>
      </c>
      <c r="BN257" s="54">
        <f>IF(ISBLANK(A257),"",VLOOKUP(MID(A257,2,1),Coordinate,9,false))</f>
        <v>15</v>
      </c>
      <c r="BO257" s="54">
        <f>IF(ISBLANK(A257),"",VLOOKUP(MID(A257,3,1),Coordinate,9,false))</f>
        <v>8</v>
      </c>
      <c r="BP257" s="54">
        <f>IF(ISBLANK(A257),"",VLOOKUP(MID(A257,4,1),Coordinate,9,false))</f>
        <v>7</v>
      </c>
      <c r="BQ257" s="54">
        <f>IF(ISBLANK(A257),"",VLOOKUP(MID(A257,5,1),Coordinate,9,false))</f>
        <v>14</v>
      </c>
      <c r="BR257" s="54">
        <f>IF(ISBLANK(A257),"",VLOOKUP(MID(A257,6,1),Coordinate,9,false))</f>
        <v>11</v>
      </c>
      <c r="BS257" s="84">
        <f>IF(ISBLANK(A257),"",VLOOKUP(RIGHT(A257,1),Coordinate,9,false))</f>
        <v>5</v>
      </c>
      <c r="BT257" s="53"/>
    </row>
    <row r="258">
      <c r="A258" s="305" t="s">
        <v>2104</v>
      </c>
      <c r="B258" s="302" t="str">
        <f>IF(ISBLANK(A258),"",if(C258="","N",if(VLOOKUP(BL258,NewPlanet,3,false)=C258,"Y","N")))</f>
        <v>Y</v>
      </c>
      <c r="C258" s="287" t="s">
        <v>1302</v>
      </c>
      <c r="D258" s="53" t="s">
        <v>119</v>
      </c>
      <c r="E258" s="53" t="s">
        <v>119</v>
      </c>
      <c r="F258" s="52"/>
      <c r="G258" s="53"/>
      <c r="H258" s="52"/>
      <c r="I258" s="54">
        <f t="shared" si="105"/>
        <v>2</v>
      </c>
      <c r="J258" s="52"/>
      <c r="K258" s="52"/>
      <c r="L258" s="53" t="s">
        <v>119</v>
      </c>
      <c r="M258" s="53"/>
      <c r="N258" s="53" t="s">
        <v>119</v>
      </c>
      <c r="O258" s="54">
        <f t="shared" si="106"/>
        <v>2</v>
      </c>
      <c r="P258" s="55" t="s">
        <v>124</v>
      </c>
      <c r="Q258" s="64"/>
      <c r="R258" s="57" t="s">
        <v>123</v>
      </c>
      <c r="S258" s="66"/>
      <c r="T258" s="59" t="s">
        <v>124</v>
      </c>
      <c r="U258" s="67"/>
      <c r="V258" s="68" t="s">
        <v>119</v>
      </c>
      <c r="W258" s="70" t="s">
        <v>119</v>
      </c>
      <c r="X258" s="53" t="s">
        <v>119</v>
      </c>
      <c r="Y258" s="29"/>
      <c r="Z258" s="53">
        <v>3.0</v>
      </c>
      <c r="AA258" s="53">
        <v>4.0</v>
      </c>
      <c r="AB258" s="53"/>
      <c r="AC258" s="31"/>
      <c r="AD258" s="52"/>
      <c r="AE258" s="52"/>
      <c r="AF258" s="52"/>
      <c r="AG258" s="31"/>
      <c r="AH258" s="52"/>
      <c r="AI258" s="52"/>
      <c r="AJ258" s="52"/>
      <c r="AK258" s="31"/>
      <c r="AL258" s="53">
        <v>1.0</v>
      </c>
      <c r="AM258" s="52"/>
      <c r="AN258" s="52"/>
      <c r="AO258" s="56"/>
      <c r="AP258" s="56"/>
      <c r="AQ258" s="66">
        <v>1.0</v>
      </c>
      <c r="AR258" s="58"/>
      <c r="AS258" s="60"/>
      <c r="AT258" s="60"/>
      <c r="AU258" s="61"/>
      <c r="AV258" s="62"/>
      <c r="AW258" s="31">
        <f t="shared" si="107"/>
        <v>9</v>
      </c>
      <c r="AX258" s="29"/>
      <c r="AY258" s="75"/>
      <c r="AZ258" s="75"/>
      <c r="BA258" s="89"/>
      <c r="BB258" s="89"/>
      <c r="BC258" s="76"/>
      <c r="BD258" s="78"/>
      <c r="BE258" s="78"/>
      <c r="BF258" s="79"/>
      <c r="BG258" s="79"/>
      <c r="BH258" s="31">
        <f t="shared" si="102"/>
        <v>0</v>
      </c>
      <c r="BI258" s="81"/>
      <c r="BJ258" s="84">
        <f>IF(ISBLANK(A258),"",VLOOKUP(LEFT(A258,1),Coordinate,2,FALSE))</f>
        <v>4</v>
      </c>
      <c r="BK258" s="54">
        <f t="shared" si="103"/>
        <v>4</v>
      </c>
      <c r="BL258" s="303">
        <f t="shared" si="104"/>
        <v>73</v>
      </c>
      <c r="BM258" s="54">
        <f>IF(ISBLANK(A258),"",vlookup(LEFT(A258,1),Coordinate,9,false))</f>
        <v>16</v>
      </c>
      <c r="BN258" s="54">
        <f>IF(ISBLANK(A258),"",VLOOKUP(MID(A258,2,1),Coordinate,9,false))</f>
        <v>20</v>
      </c>
      <c r="BO258" s="54">
        <f>IF(ISBLANK(A258),"",VLOOKUP(MID(A258,3,1),Coordinate,9,false))</f>
        <v>8</v>
      </c>
      <c r="BP258" s="54">
        <f>IF(ISBLANK(A258),"",VLOOKUP(MID(A258,4,1),Coordinate,9,false))</f>
        <v>2</v>
      </c>
      <c r="BQ258" s="54">
        <f>IF(ISBLANK(A258),"",VLOOKUP(MID(A258,5,1),Coordinate,9,false))</f>
        <v>7</v>
      </c>
      <c r="BR258" s="54">
        <f>IF(ISBLANK(A258),"",VLOOKUP(MID(A258,6,1),Coordinate,9,false))</f>
        <v>4</v>
      </c>
      <c r="BS258" s="84">
        <f>IF(ISBLANK(A258),"",VLOOKUP(RIGHT(A258,1),Coordinate,9,false))</f>
        <v>16</v>
      </c>
      <c r="BT258" s="53"/>
    </row>
    <row r="259">
      <c r="A259" s="305" t="s">
        <v>2105</v>
      </c>
      <c r="B259" s="302"/>
      <c r="C259" s="287" t="s">
        <v>2106</v>
      </c>
      <c r="D259" s="52"/>
      <c r="E259" s="53"/>
      <c r="F259" s="52"/>
      <c r="G259" s="53" t="s">
        <v>119</v>
      </c>
      <c r="H259" s="53" t="s">
        <v>119</v>
      </c>
      <c r="I259" s="113">
        <v>2.0</v>
      </c>
      <c r="J259" s="53" t="s">
        <v>119</v>
      </c>
      <c r="K259" s="52"/>
      <c r="L259" s="53"/>
      <c r="M259" s="53"/>
      <c r="N259" s="53" t="s">
        <v>119</v>
      </c>
      <c r="O259" s="113">
        <v>2.0</v>
      </c>
      <c r="P259" s="55" t="s">
        <v>131</v>
      </c>
      <c r="Q259" s="64" t="s">
        <v>119</v>
      </c>
      <c r="R259" s="57" t="s">
        <v>124</v>
      </c>
      <c r="S259" s="66"/>
      <c r="T259" s="59" t="s">
        <v>124</v>
      </c>
      <c r="U259" s="67"/>
      <c r="V259" s="68" t="s">
        <v>119</v>
      </c>
      <c r="W259" s="62"/>
      <c r="X259" s="52"/>
      <c r="Y259" s="29"/>
      <c r="Z259" s="53">
        <v>5.0</v>
      </c>
      <c r="AA259" s="53">
        <v>4.0</v>
      </c>
      <c r="AB259" s="53">
        <v>2.0</v>
      </c>
      <c r="AC259" s="31"/>
      <c r="AD259" s="52"/>
      <c r="AE259" s="52"/>
      <c r="AF259" s="52"/>
      <c r="AG259" s="31"/>
      <c r="AH259" s="52"/>
      <c r="AI259" s="52"/>
      <c r="AJ259" s="52"/>
      <c r="AK259" s="31"/>
      <c r="AL259" s="52"/>
      <c r="AM259" s="52"/>
      <c r="AN259" s="52"/>
      <c r="AO259" s="56"/>
      <c r="AP259" s="56"/>
      <c r="AQ259" s="58"/>
      <c r="AR259" s="58"/>
      <c r="AS259" s="60"/>
      <c r="AT259" s="60"/>
      <c r="AU259" s="61"/>
      <c r="AV259" s="62"/>
      <c r="AW259" s="31">
        <f t="shared" si="107"/>
        <v>11</v>
      </c>
      <c r="AX259" s="29"/>
      <c r="AY259" s="69"/>
      <c r="AZ259" s="75">
        <v>4.0</v>
      </c>
      <c r="BA259" s="71"/>
      <c r="BB259" s="71"/>
      <c r="BC259" s="72"/>
      <c r="BD259" s="78">
        <v>5.0</v>
      </c>
      <c r="BE259" s="73"/>
      <c r="BF259" s="74"/>
      <c r="BG259" s="74"/>
      <c r="BH259" s="31">
        <f t="shared" si="102"/>
        <v>9</v>
      </c>
      <c r="BI259" s="139"/>
      <c r="BJ259" s="84">
        <f>IF(ISBLANK(A259),"",VLOOKUP(LEFT(A259,1),Coordinate,2,FALSE))</f>
        <v>4</v>
      </c>
      <c r="BK259" s="54">
        <f t="shared" si="103"/>
        <v>4</v>
      </c>
      <c r="BL259" s="303">
        <f t="shared" si="104"/>
        <v>17</v>
      </c>
      <c r="BM259" s="54">
        <f>IF(ISBLANK(A259),"",vlookup(LEFT(A259,1),Coordinate,9,false))</f>
        <v>17</v>
      </c>
      <c r="BN259" s="54">
        <f>IF(ISBLANK(A259),"",VLOOKUP(MID(A259,2,1),Coordinate,9,false))</f>
        <v>0</v>
      </c>
      <c r="BO259" s="54">
        <f>IF(ISBLANK(A259),"",VLOOKUP(MID(A259,3,1),Coordinate,9,false))</f>
        <v>0</v>
      </c>
      <c r="BP259" s="54">
        <f>IF(ISBLANK(A259),"",VLOOKUP(MID(A259,4,1),Coordinate,9,false))</f>
        <v>0</v>
      </c>
      <c r="BQ259" s="54">
        <f>IF(ISBLANK(A259),"",VLOOKUP(MID(A259,5,1),Coordinate,9,false))</f>
        <v>0</v>
      </c>
      <c r="BR259" s="54">
        <f>IF(ISBLANK(A259),"",VLOOKUP(MID(A259,6,1),Coordinate,9,false))</f>
        <v>0</v>
      </c>
      <c r="BS259" s="84">
        <f>IF(ISBLANK(A259),"",VLOOKUP(RIGHT(A259,1),Coordinate,9,false))</f>
        <v>0</v>
      </c>
      <c r="BT259" s="52"/>
    </row>
    <row r="260">
      <c r="A260" s="305" t="s">
        <v>2107</v>
      </c>
      <c r="B260" s="302" t="str">
        <f>IF(ISBLANK(A260),"",if(C260="","N",if(VLOOKUP(BL260,NewPlanet,3,false)=C260,"Y","N")))</f>
        <v>Y</v>
      </c>
      <c r="C260" s="287" t="s">
        <v>1308</v>
      </c>
      <c r="D260" s="52"/>
      <c r="E260" s="53" t="s">
        <v>119</v>
      </c>
      <c r="F260" s="52"/>
      <c r="G260" s="53" t="s">
        <v>119</v>
      </c>
      <c r="H260" s="52"/>
      <c r="I260" s="54">
        <f t="shared" ref="I260:I279" si="108">IF(ISBLANK(A260),"",COUNTA(D260:H260))</f>
        <v>2</v>
      </c>
      <c r="J260" s="52"/>
      <c r="K260" s="52"/>
      <c r="L260" s="53" t="s">
        <v>119</v>
      </c>
      <c r="M260" s="53" t="s">
        <v>119</v>
      </c>
      <c r="N260" s="52"/>
      <c r="O260" s="54">
        <f t="shared" ref="O260:O279" si="109">IF(ISBLANK(A260),"",COUNTA(J260:N260))</f>
        <v>2</v>
      </c>
      <c r="P260" s="55" t="s">
        <v>123</v>
      </c>
      <c r="Q260" s="64" t="s">
        <v>119</v>
      </c>
      <c r="R260" s="57" t="s">
        <v>124</v>
      </c>
      <c r="S260" s="66"/>
      <c r="T260" s="59" t="s">
        <v>124</v>
      </c>
      <c r="U260" s="67"/>
      <c r="V260" s="68" t="s">
        <v>119</v>
      </c>
      <c r="W260" s="62"/>
      <c r="X260" s="52"/>
      <c r="Y260" s="29"/>
      <c r="Z260" s="53">
        <v>2.0</v>
      </c>
      <c r="AA260" s="53">
        <v>3.0</v>
      </c>
      <c r="AB260" s="53">
        <v>5.0</v>
      </c>
      <c r="AC260" s="31"/>
      <c r="AD260" s="52"/>
      <c r="AE260" s="52"/>
      <c r="AF260" s="52"/>
      <c r="AG260" s="31"/>
      <c r="AH260" s="52"/>
      <c r="AI260" s="52"/>
      <c r="AJ260" s="52"/>
      <c r="AK260" s="31"/>
      <c r="AL260" s="52"/>
      <c r="AM260" s="52"/>
      <c r="AN260" s="52"/>
      <c r="AO260" s="56"/>
      <c r="AP260" s="56"/>
      <c r="AQ260" s="58"/>
      <c r="AR260" s="58"/>
      <c r="AS260" s="60"/>
      <c r="AT260" s="60"/>
      <c r="AU260" s="61"/>
      <c r="AV260" s="62"/>
      <c r="AW260" s="31">
        <f t="shared" si="107"/>
        <v>10</v>
      </c>
      <c r="AX260" s="29"/>
      <c r="AY260" s="69"/>
      <c r="AZ260" s="69"/>
      <c r="BA260" s="71"/>
      <c r="BB260" s="71"/>
      <c r="BC260" s="72"/>
      <c r="BD260" s="73"/>
      <c r="BE260" s="73"/>
      <c r="BF260" s="74"/>
      <c r="BG260" s="74"/>
      <c r="BH260" s="31">
        <f t="shared" si="102"/>
        <v>0</v>
      </c>
      <c r="BI260" s="139"/>
      <c r="BJ260" s="84">
        <f>IF(ISBLANK(A260),"",VLOOKUP(LEFT(A260,1),Coordinate,2,FALSE))</f>
        <v>4</v>
      </c>
      <c r="BK260" s="54">
        <f t="shared" si="103"/>
        <v>4</v>
      </c>
      <c r="BL260" s="303">
        <f t="shared" si="104"/>
        <v>75</v>
      </c>
      <c r="BM260" s="54">
        <f>IF(ISBLANK(A260),"",vlookup(LEFT(A260,1),Coordinate,9,false))</f>
        <v>17</v>
      </c>
      <c r="BN260" s="54">
        <f>IF(ISBLANK(A260),"",VLOOKUP(MID(A260,2,1),Coordinate,9,false))</f>
        <v>0</v>
      </c>
      <c r="BO260" s="54">
        <f>IF(ISBLANK(A260),"",VLOOKUP(MID(A260,3,1),Coordinate,9,false))</f>
        <v>8</v>
      </c>
      <c r="BP260" s="54">
        <f>IF(ISBLANK(A260),"",VLOOKUP(MID(A260,4,1),Coordinate,9,false))</f>
        <v>13</v>
      </c>
      <c r="BQ260" s="54">
        <f>IF(ISBLANK(A260),"",VLOOKUP(MID(A260,5,1),Coordinate,9,false))</f>
        <v>1</v>
      </c>
      <c r="BR260" s="54">
        <f>IF(ISBLANK(A260),"",VLOOKUP(MID(A260,6,1),Coordinate,9,false))</f>
        <v>14</v>
      </c>
      <c r="BS260" s="84">
        <f>IF(ISBLANK(A260),"",VLOOKUP(RIGHT(A260,1),Coordinate,9,false))</f>
        <v>22</v>
      </c>
      <c r="BT260" s="52"/>
    </row>
    <row r="261">
      <c r="A261" s="305" t="s">
        <v>2108</v>
      </c>
      <c r="B261" s="302" t="str">
        <f>IF(ISBLANK(A261),"",if(C261="","N",if(VLOOKUP(BL261,NewPlanet,3,false)=C261,"Y","N")))</f>
        <v>Y</v>
      </c>
      <c r="C261" s="287" t="s">
        <v>1287</v>
      </c>
      <c r="D261" s="52"/>
      <c r="E261" s="52"/>
      <c r="F261" s="53" t="s">
        <v>119</v>
      </c>
      <c r="G261" s="52"/>
      <c r="H261" s="53" t="s">
        <v>119</v>
      </c>
      <c r="I261" s="54">
        <f t="shared" si="108"/>
        <v>2</v>
      </c>
      <c r="J261" s="52"/>
      <c r="K261" s="53" t="s">
        <v>119</v>
      </c>
      <c r="L261" s="52"/>
      <c r="M261" s="52"/>
      <c r="N261" s="53" t="s">
        <v>119</v>
      </c>
      <c r="O261" s="54">
        <f t="shared" si="109"/>
        <v>2</v>
      </c>
      <c r="P261" s="55" t="s">
        <v>131</v>
      </c>
      <c r="Q261" s="64" t="s">
        <v>119</v>
      </c>
      <c r="R261" s="57" t="s">
        <v>124</v>
      </c>
      <c r="S261" s="58"/>
      <c r="T261" s="59" t="s">
        <v>124</v>
      </c>
      <c r="U261" s="60"/>
      <c r="V261" s="61"/>
      <c r="W261" s="62"/>
      <c r="X261" s="52"/>
      <c r="Y261" s="63"/>
      <c r="Z261" s="52"/>
      <c r="AA261" s="52"/>
      <c r="AB261" s="52"/>
      <c r="AC261" s="65"/>
      <c r="AD261" s="52"/>
      <c r="AE261" s="52"/>
      <c r="AF261" s="52"/>
      <c r="AG261" s="65"/>
      <c r="AH261" s="52"/>
      <c r="AI261" s="52"/>
      <c r="AJ261" s="52"/>
      <c r="AK261" s="65"/>
      <c r="AL261" s="52"/>
      <c r="AM261" s="52"/>
      <c r="AN261" s="52"/>
      <c r="AO261" s="56"/>
      <c r="AP261" s="56"/>
      <c r="AQ261" s="58"/>
      <c r="AR261" s="58"/>
      <c r="AS261" s="60"/>
      <c r="AT261" s="60"/>
      <c r="AU261" s="61"/>
      <c r="AV261" s="62"/>
      <c r="AW261" s="31">
        <f t="shared" si="107"/>
        <v>0</v>
      </c>
      <c r="AX261" s="63"/>
      <c r="AY261" s="69"/>
      <c r="AZ261" s="69"/>
      <c r="BA261" s="71"/>
      <c r="BB261" s="71"/>
      <c r="BC261" s="72"/>
      <c r="BD261" s="73"/>
      <c r="BE261" s="73"/>
      <c r="BF261" s="74"/>
      <c r="BG261" s="74"/>
      <c r="BH261" s="31">
        <f t="shared" si="102"/>
        <v>0</v>
      </c>
      <c r="BI261" s="139"/>
      <c r="BJ261" s="84">
        <f>IF(ISBLANK(A261),"",VLOOKUP(LEFT(A261,1),Coordinate,2,FALSE))</f>
        <v>4</v>
      </c>
      <c r="BK261" s="54">
        <f t="shared" si="103"/>
        <v>4</v>
      </c>
      <c r="BL261" s="303">
        <f t="shared" si="104"/>
        <v>68</v>
      </c>
      <c r="BM261" s="54">
        <f>IF(ISBLANK(A261),"",vlookup(LEFT(A261,1),Coordinate,9,false))</f>
        <v>17</v>
      </c>
      <c r="BN261" s="54">
        <f>IF(ISBLANK(A261),"",VLOOKUP(MID(A261,2,1),Coordinate,9,false))</f>
        <v>0</v>
      </c>
      <c r="BO261" s="54">
        <f>IF(ISBLANK(A261),"",VLOOKUP(MID(A261,3,1),Coordinate,9,false))</f>
        <v>17</v>
      </c>
      <c r="BP261" s="54">
        <f>IF(ISBLANK(A261),"",VLOOKUP(MID(A261,4,1),Coordinate,9,false))</f>
        <v>4</v>
      </c>
      <c r="BQ261" s="54">
        <f>IF(ISBLANK(A261),"",VLOOKUP(MID(A261,5,1),Coordinate,9,false))</f>
        <v>6</v>
      </c>
      <c r="BR261" s="54">
        <f>IF(ISBLANK(A261),"",VLOOKUP(MID(A261,6,1),Coordinate,9,false))</f>
        <v>0</v>
      </c>
      <c r="BS261" s="84">
        <f>IF(ISBLANK(A261),"",VLOOKUP(RIGHT(A261,1),Coordinate,9,false))</f>
        <v>24</v>
      </c>
      <c r="BT261" s="52"/>
    </row>
    <row r="262">
      <c r="A262" s="305" t="s">
        <v>2109</v>
      </c>
      <c r="B262" s="302" t="str">
        <f>IF(ISBLANK(A262),"",if(C262="","N",if(VLOOKUP(BL262,NewPlanet,3,false)=C262,"Y","N")))</f>
        <v>N</v>
      </c>
      <c r="C262" s="287" t="s">
        <v>2110</v>
      </c>
      <c r="D262" s="52"/>
      <c r="E262" s="53" t="s">
        <v>119</v>
      </c>
      <c r="F262" s="52"/>
      <c r="G262" s="53" t="s">
        <v>119</v>
      </c>
      <c r="H262" s="53"/>
      <c r="I262" s="54">
        <f t="shared" si="108"/>
        <v>2</v>
      </c>
      <c r="J262" s="53" t="s">
        <v>119</v>
      </c>
      <c r="K262" s="52"/>
      <c r="L262" s="53" t="s">
        <v>119</v>
      </c>
      <c r="M262" s="53"/>
      <c r="N262" s="53"/>
      <c r="O262" s="54">
        <f t="shared" si="109"/>
        <v>2</v>
      </c>
      <c r="P262" s="55" t="s">
        <v>123</v>
      </c>
      <c r="Q262" s="64"/>
      <c r="R262" s="57" t="s">
        <v>124</v>
      </c>
      <c r="S262" s="66"/>
      <c r="T262" s="59" t="s">
        <v>124</v>
      </c>
      <c r="U262" s="67"/>
      <c r="V262" s="68" t="s">
        <v>119</v>
      </c>
      <c r="W262" s="70"/>
      <c r="X262" s="52"/>
      <c r="Y262" s="29"/>
      <c r="Z262" s="53">
        <v>4.0</v>
      </c>
      <c r="AA262" s="53">
        <v>3.0</v>
      </c>
      <c r="AB262" s="53"/>
      <c r="AC262" s="31"/>
      <c r="AD262" s="52"/>
      <c r="AE262" s="52"/>
      <c r="AF262" s="52"/>
      <c r="AG262" s="31"/>
      <c r="AH262" s="52"/>
      <c r="AI262" s="52"/>
      <c r="AJ262" s="52"/>
      <c r="AK262" s="31"/>
      <c r="AL262" s="52"/>
      <c r="AM262" s="52"/>
      <c r="AN262" s="52"/>
      <c r="AO262" s="56"/>
      <c r="AP262" s="56"/>
      <c r="AQ262" s="58"/>
      <c r="AR262" s="58"/>
      <c r="AS262" s="67">
        <v>1.0</v>
      </c>
      <c r="AT262" s="67" t="s">
        <v>1832</v>
      </c>
      <c r="AU262" s="68">
        <v>4.0</v>
      </c>
      <c r="AV262" s="70"/>
      <c r="AW262" s="31">
        <f t="shared" si="107"/>
        <v>12</v>
      </c>
      <c r="AX262" s="29"/>
      <c r="AY262" s="75"/>
      <c r="AZ262" s="75"/>
      <c r="BA262" s="89"/>
      <c r="BB262" s="89"/>
      <c r="BC262" s="76"/>
      <c r="BD262" s="78"/>
      <c r="BE262" s="78"/>
      <c r="BF262" s="79"/>
      <c r="BG262" s="79"/>
      <c r="BH262" s="31">
        <f t="shared" si="102"/>
        <v>0</v>
      </c>
      <c r="BI262" s="81"/>
      <c r="BJ262" s="84">
        <f>IF(ISBLANK(A262),"",VLOOKUP(LEFT(A262,1),Coordinate,2,FALSE))</f>
        <v>4</v>
      </c>
      <c r="BK262" s="54">
        <f t="shared" si="103"/>
        <v>4</v>
      </c>
      <c r="BL262" s="303">
        <f t="shared" si="104"/>
        <v>89</v>
      </c>
      <c r="BM262" s="54">
        <f>IF(ISBLANK(A262),"",vlookup(LEFT(A262,1),Coordinate,9,false))</f>
        <v>17</v>
      </c>
      <c r="BN262" s="54">
        <f>IF(ISBLANK(A262),"",VLOOKUP(MID(A262,2,1),Coordinate,9,false))</f>
        <v>4</v>
      </c>
      <c r="BO262" s="54">
        <f>IF(ISBLANK(A262),"",VLOOKUP(MID(A262,3,1),Coordinate,9,false))</f>
        <v>2</v>
      </c>
      <c r="BP262" s="54">
        <f>IF(ISBLANK(A262),"",VLOOKUP(MID(A262,4,1),Coordinate,9,false))</f>
        <v>14</v>
      </c>
      <c r="BQ262" s="54">
        <f>IF(ISBLANK(A262),"",VLOOKUP(MID(A262,5,1),Coordinate,9,false))</f>
        <v>20</v>
      </c>
      <c r="BR262" s="54">
        <f>IF(ISBLANK(A262),"",VLOOKUP(MID(A262,6,1),Coordinate,9,false))</f>
        <v>13</v>
      </c>
      <c r="BS262" s="84">
        <f>IF(ISBLANK(A262),"",VLOOKUP(RIGHT(A262,1),Coordinate,9,false))</f>
        <v>19</v>
      </c>
      <c r="BT262" s="52"/>
    </row>
    <row r="263">
      <c r="A263" s="305" t="s">
        <v>2111</v>
      </c>
      <c r="B263" s="302" t="str">
        <f>IF(ISBLANK(A263),"",if(C263="","N",if(VLOOKUP(BL263,NewPlanet,3,false)=C263,"Y","N")))</f>
        <v>Y</v>
      </c>
      <c r="C263" s="148" t="s">
        <v>1258</v>
      </c>
      <c r="D263" s="53" t="s">
        <v>121</v>
      </c>
      <c r="E263" s="52"/>
      <c r="F263" s="53" t="s">
        <v>121</v>
      </c>
      <c r="G263" s="52"/>
      <c r="H263" s="52"/>
      <c r="I263" s="54">
        <f t="shared" si="108"/>
        <v>2</v>
      </c>
      <c r="J263" s="53" t="s">
        <v>121</v>
      </c>
      <c r="K263" s="52"/>
      <c r="L263" s="52"/>
      <c r="M263" s="53" t="s">
        <v>121</v>
      </c>
      <c r="N263" s="52"/>
      <c r="O263" s="54">
        <f t="shared" si="109"/>
        <v>2</v>
      </c>
      <c r="P263" s="55" t="s">
        <v>123</v>
      </c>
      <c r="Q263" s="64" t="s">
        <v>121</v>
      </c>
      <c r="R263" s="57" t="s">
        <v>131</v>
      </c>
      <c r="S263" s="66" t="s">
        <v>121</v>
      </c>
      <c r="T263" s="59" t="s">
        <v>124</v>
      </c>
      <c r="U263" s="60"/>
      <c r="V263" s="68" t="s">
        <v>121</v>
      </c>
      <c r="W263" s="62"/>
      <c r="X263" s="52"/>
      <c r="Y263" s="63"/>
      <c r="Z263" s="53">
        <v>3.0</v>
      </c>
      <c r="AA263" s="53">
        <v>5.0</v>
      </c>
      <c r="AB263" s="52"/>
      <c r="AC263" s="65"/>
      <c r="AD263" s="52"/>
      <c r="AE263" s="52"/>
      <c r="AF263" s="52"/>
      <c r="AG263" s="65"/>
      <c r="AH263" s="52"/>
      <c r="AI263" s="52"/>
      <c r="AJ263" s="52"/>
      <c r="AK263" s="65"/>
      <c r="AL263" s="52"/>
      <c r="AM263" s="52"/>
      <c r="AN263" s="52"/>
      <c r="AO263" s="56"/>
      <c r="AP263" s="56"/>
      <c r="AQ263" s="58"/>
      <c r="AR263" s="58"/>
      <c r="AS263" s="60"/>
      <c r="AT263" s="60"/>
      <c r="AU263" s="61"/>
      <c r="AV263" s="62"/>
      <c r="AW263" s="31">
        <f t="shared" si="107"/>
        <v>8</v>
      </c>
      <c r="AX263" s="63"/>
      <c r="AY263" s="75">
        <v>2.0</v>
      </c>
      <c r="AZ263" s="69"/>
      <c r="BA263" s="71"/>
      <c r="BB263" s="89">
        <v>3.0</v>
      </c>
      <c r="BC263" s="72"/>
      <c r="BD263" s="78">
        <v>7.0</v>
      </c>
      <c r="BE263" s="73"/>
      <c r="BF263" s="74"/>
      <c r="BG263" s="74"/>
      <c r="BH263" s="31">
        <f t="shared" si="102"/>
        <v>12</v>
      </c>
      <c r="BI263" s="139"/>
      <c r="BJ263" s="84">
        <f>IF(ISBLANK(A263),"",VLOOKUP(LEFT(A263,1),Coordinate,2,FALSE))</f>
        <v>4</v>
      </c>
      <c r="BK263" s="54">
        <f t="shared" si="103"/>
        <v>4</v>
      </c>
      <c r="BL263" s="303">
        <f t="shared" si="104"/>
        <v>53</v>
      </c>
      <c r="BM263" s="54">
        <f>IF(ISBLANK(A263),"",vlookup(LEFT(A263,1),Coordinate,9,false))</f>
        <v>17</v>
      </c>
      <c r="BN263" s="54">
        <f>IF(ISBLANK(A263),"",VLOOKUP(MID(A263,2,1),Coordinate,9,false))</f>
        <v>4</v>
      </c>
      <c r="BO263" s="54">
        <f>IF(ISBLANK(A263),"",VLOOKUP(MID(A263,3,1),Coordinate,9,false))</f>
        <v>6</v>
      </c>
      <c r="BP263" s="54">
        <f>IF(ISBLANK(A263),"",VLOOKUP(MID(A263,4,1),Coordinate,9,false))</f>
        <v>0</v>
      </c>
      <c r="BQ263" s="54">
        <f>IF(ISBLANK(A263),"",VLOOKUP(MID(A263,5,1),Coordinate,9,false))</f>
        <v>19</v>
      </c>
      <c r="BR263" s="54">
        <f>IF(ISBLANK(A263),"",VLOOKUP(MID(A263,6,1),Coordinate,9,false))</f>
        <v>7</v>
      </c>
      <c r="BS263" s="84">
        <f>IF(ISBLANK(A263),"",VLOOKUP(RIGHT(A263,1),Coordinate,9,false))</f>
        <v>0</v>
      </c>
      <c r="BT263" s="53"/>
    </row>
    <row r="264">
      <c r="A264" s="305" t="s">
        <v>2112</v>
      </c>
      <c r="B264" s="302" t="str">
        <f>IF(ISBLANK(A264),"",if(C264="","N",if(VLOOKUP(BL264,NewPlanet,3,false)=C264,"Y","N")))</f>
        <v>Y</v>
      </c>
      <c r="C264" s="287" t="s">
        <v>1387</v>
      </c>
      <c r="D264" s="52"/>
      <c r="E264" s="53"/>
      <c r="F264" s="52"/>
      <c r="G264" s="53" t="s">
        <v>119</v>
      </c>
      <c r="H264" s="53" t="s">
        <v>119</v>
      </c>
      <c r="I264" s="54">
        <f t="shared" si="108"/>
        <v>2</v>
      </c>
      <c r="J264" s="53" t="s">
        <v>119</v>
      </c>
      <c r="K264" s="52"/>
      <c r="L264" s="53"/>
      <c r="M264" s="53"/>
      <c r="N264" s="53" t="s">
        <v>119</v>
      </c>
      <c r="O264" s="54">
        <f t="shared" si="109"/>
        <v>2</v>
      </c>
      <c r="P264" s="55" t="s">
        <v>124</v>
      </c>
      <c r="Q264" s="64"/>
      <c r="R264" s="57" t="s">
        <v>124</v>
      </c>
      <c r="S264" s="66"/>
      <c r="T264" s="59" t="s">
        <v>124</v>
      </c>
      <c r="U264" s="67"/>
      <c r="V264" s="61"/>
      <c r="W264" s="70" t="s">
        <v>119</v>
      </c>
      <c r="X264" s="52"/>
      <c r="Y264" s="29"/>
      <c r="Z264" s="53">
        <v>6.0</v>
      </c>
      <c r="AA264" s="53">
        <v>5.0</v>
      </c>
      <c r="AB264" s="53">
        <v>5.0</v>
      </c>
      <c r="AC264" s="31"/>
      <c r="AD264" s="52"/>
      <c r="AE264" s="52"/>
      <c r="AF264" s="52"/>
      <c r="AG264" s="31"/>
      <c r="AH264" s="52"/>
      <c r="AI264" s="52"/>
      <c r="AJ264" s="52"/>
      <c r="AK264" s="31"/>
      <c r="AL264" s="52"/>
      <c r="AM264" s="52"/>
      <c r="AN264" s="52"/>
      <c r="AO264" s="56"/>
      <c r="AP264" s="56"/>
      <c r="AQ264" s="58"/>
      <c r="AR264" s="58"/>
      <c r="AS264" s="60"/>
      <c r="AT264" s="67"/>
      <c r="AU264" s="61"/>
      <c r="AV264" s="70">
        <v>4.0</v>
      </c>
      <c r="AW264" s="31">
        <f t="shared" si="107"/>
        <v>20</v>
      </c>
      <c r="AX264" s="29"/>
      <c r="AY264" s="75"/>
      <c r="AZ264" s="75"/>
      <c r="BA264" s="89"/>
      <c r="BB264" s="89"/>
      <c r="BC264" s="76"/>
      <c r="BD264" s="78"/>
      <c r="BE264" s="78"/>
      <c r="BF264" s="79"/>
      <c r="BG264" s="79"/>
      <c r="BH264" s="31">
        <f t="shared" si="102"/>
        <v>0</v>
      </c>
      <c r="BI264" s="81" t="s">
        <v>2113</v>
      </c>
      <c r="BJ264" s="84">
        <f>IF(ISBLANK(A264),"",VLOOKUP(LEFT(A264,1),Coordinate,2,FALSE))</f>
        <v>4</v>
      </c>
      <c r="BK264" s="54">
        <f t="shared" si="103"/>
        <v>4</v>
      </c>
      <c r="BL264" s="303">
        <f t="shared" si="104"/>
        <v>120</v>
      </c>
      <c r="BM264" s="54">
        <f>IF(ISBLANK(A264),"",vlookup(LEFT(A264,1),Coordinate,9,false))</f>
        <v>17</v>
      </c>
      <c r="BN264" s="54">
        <f>IF(ISBLANK(A264),"",VLOOKUP(MID(A264,2,1),Coordinate,9,false))</f>
        <v>20</v>
      </c>
      <c r="BO264" s="54">
        <f>IF(ISBLANK(A264),"",VLOOKUP(MID(A264,3,1),Coordinate,9,false))</f>
        <v>18</v>
      </c>
      <c r="BP264" s="54">
        <f>IF(ISBLANK(A264),"",VLOOKUP(MID(A264,4,1),Coordinate,9,false))</f>
        <v>18</v>
      </c>
      <c r="BQ264" s="54">
        <f>IF(ISBLANK(A264),"",VLOOKUP(MID(A264,5,1),Coordinate,9,false))</f>
        <v>5</v>
      </c>
      <c r="BR264" s="54">
        <f>IF(ISBLANK(A264),"",VLOOKUP(MID(A264,6,1),Coordinate,9,false))</f>
        <v>20</v>
      </c>
      <c r="BS264" s="84">
        <f>IF(ISBLANK(A264),"",VLOOKUP(RIGHT(A264,1),Coordinate,9,false))</f>
        <v>22</v>
      </c>
      <c r="BT264" s="53"/>
    </row>
    <row r="265">
      <c r="A265" s="305" t="s">
        <v>2114</v>
      </c>
      <c r="B265" s="302" t="str">
        <f>IF(ISBLANK(A265),"",if(C265="","N",if(VLOOKUP(BL265,NewPlanet,3,false)=C265,"Y","N")))</f>
        <v>Y</v>
      </c>
      <c r="C265" s="287" t="s">
        <v>1196</v>
      </c>
      <c r="D265" s="52"/>
      <c r="E265" s="52"/>
      <c r="F265" s="53" t="s">
        <v>119</v>
      </c>
      <c r="G265" s="53" t="s">
        <v>119</v>
      </c>
      <c r="H265" s="52"/>
      <c r="I265" s="54">
        <f t="shared" si="108"/>
        <v>2</v>
      </c>
      <c r="J265" s="53" t="s">
        <v>119</v>
      </c>
      <c r="K265" s="52"/>
      <c r="L265" s="53" t="s">
        <v>119</v>
      </c>
      <c r="M265" s="52"/>
      <c r="N265" s="52"/>
      <c r="O265" s="54">
        <f t="shared" si="109"/>
        <v>2</v>
      </c>
      <c r="P265" s="55" t="s">
        <v>123</v>
      </c>
      <c r="Q265" s="56"/>
      <c r="R265" s="57" t="s">
        <v>124</v>
      </c>
      <c r="S265" s="58"/>
      <c r="T265" s="59" t="s">
        <v>124</v>
      </c>
      <c r="U265" s="60"/>
      <c r="V265" s="68" t="s">
        <v>119</v>
      </c>
      <c r="W265" s="70" t="s">
        <v>119</v>
      </c>
      <c r="X265" s="53" t="s">
        <v>119</v>
      </c>
      <c r="Y265" s="63"/>
      <c r="Z265" s="53">
        <v>1.0</v>
      </c>
      <c r="AA265" s="53">
        <v>2.0</v>
      </c>
      <c r="AB265" s="52"/>
      <c r="AC265" s="65"/>
      <c r="AD265" s="52"/>
      <c r="AE265" s="52"/>
      <c r="AF265" s="52"/>
      <c r="AG265" s="65"/>
      <c r="AH265" s="52"/>
      <c r="AI265" s="53">
        <v>1.0</v>
      </c>
      <c r="AJ265" s="52"/>
      <c r="AK265" s="65"/>
      <c r="AL265" s="52"/>
      <c r="AM265" s="52"/>
      <c r="AN265" s="52"/>
      <c r="AO265" s="64">
        <v>2.0</v>
      </c>
      <c r="AP265" s="56"/>
      <c r="AQ265" s="58"/>
      <c r="AR265" s="58"/>
      <c r="AS265" s="60"/>
      <c r="AT265" s="60"/>
      <c r="AU265" s="61"/>
      <c r="AV265" s="62"/>
      <c r="AW265" s="31">
        <f t="shared" si="107"/>
        <v>6</v>
      </c>
      <c r="AX265" s="63"/>
      <c r="AY265" s="69"/>
      <c r="AZ265" s="69"/>
      <c r="BA265" s="71"/>
      <c r="BB265" s="71"/>
      <c r="BC265" s="72"/>
      <c r="BD265" s="78">
        <v>7.0</v>
      </c>
      <c r="BE265" s="73"/>
      <c r="BF265" s="79">
        <v>7.0</v>
      </c>
      <c r="BG265" s="74"/>
      <c r="BH265" s="31">
        <f t="shared" si="102"/>
        <v>14</v>
      </c>
      <c r="BI265" s="139"/>
      <c r="BJ265" s="84">
        <f>IF(ISBLANK(A265),"",VLOOKUP(LEFT(A265,1),Coordinate,2,FALSE))</f>
        <v>4</v>
      </c>
      <c r="BK265" s="54">
        <f t="shared" si="103"/>
        <v>4</v>
      </c>
      <c r="BL265" s="303">
        <f t="shared" si="104"/>
        <v>18</v>
      </c>
      <c r="BM265" s="54">
        <f>IF(ISBLANK(A265),"",vlookup(LEFT(A265,1),Coordinate,9,false))</f>
        <v>18</v>
      </c>
      <c r="BN265" s="54">
        <f>IF(ISBLANK(A265),"",VLOOKUP(MID(A265,2,1),Coordinate,9,false))</f>
        <v>0</v>
      </c>
      <c r="BO265" s="54">
        <f>IF(ISBLANK(A265),"",VLOOKUP(MID(A265,3,1),Coordinate,9,false))</f>
        <v>0</v>
      </c>
      <c r="BP265" s="54">
        <f>IF(ISBLANK(A265),"",VLOOKUP(MID(A265,4,1),Coordinate,9,false))</f>
        <v>0</v>
      </c>
      <c r="BQ265" s="54">
        <f>IF(ISBLANK(A265),"",VLOOKUP(MID(A265,5,1),Coordinate,9,false))</f>
        <v>0</v>
      </c>
      <c r="BR265" s="54">
        <f>IF(ISBLANK(A265),"",VLOOKUP(MID(A265,6,1),Coordinate,9,false))</f>
        <v>0</v>
      </c>
      <c r="BS265" s="84">
        <f>IF(ISBLANK(A265),"",VLOOKUP(RIGHT(A265,1),Coordinate,9,false))</f>
        <v>0</v>
      </c>
      <c r="BT265" s="53"/>
    </row>
    <row r="266">
      <c r="A266" s="305" t="s">
        <v>2115</v>
      </c>
      <c r="B266" s="302" t="str">
        <f>IF(ISBLANK(A266),"",if(C266="","N",if(VLOOKUP(BL266,NewPlanet,3,false)=C266,"Y","N")))</f>
        <v>Y</v>
      </c>
      <c r="C266" s="287" t="s">
        <v>1308</v>
      </c>
      <c r="D266" s="52"/>
      <c r="E266" s="53" t="s">
        <v>119</v>
      </c>
      <c r="F266" s="52"/>
      <c r="G266" s="53" t="s">
        <v>119</v>
      </c>
      <c r="H266" s="52"/>
      <c r="I266" s="54">
        <f t="shared" si="108"/>
        <v>2</v>
      </c>
      <c r="J266" s="52"/>
      <c r="K266" s="52"/>
      <c r="L266" s="53" t="s">
        <v>119</v>
      </c>
      <c r="M266" s="53" t="s">
        <v>119</v>
      </c>
      <c r="N266" s="52"/>
      <c r="O266" s="54">
        <f t="shared" si="109"/>
        <v>2</v>
      </c>
      <c r="P266" s="55" t="s">
        <v>123</v>
      </c>
      <c r="Q266" s="64" t="s">
        <v>119</v>
      </c>
      <c r="R266" s="57" t="s">
        <v>123</v>
      </c>
      <c r="S266" s="66" t="s">
        <v>119</v>
      </c>
      <c r="T266" s="59" t="s">
        <v>125</v>
      </c>
      <c r="U266" s="67" t="s">
        <v>119</v>
      </c>
      <c r="V266" s="61"/>
      <c r="W266" s="70" t="s">
        <v>119</v>
      </c>
      <c r="X266" s="52"/>
      <c r="Y266" s="29"/>
      <c r="Z266" s="53">
        <v>4.0</v>
      </c>
      <c r="AA266" s="53">
        <v>2.0</v>
      </c>
      <c r="AB266" s="52"/>
      <c r="AC266" s="31"/>
      <c r="AD266" s="52"/>
      <c r="AE266" s="52"/>
      <c r="AF266" s="52"/>
      <c r="AG266" s="31"/>
      <c r="AH266" s="52"/>
      <c r="AI266" s="52"/>
      <c r="AJ266" s="52"/>
      <c r="AK266" s="31"/>
      <c r="AL266" s="52"/>
      <c r="AM266" s="52"/>
      <c r="AN266" s="52"/>
      <c r="AO266" s="56"/>
      <c r="AP266" s="56"/>
      <c r="AQ266" s="58"/>
      <c r="AR266" s="58"/>
      <c r="AS266" s="60"/>
      <c r="AT266" s="60"/>
      <c r="AU266" s="61"/>
      <c r="AV266" s="62"/>
      <c r="AW266" s="31">
        <f t="shared" si="107"/>
        <v>6</v>
      </c>
      <c r="AX266" s="29"/>
      <c r="AY266" s="75"/>
      <c r="AZ266" s="75"/>
      <c r="BA266" s="89"/>
      <c r="BB266" s="89"/>
      <c r="BC266" s="76"/>
      <c r="BD266" s="78"/>
      <c r="BE266" s="78"/>
      <c r="BF266" s="79"/>
      <c r="BG266" s="79"/>
      <c r="BH266" s="31">
        <f t="shared" si="102"/>
        <v>0</v>
      </c>
      <c r="BI266" s="81" t="s">
        <v>1764</v>
      </c>
      <c r="BJ266" s="84">
        <f>IF(ISBLANK(A266),"",VLOOKUP(LEFT(A266,1),Coordinate,2,FALSE))</f>
        <v>4</v>
      </c>
      <c r="BK266" s="54">
        <f t="shared" si="103"/>
        <v>4</v>
      </c>
      <c r="BL266" s="303">
        <f t="shared" si="104"/>
        <v>75</v>
      </c>
      <c r="BM266" s="54">
        <f>IF(ISBLANK(A266),"",vlookup(LEFT(A266,1),Coordinate,9,false))</f>
        <v>18</v>
      </c>
      <c r="BN266" s="54">
        <f>IF(ISBLANK(A266),"",VLOOKUP(MID(A266,2,1),Coordinate,9,false))</f>
        <v>0</v>
      </c>
      <c r="BO266" s="54">
        <f>IF(ISBLANK(A266),"",VLOOKUP(MID(A266,3,1),Coordinate,9,false))</f>
        <v>12</v>
      </c>
      <c r="BP266" s="54">
        <f>IF(ISBLANK(A266),"",VLOOKUP(MID(A266,4,1),Coordinate,9,false))</f>
        <v>20</v>
      </c>
      <c r="BQ266" s="54">
        <f>IF(ISBLANK(A266),"",VLOOKUP(MID(A266,5,1),Coordinate,9,false))</f>
        <v>17</v>
      </c>
      <c r="BR266" s="54">
        <f>IF(ISBLANK(A266),"",VLOOKUP(MID(A266,6,1),Coordinate,9,false))</f>
        <v>0</v>
      </c>
      <c r="BS266" s="84">
        <f>IF(ISBLANK(A266),"",VLOOKUP(RIGHT(A266,1),Coordinate,9,false))</f>
        <v>8</v>
      </c>
      <c r="BT266" s="53"/>
    </row>
    <row r="267">
      <c r="A267" s="305" t="s">
        <v>2116</v>
      </c>
      <c r="B267" s="302" t="str">
        <f>IF(ISBLANK(A267),"",if(C267="","N",if(VLOOKUP(BL267,NewPlanet,3,false)=C267,"Y","N")))</f>
        <v>Y</v>
      </c>
      <c r="C267" s="287" t="s">
        <v>1281</v>
      </c>
      <c r="D267" s="53" t="s">
        <v>119</v>
      </c>
      <c r="E267" s="52"/>
      <c r="F267" s="53" t="s">
        <v>119</v>
      </c>
      <c r="G267" s="52"/>
      <c r="H267" s="52"/>
      <c r="I267" s="54">
        <f t="shared" si="108"/>
        <v>2</v>
      </c>
      <c r="J267" s="53" t="s">
        <v>119</v>
      </c>
      <c r="K267" s="53" t="s">
        <v>119</v>
      </c>
      <c r="L267" s="52"/>
      <c r="M267" s="52"/>
      <c r="N267" s="52"/>
      <c r="O267" s="54">
        <f t="shared" si="109"/>
        <v>2</v>
      </c>
      <c r="P267" s="55" t="s">
        <v>123</v>
      </c>
      <c r="Q267" s="64"/>
      <c r="R267" s="57" t="s">
        <v>123</v>
      </c>
      <c r="S267" s="66"/>
      <c r="T267" s="59" t="s">
        <v>125</v>
      </c>
      <c r="U267" s="67" t="s">
        <v>119</v>
      </c>
      <c r="V267" s="61"/>
      <c r="W267" s="70" t="s">
        <v>119</v>
      </c>
      <c r="X267" s="52"/>
      <c r="Y267" s="29"/>
      <c r="Z267" s="53">
        <v>2.0</v>
      </c>
      <c r="AA267" s="53">
        <v>5.0</v>
      </c>
      <c r="AB267" s="52"/>
      <c r="AC267" s="31"/>
      <c r="AD267" s="52"/>
      <c r="AE267" s="52"/>
      <c r="AF267" s="52"/>
      <c r="AG267" s="31"/>
      <c r="AH267" s="52"/>
      <c r="AI267" s="52"/>
      <c r="AJ267" s="52"/>
      <c r="AK267" s="31"/>
      <c r="AL267" s="52"/>
      <c r="AM267" s="52"/>
      <c r="AN267" s="52"/>
      <c r="AO267" s="64">
        <v>4.0</v>
      </c>
      <c r="AP267" s="56"/>
      <c r="AQ267" s="66">
        <v>3.0</v>
      </c>
      <c r="AR267" s="58"/>
      <c r="AS267" s="60"/>
      <c r="AT267" s="67"/>
      <c r="AU267" s="61"/>
      <c r="AV267" s="70">
        <v>2.0</v>
      </c>
      <c r="AW267" s="31">
        <f t="shared" si="107"/>
        <v>16</v>
      </c>
      <c r="AX267" s="29"/>
      <c r="AY267" s="75"/>
      <c r="AZ267" s="75"/>
      <c r="BA267" s="89"/>
      <c r="BB267" s="89"/>
      <c r="BC267" s="76">
        <v>4.0</v>
      </c>
      <c r="BD267" s="78"/>
      <c r="BE267" s="78"/>
      <c r="BF267" s="79"/>
      <c r="BG267" s="79"/>
      <c r="BH267" s="31">
        <f t="shared" si="102"/>
        <v>4</v>
      </c>
      <c r="BI267" s="81"/>
      <c r="BJ267" s="84">
        <f>IF(ISBLANK(A267),"",VLOOKUP(LEFT(A267,1),Coordinate,2,FALSE))</f>
        <v>4</v>
      </c>
      <c r="BK267" s="54">
        <f t="shared" si="103"/>
        <v>4</v>
      </c>
      <c r="BL267" s="303">
        <f t="shared" si="104"/>
        <v>65</v>
      </c>
      <c r="BM267" s="54">
        <f>IF(ISBLANK(A267),"",vlookup(LEFT(A267,1),Coordinate,9,false))</f>
        <v>18</v>
      </c>
      <c r="BN267" s="54">
        <f>IF(ISBLANK(A267),"",VLOOKUP(MID(A267,2,1),Coordinate,9,false))</f>
        <v>0</v>
      </c>
      <c r="BO267" s="54">
        <f>IF(ISBLANK(A267),"",VLOOKUP(MID(A267,3,1),Coordinate,9,false))</f>
        <v>17</v>
      </c>
      <c r="BP267" s="54">
        <f>IF(ISBLANK(A267),"",VLOOKUP(MID(A267,4,1),Coordinate,9,false))</f>
        <v>10</v>
      </c>
      <c r="BQ267" s="54">
        <f>IF(ISBLANK(A267),"",VLOOKUP(MID(A267,5,1),Coordinate,9,false))</f>
        <v>7</v>
      </c>
      <c r="BR267" s="54">
        <f>IF(ISBLANK(A267),"",VLOOKUP(MID(A267,6,1),Coordinate,9,false))</f>
        <v>0</v>
      </c>
      <c r="BS267" s="84">
        <f>IF(ISBLANK(A267),"",VLOOKUP(RIGHT(A267,1),Coordinate,9,false))</f>
        <v>13</v>
      </c>
      <c r="BT267" s="53"/>
    </row>
    <row r="268">
      <c r="A268" s="305" t="s">
        <v>2117</v>
      </c>
      <c r="B268" s="302" t="str">
        <f>IF(ISBLANK(A268),"",if(C268="","N",if(VLOOKUP(BL268,NewPlanet,3,false)=C268,"Y","N")))</f>
        <v>Y</v>
      </c>
      <c r="C268" s="306" t="s">
        <v>1283</v>
      </c>
      <c r="D268" s="52"/>
      <c r="E268" s="53" t="s">
        <v>119</v>
      </c>
      <c r="F268" s="53" t="s">
        <v>119</v>
      </c>
      <c r="G268" s="52"/>
      <c r="H268" s="52"/>
      <c r="I268" s="54">
        <f t="shared" si="108"/>
        <v>2</v>
      </c>
      <c r="J268" s="52"/>
      <c r="K268" s="53" t="s">
        <v>119</v>
      </c>
      <c r="L268" s="52"/>
      <c r="M268" s="53" t="s">
        <v>119</v>
      </c>
      <c r="N268" s="52"/>
      <c r="O268" s="54">
        <f t="shared" si="109"/>
        <v>2</v>
      </c>
      <c r="P268" s="55" t="s">
        <v>124</v>
      </c>
      <c r="Q268" s="56"/>
      <c r="R268" s="57" t="s">
        <v>131</v>
      </c>
      <c r="S268" s="58"/>
      <c r="T268" s="59" t="s">
        <v>124</v>
      </c>
      <c r="U268" s="60"/>
      <c r="V268" s="61"/>
      <c r="W268" s="62"/>
      <c r="X268" s="52"/>
      <c r="Y268" s="63"/>
      <c r="Z268" s="53">
        <v>7.0</v>
      </c>
      <c r="AA268" s="53">
        <v>3.0</v>
      </c>
      <c r="AB268" s="53">
        <v>5.0</v>
      </c>
      <c r="AC268" s="65"/>
      <c r="AD268" s="52"/>
      <c r="AE268" s="52"/>
      <c r="AF268" s="52"/>
      <c r="AG268" s="65"/>
      <c r="AH268" s="52"/>
      <c r="AI268" s="52"/>
      <c r="AJ268" s="52"/>
      <c r="AK268" s="65"/>
      <c r="AL268" s="52"/>
      <c r="AM268" s="52"/>
      <c r="AN268" s="52"/>
      <c r="AO268" s="56"/>
      <c r="AP268" s="56"/>
      <c r="AQ268" s="58"/>
      <c r="AR268" s="66">
        <v>5.0</v>
      </c>
      <c r="AS268" s="60"/>
      <c r="AT268" s="60"/>
      <c r="AU268" s="61"/>
      <c r="AV268" s="62"/>
      <c r="AW268" s="31">
        <f t="shared" si="107"/>
        <v>20</v>
      </c>
      <c r="AX268" s="63"/>
      <c r="AY268" s="69"/>
      <c r="AZ268" s="69"/>
      <c r="BA268" s="71"/>
      <c r="BB268" s="71"/>
      <c r="BC268" s="72"/>
      <c r="BD268" s="73"/>
      <c r="BE268" s="73"/>
      <c r="BF268" s="74"/>
      <c r="BG268" s="74"/>
      <c r="BH268" s="31">
        <f t="shared" si="102"/>
        <v>0</v>
      </c>
      <c r="BI268" s="139"/>
      <c r="BJ268" s="84">
        <f>IF(ISBLANK(A268),"",VLOOKUP(LEFT(A268,1),Coordinate,2,FALSE))</f>
        <v>4</v>
      </c>
      <c r="BK268" s="54">
        <f t="shared" si="103"/>
        <v>4</v>
      </c>
      <c r="BL268" s="303">
        <f t="shared" si="104"/>
        <v>66</v>
      </c>
      <c r="BM268" s="54">
        <f>IF(ISBLANK(A268),"",vlookup(LEFT(A268,1),Coordinate,9,false))</f>
        <v>18</v>
      </c>
      <c r="BN268" s="54">
        <f>IF(ISBLANK(A268),"",VLOOKUP(MID(A268,2,1),Coordinate,9,false))</f>
        <v>0</v>
      </c>
      <c r="BO268" s="54">
        <f>IF(ISBLANK(A268),"",VLOOKUP(MID(A268,3,1),Coordinate,9,false))</f>
        <v>20</v>
      </c>
      <c r="BP268" s="54">
        <f>IF(ISBLANK(A268),"",VLOOKUP(MID(A268,4,1),Coordinate,9,false))</f>
        <v>18</v>
      </c>
      <c r="BQ268" s="54">
        <f>IF(ISBLANK(A268),"",VLOOKUP(MID(A268,5,1),Coordinate,9,false))</f>
        <v>0</v>
      </c>
      <c r="BR268" s="54">
        <f>IF(ISBLANK(A268),"",VLOOKUP(MID(A268,6,1),Coordinate,9,false))</f>
        <v>6</v>
      </c>
      <c r="BS268" s="84">
        <f>IF(ISBLANK(A268),"",VLOOKUP(RIGHT(A268,1),Coordinate,9,false))</f>
        <v>4</v>
      </c>
      <c r="BT268" s="53"/>
    </row>
    <row r="269">
      <c r="A269" s="305" t="s">
        <v>2118</v>
      </c>
      <c r="B269" s="302" t="str">
        <f>IF(ISBLANK(A269),"",if(C269="","N",if(VLOOKUP(BL269,NewPlanet,3,false)=C269,"Y","N")))</f>
        <v>Y</v>
      </c>
      <c r="C269" s="287" t="s">
        <v>1256</v>
      </c>
      <c r="D269" s="52"/>
      <c r="E269" s="53" t="s">
        <v>119</v>
      </c>
      <c r="F269" s="52"/>
      <c r="G269" s="52"/>
      <c r="H269" s="53" t="s">
        <v>119</v>
      </c>
      <c r="I269" s="54">
        <f t="shared" si="108"/>
        <v>2</v>
      </c>
      <c r="J269" s="52"/>
      <c r="K269" s="53" t="s">
        <v>119</v>
      </c>
      <c r="L269" s="52"/>
      <c r="M269" s="53" t="s">
        <v>119</v>
      </c>
      <c r="N269" s="52"/>
      <c r="O269" s="54">
        <f t="shared" si="109"/>
        <v>2</v>
      </c>
      <c r="P269" s="55" t="s">
        <v>123</v>
      </c>
      <c r="Q269" s="64" t="s">
        <v>119</v>
      </c>
      <c r="R269" s="57" t="s">
        <v>131</v>
      </c>
      <c r="S269" s="66"/>
      <c r="T269" s="59" t="s">
        <v>124</v>
      </c>
      <c r="U269" s="67"/>
      <c r="V269" s="61"/>
      <c r="W269" s="62"/>
      <c r="X269" s="53" t="s">
        <v>119</v>
      </c>
      <c r="Y269" s="29"/>
      <c r="Z269" s="53">
        <v>3.0</v>
      </c>
      <c r="AA269" s="53">
        <v>3.0</v>
      </c>
      <c r="AB269" s="53">
        <v>6.0</v>
      </c>
      <c r="AC269" s="31"/>
      <c r="AD269" s="52"/>
      <c r="AE269" s="52"/>
      <c r="AF269" s="52"/>
      <c r="AG269" s="31"/>
      <c r="AH269" s="52"/>
      <c r="AI269" s="52"/>
      <c r="AJ269" s="52"/>
      <c r="AK269" s="31"/>
      <c r="AL269" s="53">
        <v>1.0</v>
      </c>
      <c r="AM269" s="52"/>
      <c r="AN269" s="52"/>
      <c r="AO269" s="56"/>
      <c r="AP269" s="56"/>
      <c r="AQ269" s="58"/>
      <c r="AR269" s="66">
        <v>4.0</v>
      </c>
      <c r="AS269" s="60"/>
      <c r="AT269" s="60"/>
      <c r="AU269" s="61"/>
      <c r="AV269" s="62"/>
      <c r="AW269" s="31">
        <f t="shared" si="107"/>
        <v>17</v>
      </c>
      <c r="AX269" s="29"/>
      <c r="AY269" s="75"/>
      <c r="AZ269" s="75"/>
      <c r="BA269" s="89"/>
      <c r="BB269" s="89"/>
      <c r="BC269" s="76"/>
      <c r="BD269" s="78"/>
      <c r="BE269" s="78"/>
      <c r="BF269" s="79"/>
      <c r="BG269" s="79"/>
      <c r="BH269" s="31">
        <f t="shared" si="102"/>
        <v>0</v>
      </c>
      <c r="BI269" s="81"/>
      <c r="BJ269" s="84">
        <f>IF(ISBLANK(A269),"",VLOOKUP(LEFT(A269,1),Coordinate,2,FALSE))</f>
        <v>4</v>
      </c>
      <c r="BK269" s="54">
        <f t="shared" si="103"/>
        <v>4</v>
      </c>
      <c r="BL269" s="303">
        <f t="shared" si="104"/>
        <v>52</v>
      </c>
      <c r="BM269" s="54">
        <f>IF(ISBLANK(A269),"",vlookup(LEFT(A269,1),Coordinate,9,false))</f>
        <v>18</v>
      </c>
      <c r="BN269" s="54">
        <f>IF(ISBLANK(A269),"",VLOOKUP(MID(A269,2,1),Coordinate,9,false))</f>
        <v>2</v>
      </c>
      <c r="BO269" s="54">
        <f>IF(ISBLANK(A269),"",VLOOKUP(MID(A269,3,1),Coordinate,9,false))</f>
        <v>8</v>
      </c>
      <c r="BP269" s="54">
        <f>IF(ISBLANK(A269),"",VLOOKUP(MID(A269,4,1),Coordinate,9,false))</f>
        <v>0</v>
      </c>
      <c r="BQ269" s="54">
        <f>IF(ISBLANK(A269),"",VLOOKUP(MID(A269,5,1),Coordinate,9,false))</f>
        <v>4</v>
      </c>
      <c r="BR269" s="54">
        <f>IF(ISBLANK(A269),"",VLOOKUP(MID(A269,6,1),Coordinate,9,false))</f>
        <v>5</v>
      </c>
      <c r="BS269" s="84">
        <f>IF(ISBLANK(A269),"",VLOOKUP(RIGHT(A269,1),Coordinate,9,false))</f>
        <v>15</v>
      </c>
      <c r="BT269" s="53"/>
    </row>
    <row r="270">
      <c r="A270" s="305" t="s">
        <v>2119</v>
      </c>
      <c r="B270" s="302" t="str">
        <f>IF(ISBLANK(A270),"",if(C270="","N",if(VLOOKUP(BL270,NewPlanet,3,false)=C270,"Y","N")))</f>
        <v>Y</v>
      </c>
      <c r="C270" s="287" t="s">
        <v>1289</v>
      </c>
      <c r="D270" s="53" t="s">
        <v>119</v>
      </c>
      <c r="E270" s="52"/>
      <c r="F270" s="52"/>
      <c r="G270" s="52"/>
      <c r="H270" s="53" t="s">
        <v>119</v>
      </c>
      <c r="I270" s="54">
        <f t="shared" si="108"/>
        <v>2</v>
      </c>
      <c r="J270" s="52"/>
      <c r="K270" s="52"/>
      <c r="L270" s="53" t="s">
        <v>119</v>
      </c>
      <c r="M270" s="53" t="s">
        <v>119</v>
      </c>
      <c r="N270" s="52"/>
      <c r="O270" s="54">
        <f t="shared" si="109"/>
        <v>2</v>
      </c>
      <c r="P270" s="55" t="s">
        <v>131</v>
      </c>
      <c r="Q270" s="64" t="s">
        <v>119</v>
      </c>
      <c r="R270" s="57" t="s">
        <v>123</v>
      </c>
      <c r="S270" s="66" t="s">
        <v>119</v>
      </c>
      <c r="T270" s="59" t="s">
        <v>124</v>
      </c>
      <c r="U270" s="67"/>
      <c r="V270" s="61"/>
      <c r="W270" s="70" t="s">
        <v>119</v>
      </c>
      <c r="X270" s="52"/>
      <c r="Y270" s="63"/>
      <c r="Z270" s="52"/>
      <c r="AA270" s="52"/>
      <c r="AB270" s="52"/>
      <c r="AC270" s="65"/>
      <c r="AD270" s="52"/>
      <c r="AE270" s="52"/>
      <c r="AF270" s="52"/>
      <c r="AG270" s="65"/>
      <c r="AH270" s="52"/>
      <c r="AI270" s="52"/>
      <c r="AJ270" s="52"/>
      <c r="AK270" s="65"/>
      <c r="AL270" s="52"/>
      <c r="AM270" s="52"/>
      <c r="AN270" s="52"/>
      <c r="AO270" s="56"/>
      <c r="AP270" s="56"/>
      <c r="AQ270" s="58"/>
      <c r="AR270" s="58"/>
      <c r="AS270" s="60"/>
      <c r="AT270" s="60"/>
      <c r="AU270" s="61"/>
      <c r="AV270" s="62"/>
      <c r="AW270" s="31">
        <f t="shared" si="107"/>
        <v>0</v>
      </c>
      <c r="AX270" s="63"/>
      <c r="AY270" s="69"/>
      <c r="AZ270" s="69"/>
      <c r="BA270" s="71"/>
      <c r="BB270" s="71"/>
      <c r="BC270" s="72"/>
      <c r="BD270" s="73"/>
      <c r="BE270" s="73"/>
      <c r="BF270" s="74"/>
      <c r="BG270" s="74"/>
      <c r="BH270" s="31">
        <f t="shared" si="102"/>
        <v>0</v>
      </c>
      <c r="BI270" s="139"/>
      <c r="BJ270" s="84">
        <f>IF(ISBLANK(A270),"",VLOOKUP(LEFT(A270,1),Coordinate,2,FALSE))</f>
        <v>4</v>
      </c>
      <c r="BK270" s="54">
        <f t="shared" si="103"/>
        <v>4</v>
      </c>
      <c r="BL270" s="303">
        <f t="shared" si="104"/>
        <v>69</v>
      </c>
      <c r="BM270" s="54">
        <f>IF(ISBLANK(A270),"",vlookup(LEFT(A270,1),Coordinate,9,false))</f>
        <v>18</v>
      </c>
      <c r="BN270" s="54">
        <f>IF(ISBLANK(A270),"",VLOOKUP(MID(A270,2,1),Coordinate,9,false))</f>
        <v>3</v>
      </c>
      <c r="BO270" s="54">
        <f>IF(ISBLANK(A270),"",VLOOKUP(MID(A270,3,1),Coordinate,9,false))</f>
        <v>11</v>
      </c>
      <c r="BP270" s="54">
        <f>IF(ISBLANK(A270),"",VLOOKUP(MID(A270,4,1),Coordinate,9,false))</f>
        <v>1</v>
      </c>
      <c r="BQ270" s="54">
        <f>IF(ISBLANK(A270),"",VLOOKUP(MID(A270,5,1),Coordinate,9,false))</f>
        <v>9</v>
      </c>
      <c r="BR270" s="54">
        <f>IF(ISBLANK(A270),"",VLOOKUP(MID(A270,6,1),Coordinate,9,false))</f>
        <v>16</v>
      </c>
      <c r="BS270" s="84">
        <f>IF(ISBLANK(A270),"",VLOOKUP(RIGHT(A270,1),Coordinate,9,false))</f>
        <v>11</v>
      </c>
      <c r="BT270" s="53"/>
    </row>
    <row r="271">
      <c r="A271" s="305" t="s">
        <v>2120</v>
      </c>
      <c r="B271" s="302" t="str">
        <f>IF(ISBLANK(A271),"",if(C271="","N",if(VLOOKUP(BL271,NewPlanet,3,false)=C271,"Y","N")))</f>
        <v>Y</v>
      </c>
      <c r="C271" s="287" t="s">
        <v>1338</v>
      </c>
      <c r="D271" s="53" t="s">
        <v>119</v>
      </c>
      <c r="E271" s="53" t="s">
        <v>119</v>
      </c>
      <c r="F271" s="52"/>
      <c r="G271" s="52"/>
      <c r="H271" s="52"/>
      <c r="I271" s="54">
        <f t="shared" si="108"/>
        <v>2</v>
      </c>
      <c r="J271" s="52"/>
      <c r="K271" s="52"/>
      <c r="L271" s="53" t="s">
        <v>119</v>
      </c>
      <c r="M271" s="52"/>
      <c r="N271" s="53" t="s">
        <v>119</v>
      </c>
      <c r="O271" s="54">
        <f t="shared" si="109"/>
        <v>2</v>
      </c>
      <c r="P271" s="55" t="s">
        <v>123</v>
      </c>
      <c r="Q271" s="64"/>
      <c r="R271" s="57" t="s">
        <v>131</v>
      </c>
      <c r="S271" s="66"/>
      <c r="T271" s="59" t="s">
        <v>124</v>
      </c>
      <c r="U271" s="67"/>
      <c r="V271" s="68" t="s">
        <v>119</v>
      </c>
      <c r="W271" s="62"/>
      <c r="X271" s="53" t="s">
        <v>119</v>
      </c>
      <c r="Y271" s="63"/>
      <c r="Z271" s="52"/>
      <c r="AA271" s="52"/>
      <c r="AB271" s="52"/>
      <c r="AC271" s="65"/>
      <c r="AD271" s="52"/>
      <c r="AE271" s="52"/>
      <c r="AF271" s="52"/>
      <c r="AG271" s="65"/>
      <c r="AH271" s="52"/>
      <c r="AI271" s="52"/>
      <c r="AJ271" s="52"/>
      <c r="AK271" s="65"/>
      <c r="AL271" s="52"/>
      <c r="AM271" s="52"/>
      <c r="AN271" s="52"/>
      <c r="AO271" s="56"/>
      <c r="AP271" s="56"/>
      <c r="AQ271" s="58"/>
      <c r="AR271" s="58"/>
      <c r="AS271" s="60"/>
      <c r="AT271" s="60"/>
      <c r="AU271" s="61"/>
      <c r="AV271" s="62"/>
      <c r="AW271" s="31">
        <f t="shared" si="107"/>
        <v>0</v>
      </c>
      <c r="AX271" s="63"/>
      <c r="AY271" s="69"/>
      <c r="AZ271" s="69"/>
      <c r="BA271" s="71"/>
      <c r="BB271" s="71"/>
      <c r="BC271" s="72"/>
      <c r="BD271" s="73"/>
      <c r="BE271" s="73"/>
      <c r="BF271" s="74"/>
      <c r="BG271" s="74"/>
      <c r="BH271" s="31">
        <f t="shared" si="102"/>
        <v>0</v>
      </c>
      <c r="BI271" s="139"/>
      <c r="BJ271" s="84">
        <f>IF(ISBLANK(A271),"",VLOOKUP(LEFT(A271,1),Coordinate,2,FALSE))</f>
        <v>4</v>
      </c>
      <c r="BK271" s="54">
        <f t="shared" si="103"/>
        <v>4</v>
      </c>
      <c r="BL271" s="303">
        <f t="shared" si="104"/>
        <v>89</v>
      </c>
      <c r="BM271" s="54">
        <f>IF(ISBLANK(A271),"",vlookup(LEFT(A271,1),Coordinate,9,false))</f>
        <v>18</v>
      </c>
      <c r="BN271" s="54">
        <f>IF(ISBLANK(A271),"",VLOOKUP(MID(A271,2,1),Coordinate,9,false))</f>
        <v>6</v>
      </c>
      <c r="BO271" s="54">
        <f>IF(ISBLANK(A271),"",VLOOKUP(MID(A271,3,1),Coordinate,9,false))</f>
        <v>3</v>
      </c>
      <c r="BP271" s="54">
        <f>IF(ISBLANK(A271),"",VLOOKUP(MID(A271,4,1),Coordinate,9,false))</f>
        <v>9</v>
      </c>
      <c r="BQ271" s="54">
        <f>IF(ISBLANK(A271),"",VLOOKUP(MID(A271,5,1),Coordinate,9,false))</f>
        <v>22</v>
      </c>
      <c r="BR271" s="54">
        <f>IF(ISBLANK(A271),"",VLOOKUP(MID(A271,6,1),Coordinate,9,false))</f>
        <v>21</v>
      </c>
      <c r="BS271" s="84">
        <f>IF(ISBLANK(A271),"",VLOOKUP(RIGHT(A271,1),Coordinate,9,false))</f>
        <v>10</v>
      </c>
      <c r="BT271" s="53"/>
    </row>
    <row r="272">
      <c r="A272" s="305" t="s">
        <v>2121</v>
      </c>
      <c r="B272" s="302" t="str">
        <f>IF(ISBLANK(A272),"",if(C272="","N",if(VLOOKUP(BL272,NewPlanet,3,false)=C272,"Y","N")))</f>
        <v>Y</v>
      </c>
      <c r="C272" s="287" t="s">
        <v>1275</v>
      </c>
      <c r="D272" s="52"/>
      <c r="E272" s="53" t="s">
        <v>121</v>
      </c>
      <c r="F272" s="52"/>
      <c r="G272" s="53" t="s">
        <v>121</v>
      </c>
      <c r="H272" s="52"/>
      <c r="I272" s="54">
        <f t="shared" si="108"/>
        <v>2</v>
      </c>
      <c r="J272" s="52"/>
      <c r="K272" s="52"/>
      <c r="L272" s="53" t="s">
        <v>121</v>
      </c>
      <c r="M272" s="53" t="s">
        <v>121</v>
      </c>
      <c r="N272" s="52"/>
      <c r="O272" s="54">
        <f t="shared" si="109"/>
        <v>2</v>
      </c>
      <c r="P272" s="55" t="s">
        <v>123</v>
      </c>
      <c r="Q272" s="64" t="s">
        <v>121</v>
      </c>
      <c r="R272" s="57" t="s">
        <v>131</v>
      </c>
      <c r="S272" s="66" t="s">
        <v>121</v>
      </c>
      <c r="T272" s="59" t="s">
        <v>124</v>
      </c>
      <c r="U272" s="60"/>
      <c r="V272" s="68" t="s">
        <v>121</v>
      </c>
      <c r="W272" s="62"/>
      <c r="X272" s="53" t="s">
        <v>121</v>
      </c>
      <c r="Y272" s="63"/>
      <c r="Z272" s="52"/>
      <c r="AA272" s="52"/>
      <c r="AB272" s="52"/>
      <c r="AC272" s="65"/>
      <c r="AD272" s="53">
        <v>1.0</v>
      </c>
      <c r="AE272" s="52"/>
      <c r="AF272" s="52"/>
      <c r="AG272" s="65"/>
      <c r="AH272" s="52"/>
      <c r="AI272" s="52"/>
      <c r="AJ272" s="52"/>
      <c r="AK272" s="65"/>
      <c r="AL272" s="52"/>
      <c r="AM272" s="52"/>
      <c r="AN272" s="52"/>
      <c r="AO272" s="56"/>
      <c r="AP272" s="56"/>
      <c r="AQ272" s="58"/>
      <c r="AR272" s="58"/>
      <c r="AS272" s="60"/>
      <c r="AT272" s="60"/>
      <c r="AU272" s="61"/>
      <c r="AV272" s="62"/>
      <c r="AW272" s="31">
        <f t="shared" si="107"/>
        <v>1</v>
      </c>
      <c r="AX272" s="63"/>
      <c r="AY272" s="69"/>
      <c r="AZ272" s="69"/>
      <c r="BA272" s="71"/>
      <c r="BB272" s="71"/>
      <c r="BC272" s="72"/>
      <c r="BD272" s="73"/>
      <c r="BE272" s="73"/>
      <c r="BF272" s="74"/>
      <c r="BG272" s="74"/>
      <c r="BH272" s="31">
        <f t="shared" si="102"/>
        <v>0</v>
      </c>
      <c r="BI272" s="139"/>
      <c r="BJ272" s="84">
        <f>IF(ISBLANK(A272),"",VLOOKUP(LEFT(A272,1),Coordinate,2,FALSE))</f>
        <v>4</v>
      </c>
      <c r="BK272" s="54">
        <f t="shared" si="103"/>
        <v>4</v>
      </c>
      <c r="BL272" s="303">
        <f t="shared" si="104"/>
        <v>62</v>
      </c>
      <c r="BM272" s="54">
        <f>IF(ISBLANK(A272),"",vlookup(LEFT(A272,1),Coordinate,9,false))</f>
        <v>18</v>
      </c>
      <c r="BN272" s="54">
        <f>IF(ISBLANK(A272),"",VLOOKUP(MID(A272,2,1),Coordinate,9,false))</f>
        <v>6</v>
      </c>
      <c r="BO272" s="54">
        <f>IF(ISBLANK(A272),"",VLOOKUP(MID(A272,3,1),Coordinate,9,false))</f>
        <v>4</v>
      </c>
      <c r="BP272" s="54">
        <f>IF(ISBLANK(A272),"",VLOOKUP(MID(A272,4,1),Coordinate,9,false))</f>
        <v>19</v>
      </c>
      <c r="BQ272" s="54">
        <f>IF(ISBLANK(A272),"",VLOOKUP(MID(A272,5,1),Coordinate,9,false))</f>
        <v>8</v>
      </c>
      <c r="BR272" s="54">
        <f>IF(ISBLANK(A272),"",VLOOKUP(MID(A272,6,1),Coordinate,9,false))</f>
        <v>7</v>
      </c>
      <c r="BS272" s="84">
        <f>IF(ISBLANK(A272),"",VLOOKUP(RIGHT(A272,1),Coordinate,9,false))</f>
        <v>0</v>
      </c>
      <c r="BT272" s="53"/>
    </row>
    <row r="273">
      <c r="A273" s="305" t="s">
        <v>2122</v>
      </c>
      <c r="B273" s="302" t="str">
        <f>IF(ISBLANK(A273),"",if(C273="","N",if(VLOOKUP(BL273,NewPlanet,3,false)=C273,"Y","N")))</f>
        <v>Y</v>
      </c>
      <c r="C273" s="287" t="s">
        <v>1320</v>
      </c>
      <c r="D273" s="52"/>
      <c r="E273" s="53" t="s">
        <v>119</v>
      </c>
      <c r="F273" s="53" t="s">
        <v>119</v>
      </c>
      <c r="G273" s="52"/>
      <c r="H273" s="52"/>
      <c r="I273" s="54">
        <f t="shared" si="108"/>
        <v>2</v>
      </c>
      <c r="J273" s="52"/>
      <c r="K273" s="52"/>
      <c r="L273" s="53" t="s">
        <v>119</v>
      </c>
      <c r="M273" s="53" t="s">
        <v>119</v>
      </c>
      <c r="N273" s="52"/>
      <c r="O273" s="54">
        <f t="shared" si="109"/>
        <v>2</v>
      </c>
      <c r="P273" s="55" t="s">
        <v>123</v>
      </c>
      <c r="Q273" s="64"/>
      <c r="R273" s="57" t="s">
        <v>131</v>
      </c>
      <c r="S273" s="66"/>
      <c r="T273" s="59" t="s">
        <v>124</v>
      </c>
      <c r="U273" s="67"/>
      <c r="V273" s="61"/>
      <c r="W273" s="62"/>
      <c r="X273" s="52"/>
      <c r="Y273" s="29"/>
      <c r="Z273" s="53">
        <v>7.0</v>
      </c>
      <c r="AA273" s="53">
        <v>4.0</v>
      </c>
      <c r="AB273" s="53">
        <v>3.0</v>
      </c>
      <c r="AC273" s="31"/>
      <c r="AD273" s="52"/>
      <c r="AE273" s="52"/>
      <c r="AF273" s="52"/>
      <c r="AG273" s="31"/>
      <c r="AH273" s="52"/>
      <c r="AI273" s="52"/>
      <c r="AJ273" s="52"/>
      <c r="AK273" s="31"/>
      <c r="AL273" s="52"/>
      <c r="AM273" s="52"/>
      <c r="AN273" s="52"/>
      <c r="AO273" s="64">
        <v>4.0</v>
      </c>
      <c r="AP273" s="56"/>
      <c r="AQ273" s="58"/>
      <c r="AR273" s="66">
        <v>2.0</v>
      </c>
      <c r="AS273" s="60"/>
      <c r="AT273" s="60"/>
      <c r="AU273" s="61"/>
      <c r="AV273" s="62"/>
      <c r="AW273" s="31">
        <f t="shared" si="107"/>
        <v>20</v>
      </c>
      <c r="AX273" s="29"/>
      <c r="AY273" s="75"/>
      <c r="AZ273" s="75"/>
      <c r="BA273" s="89"/>
      <c r="BB273" s="89"/>
      <c r="BC273" s="76"/>
      <c r="BD273" s="78"/>
      <c r="BE273" s="78"/>
      <c r="BF273" s="79"/>
      <c r="BG273" s="79"/>
      <c r="BH273" s="31">
        <f t="shared" si="102"/>
        <v>0</v>
      </c>
      <c r="BI273" s="81" t="s">
        <v>2123</v>
      </c>
      <c r="BJ273" s="84">
        <f>IF(ISBLANK(A273),"",VLOOKUP(LEFT(A273,1),Coordinate,2,FALSE))</f>
        <v>4</v>
      </c>
      <c r="BK273" s="54">
        <f t="shared" si="103"/>
        <v>4</v>
      </c>
      <c r="BL273" s="303">
        <f t="shared" si="104"/>
        <v>80</v>
      </c>
      <c r="BM273" s="54">
        <f>IF(ISBLANK(A273),"",vlookup(LEFT(A273,1),Coordinate,9,false))</f>
        <v>18</v>
      </c>
      <c r="BN273" s="54">
        <f>IF(ISBLANK(A273),"",VLOOKUP(MID(A273,2,1),Coordinate,9,false))</f>
        <v>7</v>
      </c>
      <c r="BO273" s="54">
        <f>IF(ISBLANK(A273),"",VLOOKUP(MID(A273,3,1),Coordinate,9,false))</f>
        <v>8</v>
      </c>
      <c r="BP273" s="54">
        <f>IF(ISBLANK(A273),"",VLOOKUP(MID(A273,4,1),Coordinate,9,false))</f>
        <v>17</v>
      </c>
      <c r="BQ273" s="54">
        <f>IF(ISBLANK(A273),"",VLOOKUP(MID(A273,5,1),Coordinate,9,false))</f>
        <v>14</v>
      </c>
      <c r="BR273" s="54">
        <f>IF(ISBLANK(A273),"",VLOOKUP(MID(A273,6,1),Coordinate,9,false))</f>
        <v>2</v>
      </c>
      <c r="BS273" s="84">
        <f>IF(ISBLANK(A273),"",VLOOKUP(RIGHT(A273,1),Coordinate,9,false))</f>
        <v>14</v>
      </c>
      <c r="BT273" s="53"/>
    </row>
    <row r="274">
      <c r="A274" s="305" t="s">
        <v>2124</v>
      </c>
      <c r="B274" s="302" t="str">
        <f>IF(ISBLANK(A274),"",if(C274="","N",if(VLOOKUP(BL274,NewPlanet,3,false)=C274,"Y","N")))</f>
        <v>Y</v>
      </c>
      <c r="C274" s="287" t="s">
        <v>1326</v>
      </c>
      <c r="D274" s="52"/>
      <c r="E274" s="52"/>
      <c r="F274" s="53" t="s">
        <v>119</v>
      </c>
      <c r="G274" s="53"/>
      <c r="H274" s="53" t="s">
        <v>119</v>
      </c>
      <c r="I274" s="54">
        <f t="shared" si="108"/>
        <v>2</v>
      </c>
      <c r="J274" s="52"/>
      <c r="K274" s="52"/>
      <c r="L274" s="52"/>
      <c r="M274" s="53" t="s">
        <v>119</v>
      </c>
      <c r="N274" s="53" t="s">
        <v>119</v>
      </c>
      <c r="O274" s="54">
        <f t="shared" si="109"/>
        <v>2</v>
      </c>
      <c r="P274" s="55" t="s">
        <v>123</v>
      </c>
      <c r="Q274" s="64" t="s">
        <v>119</v>
      </c>
      <c r="R274" s="57" t="s">
        <v>131</v>
      </c>
      <c r="S274" s="66" t="s">
        <v>119</v>
      </c>
      <c r="T274" s="59" t="s">
        <v>125</v>
      </c>
      <c r="U274" s="67" t="s">
        <v>119</v>
      </c>
      <c r="V274" s="61"/>
      <c r="W274" s="70" t="s">
        <v>119</v>
      </c>
      <c r="X274" s="53"/>
      <c r="Y274" s="29"/>
      <c r="Z274" s="53">
        <v>3.0</v>
      </c>
      <c r="AA274" s="53">
        <v>3.0</v>
      </c>
      <c r="AB274" s="53"/>
      <c r="AC274" s="31"/>
      <c r="AD274" s="53"/>
      <c r="AE274" s="53"/>
      <c r="AF274" s="53"/>
      <c r="AG274" s="31"/>
      <c r="AH274" s="53"/>
      <c r="AI274" s="53"/>
      <c r="AJ274" s="53"/>
      <c r="AK274" s="31"/>
      <c r="AL274" s="53"/>
      <c r="AM274" s="53"/>
      <c r="AN274" s="53"/>
      <c r="AO274" s="64"/>
      <c r="AP274" s="64"/>
      <c r="AQ274" s="66"/>
      <c r="AR274" s="66"/>
      <c r="AS274" s="67"/>
      <c r="AT274" s="67"/>
      <c r="AU274" s="68"/>
      <c r="AV274" s="70"/>
      <c r="AW274" s="31">
        <f t="shared" si="107"/>
        <v>6</v>
      </c>
      <c r="AX274" s="29"/>
      <c r="AY274" s="75"/>
      <c r="AZ274" s="75"/>
      <c r="BA274" s="89"/>
      <c r="BB274" s="89"/>
      <c r="BC274" s="76"/>
      <c r="BD274" s="78"/>
      <c r="BE274" s="78"/>
      <c r="BF274" s="79"/>
      <c r="BG274" s="79"/>
      <c r="BH274" s="31">
        <f t="shared" si="102"/>
        <v>0</v>
      </c>
      <c r="BI274" s="81"/>
      <c r="BJ274" s="84">
        <f>IF(ISBLANK(A274),"",VLOOKUP(LEFT(A274,1),Coordinate,2,FALSE))</f>
        <v>4</v>
      </c>
      <c r="BK274" s="54">
        <f t="shared" si="103"/>
        <v>4</v>
      </c>
      <c r="BL274" s="303">
        <f t="shared" si="104"/>
        <v>83</v>
      </c>
      <c r="BM274" s="54">
        <f>IF(ISBLANK(A274),"",vlookup(LEFT(A274,1),Coordinate,9,false))</f>
        <v>18</v>
      </c>
      <c r="BN274" s="54">
        <f>IF(ISBLANK(A274),"",VLOOKUP(MID(A274,2,1),Coordinate,9,false))</f>
        <v>15</v>
      </c>
      <c r="BO274" s="54">
        <f>IF(ISBLANK(A274),"",VLOOKUP(MID(A274,3,1),Coordinate,9,false))</f>
        <v>8</v>
      </c>
      <c r="BP274" s="54">
        <f>IF(ISBLANK(A274),"",VLOOKUP(MID(A274,4,1),Coordinate,9,false))</f>
        <v>3</v>
      </c>
      <c r="BQ274" s="54">
        <f>IF(ISBLANK(A274),"",VLOOKUP(MID(A274,5,1),Coordinate,9,false))</f>
        <v>4</v>
      </c>
      <c r="BR274" s="54">
        <f>IF(ISBLANK(A274),"",VLOOKUP(MID(A274,6,1),Coordinate,9,false))</f>
        <v>17</v>
      </c>
      <c r="BS274" s="84">
        <f>IF(ISBLANK(A274),"",VLOOKUP(RIGHT(A274,1),Coordinate,9,false))</f>
        <v>18</v>
      </c>
      <c r="BT274" s="53"/>
    </row>
    <row r="275">
      <c r="A275" s="305" t="s">
        <v>2125</v>
      </c>
      <c r="B275" s="302" t="str">
        <f>IF(ISBLANK(A275),"",if(C275="","N",if(VLOOKUP(BL275,NewPlanet,3,false)=C275,"Y","N")))</f>
        <v>Y</v>
      </c>
      <c r="C275" s="287" t="s">
        <v>1346</v>
      </c>
      <c r="D275" s="52"/>
      <c r="E275" s="52"/>
      <c r="F275" s="52"/>
      <c r="G275" s="53" t="s">
        <v>119</v>
      </c>
      <c r="H275" s="53" t="s">
        <v>119</v>
      </c>
      <c r="I275" s="54">
        <f t="shared" si="108"/>
        <v>2</v>
      </c>
      <c r="J275" s="52"/>
      <c r="K275" s="52"/>
      <c r="L275" s="53" t="s">
        <v>119</v>
      </c>
      <c r="M275" s="52"/>
      <c r="N275" s="53" t="s">
        <v>119</v>
      </c>
      <c r="O275" s="54">
        <f t="shared" si="109"/>
        <v>2</v>
      </c>
      <c r="P275" s="55" t="s">
        <v>124</v>
      </c>
      <c r="Q275" s="64"/>
      <c r="R275" s="57" t="s">
        <v>124</v>
      </c>
      <c r="S275" s="66"/>
      <c r="T275" s="59" t="s">
        <v>124</v>
      </c>
      <c r="U275" s="67"/>
      <c r="V275" s="61"/>
      <c r="W275" s="62"/>
      <c r="X275" s="53" t="s">
        <v>119</v>
      </c>
      <c r="Y275" s="63"/>
      <c r="Z275" s="52"/>
      <c r="AA275" s="52"/>
      <c r="AB275" s="52"/>
      <c r="AC275" s="65"/>
      <c r="AD275" s="52"/>
      <c r="AE275" s="52"/>
      <c r="AF275" s="52"/>
      <c r="AG275" s="65"/>
      <c r="AH275" s="52"/>
      <c r="AI275" s="52"/>
      <c r="AJ275" s="52"/>
      <c r="AK275" s="65"/>
      <c r="AL275" s="52"/>
      <c r="AM275" s="52"/>
      <c r="AN275" s="52"/>
      <c r="AO275" s="56"/>
      <c r="AP275" s="56"/>
      <c r="AQ275" s="58"/>
      <c r="AR275" s="58"/>
      <c r="AS275" s="60"/>
      <c r="AT275" s="60"/>
      <c r="AU275" s="61"/>
      <c r="AV275" s="62"/>
      <c r="AW275" s="31">
        <f t="shared" si="107"/>
        <v>0</v>
      </c>
      <c r="AX275" s="63"/>
      <c r="AY275" s="75"/>
      <c r="AZ275" s="75"/>
      <c r="BA275" s="89"/>
      <c r="BB275" s="89"/>
      <c r="BC275" s="76"/>
      <c r="BD275" s="78"/>
      <c r="BE275" s="78"/>
      <c r="BF275" s="79"/>
      <c r="BG275" s="79"/>
      <c r="BH275" s="31">
        <f t="shared" si="102"/>
        <v>0</v>
      </c>
      <c r="BI275" s="81"/>
      <c r="BJ275" s="84">
        <f>IF(ISBLANK(A275),"",VLOOKUP(LEFT(A275,1),Coordinate,2,FALSE))</f>
        <v>4</v>
      </c>
      <c r="BK275" s="54">
        <f t="shared" si="103"/>
        <v>4</v>
      </c>
      <c r="BL275" s="303">
        <f t="shared" si="104"/>
        <v>93</v>
      </c>
      <c r="BM275" s="54">
        <f>IF(ISBLANK(A275),"",vlookup(LEFT(A275,1),Coordinate,9,false))</f>
        <v>18</v>
      </c>
      <c r="BN275" s="54">
        <f>IF(ISBLANK(A275),"",VLOOKUP(MID(A275,2,1),Coordinate,9,false))</f>
        <v>19</v>
      </c>
      <c r="BO275" s="54">
        <f>IF(ISBLANK(A275),"",VLOOKUP(MID(A275,3,1),Coordinate,9,false))</f>
        <v>0</v>
      </c>
      <c r="BP275" s="54">
        <f>IF(ISBLANK(A275),"",VLOOKUP(MID(A275,4,1),Coordinate,9,false))</f>
        <v>17</v>
      </c>
      <c r="BQ275" s="54">
        <f>IF(ISBLANK(A275),"",VLOOKUP(MID(A275,5,1),Coordinate,9,false))</f>
        <v>1</v>
      </c>
      <c r="BR275" s="54">
        <f>IF(ISBLANK(A275),"",VLOOKUP(MID(A275,6,1),Coordinate,9,false))</f>
        <v>14</v>
      </c>
      <c r="BS275" s="84">
        <f>IF(ISBLANK(A275),"",VLOOKUP(RIGHT(A275,1),Coordinate,9,false))</f>
        <v>24</v>
      </c>
      <c r="BT275" s="53"/>
    </row>
    <row r="276">
      <c r="A276" s="304" t="s">
        <v>2126</v>
      </c>
      <c r="B276" s="302" t="str">
        <f>IF(ISBLANK(A276),"",if(C276="","N",if(VLOOKUP(BL276,NewPlanet,3,false)=C276,"Y","N")))</f>
        <v>Y</v>
      </c>
      <c r="C276" s="287" t="s">
        <v>1318</v>
      </c>
      <c r="D276" s="53" t="s">
        <v>119</v>
      </c>
      <c r="E276" s="53" t="s">
        <v>119</v>
      </c>
      <c r="F276" s="52"/>
      <c r="G276" s="52"/>
      <c r="H276" s="52"/>
      <c r="I276" s="54">
        <f t="shared" si="108"/>
        <v>2</v>
      </c>
      <c r="J276" s="53" t="s">
        <v>119</v>
      </c>
      <c r="K276" s="52"/>
      <c r="L276" s="53" t="s">
        <v>119</v>
      </c>
      <c r="M276" s="52"/>
      <c r="N276" s="52"/>
      <c r="O276" s="54">
        <f t="shared" si="109"/>
        <v>2</v>
      </c>
      <c r="P276" s="55" t="s">
        <v>131</v>
      </c>
      <c r="Q276" s="64"/>
      <c r="R276" s="57" t="s">
        <v>123</v>
      </c>
      <c r="S276" s="66"/>
      <c r="T276" s="59" t="s">
        <v>124</v>
      </c>
      <c r="U276" s="67"/>
      <c r="V276" s="61"/>
      <c r="W276" s="62"/>
      <c r="X276" s="53" t="s">
        <v>119</v>
      </c>
      <c r="Y276" s="29"/>
      <c r="Z276" s="53">
        <v>3.0</v>
      </c>
      <c r="AA276" s="53">
        <v>4.0</v>
      </c>
      <c r="AB276" s="53">
        <v>5.0</v>
      </c>
      <c r="AC276" s="31"/>
      <c r="AD276" s="52"/>
      <c r="AE276" s="52"/>
      <c r="AF276" s="52"/>
      <c r="AG276" s="31"/>
      <c r="AH276" s="52"/>
      <c r="AI276" s="52"/>
      <c r="AJ276" s="52"/>
      <c r="AK276" s="31"/>
      <c r="AL276" s="53">
        <v>1.0</v>
      </c>
      <c r="AM276" s="52"/>
      <c r="AN276" s="52"/>
      <c r="AO276" s="56"/>
      <c r="AP276" s="64">
        <v>3.0</v>
      </c>
      <c r="AQ276" s="66">
        <v>4.0</v>
      </c>
      <c r="AR276" s="58"/>
      <c r="AS276" s="60"/>
      <c r="AT276" s="60"/>
      <c r="AU276" s="61"/>
      <c r="AV276" s="62"/>
      <c r="AW276" s="31">
        <f t="shared" si="107"/>
        <v>20</v>
      </c>
      <c r="AX276" s="29"/>
      <c r="AY276" s="75"/>
      <c r="AZ276" s="75"/>
      <c r="BA276" s="89"/>
      <c r="BB276" s="89"/>
      <c r="BC276" s="76"/>
      <c r="BD276" s="78"/>
      <c r="BE276" s="78"/>
      <c r="BF276" s="79"/>
      <c r="BG276" s="79"/>
      <c r="BH276" s="31">
        <f t="shared" si="102"/>
        <v>0</v>
      </c>
      <c r="BI276" s="81"/>
      <c r="BJ276" s="84">
        <f>IF(ISBLANK(A276),"",VLOOKUP(LEFT(A276,1),Coordinate,2,FALSE))</f>
        <v>4</v>
      </c>
      <c r="BK276" s="54">
        <f t="shared" si="103"/>
        <v>4</v>
      </c>
      <c r="BL276" s="303">
        <f t="shared" si="104"/>
        <v>79</v>
      </c>
      <c r="BM276" s="54">
        <f>IF(ISBLANK(A276),"",vlookup(LEFT(A276,1),Coordinate,9,false))</f>
        <v>18</v>
      </c>
      <c r="BN276" s="54">
        <f>IF(ISBLANK(A276),"",VLOOKUP(MID(A276,2,1),Coordinate,9,false))</f>
        <v>22</v>
      </c>
      <c r="BO276" s="54">
        <f>IF(ISBLANK(A276),"",VLOOKUP(MID(A276,3,1),Coordinate,9,false))</f>
        <v>10</v>
      </c>
      <c r="BP276" s="54">
        <f>IF(ISBLANK(A276),"",VLOOKUP(MID(A276,4,1),Coordinate,9,false))</f>
        <v>9</v>
      </c>
      <c r="BQ276" s="54">
        <f>IF(ISBLANK(A276),"",VLOOKUP(MID(A276,5,1),Coordinate,9,false))</f>
        <v>0</v>
      </c>
      <c r="BR276" s="54">
        <f>IF(ISBLANK(A276),"",VLOOKUP(MID(A276,6,1),Coordinate,9,false))</f>
        <v>12</v>
      </c>
      <c r="BS276" s="84">
        <f>IF(ISBLANK(A276),"",VLOOKUP(RIGHT(A276,1),Coordinate,9,false))</f>
        <v>8</v>
      </c>
      <c r="BT276" s="53"/>
    </row>
    <row r="277">
      <c r="A277" s="305" t="s">
        <v>2127</v>
      </c>
      <c r="B277" s="302" t="str">
        <f>IF(ISBLANK(A277),"",if(C277="","N",if(VLOOKUP(BL277,NewPlanet,3,false)=C277,"Y","N")))</f>
        <v>Y</v>
      </c>
      <c r="C277" s="287" t="s">
        <v>1384</v>
      </c>
      <c r="D277" s="52"/>
      <c r="E277" s="52"/>
      <c r="F277" s="52"/>
      <c r="G277" s="53" t="s">
        <v>119</v>
      </c>
      <c r="H277" s="53" t="s">
        <v>119</v>
      </c>
      <c r="I277" s="54">
        <f t="shared" si="108"/>
        <v>2</v>
      </c>
      <c r="J277" s="52"/>
      <c r="K277" s="52"/>
      <c r="L277" s="52"/>
      <c r="M277" s="53" t="s">
        <v>119</v>
      </c>
      <c r="N277" s="53" t="s">
        <v>119</v>
      </c>
      <c r="O277" s="54">
        <f t="shared" si="109"/>
        <v>2</v>
      </c>
      <c r="P277" s="55" t="s">
        <v>123</v>
      </c>
      <c r="Q277" s="64" t="s">
        <v>119</v>
      </c>
      <c r="R277" s="57" t="s">
        <v>123</v>
      </c>
      <c r="S277" s="66" t="s">
        <v>119</v>
      </c>
      <c r="T277" s="59" t="s">
        <v>124</v>
      </c>
      <c r="U277" s="67"/>
      <c r="V277" s="61"/>
      <c r="W277" s="70"/>
      <c r="X277" s="53" t="s">
        <v>119</v>
      </c>
      <c r="Y277" s="29"/>
      <c r="Z277" s="53">
        <v>4.0</v>
      </c>
      <c r="AA277" s="53">
        <v>5.0</v>
      </c>
      <c r="AB277" s="53">
        <v>4.0</v>
      </c>
      <c r="AC277" s="31"/>
      <c r="AD277" s="53"/>
      <c r="AE277" s="53"/>
      <c r="AF277" s="53"/>
      <c r="AG277" s="31"/>
      <c r="AH277" s="53"/>
      <c r="AI277" s="53"/>
      <c r="AJ277" s="53"/>
      <c r="AK277" s="31"/>
      <c r="AL277" s="53"/>
      <c r="AM277" s="53"/>
      <c r="AN277" s="53">
        <v>1.0</v>
      </c>
      <c r="AO277" s="64"/>
      <c r="AP277" s="64"/>
      <c r="AQ277" s="66"/>
      <c r="AR277" s="66"/>
      <c r="AS277" s="67"/>
      <c r="AT277" s="67"/>
      <c r="AU277" s="68"/>
      <c r="AV277" s="70"/>
      <c r="AW277" s="31">
        <f t="shared" si="107"/>
        <v>14</v>
      </c>
      <c r="AX277" s="29"/>
      <c r="AY277" s="75"/>
      <c r="AZ277" s="75"/>
      <c r="BA277" s="89"/>
      <c r="BB277" s="89"/>
      <c r="BC277" s="76"/>
      <c r="BD277" s="78"/>
      <c r="BE277" s="78"/>
      <c r="BF277" s="79"/>
      <c r="BG277" s="79"/>
      <c r="BH277" s="31">
        <f t="shared" si="102"/>
        <v>0</v>
      </c>
      <c r="BI277" s="81" t="s">
        <v>2128</v>
      </c>
      <c r="BJ277" s="84">
        <f>IF(ISBLANK(A277),"",VLOOKUP(LEFT(A277,1),Coordinate,2,FALSE))</f>
        <v>4</v>
      </c>
      <c r="BK277" s="54">
        <f t="shared" si="103"/>
        <v>4</v>
      </c>
      <c r="BL277" s="303">
        <f t="shared" si="104"/>
        <v>118</v>
      </c>
      <c r="BM277" s="54">
        <f>IF(ISBLANK(A277),"",vlookup(LEFT(A277,1),Coordinate,9,false))</f>
        <v>18</v>
      </c>
      <c r="BN277" s="54">
        <f>IF(ISBLANK(A277),"",VLOOKUP(MID(A277,2,1),Coordinate,9,false))</f>
        <v>24</v>
      </c>
      <c r="BO277" s="54">
        <f>IF(ISBLANK(A277),"",VLOOKUP(MID(A277,3,1),Coordinate,9,false))</f>
        <v>18</v>
      </c>
      <c r="BP277" s="54">
        <f>IF(ISBLANK(A277),"",VLOOKUP(MID(A277,4,1),Coordinate,9,false))</f>
        <v>19</v>
      </c>
      <c r="BQ277" s="54">
        <f>IF(ISBLANK(A277),"",VLOOKUP(MID(A277,5,1),Coordinate,9,false))</f>
        <v>4</v>
      </c>
      <c r="BR277" s="54">
        <f>IF(ISBLANK(A277),"",VLOOKUP(MID(A277,6,1),Coordinate,9,false))</f>
        <v>12</v>
      </c>
      <c r="BS277" s="84">
        <f>IF(ISBLANK(A277),"",VLOOKUP(RIGHT(A277,1),Coordinate,9,false))</f>
        <v>23</v>
      </c>
      <c r="BT277" s="53"/>
    </row>
    <row r="278">
      <c r="A278" s="305" t="s">
        <v>2129</v>
      </c>
      <c r="B278" s="302" t="str">
        <f>IF(ISBLANK(A278),"",if(C278="","N",if(VLOOKUP(BL278,NewPlanet,3,false)=C278,"Y","N")))</f>
        <v>Y</v>
      </c>
      <c r="C278" s="287" t="s">
        <v>1386</v>
      </c>
      <c r="D278" s="53" t="s">
        <v>119</v>
      </c>
      <c r="E278" s="52"/>
      <c r="F278" s="52"/>
      <c r="G278" s="53" t="s">
        <v>119</v>
      </c>
      <c r="H278" s="52"/>
      <c r="I278" s="54">
        <f t="shared" si="108"/>
        <v>2</v>
      </c>
      <c r="J278" s="52"/>
      <c r="K278" s="53" t="s">
        <v>119</v>
      </c>
      <c r="L278" s="52"/>
      <c r="M278" s="52"/>
      <c r="N278" s="53" t="s">
        <v>119</v>
      </c>
      <c r="O278" s="54">
        <f t="shared" si="109"/>
        <v>2</v>
      </c>
      <c r="P278" s="55" t="s">
        <v>123</v>
      </c>
      <c r="Q278" s="64"/>
      <c r="R278" s="57" t="s">
        <v>123</v>
      </c>
      <c r="S278" s="66" t="s">
        <v>119</v>
      </c>
      <c r="T278" s="59" t="s">
        <v>125</v>
      </c>
      <c r="U278" s="67"/>
      <c r="V278" s="61"/>
      <c r="W278" s="62"/>
      <c r="X278" s="53" t="s">
        <v>119</v>
      </c>
      <c r="Y278" s="29"/>
      <c r="Z278" s="53">
        <v>6.0</v>
      </c>
      <c r="AA278" s="53">
        <v>2.0</v>
      </c>
      <c r="AB278" s="52"/>
      <c r="AC278" s="31"/>
      <c r="AD278" s="53"/>
      <c r="AE278" s="52"/>
      <c r="AF278" s="53">
        <v>1.0</v>
      </c>
      <c r="AG278" s="31"/>
      <c r="AH278" s="52"/>
      <c r="AI278" s="53"/>
      <c r="AJ278" s="53"/>
      <c r="AK278" s="31"/>
      <c r="AL278" s="53"/>
      <c r="AM278" s="52"/>
      <c r="AN278" s="53"/>
      <c r="AO278" s="64">
        <v>4.0</v>
      </c>
      <c r="AP278" s="56"/>
      <c r="AQ278" s="58"/>
      <c r="AR278" s="58"/>
      <c r="AS278" s="67">
        <v>1.0</v>
      </c>
      <c r="AT278" s="67" t="s">
        <v>2130</v>
      </c>
      <c r="AU278" s="61"/>
      <c r="AV278" s="62"/>
      <c r="AW278" s="31">
        <f t="shared" si="107"/>
        <v>14</v>
      </c>
      <c r="AX278" s="29"/>
      <c r="AY278" s="75"/>
      <c r="AZ278" s="75"/>
      <c r="BA278" s="89"/>
      <c r="BB278" s="89"/>
      <c r="BC278" s="76"/>
      <c r="BD278" s="78"/>
      <c r="BE278" s="78"/>
      <c r="BF278" s="79"/>
      <c r="BG278" s="79"/>
      <c r="BH278" s="31">
        <f t="shared" si="102"/>
        <v>0</v>
      </c>
      <c r="BI278" s="81" t="s">
        <v>2131</v>
      </c>
      <c r="BJ278" s="84">
        <f>IF(ISBLANK(A278),"",VLOOKUP(LEFT(A278,1),Coordinate,2,FALSE))</f>
        <v>4</v>
      </c>
      <c r="BK278" s="54">
        <f t="shared" si="103"/>
        <v>4</v>
      </c>
      <c r="BL278" s="303">
        <f t="shared" si="104"/>
        <v>119</v>
      </c>
      <c r="BM278" s="54">
        <f>IF(ISBLANK(A278),"",vlookup(LEFT(A278,1),Coordinate,9,false))</f>
        <v>18</v>
      </c>
      <c r="BN278" s="54">
        <f>IF(ISBLANK(A278),"",VLOOKUP(MID(A278,2,1),Coordinate,9,false))</f>
        <v>24</v>
      </c>
      <c r="BO278" s="54">
        <f>IF(ISBLANK(A278),"",VLOOKUP(MID(A278,3,1),Coordinate,9,false))</f>
        <v>18</v>
      </c>
      <c r="BP278" s="54">
        <f>IF(ISBLANK(A278),"",VLOOKUP(MID(A278,4,1),Coordinate,9,false))</f>
        <v>19</v>
      </c>
      <c r="BQ278" s="54">
        <f>IF(ISBLANK(A278),"",VLOOKUP(MID(A278,5,1),Coordinate,9,false))</f>
        <v>4</v>
      </c>
      <c r="BR278" s="54">
        <f>IF(ISBLANK(A278),"",VLOOKUP(MID(A278,6,1),Coordinate,9,false))</f>
        <v>12</v>
      </c>
      <c r="BS278" s="84">
        <f>IF(ISBLANK(A278),"",VLOOKUP(RIGHT(A278,1),Coordinate,9,false))</f>
        <v>24</v>
      </c>
      <c r="BT278" s="53"/>
    </row>
    <row r="279">
      <c r="A279" s="305" t="s">
        <v>2132</v>
      </c>
      <c r="B279" s="302" t="str">
        <f>IF(ISBLANK(A279),"",if(C279="","N",if(VLOOKUP(BL279,NewPlanet,3,false)=C279,"Y","N")))</f>
        <v>Y</v>
      </c>
      <c r="C279" s="287" t="s">
        <v>1387</v>
      </c>
      <c r="D279" s="52"/>
      <c r="E279" s="52"/>
      <c r="F279" s="52"/>
      <c r="G279" s="53" t="s">
        <v>119</v>
      </c>
      <c r="H279" s="53" t="s">
        <v>119</v>
      </c>
      <c r="I279" s="54">
        <f t="shared" si="108"/>
        <v>2</v>
      </c>
      <c r="J279" s="53" t="s">
        <v>119</v>
      </c>
      <c r="K279" s="52"/>
      <c r="L279" s="52"/>
      <c r="M279" s="52"/>
      <c r="N279" s="53" t="s">
        <v>119</v>
      </c>
      <c r="O279" s="54">
        <f t="shared" si="109"/>
        <v>2</v>
      </c>
      <c r="P279" s="55" t="s">
        <v>124</v>
      </c>
      <c r="Q279" s="64"/>
      <c r="R279" s="57" t="s">
        <v>124</v>
      </c>
      <c r="S279" s="66"/>
      <c r="T279" s="59" t="s">
        <v>125</v>
      </c>
      <c r="U279" s="67" t="s">
        <v>119</v>
      </c>
      <c r="V279" s="61"/>
      <c r="W279" s="62"/>
      <c r="X279" s="52"/>
      <c r="Y279" s="29"/>
      <c r="Z279" s="53">
        <v>3.0</v>
      </c>
      <c r="AA279" s="53">
        <v>4.0</v>
      </c>
      <c r="AB279" s="53">
        <v>3.0</v>
      </c>
      <c r="AC279" s="31"/>
      <c r="AD279" s="52"/>
      <c r="AE279" s="52"/>
      <c r="AF279" s="52"/>
      <c r="AG279" s="31"/>
      <c r="AH279" s="52"/>
      <c r="AI279" s="52"/>
      <c r="AJ279" s="52"/>
      <c r="AK279" s="31"/>
      <c r="AL279" s="52"/>
      <c r="AM279" s="52"/>
      <c r="AN279" s="52"/>
      <c r="AO279" s="56"/>
      <c r="AP279" s="56"/>
      <c r="AQ279" s="58"/>
      <c r="AR279" s="58"/>
      <c r="AS279" s="60"/>
      <c r="AT279" s="60"/>
      <c r="AU279" s="61"/>
      <c r="AV279" s="62"/>
      <c r="AW279" s="31">
        <f t="shared" si="107"/>
        <v>10</v>
      </c>
      <c r="AX279" s="29"/>
      <c r="AY279" s="75"/>
      <c r="AZ279" s="75"/>
      <c r="BA279" s="89"/>
      <c r="BB279" s="89"/>
      <c r="BC279" s="76"/>
      <c r="BD279" s="78"/>
      <c r="BE279" s="78"/>
      <c r="BF279" s="79"/>
      <c r="BG279" s="79"/>
      <c r="BH279" s="31">
        <f t="shared" si="102"/>
        <v>0</v>
      </c>
      <c r="BI279" s="81" t="s">
        <v>2133</v>
      </c>
      <c r="BJ279" s="84">
        <f>IF(ISBLANK(A279),"",VLOOKUP(LEFT(A279,1),Coordinate,2,FALSE))</f>
        <v>4</v>
      </c>
      <c r="BK279" s="54">
        <f t="shared" si="103"/>
        <v>4</v>
      </c>
      <c r="BL279" s="303">
        <f t="shared" si="104"/>
        <v>120</v>
      </c>
      <c r="BM279" s="54">
        <f>IF(ISBLANK(A279),"",vlookup(LEFT(A279,1),Coordinate,9,false))</f>
        <v>18</v>
      </c>
      <c r="BN279" s="54">
        <f>IF(ISBLANK(A279),"",VLOOKUP(MID(A279,2,1),Coordinate,9,false))</f>
        <v>24</v>
      </c>
      <c r="BO279" s="54">
        <f>IF(ISBLANK(A279),"",VLOOKUP(MID(A279,3,1),Coordinate,9,false))</f>
        <v>18</v>
      </c>
      <c r="BP279" s="54">
        <f>IF(ISBLANK(A279),"",VLOOKUP(MID(A279,4,1),Coordinate,9,false))</f>
        <v>19</v>
      </c>
      <c r="BQ279" s="54">
        <f>IF(ISBLANK(A279),"",VLOOKUP(MID(A279,5,1),Coordinate,9,false))</f>
        <v>4</v>
      </c>
      <c r="BR279" s="54">
        <f>IF(ISBLANK(A279),"",VLOOKUP(MID(A279,6,1),Coordinate,9,false))</f>
        <v>12</v>
      </c>
      <c r="BS279" s="84">
        <f>IF(ISBLANK(A279),"",VLOOKUP(RIGHT(A279,1),Coordinate,9,false))</f>
        <v>25</v>
      </c>
      <c r="BT279" s="53"/>
    </row>
    <row r="280">
      <c r="A280" s="305" t="s">
        <v>2134</v>
      </c>
      <c r="B280" s="302" t="str">
        <f>IF(ISBLANK(A280),"",if(C280="","N",if(VLOOKUP(BL280,NewPlanet,3,false)=C280,"Y","N")))</f>
        <v>N</v>
      </c>
      <c r="C280" s="148" t="s">
        <v>2135</v>
      </c>
      <c r="D280" s="53"/>
      <c r="E280" s="53" t="s">
        <v>119</v>
      </c>
      <c r="F280" s="53"/>
      <c r="G280" s="53" t="s">
        <v>119</v>
      </c>
      <c r="H280" s="53" t="s">
        <v>119</v>
      </c>
      <c r="I280" s="113">
        <v>3.0</v>
      </c>
      <c r="J280" s="53" t="s">
        <v>119</v>
      </c>
      <c r="K280" s="52"/>
      <c r="L280" s="53"/>
      <c r="M280" s="53" t="s">
        <v>119</v>
      </c>
      <c r="N280" s="53"/>
      <c r="O280" s="113">
        <v>2.0</v>
      </c>
      <c r="P280" s="55" t="s">
        <v>124</v>
      </c>
      <c r="Q280" s="64"/>
      <c r="R280" s="57" t="s">
        <v>123</v>
      </c>
      <c r="S280" s="66" t="s">
        <v>119</v>
      </c>
      <c r="T280" s="59" t="s">
        <v>125</v>
      </c>
      <c r="U280" s="67" t="s">
        <v>119</v>
      </c>
      <c r="V280" s="53" t="s">
        <v>119</v>
      </c>
      <c r="W280" s="70"/>
      <c r="X280" s="53" t="s">
        <v>119</v>
      </c>
      <c r="Y280" s="63"/>
      <c r="Z280" s="53">
        <v>2.0</v>
      </c>
      <c r="AA280" s="53">
        <v>1.0</v>
      </c>
      <c r="AB280" s="52"/>
      <c r="AC280" s="65"/>
      <c r="AD280" s="52"/>
      <c r="AE280" s="52"/>
      <c r="AF280" s="52"/>
      <c r="AG280" s="65"/>
      <c r="AH280" s="52"/>
      <c r="AI280" s="52"/>
      <c r="AJ280" s="52"/>
      <c r="AK280" s="65"/>
      <c r="AL280" s="53">
        <v>1.0</v>
      </c>
      <c r="AM280" s="52"/>
      <c r="AN280" s="52"/>
      <c r="AO280" s="56"/>
      <c r="AP280" s="56"/>
      <c r="AQ280" s="58"/>
      <c r="AR280" s="58"/>
      <c r="AS280" s="67"/>
      <c r="AT280" s="67"/>
      <c r="AU280" s="61"/>
      <c r="AV280" s="70"/>
      <c r="AW280" s="31">
        <f t="shared" si="107"/>
        <v>4</v>
      </c>
      <c r="AX280" s="63"/>
      <c r="AY280" s="75"/>
      <c r="AZ280" s="75"/>
      <c r="BA280" s="89">
        <v>3.0</v>
      </c>
      <c r="BB280" s="89"/>
      <c r="BC280" s="76">
        <v>8.0</v>
      </c>
      <c r="BD280" s="78">
        <v>5.0</v>
      </c>
      <c r="BE280" s="78"/>
      <c r="BF280" s="79"/>
      <c r="BG280" s="79"/>
      <c r="BH280" s="31">
        <f t="shared" si="102"/>
        <v>16</v>
      </c>
      <c r="BI280" s="81" t="s">
        <v>2136</v>
      </c>
      <c r="BJ280" s="84">
        <f>IF(ISBLANK(A280),"",VLOOKUP(LEFT(A280,1),Coordinate,2,FALSE))</f>
        <v>5</v>
      </c>
      <c r="BK280" s="54">
        <f t="shared" si="103"/>
        <v>5</v>
      </c>
      <c r="BL280" s="303">
        <f t="shared" si="104"/>
        <v>19</v>
      </c>
      <c r="BM280" s="54">
        <f>IF(ISBLANK(A280),"",vlookup(LEFT(A280,1),Coordinate,9,false))</f>
        <v>19</v>
      </c>
      <c r="BN280" s="54">
        <f>IF(ISBLANK(A280),"",VLOOKUP(MID(A280,2,1),Coordinate,9,false))</f>
        <v>0</v>
      </c>
      <c r="BO280" s="54">
        <f>IF(ISBLANK(A280),"",VLOOKUP(MID(A280,3,1),Coordinate,9,false))</f>
        <v>0</v>
      </c>
      <c r="BP280" s="54">
        <f>IF(ISBLANK(A280),"",VLOOKUP(MID(A280,4,1),Coordinate,9,false))</f>
        <v>0</v>
      </c>
      <c r="BQ280" s="54">
        <f>IF(ISBLANK(A280),"",VLOOKUP(MID(A280,5,1),Coordinate,9,false))</f>
        <v>0</v>
      </c>
      <c r="BR280" s="54">
        <f>IF(ISBLANK(A280),"",VLOOKUP(MID(A280,6,1),Coordinate,9,false))</f>
        <v>0</v>
      </c>
      <c r="BS280" s="84">
        <f>IF(ISBLANK(A280),"",VLOOKUP(RIGHT(A280,1),Coordinate,9,false))</f>
        <v>0</v>
      </c>
      <c r="BT280" s="53"/>
    </row>
    <row r="281">
      <c r="A281" s="305" t="s">
        <v>2137</v>
      </c>
      <c r="B281" s="302" t="str">
        <f>IF(ISBLANK(A281),"",if(C281="","N",if(VLOOKUP(BL281,NewPlanet,3,false)=C281,"Y","N")))</f>
        <v>Y</v>
      </c>
      <c r="C281" s="287" t="s">
        <v>1314</v>
      </c>
      <c r="D281" s="53" t="s">
        <v>119</v>
      </c>
      <c r="E281" s="53"/>
      <c r="F281" s="53"/>
      <c r="G281" s="53" t="s">
        <v>119</v>
      </c>
      <c r="H281" s="53" t="s">
        <v>119</v>
      </c>
      <c r="I281" s="54">
        <f t="shared" ref="I281:I282" si="110">IF(ISBLANK(A281),"",COUNTA(D281:H281))</f>
        <v>3</v>
      </c>
      <c r="J281" s="53" t="s">
        <v>119</v>
      </c>
      <c r="K281" s="52"/>
      <c r="L281" s="53" t="s">
        <v>119</v>
      </c>
      <c r="M281" s="53"/>
      <c r="N281" s="53"/>
      <c r="O281" s="54">
        <f t="shared" ref="O281:O282" si="111">IF(ISBLANK(A281),"",COUNTA(J281:N281))</f>
        <v>2</v>
      </c>
      <c r="P281" s="55" t="s">
        <v>123</v>
      </c>
      <c r="Q281" s="64" t="s">
        <v>119</v>
      </c>
      <c r="R281" s="57" t="s">
        <v>123</v>
      </c>
      <c r="S281" s="66"/>
      <c r="T281" s="59" t="s">
        <v>125</v>
      </c>
      <c r="U281" s="67"/>
      <c r="V281" s="68" t="s">
        <v>119</v>
      </c>
      <c r="W281" s="70" t="s">
        <v>119</v>
      </c>
      <c r="X281" s="53" t="s">
        <v>119</v>
      </c>
      <c r="Y281" s="63"/>
      <c r="Z281" s="52"/>
      <c r="AA281" s="52"/>
      <c r="AB281" s="52"/>
      <c r="AC281" s="65"/>
      <c r="AD281" s="52"/>
      <c r="AE281" s="52"/>
      <c r="AF281" s="52"/>
      <c r="AG281" s="65"/>
      <c r="AH281" s="52"/>
      <c r="AI281" s="52"/>
      <c r="AJ281" s="52"/>
      <c r="AK281" s="65"/>
      <c r="AL281" s="52"/>
      <c r="AM281" s="52"/>
      <c r="AN281" s="52"/>
      <c r="AO281" s="56"/>
      <c r="AP281" s="56"/>
      <c r="AQ281" s="58"/>
      <c r="AR281" s="58"/>
      <c r="AS281" s="67">
        <v>1.0</v>
      </c>
      <c r="AT281" s="67" t="s">
        <v>1800</v>
      </c>
      <c r="AU281" s="61"/>
      <c r="AV281" s="70">
        <v>2.0</v>
      </c>
      <c r="AW281" s="31">
        <f t="shared" si="107"/>
        <v>3</v>
      </c>
      <c r="AX281" s="63"/>
      <c r="AY281" s="75"/>
      <c r="AZ281" s="75"/>
      <c r="BA281" s="89"/>
      <c r="BB281" s="89"/>
      <c r="BC281" s="76"/>
      <c r="BD281" s="78"/>
      <c r="BE281" s="78"/>
      <c r="BF281" s="79"/>
      <c r="BG281" s="79"/>
      <c r="BH281" s="31">
        <f t="shared" si="102"/>
        <v>0</v>
      </c>
      <c r="BI281" s="81" t="s">
        <v>2138</v>
      </c>
      <c r="BJ281" s="84">
        <f>IF(ISBLANK(A281),"",VLOOKUP(LEFT(A281,1),Coordinate,2,FALSE))</f>
        <v>5</v>
      </c>
      <c r="BK281" s="54">
        <f t="shared" si="103"/>
        <v>5</v>
      </c>
      <c r="BL281" s="303">
        <f t="shared" si="104"/>
        <v>77</v>
      </c>
      <c r="BM281" s="54">
        <f>IF(ISBLANK(A281),"",vlookup(LEFT(A281,1),Coordinate,9,false))</f>
        <v>19</v>
      </c>
      <c r="BN281" s="54">
        <f>IF(ISBLANK(A281),"",VLOOKUP(MID(A281,2,1),Coordinate,9,false))</f>
        <v>2</v>
      </c>
      <c r="BO281" s="54">
        <f>IF(ISBLANK(A281),"",VLOOKUP(MID(A281,3,1),Coordinate,9,false))</f>
        <v>7</v>
      </c>
      <c r="BP281" s="54">
        <f>IF(ISBLANK(A281),"",VLOOKUP(MID(A281,4,1),Coordinate,9,false))</f>
        <v>8</v>
      </c>
      <c r="BQ281" s="54">
        <f>IF(ISBLANK(A281),"",VLOOKUP(MID(A281,5,1),Coordinate,9,false))</f>
        <v>11</v>
      </c>
      <c r="BR281" s="54">
        <f>IF(ISBLANK(A281),"",VLOOKUP(MID(A281,6,1),Coordinate,9,false))</f>
        <v>11</v>
      </c>
      <c r="BS281" s="84">
        <f>IF(ISBLANK(A281),"",VLOOKUP(RIGHT(A281,1),Coordinate,9,false))</f>
        <v>19</v>
      </c>
      <c r="BT281" s="53"/>
    </row>
    <row r="282">
      <c r="A282" s="305" t="s">
        <v>2139</v>
      </c>
      <c r="B282" s="302" t="str">
        <f>IF(ISBLANK(A282),"",if(C282="","N",if(VLOOKUP(BL282,NewPlanet,3,false)=C282,"Y","N")))</f>
        <v>Y</v>
      </c>
      <c r="C282" s="287" t="s">
        <v>1285</v>
      </c>
      <c r="D282" s="53"/>
      <c r="E282" s="53"/>
      <c r="F282" s="53"/>
      <c r="G282" s="53" t="s">
        <v>119</v>
      </c>
      <c r="H282" s="53" t="s">
        <v>119</v>
      </c>
      <c r="I282" s="54">
        <f t="shared" si="110"/>
        <v>2</v>
      </c>
      <c r="J282" s="53" t="s">
        <v>119</v>
      </c>
      <c r="K282" s="52"/>
      <c r="L282" s="52"/>
      <c r="M282" s="53"/>
      <c r="N282" s="53" t="s">
        <v>119</v>
      </c>
      <c r="O282" s="54">
        <f t="shared" si="111"/>
        <v>2</v>
      </c>
      <c r="P282" s="55" t="s">
        <v>123</v>
      </c>
      <c r="Q282" s="64"/>
      <c r="R282" s="57" t="s">
        <v>124</v>
      </c>
      <c r="S282" s="66"/>
      <c r="T282" s="59" t="s">
        <v>125</v>
      </c>
      <c r="U282" s="67" t="s">
        <v>119</v>
      </c>
      <c r="V282" s="68" t="s">
        <v>119</v>
      </c>
      <c r="W282" s="62"/>
      <c r="X282" s="53" t="s">
        <v>119</v>
      </c>
      <c r="Y282" s="63"/>
      <c r="Z282" s="52"/>
      <c r="AA282" s="52"/>
      <c r="AB282" s="52"/>
      <c r="AC282" s="65"/>
      <c r="AD282" s="52"/>
      <c r="AE282" s="52"/>
      <c r="AF282" s="52"/>
      <c r="AG282" s="65"/>
      <c r="AH282" s="52"/>
      <c r="AI282" s="52"/>
      <c r="AJ282" s="52"/>
      <c r="AK282" s="65"/>
      <c r="AL282" s="52"/>
      <c r="AM282" s="52"/>
      <c r="AN282" s="52"/>
      <c r="AO282" s="56"/>
      <c r="AP282" s="56"/>
      <c r="AQ282" s="58"/>
      <c r="AR282" s="58"/>
      <c r="AS282" s="60"/>
      <c r="AT282" s="60"/>
      <c r="AU282" s="61"/>
      <c r="AV282" s="62"/>
      <c r="AW282" s="31">
        <f t="shared" si="107"/>
        <v>0</v>
      </c>
      <c r="AX282" s="63"/>
      <c r="AY282" s="69"/>
      <c r="AZ282" s="69"/>
      <c r="BA282" s="71"/>
      <c r="BB282" s="71"/>
      <c r="BC282" s="72"/>
      <c r="BD282" s="73"/>
      <c r="BE282" s="73"/>
      <c r="BF282" s="74"/>
      <c r="BG282" s="74"/>
      <c r="BH282" s="31">
        <f t="shared" si="102"/>
        <v>0</v>
      </c>
      <c r="BI282" s="139"/>
      <c r="BJ282" s="84">
        <f>IF(ISBLANK(A282),"",VLOOKUP(LEFT(A282,1),Coordinate,2,FALSE))</f>
        <v>5</v>
      </c>
      <c r="BK282" s="54">
        <f t="shared" si="103"/>
        <v>4</v>
      </c>
      <c r="BL282" s="303">
        <f t="shared" si="104"/>
        <v>67</v>
      </c>
      <c r="BM282" s="54">
        <f>IF(ISBLANK(A282),"",vlookup(LEFT(A282,1),Coordinate,9,false))</f>
        <v>19</v>
      </c>
      <c r="BN282" s="54">
        <f>IF(ISBLANK(A282),"",VLOOKUP(MID(A282,2,1),Coordinate,9,false))</f>
        <v>7</v>
      </c>
      <c r="BO282" s="54">
        <f>IF(ISBLANK(A282),"",VLOOKUP(MID(A282,3,1),Coordinate,9,false))</f>
        <v>4</v>
      </c>
      <c r="BP282" s="54">
        <f>IF(ISBLANK(A282),"",VLOOKUP(MID(A282,4,1),Coordinate,9,false))</f>
        <v>0</v>
      </c>
      <c r="BQ282" s="54">
        <f>IF(ISBLANK(A282),"",VLOOKUP(MID(A282,5,1),Coordinate,9,false))</f>
        <v>15</v>
      </c>
      <c r="BR282" s="54">
        <f>IF(ISBLANK(A282),"",VLOOKUP(MID(A282,6,1),Coordinate,9,false))</f>
        <v>4</v>
      </c>
      <c r="BS282" s="84">
        <f>IF(ISBLANK(A282),"",VLOOKUP(RIGHT(A282,1),Coordinate,9,false))</f>
        <v>18</v>
      </c>
      <c r="BT282" s="53"/>
    </row>
    <row r="283">
      <c r="A283" s="305" t="s">
        <v>2140</v>
      </c>
      <c r="B283" s="302" t="str">
        <f>IF(ISBLANK(A283),"",if(C283="","N",if(VLOOKUP(BL283,NewPlanet,3,false)=C283,"Y","N")))</f>
        <v>N</v>
      </c>
      <c r="C283" s="148" t="s">
        <v>2141</v>
      </c>
      <c r="D283" s="53"/>
      <c r="E283" s="53"/>
      <c r="F283" s="53" t="s">
        <v>119</v>
      </c>
      <c r="G283" s="53" t="s">
        <v>119</v>
      </c>
      <c r="H283" s="53" t="s">
        <v>119</v>
      </c>
      <c r="I283" s="113">
        <v>3.0</v>
      </c>
      <c r="J283" s="53"/>
      <c r="K283" s="53" t="s">
        <v>119</v>
      </c>
      <c r="L283" s="53" t="s">
        <v>119</v>
      </c>
      <c r="M283" s="53"/>
      <c r="N283" s="52"/>
      <c r="O283" s="113">
        <v>2.0</v>
      </c>
      <c r="P283" s="55" t="s">
        <v>122</v>
      </c>
      <c r="Q283" s="56"/>
      <c r="R283" s="57" t="s">
        <v>123</v>
      </c>
      <c r="S283" s="66" t="s">
        <v>119</v>
      </c>
      <c r="T283" s="59" t="s">
        <v>125</v>
      </c>
      <c r="U283" s="67" t="s">
        <v>119</v>
      </c>
      <c r="V283" s="61"/>
      <c r="W283" s="62"/>
      <c r="X283" s="53" t="s">
        <v>119</v>
      </c>
      <c r="Y283" s="63"/>
      <c r="Z283" s="53">
        <v>3.0</v>
      </c>
      <c r="AA283" s="53">
        <v>3.0</v>
      </c>
      <c r="AB283" s="53"/>
      <c r="AC283" s="65"/>
      <c r="AD283" s="52"/>
      <c r="AE283" s="53">
        <v>1.0</v>
      </c>
      <c r="AF283" s="52"/>
      <c r="AG283" s="65"/>
      <c r="AH283" s="52"/>
      <c r="AI283" s="52"/>
      <c r="AJ283" s="52"/>
      <c r="AK283" s="65"/>
      <c r="AL283" s="52"/>
      <c r="AM283" s="52"/>
      <c r="AN283" s="52"/>
      <c r="AO283" s="56"/>
      <c r="AP283" s="64">
        <v>3.0</v>
      </c>
      <c r="AQ283" s="58"/>
      <c r="AR283" s="58"/>
      <c r="AS283" s="60"/>
      <c r="AT283" s="60"/>
      <c r="AU283" s="61"/>
      <c r="AV283" s="62"/>
      <c r="AW283" s="31">
        <f t="shared" si="107"/>
        <v>10</v>
      </c>
      <c r="AX283" s="63"/>
      <c r="AY283" s="69"/>
      <c r="AZ283" s="69"/>
      <c r="BA283" s="89">
        <v>2.0</v>
      </c>
      <c r="BB283" s="71"/>
      <c r="BC283" s="76">
        <v>8.0</v>
      </c>
      <c r="BD283" s="73"/>
      <c r="BE283" s="73"/>
      <c r="BF283" s="74"/>
      <c r="BG283" s="74"/>
      <c r="BH283" s="31">
        <f t="shared" si="102"/>
        <v>10</v>
      </c>
      <c r="BI283" s="81" t="s">
        <v>2143</v>
      </c>
      <c r="BJ283" s="84">
        <f>IF(ISBLANK(A283),"",VLOOKUP(LEFT(A283,1),Coordinate,2,FALSE))</f>
        <v>5</v>
      </c>
      <c r="BK283" s="54">
        <f t="shared" si="103"/>
        <v>5</v>
      </c>
      <c r="BL283" s="303">
        <f t="shared" si="104"/>
        <v>84</v>
      </c>
      <c r="BM283" s="54">
        <f>IF(ISBLANK(A283),"",vlookup(LEFT(A283,1),Coordinate,9,false))</f>
        <v>19</v>
      </c>
      <c r="BN283" s="54">
        <f>IF(ISBLANK(A283),"",VLOOKUP(MID(A283,2,1),Coordinate,9,false))</f>
        <v>7</v>
      </c>
      <c r="BO283" s="54">
        <f>IF(ISBLANK(A283),"",VLOOKUP(MID(A283,3,1),Coordinate,9,false))</f>
        <v>20</v>
      </c>
      <c r="BP283" s="54">
        <f>IF(ISBLANK(A283),"",VLOOKUP(MID(A283,4,1),Coordinate,9,false))</f>
        <v>17</v>
      </c>
      <c r="BQ283" s="54">
        <f>IF(ISBLANK(A283),"",VLOOKUP(MID(A283,5,1),Coordinate,9,false))</f>
        <v>18</v>
      </c>
      <c r="BR283" s="54">
        <f>IF(ISBLANK(A283),"",VLOOKUP(MID(A283,6,1),Coordinate,9,false))</f>
        <v>3</v>
      </c>
      <c r="BS283" s="84">
        <f>IF(ISBLANK(A283),"",VLOOKUP(RIGHT(A283,1),Coordinate,9,false))</f>
        <v>0</v>
      </c>
      <c r="BT283" s="53"/>
    </row>
    <row r="284">
      <c r="A284" s="305" t="s">
        <v>2145</v>
      </c>
      <c r="B284" s="302" t="str">
        <f>IF(ISBLANK(A284),"",if(C284="","N",if(VLOOKUP(BL284,NewPlanet,3,false)=C284,"Y","N")))</f>
        <v>Y</v>
      </c>
      <c r="C284" s="287" t="s">
        <v>1379</v>
      </c>
      <c r="D284" s="53" t="s">
        <v>121</v>
      </c>
      <c r="E284" s="53"/>
      <c r="F284" s="53" t="s">
        <v>121</v>
      </c>
      <c r="G284" s="52"/>
      <c r="H284" s="53" t="s">
        <v>121</v>
      </c>
      <c r="I284" s="54">
        <f t="shared" ref="I284:I298" si="112">IF(ISBLANK(A284),"",COUNTA(D284:H284))</f>
        <v>3</v>
      </c>
      <c r="J284" s="53" t="s">
        <v>121</v>
      </c>
      <c r="K284" s="52"/>
      <c r="L284" s="52"/>
      <c r="M284" s="53" t="s">
        <v>121</v>
      </c>
      <c r="N284" s="52"/>
      <c r="O284" s="54">
        <f t="shared" ref="O284:O306" si="113">IF(ISBLANK(A284),"",COUNTA(J284:N284))</f>
        <v>2</v>
      </c>
      <c r="P284" s="55" t="s">
        <v>394</v>
      </c>
      <c r="Q284" s="56"/>
      <c r="R284" s="57" t="s">
        <v>124</v>
      </c>
      <c r="S284" s="58"/>
      <c r="T284" s="59" t="s">
        <v>124</v>
      </c>
      <c r="U284" s="60"/>
      <c r="V284" s="61"/>
      <c r="W284" s="62"/>
      <c r="X284" s="52"/>
      <c r="Y284" s="63"/>
      <c r="Z284" s="53">
        <v>8.0</v>
      </c>
      <c r="AA284" s="53">
        <v>7.0</v>
      </c>
      <c r="AB284" s="53">
        <v>5.0</v>
      </c>
      <c r="AC284" s="65"/>
      <c r="AD284" s="52"/>
      <c r="AE284" s="52"/>
      <c r="AF284" s="52"/>
      <c r="AG284" s="65"/>
      <c r="AH284" s="52"/>
      <c r="AI284" s="52"/>
      <c r="AJ284" s="52"/>
      <c r="AK284" s="65"/>
      <c r="AL284" s="52"/>
      <c r="AM284" s="52"/>
      <c r="AN284" s="52"/>
      <c r="AO284" s="56"/>
      <c r="AP284" s="56"/>
      <c r="AQ284" s="58"/>
      <c r="AR284" s="58"/>
      <c r="AS284" s="60"/>
      <c r="AT284" s="60"/>
      <c r="AU284" s="61"/>
      <c r="AV284" s="62"/>
      <c r="AW284" s="31">
        <f t="shared" si="107"/>
        <v>20</v>
      </c>
      <c r="AX284" s="63"/>
      <c r="AY284" s="69"/>
      <c r="AZ284" s="69"/>
      <c r="BA284" s="71"/>
      <c r="BB284" s="71"/>
      <c r="BC284" s="72"/>
      <c r="BD284" s="73"/>
      <c r="BE284" s="73"/>
      <c r="BF284" s="74"/>
      <c r="BG284" s="74"/>
      <c r="BH284" s="31">
        <f t="shared" si="102"/>
        <v>0</v>
      </c>
      <c r="BI284" s="139"/>
      <c r="BJ284" s="84">
        <f>IF(ISBLANK(A284),"",VLOOKUP(LEFT(A284,1),Coordinate,2,FALSE))</f>
        <v>5</v>
      </c>
      <c r="BK284" s="54">
        <f t="shared" si="103"/>
        <v>5</v>
      </c>
      <c r="BL284" s="303">
        <f t="shared" si="104"/>
        <v>114</v>
      </c>
      <c r="BM284" s="54">
        <f>IF(ISBLANK(A284),"",vlookup(LEFT(A284,1),Coordinate,9,false))</f>
        <v>19</v>
      </c>
      <c r="BN284" s="54">
        <f>IF(ISBLANK(A284),"",VLOOKUP(MID(A284,2,1),Coordinate,9,false))</f>
        <v>17</v>
      </c>
      <c r="BO284" s="54">
        <f>IF(ISBLANK(A284),"",VLOOKUP(MID(A284,3,1),Coordinate,9,false))</f>
        <v>17</v>
      </c>
      <c r="BP284" s="54">
        <f>IF(ISBLANK(A284),"",VLOOKUP(MID(A284,4,1),Coordinate,9,false))</f>
        <v>13</v>
      </c>
      <c r="BQ284" s="54">
        <f>IF(ISBLANK(A284),"",VLOOKUP(MID(A284,5,1),Coordinate,9,false))</f>
        <v>25</v>
      </c>
      <c r="BR284" s="54">
        <f>IF(ISBLANK(A284),"",VLOOKUP(MID(A284,6,1),Coordinate,9,false))</f>
        <v>5</v>
      </c>
      <c r="BS284" s="84">
        <f>IF(ISBLANK(A284),"",VLOOKUP(RIGHT(A284,1),Coordinate,9,false))</f>
        <v>18</v>
      </c>
      <c r="BT284" s="53"/>
    </row>
    <row r="285">
      <c r="A285" s="304" t="s">
        <v>2146</v>
      </c>
      <c r="B285" s="302" t="str">
        <f>IF(ISBLANK(A285),"",if(C285="","N",if(VLOOKUP(BL285,NewPlanet,3,false)=C285,"Y","N")))</f>
        <v>N</v>
      </c>
      <c r="C285" s="287" t="s">
        <v>2147</v>
      </c>
      <c r="D285" s="53" t="s">
        <v>119</v>
      </c>
      <c r="E285" s="53" t="s">
        <v>119</v>
      </c>
      <c r="F285" s="52"/>
      <c r="G285" s="53" t="s">
        <v>119</v>
      </c>
      <c r="H285" s="52"/>
      <c r="I285" s="54">
        <f t="shared" si="112"/>
        <v>3</v>
      </c>
      <c r="J285" s="53" t="s">
        <v>119</v>
      </c>
      <c r="K285" s="52"/>
      <c r="L285" s="53" t="s">
        <v>119</v>
      </c>
      <c r="M285" s="52"/>
      <c r="N285" s="52"/>
      <c r="O285" s="54">
        <f t="shared" si="113"/>
        <v>2</v>
      </c>
      <c r="P285" s="55" t="s">
        <v>124</v>
      </c>
      <c r="Q285" s="56"/>
      <c r="R285" s="57" t="s">
        <v>123</v>
      </c>
      <c r="S285" s="66" t="s">
        <v>119</v>
      </c>
      <c r="T285" s="59" t="s">
        <v>125</v>
      </c>
      <c r="U285" s="60"/>
      <c r="V285" s="61"/>
      <c r="W285" s="62"/>
      <c r="X285" s="52"/>
      <c r="Y285" s="63"/>
      <c r="Z285" s="53">
        <v>2.0</v>
      </c>
      <c r="AA285" s="53">
        <v>5.0</v>
      </c>
      <c r="AB285" s="53">
        <v>6.0</v>
      </c>
      <c r="AC285" s="65"/>
      <c r="AD285" s="52"/>
      <c r="AE285" s="52"/>
      <c r="AF285" s="52"/>
      <c r="AG285" s="65"/>
      <c r="AH285" s="52"/>
      <c r="AI285" s="52"/>
      <c r="AJ285" s="52"/>
      <c r="AK285" s="65"/>
      <c r="AL285" s="52"/>
      <c r="AM285" s="52"/>
      <c r="AN285" s="52"/>
      <c r="AO285" s="56"/>
      <c r="AP285" s="56"/>
      <c r="AQ285" s="58"/>
      <c r="AR285" s="58"/>
      <c r="AS285" s="67">
        <v>1.0</v>
      </c>
      <c r="AT285" s="60"/>
      <c r="AU285" s="61"/>
      <c r="AV285" s="62"/>
      <c r="AW285" s="31">
        <f t="shared" si="107"/>
        <v>14</v>
      </c>
      <c r="AX285" s="63"/>
      <c r="AY285" s="69"/>
      <c r="AZ285" s="69"/>
      <c r="BA285" s="89">
        <v>6.0</v>
      </c>
      <c r="BB285" s="71"/>
      <c r="BC285" s="72"/>
      <c r="BD285" s="73"/>
      <c r="BE285" s="73"/>
      <c r="BF285" s="74"/>
      <c r="BG285" s="74"/>
      <c r="BH285" s="31">
        <f t="shared" si="102"/>
        <v>6</v>
      </c>
      <c r="BI285" s="139"/>
      <c r="BJ285" s="84">
        <f>IF(ISBLANK(A285),"",VLOOKUP(LEFT(A285,1),Coordinate,2,FALSE))</f>
        <v>5</v>
      </c>
      <c r="BK285" s="54">
        <f t="shared" si="103"/>
        <v>5</v>
      </c>
      <c r="BL285" s="303">
        <f t="shared" si="104"/>
        <v>20</v>
      </c>
      <c r="BM285" s="54">
        <f>IF(ISBLANK(A285),"",vlookup(LEFT(A285,1),Coordinate,9,false))</f>
        <v>20</v>
      </c>
      <c r="BN285" s="54">
        <f>IF(ISBLANK(A285),"",VLOOKUP(MID(A285,2,1),Coordinate,9,false))</f>
        <v>0</v>
      </c>
      <c r="BO285" s="54">
        <f>IF(ISBLANK(A285),"",VLOOKUP(MID(A285,3,1),Coordinate,9,false))</f>
        <v>0</v>
      </c>
      <c r="BP285" s="54">
        <f>IF(ISBLANK(A285),"",VLOOKUP(MID(A285,4,1),Coordinate,9,false))</f>
        <v>0</v>
      </c>
      <c r="BQ285" s="54">
        <f>IF(ISBLANK(A285),"",VLOOKUP(MID(A285,5,1),Coordinate,9,false))</f>
        <v>0</v>
      </c>
      <c r="BR285" s="54">
        <f>IF(ISBLANK(A285),"",VLOOKUP(MID(A285,6,1),Coordinate,9,false))</f>
        <v>0</v>
      </c>
      <c r="BS285" s="84">
        <f>IF(ISBLANK(A285),"",VLOOKUP(RIGHT(A285,1),Coordinate,9,false))</f>
        <v>0</v>
      </c>
      <c r="BT285" s="105"/>
    </row>
    <row r="286">
      <c r="A286" s="305" t="s">
        <v>2148</v>
      </c>
      <c r="B286" s="302" t="str">
        <f>IF(ISBLANK(A286),"",if(C286="","N",if(VLOOKUP(BL286,NewPlanet,3,false)=C286,"Y","N")))</f>
        <v>Y</v>
      </c>
      <c r="C286" s="287" t="s">
        <v>1396</v>
      </c>
      <c r="D286" s="53" t="s">
        <v>119</v>
      </c>
      <c r="E286" s="52"/>
      <c r="F286" s="53" t="s">
        <v>119</v>
      </c>
      <c r="G286" s="53" t="s">
        <v>119</v>
      </c>
      <c r="H286" s="52"/>
      <c r="I286" s="54">
        <f t="shared" si="112"/>
        <v>3</v>
      </c>
      <c r="J286" s="53" t="s">
        <v>119</v>
      </c>
      <c r="K286" s="52"/>
      <c r="L286" s="52"/>
      <c r="M286" s="53" t="s">
        <v>119</v>
      </c>
      <c r="N286" s="52"/>
      <c r="O286" s="54">
        <f t="shared" si="113"/>
        <v>2</v>
      </c>
      <c r="P286" s="55" t="s">
        <v>131</v>
      </c>
      <c r="Q286" s="64"/>
      <c r="R286" s="57" t="s">
        <v>123</v>
      </c>
      <c r="S286" s="66" t="s">
        <v>119</v>
      </c>
      <c r="T286" s="59" t="s">
        <v>125</v>
      </c>
      <c r="U286" s="67"/>
      <c r="V286" s="61"/>
      <c r="W286" s="62"/>
      <c r="X286" s="52"/>
      <c r="Y286" s="29"/>
      <c r="Z286" s="53">
        <v>4.0</v>
      </c>
      <c r="AA286" s="53">
        <v>3.0</v>
      </c>
      <c r="AB286" s="52"/>
      <c r="AC286" s="31"/>
      <c r="AD286" s="52"/>
      <c r="AE286" s="52"/>
      <c r="AF286" s="52"/>
      <c r="AG286" s="31"/>
      <c r="AH286" s="52"/>
      <c r="AI286" s="52"/>
      <c r="AJ286" s="52"/>
      <c r="AK286" s="31"/>
      <c r="AL286" s="52"/>
      <c r="AM286" s="52"/>
      <c r="AN286" s="52"/>
      <c r="AO286" s="56"/>
      <c r="AP286" s="64">
        <v>4.0</v>
      </c>
      <c r="AQ286" s="58"/>
      <c r="AR286" s="58"/>
      <c r="AS286" s="67">
        <v>1.0</v>
      </c>
      <c r="AT286" s="67" t="s">
        <v>1800</v>
      </c>
      <c r="AU286" s="61"/>
      <c r="AV286" s="62"/>
      <c r="AW286" s="31">
        <f t="shared" si="107"/>
        <v>12</v>
      </c>
      <c r="AX286" s="29"/>
      <c r="AY286" s="75"/>
      <c r="AZ286" s="75"/>
      <c r="BA286" s="89"/>
      <c r="BB286" s="89"/>
      <c r="BC286" s="76"/>
      <c r="BD286" s="78"/>
      <c r="BE286" s="78"/>
      <c r="BF286" s="79"/>
      <c r="BG286" s="79"/>
      <c r="BH286" s="31">
        <f t="shared" si="102"/>
        <v>0</v>
      </c>
      <c r="BI286" s="81" t="s">
        <v>2149</v>
      </c>
      <c r="BJ286" s="84">
        <f>IF(ISBLANK(A286),"",VLOOKUP(LEFT(A286,1),Coordinate,2,FALSE))</f>
        <v>5</v>
      </c>
      <c r="BK286" s="54">
        <f t="shared" si="103"/>
        <v>5</v>
      </c>
      <c r="BL286" s="303">
        <f t="shared" si="104"/>
        <v>127</v>
      </c>
      <c r="BM286" s="54">
        <f>IF(ISBLANK(A286),"",vlookup(LEFT(A286,1),Coordinate,9,false))</f>
        <v>20</v>
      </c>
      <c r="BN286" s="54">
        <f>IF(ISBLANK(A286),"",VLOOKUP(MID(A286,2,1),Coordinate,9,false))</f>
        <v>15</v>
      </c>
      <c r="BO286" s="54">
        <f>IF(ISBLANK(A286),"",VLOOKUP(MID(A286,3,1),Coordinate,9,false))</f>
        <v>10</v>
      </c>
      <c r="BP286" s="54">
        <f>IF(ISBLANK(A286),"",VLOOKUP(MID(A286,4,1),Coordinate,9,false))</f>
        <v>25</v>
      </c>
      <c r="BQ286" s="54">
        <f>IF(ISBLANK(A286),"",VLOOKUP(MID(A286,5,1),Coordinate,9,false))</f>
        <v>18</v>
      </c>
      <c r="BR286" s="54">
        <f>IF(ISBLANK(A286),"",VLOOKUP(MID(A286,6,1),Coordinate,9,false))</f>
        <v>25</v>
      </c>
      <c r="BS286" s="84">
        <f>IF(ISBLANK(A286),"",VLOOKUP(RIGHT(A286,1),Coordinate,9,false))</f>
        <v>14</v>
      </c>
      <c r="BT286" s="53"/>
    </row>
    <row r="287">
      <c r="A287" s="305" t="s">
        <v>906</v>
      </c>
      <c r="B287" s="302" t="str">
        <f>IF(ISBLANK(A287),"",if(C287="","N",if(VLOOKUP(BL287,NewPlanet,3,false)=C287,"Y","N")))</f>
        <v>Y</v>
      </c>
      <c r="C287" s="307" t="s">
        <v>1398</v>
      </c>
      <c r="D287" s="52"/>
      <c r="E287" s="53" t="s">
        <v>121</v>
      </c>
      <c r="F287" s="53" t="s">
        <v>121</v>
      </c>
      <c r="G287" s="53" t="s">
        <v>121</v>
      </c>
      <c r="H287" s="52"/>
      <c r="I287" s="54">
        <f t="shared" si="112"/>
        <v>3</v>
      </c>
      <c r="J287" s="52"/>
      <c r="K287" s="53" t="s">
        <v>121</v>
      </c>
      <c r="L287" s="53" t="s">
        <v>121</v>
      </c>
      <c r="M287" s="52"/>
      <c r="N287" s="52"/>
      <c r="O287" s="54">
        <f t="shared" si="113"/>
        <v>2</v>
      </c>
      <c r="P287" s="55" t="s">
        <v>131</v>
      </c>
      <c r="Q287" s="64" t="s">
        <v>121</v>
      </c>
      <c r="R287" s="57" t="s">
        <v>123</v>
      </c>
      <c r="S287" s="66" t="s">
        <v>121</v>
      </c>
      <c r="T287" s="59" t="s">
        <v>124</v>
      </c>
      <c r="U287" s="60"/>
      <c r="V287" s="68" t="s">
        <v>121</v>
      </c>
      <c r="W287" s="62"/>
      <c r="X287" s="52"/>
      <c r="Y287" s="63"/>
      <c r="Z287" s="53">
        <v>4.0</v>
      </c>
      <c r="AA287" s="53">
        <v>4.0</v>
      </c>
      <c r="AB287" s="53">
        <v>0.0</v>
      </c>
      <c r="AC287" s="65"/>
      <c r="AD287" s="52"/>
      <c r="AE287" s="52"/>
      <c r="AF287" s="52"/>
      <c r="AG287" s="65"/>
      <c r="AH287" s="52"/>
      <c r="AI287" s="52"/>
      <c r="AJ287" s="52"/>
      <c r="AK287" s="65"/>
      <c r="AL287" s="52"/>
      <c r="AM287" s="52"/>
      <c r="AN287" s="52"/>
      <c r="AO287" s="56"/>
      <c r="AP287" s="56"/>
      <c r="AQ287" s="58"/>
      <c r="AR287" s="58"/>
      <c r="AS287" s="60"/>
      <c r="AT287" s="60"/>
      <c r="AU287" s="61"/>
      <c r="AV287" s="62"/>
      <c r="AW287" s="31">
        <f t="shared" si="107"/>
        <v>8</v>
      </c>
      <c r="AX287" s="63"/>
      <c r="AY287" s="69"/>
      <c r="AZ287" s="75">
        <v>3.0</v>
      </c>
      <c r="BA287" s="89">
        <v>3.0</v>
      </c>
      <c r="BB287" s="71"/>
      <c r="BC287" s="72"/>
      <c r="BD287" s="78">
        <v>6.0</v>
      </c>
      <c r="BE287" s="73"/>
      <c r="BF287" s="74"/>
      <c r="BG287" s="74"/>
      <c r="BH287" s="31">
        <f t="shared" si="102"/>
        <v>12</v>
      </c>
      <c r="BI287" s="139"/>
      <c r="BJ287" s="84">
        <f>IF(ISBLANK(A287),"",VLOOKUP(LEFT(A287,1),Coordinate,2,FALSE))</f>
        <v>5</v>
      </c>
      <c r="BK287" s="54">
        <f t="shared" si="103"/>
        <v>5</v>
      </c>
      <c r="BL287" s="303">
        <f t="shared" si="104"/>
        <v>140</v>
      </c>
      <c r="BM287" s="54">
        <f>IF(ISBLANK(A287),"",vlookup(LEFT(A287,1),Coordinate,9,false))</f>
        <v>20</v>
      </c>
      <c r="BN287" s="54">
        <f>IF(ISBLANK(A287),"",VLOOKUP(MID(A287,2,1),Coordinate,9,false))</f>
        <v>20</v>
      </c>
      <c r="BO287" s="54">
        <f>IF(ISBLANK(A287),"",VLOOKUP(MID(A287,3,1),Coordinate,9,false))</f>
        <v>20</v>
      </c>
      <c r="BP287" s="54">
        <f>IF(ISBLANK(A287),"",VLOOKUP(MID(A287,4,1),Coordinate,9,false))</f>
        <v>20</v>
      </c>
      <c r="BQ287" s="54">
        <f>IF(ISBLANK(A287),"",VLOOKUP(MID(A287,5,1),Coordinate,9,false))</f>
        <v>20</v>
      </c>
      <c r="BR287" s="54">
        <f>IF(ISBLANK(A287),"",VLOOKUP(MID(A287,6,1),Coordinate,9,false))</f>
        <v>20</v>
      </c>
      <c r="BS287" s="84">
        <f>IF(ISBLANK(A287),"",VLOOKUP(RIGHT(A287,1),Coordinate,9,false))</f>
        <v>20</v>
      </c>
      <c r="BT287" s="52"/>
    </row>
    <row r="288">
      <c r="A288" s="305" t="s">
        <v>2150</v>
      </c>
      <c r="B288" s="302" t="str">
        <f>IF(ISBLANK(A288),"",if(C288="","N",if(VLOOKUP(BL288,NewPlanet,3,false)=C288,"Y","N")))</f>
        <v>Y</v>
      </c>
      <c r="C288" s="287" t="s">
        <v>2151</v>
      </c>
      <c r="D288" s="53" t="s">
        <v>119</v>
      </c>
      <c r="E288" s="53" t="s">
        <v>119</v>
      </c>
      <c r="F288" s="53" t="s">
        <v>119</v>
      </c>
      <c r="G288" s="52"/>
      <c r="H288" s="52"/>
      <c r="I288" s="54">
        <f t="shared" si="112"/>
        <v>3</v>
      </c>
      <c r="J288" s="53" t="s">
        <v>119</v>
      </c>
      <c r="K288" s="52"/>
      <c r="L288" s="52"/>
      <c r="M288" s="53" t="s">
        <v>119</v>
      </c>
      <c r="N288" s="52"/>
      <c r="O288" s="54">
        <f t="shared" si="113"/>
        <v>2</v>
      </c>
      <c r="P288" s="55" t="s">
        <v>123</v>
      </c>
      <c r="Q288" s="64"/>
      <c r="R288" s="57" t="s">
        <v>124</v>
      </c>
      <c r="S288" s="66"/>
      <c r="T288" s="59" t="s">
        <v>125</v>
      </c>
      <c r="U288" s="67" t="s">
        <v>119</v>
      </c>
      <c r="V288" s="61"/>
      <c r="W288" s="62"/>
      <c r="X288" s="53" t="s">
        <v>119</v>
      </c>
      <c r="Y288" s="63"/>
      <c r="Z288" s="52"/>
      <c r="AA288" s="52"/>
      <c r="AB288" s="52"/>
      <c r="AC288" s="65"/>
      <c r="AD288" s="52"/>
      <c r="AE288" s="52"/>
      <c r="AF288" s="52"/>
      <c r="AG288" s="65"/>
      <c r="AH288" s="52"/>
      <c r="AI288" s="52"/>
      <c r="AJ288" s="52"/>
      <c r="AK288" s="65"/>
      <c r="AL288" s="52"/>
      <c r="AM288" s="52"/>
      <c r="AN288" s="52"/>
      <c r="AO288" s="56"/>
      <c r="AP288" s="56"/>
      <c r="AQ288" s="58"/>
      <c r="AR288" s="58"/>
      <c r="AS288" s="60"/>
      <c r="AT288" s="60"/>
      <c r="AU288" s="61"/>
      <c r="AV288" s="62"/>
      <c r="AW288" s="31">
        <f t="shared" si="107"/>
        <v>0</v>
      </c>
      <c r="AX288" s="63"/>
      <c r="AY288" s="69"/>
      <c r="AZ288" s="69"/>
      <c r="BA288" s="71"/>
      <c r="BB288" s="71"/>
      <c r="BC288" s="72"/>
      <c r="BD288" s="73"/>
      <c r="BE288" s="73"/>
      <c r="BF288" s="74"/>
      <c r="BG288" s="74"/>
      <c r="BH288" s="31">
        <f t="shared" si="102"/>
        <v>0</v>
      </c>
      <c r="BI288" s="139"/>
      <c r="BJ288" s="84">
        <f>IF(ISBLANK(A288),"",VLOOKUP(LEFT(A288,1),Coordinate,2,FALSE))</f>
        <v>5</v>
      </c>
      <c r="BK288" s="54">
        <f t="shared" si="103"/>
        <v>5</v>
      </c>
      <c r="BL288" s="303">
        <f t="shared" si="104"/>
        <v>94</v>
      </c>
      <c r="BM288" s="54">
        <f>IF(ISBLANK(A288),"",vlookup(LEFT(A288,1),Coordinate,9,false))</f>
        <v>20</v>
      </c>
      <c r="BN288" s="54">
        <f>IF(ISBLANK(A288),"",VLOOKUP(MID(A288,2,1),Coordinate,9,false))</f>
        <v>25</v>
      </c>
      <c r="BO288" s="54">
        <f>IF(ISBLANK(A288),"",VLOOKUP(MID(A288,3,1),Coordinate,9,false))</f>
        <v>21</v>
      </c>
      <c r="BP288" s="54">
        <f>IF(ISBLANK(A288),"",VLOOKUP(MID(A288,4,1),Coordinate,9,false))</f>
        <v>3</v>
      </c>
      <c r="BQ288" s="54">
        <f>IF(ISBLANK(A288),"",VLOOKUP(MID(A288,5,1),Coordinate,9,false))</f>
        <v>0</v>
      </c>
      <c r="BR288" s="54">
        <f>IF(ISBLANK(A288),"",VLOOKUP(MID(A288,6,1),Coordinate,9,false))</f>
        <v>17</v>
      </c>
      <c r="BS288" s="84">
        <f>IF(ISBLANK(A288),"",VLOOKUP(RIGHT(A288,1),Coordinate,9,false))</f>
        <v>8</v>
      </c>
      <c r="BT288" s="53"/>
    </row>
    <row r="289">
      <c r="A289" s="305" t="s">
        <v>1963</v>
      </c>
      <c r="B289" s="302" t="str">
        <f>IF(ISBLANK(A289),"",if(C289="","N",if(VLOOKUP(BL289,NewPlanet,3,false)=C289,"Y","N")))</f>
        <v>Y</v>
      </c>
      <c r="C289" s="287" t="s">
        <v>1283</v>
      </c>
      <c r="D289" s="52"/>
      <c r="E289" s="53" t="s">
        <v>119</v>
      </c>
      <c r="F289" s="53" t="s">
        <v>119</v>
      </c>
      <c r="G289" s="52"/>
      <c r="H289" s="53" t="s">
        <v>119</v>
      </c>
      <c r="I289" s="54">
        <f t="shared" si="112"/>
        <v>3</v>
      </c>
      <c r="J289" s="52"/>
      <c r="K289" s="53" t="s">
        <v>119</v>
      </c>
      <c r="L289" s="52"/>
      <c r="M289" s="53" t="s">
        <v>119</v>
      </c>
      <c r="N289" s="52"/>
      <c r="O289" s="54">
        <f t="shared" si="113"/>
        <v>2</v>
      </c>
      <c r="P289" s="55" t="s">
        <v>124</v>
      </c>
      <c r="Q289" s="64"/>
      <c r="R289" s="57" t="s">
        <v>124</v>
      </c>
      <c r="S289" s="66"/>
      <c r="T289" s="59" t="s">
        <v>125</v>
      </c>
      <c r="U289" s="67" t="s">
        <v>119</v>
      </c>
      <c r="V289" s="68"/>
      <c r="W289" s="62"/>
      <c r="X289" s="53" t="s">
        <v>119</v>
      </c>
      <c r="Y289" s="29"/>
      <c r="Z289" s="53">
        <v>5.0</v>
      </c>
      <c r="AA289" s="53">
        <v>3.0</v>
      </c>
      <c r="AB289" s="53">
        <v>4.0</v>
      </c>
      <c r="AC289" s="31"/>
      <c r="AD289" s="53"/>
      <c r="AE289" s="52"/>
      <c r="AF289" s="53"/>
      <c r="AG289" s="31"/>
      <c r="AH289" s="53">
        <v>1.0</v>
      </c>
      <c r="AI289" s="53"/>
      <c r="AJ289" s="53"/>
      <c r="AK289" s="31"/>
      <c r="AL289" s="53"/>
      <c r="AM289" s="52"/>
      <c r="AN289" s="53"/>
      <c r="AO289" s="56"/>
      <c r="AP289" s="56"/>
      <c r="AQ289" s="58"/>
      <c r="AR289" s="58"/>
      <c r="AS289" s="67"/>
      <c r="AT289" s="60"/>
      <c r="AU289" s="61"/>
      <c r="AV289" s="62"/>
      <c r="AW289" s="31">
        <f t="shared" si="107"/>
        <v>13</v>
      </c>
      <c r="AX289" s="29"/>
      <c r="AY289" s="75"/>
      <c r="AZ289" s="75"/>
      <c r="BA289" s="89"/>
      <c r="BB289" s="89"/>
      <c r="BC289" s="76"/>
      <c r="BD289" s="78"/>
      <c r="BE289" s="78"/>
      <c r="BF289" s="79"/>
      <c r="BG289" s="79"/>
      <c r="BH289" s="31">
        <f t="shared" si="102"/>
        <v>0</v>
      </c>
      <c r="BI289" s="81" t="s">
        <v>2152</v>
      </c>
      <c r="BJ289" s="84">
        <f>IF(ISBLANK(A289),"",VLOOKUP(LEFT(A289,1),Coordinate,2,FALSE))</f>
        <v>5</v>
      </c>
      <c r="BK289" s="54">
        <f t="shared" si="103"/>
        <v>5</v>
      </c>
      <c r="BL289" s="303">
        <f t="shared" si="104"/>
        <v>66</v>
      </c>
      <c r="BM289" s="54">
        <f>IF(ISBLANK(A289),"",vlookup(LEFT(A289,1),Coordinate,9,false))</f>
        <v>21</v>
      </c>
      <c r="BN289" s="54">
        <f>IF(ISBLANK(A289),"",VLOOKUP(MID(A289,2,1),Coordinate,9,false))</f>
        <v>0</v>
      </c>
      <c r="BO289" s="54">
        <f>IF(ISBLANK(A289),"",VLOOKUP(MID(A289,3,1),Coordinate,9,false))</f>
        <v>6</v>
      </c>
      <c r="BP289" s="54">
        <f>IF(ISBLANK(A289),"",VLOOKUP(MID(A289,4,1),Coordinate,9,false))</f>
        <v>8</v>
      </c>
      <c r="BQ289" s="54">
        <f>IF(ISBLANK(A289),"",VLOOKUP(MID(A289,5,1),Coordinate,9,false))</f>
        <v>13</v>
      </c>
      <c r="BR289" s="54">
        <f>IF(ISBLANK(A289),"",VLOOKUP(MID(A289,6,1),Coordinate,9,false))</f>
        <v>0</v>
      </c>
      <c r="BS289" s="84">
        <f>IF(ISBLANK(A289),"",VLOOKUP(RIGHT(A289,1),Coordinate,9,false))</f>
        <v>18</v>
      </c>
      <c r="BT289" s="53"/>
    </row>
    <row r="290">
      <c r="A290" s="305" t="s">
        <v>2153</v>
      </c>
      <c r="B290" s="302" t="str">
        <f>IF(ISBLANK(A290),"",if(C290="","N",if(VLOOKUP(BL290,NewPlanet,3,false)=C290,"Y","N")))</f>
        <v>Y</v>
      </c>
      <c r="C290" s="287" t="s">
        <v>1260</v>
      </c>
      <c r="D290" s="52"/>
      <c r="E290" s="53" t="s">
        <v>119</v>
      </c>
      <c r="F290" s="53" t="s">
        <v>119</v>
      </c>
      <c r="G290" s="52"/>
      <c r="H290" s="53" t="s">
        <v>119</v>
      </c>
      <c r="I290" s="54">
        <f t="shared" si="112"/>
        <v>3</v>
      </c>
      <c r="J290" s="52"/>
      <c r="K290" s="53" t="s">
        <v>119</v>
      </c>
      <c r="L290" s="52"/>
      <c r="M290" s="53" t="s">
        <v>119</v>
      </c>
      <c r="N290" s="52"/>
      <c r="O290" s="54">
        <f t="shared" si="113"/>
        <v>2</v>
      </c>
      <c r="P290" s="55" t="s">
        <v>124</v>
      </c>
      <c r="Q290" s="64"/>
      <c r="R290" s="57" t="s">
        <v>124</v>
      </c>
      <c r="S290" s="66"/>
      <c r="T290" s="59" t="s">
        <v>125</v>
      </c>
      <c r="U290" s="67"/>
      <c r="V290" s="68" t="s">
        <v>119</v>
      </c>
      <c r="W290" s="62"/>
      <c r="X290" s="52"/>
      <c r="Y290" s="29"/>
      <c r="Z290" s="53">
        <v>4.0</v>
      </c>
      <c r="AA290" s="53">
        <v>2.0</v>
      </c>
      <c r="AB290" s="53">
        <v>5.0</v>
      </c>
      <c r="AC290" s="31"/>
      <c r="AD290" s="53"/>
      <c r="AE290" s="52"/>
      <c r="AF290" s="53"/>
      <c r="AG290" s="31"/>
      <c r="AH290" s="52"/>
      <c r="AI290" s="53"/>
      <c r="AJ290" s="53"/>
      <c r="AK290" s="31"/>
      <c r="AL290" s="53"/>
      <c r="AM290" s="52"/>
      <c r="AN290" s="53"/>
      <c r="AO290" s="56"/>
      <c r="AP290" s="56"/>
      <c r="AQ290" s="58"/>
      <c r="AR290" s="58"/>
      <c r="AS290" s="67">
        <v>1.0</v>
      </c>
      <c r="AT290" s="67" t="s">
        <v>1651</v>
      </c>
      <c r="AU290" s="61"/>
      <c r="AV290" s="62"/>
      <c r="AW290" s="31">
        <f t="shared" si="107"/>
        <v>12</v>
      </c>
      <c r="AX290" s="29"/>
      <c r="AY290" s="75"/>
      <c r="AZ290" s="75"/>
      <c r="BA290" s="89"/>
      <c r="BB290" s="89"/>
      <c r="BC290" s="76"/>
      <c r="BD290" s="78"/>
      <c r="BE290" s="78"/>
      <c r="BF290" s="79"/>
      <c r="BG290" s="79"/>
      <c r="BH290" s="31">
        <f t="shared" si="102"/>
        <v>0</v>
      </c>
      <c r="BI290" s="81" t="s">
        <v>2154</v>
      </c>
      <c r="BJ290" s="84">
        <f>IF(ISBLANK(A290),"",VLOOKUP(LEFT(A290,1),Coordinate,2,FALSE))</f>
        <v>5</v>
      </c>
      <c r="BK290" s="54">
        <f t="shared" si="103"/>
        <v>5</v>
      </c>
      <c r="BL290" s="303">
        <f t="shared" si="104"/>
        <v>54</v>
      </c>
      <c r="BM290" s="54">
        <f>IF(ISBLANK(A290),"",vlookup(LEFT(A290,1),Coordinate,9,false))</f>
        <v>21</v>
      </c>
      <c r="BN290" s="54">
        <f>IF(ISBLANK(A290),"",VLOOKUP(MID(A290,2,1),Coordinate,9,false))</f>
        <v>5</v>
      </c>
      <c r="BO290" s="54">
        <f>IF(ISBLANK(A290),"",VLOOKUP(MID(A290,3,1),Coordinate,9,false))</f>
        <v>12</v>
      </c>
      <c r="BP290" s="54">
        <f>IF(ISBLANK(A290),"",VLOOKUP(MID(A290,4,1),Coordinate,9,false))</f>
        <v>1</v>
      </c>
      <c r="BQ290" s="54">
        <f>IF(ISBLANK(A290),"",VLOOKUP(MID(A290,5,1),Coordinate,9,false))</f>
        <v>6</v>
      </c>
      <c r="BR290" s="54">
        <f>IF(ISBLANK(A290),"",VLOOKUP(MID(A290,6,1),Coordinate,9,false))</f>
        <v>2</v>
      </c>
      <c r="BS290" s="84">
        <f>IF(ISBLANK(A290),"",VLOOKUP(RIGHT(A290,1),Coordinate,9,false))</f>
        <v>7</v>
      </c>
      <c r="BT290" s="53"/>
    </row>
    <row r="291">
      <c r="A291" s="305" t="s">
        <v>2153</v>
      </c>
      <c r="B291" s="302" t="str">
        <f>IF(ISBLANK(A291),"",if(C291="","N",if(VLOOKUP(BL291,NewPlanet,3,false)=C291,"Y","N")))</f>
        <v>Y</v>
      </c>
      <c r="C291" s="473" t="s">
        <v>1260</v>
      </c>
      <c r="D291" s="105"/>
      <c r="E291" s="132" t="s">
        <v>119</v>
      </c>
      <c r="F291" s="132" t="s">
        <v>119</v>
      </c>
      <c r="G291" s="133"/>
      <c r="H291" s="132" t="s">
        <v>119</v>
      </c>
      <c r="I291" s="54">
        <f t="shared" si="112"/>
        <v>3</v>
      </c>
      <c r="J291" s="133"/>
      <c r="K291" s="132" t="s">
        <v>119</v>
      </c>
      <c r="L291" s="133"/>
      <c r="M291" s="132" t="s">
        <v>119</v>
      </c>
      <c r="N291" s="105"/>
      <c r="O291" s="54">
        <f t="shared" si="113"/>
        <v>2</v>
      </c>
      <c r="P291" s="317" t="s">
        <v>124</v>
      </c>
      <c r="Q291" s="162"/>
      <c r="R291" s="128" t="s">
        <v>124</v>
      </c>
      <c r="S291" s="196"/>
      <c r="T291" s="157" t="s">
        <v>125</v>
      </c>
      <c r="U291" s="189"/>
      <c r="V291" s="200" t="s">
        <v>119</v>
      </c>
      <c r="W291" s="320"/>
      <c r="X291" s="133"/>
      <c r="Y291" s="442"/>
      <c r="Z291" s="132">
        <v>4.0</v>
      </c>
      <c r="AA291" s="132">
        <v>3.0</v>
      </c>
      <c r="AB291" s="132">
        <v>5.0</v>
      </c>
      <c r="AC291" s="145"/>
      <c r="AD291" s="105"/>
      <c r="AE291" s="133"/>
      <c r="AF291" s="105"/>
      <c r="AG291" s="145"/>
      <c r="AH291" s="133"/>
      <c r="AI291" s="105"/>
      <c r="AJ291" s="105"/>
      <c r="AK291" s="145"/>
      <c r="AL291" s="105"/>
      <c r="AM291" s="133"/>
      <c r="AN291" s="105"/>
      <c r="AO291" s="134"/>
      <c r="AP291" s="134"/>
      <c r="AQ291" s="135"/>
      <c r="AR291" s="135"/>
      <c r="AS291" s="189">
        <v>1.0</v>
      </c>
      <c r="AT291" s="456" t="s">
        <v>1651</v>
      </c>
      <c r="AU291" s="202"/>
      <c r="AV291" s="443"/>
      <c r="AW291" s="31">
        <f t="shared" si="107"/>
        <v>13</v>
      </c>
      <c r="AX291" s="442"/>
      <c r="AY291" s="321"/>
      <c r="AZ291" s="321"/>
      <c r="BA291" s="163"/>
      <c r="BB291" s="163"/>
      <c r="BC291" s="322"/>
      <c r="BD291" s="323">
        <v>7.0</v>
      </c>
      <c r="BE291" s="323"/>
      <c r="BF291" s="194"/>
      <c r="BG291" s="194"/>
      <c r="BH291" s="31">
        <f t="shared" si="102"/>
        <v>7</v>
      </c>
      <c r="BI291" s="324"/>
      <c r="BJ291" s="84">
        <f>IF(ISBLANK(A291),"",VLOOKUP(LEFT(A291,1),Coordinate,2,FALSE))</f>
        <v>5</v>
      </c>
      <c r="BK291" s="54">
        <f t="shared" si="103"/>
        <v>5</v>
      </c>
      <c r="BL291" s="303">
        <f t="shared" si="104"/>
        <v>54</v>
      </c>
      <c r="BM291" s="54">
        <f>IF(ISBLANK(A291),"",vlookup(LEFT(A291,1),Coordinate,9,false))</f>
        <v>21</v>
      </c>
      <c r="BN291" s="54">
        <f>IF(ISBLANK(A291),"",VLOOKUP(MID(A291,2,1),Coordinate,9,false))</f>
        <v>5</v>
      </c>
      <c r="BO291" s="54">
        <f>IF(ISBLANK(A291),"",VLOOKUP(MID(A291,3,1),Coordinate,9,false))</f>
        <v>12</v>
      </c>
      <c r="BP291" s="54">
        <f>IF(ISBLANK(A291),"",VLOOKUP(MID(A291,4,1),Coordinate,9,false))</f>
        <v>1</v>
      </c>
      <c r="BQ291" s="54">
        <f>IF(ISBLANK(A291),"",VLOOKUP(MID(A291,5,1),Coordinate,9,false))</f>
        <v>6</v>
      </c>
      <c r="BR291" s="54">
        <f>IF(ISBLANK(A291),"",VLOOKUP(MID(A291,6,1),Coordinate,9,false))</f>
        <v>2</v>
      </c>
      <c r="BS291" s="84">
        <f>IF(ISBLANK(A291),"",VLOOKUP(RIGHT(A291,1),Coordinate,9,false))</f>
        <v>7</v>
      </c>
      <c r="BT291" s="53"/>
    </row>
    <row r="292">
      <c r="A292" s="305" t="s">
        <v>2155</v>
      </c>
      <c r="B292" s="302" t="str">
        <f>IF(ISBLANK(A292),"",if(C292="","N",if(VLOOKUP(BL292,NewPlanet,3,false)=C292,"Y","N")))</f>
        <v>Y</v>
      </c>
      <c r="C292" s="287" t="s">
        <v>1328</v>
      </c>
      <c r="D292" s="53" t="s">
        <v>119</v>
      </c>
      <c r="E292" s="53" t="s">
        <v>119</v>
      </c>
      <c r="F292" s="53" t="s">
        <v>119</v>
      </c>
      <c r="G292" s="52"/>
      <c r="H292" s="52"/>
      <c r="I292" s="54">
        <f t="shared" si="112"/>
        <v>3</v>
      </c>
      <c r="J292" s="52"/>
      <c r="K292" s="53" t="s">
        <v>119</v>
      </c>
      <c r="L292" s="52"/>
      <c r="M292" s="52"/>
      <c r="N292" s="53" t="s">
        <v>119</v>
      </c>
      <c r="O292" s="54">
        <f t="shared" si="113"/>
        <v>2</v>
      </c>
      <c r="P292" s="55" t="s">
        <v>131</v>
      </c>
      <c r="Q292" s="64"/>
      <c r="R292" s="57" t="s">
        <v>124</v>
      </c>
      <c r="S292" s="66"/>
      <c r="T292" s="59" t="s">
        <v>125</v>
      </c>
      <c r="U292" s="67"/>
      <c r="V292" s="68" t="s">
        <v>119</v>
      </c>
      <c r="W292" s="70" t="s">
        <v>119</v>
      </c>
      <c r="X292" s="53" t="s">
        <v>119</v>
      </c>
      <c r="Y292" s="29"/>
      <c r="Z292" s="53">
        <v>4.0</v>
      </c>
      <c r="AA292" s="53">
        <v>2.0</v>
      </c>
      <c r="AB292" s="52"/>
      <c r="AC292" s="31"/>
      <c r="AD292" s="53"/>
      <c r="AE292" s="52"/>
      <c r="AF292" s="53"/>
      <c r="AG292" s="31"/>
      <c r="AH292" s="52"/>
      <c r="AI292" s="53"/>
      <c r="AJ292" s="53">
        <v>1.0</v>
      </c>
      <c r="AK292" s="31"/>
      <c r="AL292" s="53"/>
      <c r="AM292" s="52"/>
      <c r="AN292" s="53"/>
      <c r="AO292" s="56"/>
      <c r="AP292" s="64">
        <v>3.0</v>
      </c>
      <c r="AQ292" s="58"/>
      <c r="AR292" s="58"/>
      <c r="AS292" s="67">
        <v>1.0</v>
      </c>
      <c r="AT292" s="60"/>
      <c r="AU292" s="68">
        <v>4.0</v>
      </c>
      <c r="AV292" s="62"/>
      <c r="AW292" s="31">
        <f t="shared" si="107"/>
        <v>15</v>
      </c>
      <c r="AX292" s="29"/>
      <c r="AY292" s="75"/>
      <c r="AZ292" s="75"/>
      <c r="BA292" s="89"/>
      <c r="BB292" s="89"/>
      <c r="BC292" s="76"/>
      <c r="BD292" s="78"/>
      <c r="BE292" s="78"/>
      <c r="BF292" s="79"/>
      <c r="BG292" s="79"/>
      <c r="BH292" s="31">
        <f t="shared" si="102"/>
        <v>0</v>
      </c>
      <c r="BI292" s="81"/>
      <c r="BJ292" s="84">
        <f>IF(ISBLANK(A292),"",VLOOKUP(LEFT(A292,1),Coordinate,2,FALSE))</f>
        <v>5</v>
      </c>
      <c r="BK292" s="54">
        <f t="shared" si="103"/>
        <v>5</v>
      </c>
      <c r="BL292" s="303">
        <f t="shared" si="104"/>
        <v>84</v>
      </c>
      <c r="BM292" s="54">
        <f>IF(ISBLANK(A292),"",vlookup(LEFT(A292,1),Coordinate,9,false))</f>
        <v>21</v>
      </c>
      <c r="BN292" s="54">
        <f>IF(ISBLANK(A292),"",VLOOKUP(MID(A292,2,1),Coordinate,9,false))</f>
        <v>9</v>
      </c>
      <c r="BO292" s="54">
        <f>IF(ISBLANK(A292),"",VLOOKUP(MID(A292,3,1),Coordinate,9,false))</f>
        <v>13</v>
      </c>
      <c r="BP292" s="54">
        <f>IF(ISBLANK(A292),"",VLOOKUP(MID(A292,4,1),Coordinate,9,false))</f>
        <v>8</v>
      </c>
      <c r="BQ292" s="54">
        <f>IF(ISBLANK(A292),"",VLOOKUP(MID(A292,5,1),Coordinate,9,false))</f>
        <v>20</v>
      </c>
      <c r="BR292" s="54">
        <f>IF(ISBLANK(A292),"",VLOOKUP(MID(A292,6,1),Coordinate,9,false))</f>
        <v>0</v>
      </c>
      <c r="BS292" s="84">
        <f>IF(ISBLANK(A292),"",VLOOKUP(RIGHT(A292,1),Coordinate,9,false))</f>
        <v>13</v>
      </c>
      <c r="BT292" s="53"/>
    </row>
    <row r="293">
      <c r="A293" s="305" t="s">
        <v>2156</v>
      </c>
      <c r="B293" s="302" t="str">
        <f>IF(ISBLANK(A293),"",if(C293="","N",if(VLOOKUP(BL293,NewPlanet,3,false)=C293,"Y","N")))</f>
        <v>Y</v>
      </c>
      <c r="C293" s="287" t="s">
        <v>1328</v>
      </c>
      <c r="D293" s="53" t="s">
        <v>119</v>
      </c>
      <c r="E293" s="53" t="s">
        <v>119</v>
      </c>
      <c r="F293" s="53" t="s">
        <v>119</v>
      </c>
      <c r="G293" s="52"/>
      <c r="H293" s="52"/>
      <c r="I293" s="54">
        <f t="shared" si="112"/>
        <v>3</v>
      </c>
      <c r="J293" s="52"/>
      <c r="K293" s="53" t="s">
        <v>119</v>
      </c>
      <c r="L293" s="52"/>
      <c r="M293" s="52"/>
      <c r="N293" s="53" t="s">
        <v>119</v>
      </c>
      <c r="O293" s="54">
        <f t="shared" si="113"/>
        <v>2</v>
      </c>
      <c r="P293" s="55" t="s">
        <v>124</v>
      </c>
      <c r="Q293" s="64"/>
      <c r="R293" s="57" t="s">
        <v>124</v>
      </c>
      <c r="S293" s="66"/>
      <c r="T293" s="59" t="s">
        <v>125</v>
      </c>
      <c r="U293" s="67"/>
      <c r="V293" s="68" t="s">
        <v>119</v>
      </c>
      <c r="W293" s="70" t="s">
        <v>119</v>
      </c>
      <c r="X293" s="52"/>
      <c r="Y293" s="29"/>
      <c r="Z293" s="53">
        <v>4.0</v>
      </c>
      <c r="AA293" s="53">
        <v>3.0</v>
      </c>
      <c r="AB293" s="52"/>
      <c r="AC293" s="31"/>
      <c r="AD293" s="53"/>
      <c r="AE293" s="52"/>
      <c r="AF293" s="53"/>
      <c r="AG293" s="31"/>
      <c r="AH293" s="52"/>
      <c r="AI293" s="53"/>
      <c r="AJ293" s="53"/>
      <c r="AK293" s="31"/>
      <c r="AL293" s="53"/>
      <c r="AM293" s="52"/>
      <c r="AN293" s="53"/>
      <c r="AO293" s="56"/>
      <c r="AP293" s="56"/>
      <c r="AQ293" s="58"/>
      <c r="AR293" s="58"/>
      <c r="AS293" s="67">
        <v>1.0</v>
      </c>
      <c r="AT293" s="60"/>
      <c r="AU293" s="61"/>
      <c r="AV293" s="62"/>
      <c r="AW293" s="31">
        <f t="shared" si="107"/>
        <v>8</v>
      </c>
      <c r="AX293" s="29"/>
      <c r="AY293" s="75"/>
      <c r="AZ293" s="75"/>
      <c r="BA293" s="89"/>
      <c r="BB293" s="89"/>
      <c r="BC293" s="76"/>
      <c r="BD293" s="78">
        <v>5.0</v>
      </c>
      <c r="BE293" s="78"/>
      <c r="BF293" s="79">
        <v>5.0</v>
      </c>
      <c r="BG293" s="79">
        <v>2.0</v>
      </c>
      <c r="BH293" s="31">
        <f t="shared" si="102"/>
        <v>12</v>
      </c>
      <c r="BI293" s="81"/>
      <c r="BJ293" s="84">
        <f>IF(ISBLANK(A293),"",VLOOKUP(LEFT(A293,1),Coordinate,2,FALSE))</f>
        <v>5</v>
      </c>
      <c r="BK293" s="54">
        <f t="shared" si="103"/>
        <v>5</v>
      </c>
      <c r="BL293" s="303">
        <f t="shared" si="104"/>
        <v>84</v>
      </c>
      <c r="BM293" s="54">
        <f>IF(ISBLANK(A293),"",vlookup(LEFT(A293,1),Coordinate,9,false))</f>
        <v>22</v>
      </c>
      <c r="BN293" s="54">
        <f>IF(ISBLANK(A293),"",VLOOKUP(MID(A293,2,1),Coordinate,9,false))</f>
        <v>0</v>
      </c>
      <c r="BO293" s="54">
        <f>IF(ISBLANK(A293),"",VLOOKUP(MID(A293,3,1),Coordinate,9,false))</f>
        <v>13</v>
      </c>
      <c r="BP293" s="54">
        <f>IF(ISBLANK(A293),"",VLOOKUP(MID(A293,4,1),Coordinate,9,false))</f>
        <v>10</v>
      </c>
      <c r="BQ293" s="54">
        <f>IF(ISBLANK(A293),"",VLOOKUP(MID(A293,5,1),Coordinate,9,false))</f>
        <v>4</v>
      </c>
      <c r="BR293" s="54">
        <f>IF(ISBLANK(A293),"",VLOOKUP(MID(A293,6,1),Coordinate,9,false))</f>
        <v>17</v>
      </c>
      <c r="BS293" s="84">
        <f>IF(ISBLANK(A293),"",VLOOKUP(RIGHT(A293,1),Coordinate,9,false))</f>
        <v>18</v>
      </c>
      <c r="BT293" s="53"/>
    </row>
    <row r="294">
      <c r="A294" s="305" t="s">
        <v>2157</v>
      </c>
      <c r="B294" s="302" t="str">
        <f>IF(ISBLANK(A294),"",if(C294="","N",if(VLOOKUP(BL294,NewPlanet,3,false)=C294,"Y","N")))</f>
        <v>Y</v>
      </c>
      <c r="C294" s="287" t="s">
        <v>1336</v>
      </c>
      <c r="D294" s="53" t="s">
        <v>119</v>
      </c>
      <c r="E294" s="52"/>
      <c r="F294" s="53" t="s">
        <v>119</v>
      </c>
      <c r="G294" s="53" t="s">
        <v>119</v>
      </c>
      <c r="H294" s="52"/>
      <c r="I294" s="54">
        <f t="shared" si="112"/>
        <v>3</v>
      </c>
      <c r="J294" s="52"/>
      <c r="K294" s="53" t="s">
        <v>119</v>
      </c>
      <c r="L294" s="53" t="s">
        <v>119</v>
      </c>
      <c r="M294" s="52"/>
      <c r="N294" s="52"/>
      <c r="O294" s="54">
        <f t="shared" si="113"/>
        <v>2</v>
      </c>
      <c r="P294" s="474" t="s">
        <v>123</v>
      </c>
      <c r="Q294" s="475" t="s">
        <v>119</v>
      </c>
      <c r="R294" s="57" t="s">
        <v>123</v>
      </c>
      <c r="S294" s="66" t="s">
        <v>119</v>
      </c>
      <c r="T294" s="59" t="s">
        <v>124</v>
      </c>
      <c r="U294" s="67"/>
      <c r="V294" s="68" t="s">
        <v>119</v>
      </c>
      <c r="W294" s="70" t="s">
        <v>119</v>
      </c>
      <c r="X294" s="52"/>
      <c r="Y294" s="29"/>
      <c r="Z294" s="53">
        <v>5.0</v>
      </c>
      <c r="AA294" s="53">
        <v>2.0</v>
      </c>
      <c r="AB294" s="52"/>
      <c r="AC294" s="31"/>
      <c r="AD294" s="52"/>
      <c r="AE294" s="52"/>
      <c r="AF294" s="52"/>
      <c r="AG294" s="31"/>
      <c r="AH294" s="52"/>
      <c r="AI294" s="52"/>
      <c r="AJ294" s="52"/>
      <c r="AK294" s="31"/>
      <c r="AL294" s="52"/>
      <c r="AM294" s="52"/>
      <c r="AN294" s="52"/>
      <c r="AO294" s="56"/>
      <c r="AP294" s="56"/>
      <c r="AQ294" s="58"/>
      <c r="AR294" s="58"/>
      <c r="AS294" s="60"/>
      <c r="AT294" s="60"/>
      <c r="AU294" s="68">
        <v>3.0</v>
      </c>
      <c r="AV294" s="62"/>
      <c r="AW294" s="31">
        <f t="shared" si="107"/>
        <v>10</v>
      </c>
      <c r="AX294" s="29"/>
      <c r="AY294" s="69"/>
      <c r="AZ294" s="69"/>
      <c r="BA294" s="71"/>
      <c r="BB294" s="71"/>
      <c r="BC294" s="72"/>
      <c r="BD294" s="73"/>
      <c r="BE294" s="73"/>
      <c r="BF294" s="74"/>
      <c r="BG294" s="74"/>
      <c r="BH294" s="31">
        <f t="shared" si="102"/>
        <v>0</v>
      </c>
      <c r="BI294" s="139"/>
      <c r="BJ294" s="84">
        <f>IF(ISBLANK(A294),"",VLOOKUP(LEFT(A294,1),Coordinate,2,FALSE))</f>
        <v>5</v>
      </c>
      <c r="BK294" s="54">
        <f t="shared" si="103"/>
        <v>5</v>
      </c>
      <c r="BL294" s="303">
        <f t="shared" si="104"/>
        <v>88</v>
      </c>
      <c r="BM294" s="54">
        <f>IF(ISBLANK(A294),"",vlookup(LEFT(A294,1),Coordinate,9,false))</f>
        <v>22</v>
      </c>
      <c r="BN294" s="54">
        <f>IF(ISBLANK(A294),"",VLOOKUP(MID(A294,2,1),Coordinate,9,false))</f>
        <v>4</v>
      </c>
      <c r="BO294" s="54">
        <f>IF(ISBLANK(A294),"",VLOOKUP(MID(A294,3,1),Coordinate,9,false))</f>
        <v>4</v>
      </c>
      <c r="BP294" s="54">
        <f>IF(ISBLANK(A294),"",VLOOKUP(MID(A294,4,1),Coordinate,9,false))</f>
        <v>21</v>
      </c>
      <c r="BQ294" s="54">
        <f>IF(ISBLANK(A294),"",VLOOKUP(MID(A294,5,1),Coordinate,9,false))</f>
        <v>8</v>
      </c>
      <c r="BR294" s="54">
        <f>IF(ISBLANK(A294),"",VLOOKUP(MID(A294,6,1),Coordinate,9,false))</f>
        <v>11</v>
      </c>
      <c r="BS294" s="84">
        <f>IF(ISBLANK(A294),"",VLOOKUP(RIGHT(A294,1),Coordinate,9,false))</f>
        <v>18</v>
      </c>
      <c r="BT294" s="53"/>
    </row>
    <row r="295">
      <c r="A295" s="305" t="s">
        <v>2158</v>
      </c>
      <c r="B295" s="302" t="str">
        <f>IF(ISBLANK(A295),"",if(C295="","N",if(VLOOKUP(BL295,NewPlanet,3,false)=C295,"Y","N")))</f>
        <v>Y</v>
      </c>
      <c r="C295" s="287" t="s">
        <v>1316</v>
      </c>
      <c r="D295" s="52"/>
      <c r="E295" s="52"/>
      <c r="F295" s="53" t="s">
        <v>119</v>
      </c>
      <c r="G295" s="53" t="s">
        <v>119</v>
      </c>
      <c r="H295" s="53" t="s">
        <v>119</v>
      </c>
      <c r="I295" s="54">
        <f t="shared" si="112"/>
        <v>3</v>
      </c>
      <c r="J295" s="52"/>
      <c r="K295" s="53" t="s">
        <v>119</v>
      </c>
      <c r="L295" s="52"/>
      <c r="M295" s="52"/>
      <c r="N295" s="53" t="s">
        <v>119</v>
      </c>
      <c r="O295" s="54">
        <f t="shared" si="113"/>
        <v>2</v>
      </c>
      <c r="P295" s="55" t="s">
        <v>124</v>
      </c>
      <c r="Q295" s="64"/>
      <c r="R295" s="57" t="s">
        <v>123</v>
      </c>
      <c r="S295" s="66" t="s">
        <v>119</v>
      </c>
      <c r="T295" s="59" t="s">
        <v>124</v>
      </c>
      <c r="U295" s="67"/>
      <c r="V295" s="61"/>
      <c r="W295" s="62"/>
      <c r="X295" s="52"/>
      <c r="Y295" s="29"/>
      <c r="Z295" s="53">
        <v>4.0</v>
      </c>
      <c r="AA295" s="53">
        <v>6.0</v>
      </c>
      <c r="AB295" s="53">
        <v>4.0</v>
      </c>
      <c r="AC295" s="31"/>
      <c r="AD295" s="52"/>
      <c r="AE295" s="52"/>
      <c r="AF295" s="52"/>
      <c r="AG295" s="31"/>
      <c r="AH295" s="52"/>
      <c r="AI295" s="52"/>
      <c r="AJ295" s="52"/>
      <c r="AK295" s="31"/>
      <c r="AL295" s="52"/>
      <c r="AM295" s="52"/>
      <c r="AN295" s="52"/>
      <c r="AO295" s="56"/>
      <c r="AP295" s="56"/>
      <c r="AQ295" s="58"/>
      <c r="AR295" s="58"/>
      <c r="AS295" s="60"/>
      <c r="AT295" s="60"/>
      <c r="AU295" s="61"/>
      <c r="AV295" s="62"/>
      <c r="AW295" s="31">
        <f t="shared" si="107"/>
        <v>14</v>
      </c>
      <c r="AX295" s="29"/>
      <c r="AY295" s="75"/>
      <c r="AZ295" s="75"/>
      <c r="BA295" s="89"/>
      <c r="BB295" s="89"/>
      <c r="BC295" s="76"/>
      <c r="BD295" s="78"/>
      <c r="BE295" s="78"/>
      <c r="BF295" s="79"/>
      <c r="BG295" s="79"/>
      <c r="BH295" s="31">
        <f t="shared" si="102"/>
        <v>0</v>
      </c>
      <c r="BI295" s="81" t="s">
        <v>2159</v>
      </c>
      <c r="BJ295" s="84">
        <f>IF(ISBLANK(A295),"",VLOOKUP(LEFT(A295,1),Coordinate,2,FALSE))</f>
        <v>5</v>
      </c>
      <c r="BK295" s="54">
        <f t="shared" si="103"/>
        <v>5</v>
      </c>
      <c r="BL295" s="303">
        <f t="shared" si="104"/>
        <v>78</v>
      </c>
      <c r="BM295" s="54">
        <f>IF(ISBLANK(A295),"",vlookup(LEFT(A295,1),Coordinate,9,false))</f>
        <v>22</v>
      </c>
      <c r="BN295" s="54">
        <f>IF(ISBLANK(A295),"",VLOOKUP(MID(A295,2,1),Coordinate,9,false))</f>
        <v>6</v>
      </c>
      <c r="BO295" s="54">
        <f>IF(ISBLANK(A295),"",VLOOKUP(MID(A295,3,1),Coordinate,9,false))</f>
        <v>0</v>
      </c>
      <c r="BP295" s="54">
        <f>IF(ISBLANK(A295),"",VLOOKUP(MID(A295,4,1),Coordinate,9,false))</f>
        <v>12</v>
      </c>
      <c r="BQ295" s="54">
        <f>IF(ISBLANK(A295),"",VLOOKUP(MID(A295,5,1),Coordinate,9,false))</f>
        <v>19</v>
      </c>
      <c r="BR295" s="54">
        <f>IF(ISBLANK(A295),"",VLOOKUP(MID(A295,6,1),Coordinate,9,false))</f>
        <v>10</v>
      </c>
      <c r="BS295" s="84">
        <f>IF(ISBLANK(A295),"",VLOOKUP(RIGHT(A295,1),Coordinate,9,false))</f>
        <v>9</v>
      </c>
      <c r="BT295" s="53"/>
    </row>
    <row r="296">
      <c r="A296" s="305" t="s">
        <v>2160</v>
      </c>
      <c r="B296" s="302" t="str">
        <f>IF(ISBLANK(A296),"",if(C296="","N",if(VLOOKUP(BL296,NewPlanet,3,false)=C296,"Y","N")))</f>
        <v>Y</v>
      </c>
      <c r="C296" s="287" t="s">
        <v>1275</v>
      </c>
      <c r="D296" s="53" t="s">
        <v>119</v>
      </c>
      <c r="E296" s="53" t="s">
        <v>119</v>
      </c>
      <c r="F296" s="52"/>
      <c r="G296" s="53" t="s">
        <v>119</v>
      </c>
      <c r="H296" s="52"/>
      <c r="I296" s="54">
        <f t="shared" si="112"/>
        <v>3</v>
      </c>
      <c r="J296" s="52"/>
      <c r="K296" s="52"/>
      <c r="L296" s="53" t="s">
        <v>119</v>
      </c>
      <c r="M296" s="53" t="s">
        <v>119</v>
      </c>
      <c r="N296" s="52"/>
      <c r="O296" s="54">
        <f t="shared" si="113"/>
        <v>2</v>
      </c>
      <c r="P296" s="55" t="s">
        <v>124</v>
      </c>
      <c r="Q296" s="56"/>
      <c r="R296" s="57" t="s">
        <v>124</v>
      </c>
      <c r="S296" s="58"/>
      <c r="T296" s="59" t="s">
        <v>125</v>
      </c>
      <c r="U296" s="67" t="s">
        <v>119</v>
      </c>
      <c r="V296" s="61"/>
      <c r="W296" s="62"/>
      <c r="X296" s="52"/>
      <c r="Y296" s="63"/>
      <c r="Z296" s="53">
        <v>2.0</v>
      </c>
      <c r="AA296" s="53">
        <v>4.0</v>
      </c>
      <c r="AB296" s="53">
        <v>5.0</v>
      </c>
      <c r="AC296" s="65"/>
      <c r="AD296" s="52"/>
      <c r="AE296" s="52"/>
      <c r="AF296" s="52"/>
      <c r="AG296" s="65"/>
      <c r="AH296" s="52"/>
      <c r="AI296" s="52"/>
      <c r="AJ296" s="52"/>
      <c r="AK296" s="65"/>
      <c r="AL296" s="52"/>
      <c r="AM296" s="52"/>
      <c r="AN296" s="52"/>
      <c r="AO296" s="56"/>
      <c r="AP296" s="56"/>
      <c r="AQ296" s="58"/>
      <c r="AR296" s="58"/>
      <c r="AS296" s="60"/>
      <c r="AT296" s="60"/>
      <c r="AU296" s="61"/>
      <c r="AV296" s="62"/>
      <c r="AW296" s="31">
        <f t="shared" si="107"/>
        <v>11</v>
      </c>
      <c r="AX296" s="63"/>
      <c r="AY296" s="69"/>
      <c r="AZ296" s="69"/>
      <c r="BA296" s="71"/>
      <c r="BB296" s="71"/>
      <c r="BC296" s="76">
        <v>9.0</v>
      </c>
      <c r="BD296" s="73"/>
      <c r="BE296" s="73"/>
      <c r="BF296" s="74"/>
      <c r="BG296" s="74"/>
      <c r="BH296" s="31">
        <f t="shared" si="102"/>
        <v>9</v>
      </c>
      <c r="BI296" s="139"/>
      <c r="BJ296" s="84">
        <f>IF(ISBLANK(A296),"",VLOOKUP(LEFT(A296,1),Coordinate,2,FALSE))</f>
        <v>5</v>
      </c>
      <c r="BK296" s="54">
        <f t="shared" si="103"/>
        <v>5</v>
      </c>
      <c r="BL296" s="303">
        <f t="shared" si="104"/>
        <v>62</v>
      </c>
      <c r="BM296" s="54">
        <f>IF(ISBLANK(A296),"",vlookup(LEFT(A296,1),Coordinate,9,false))</f>
        <v>22</v>
      </c>
      <c r="BN296" s="54">
        <f>IF(ISBLANK(A296),"",VLOOKUP(MID(A296,2,1),Coordinate,9,false))</f>
        <v>7</v>
      </c>
      <c r="BO296" s="54">
        <f>IF(ISBLANK(A296),"",VLOOKUP(MID(A296,3,1),Coordinate,9,false))</f>
        <v>7</v>
      </c>
      <c r="BP296" s="54">
        <f>IF(ISBLANK(A296),"",VLOOKUP(MID(A296,4,1),Coordinate,9,false))</f>
        <v>0</v>
      </c>
      <c r="BQ296" s="54">
        <f>IF(ISBLANK(A296),"",VLOOKUP(MID(A296,5,1),Coordinate,9,false))</f>
        <v>2</v>
      </c>
      <c r="BR296" s="54">
        <f>IF(ISBLANK(A296),"",VLOOKUP(MID(A296,6,1),Coordinate,9,false))</f>
        <v>14</v>
      </c>
      <c r="BS296" s="84">
        <f>IF(ISBLANK(A296),"",VLOOKUP(RIGHT(A296,1),Coordinate,9,false))</f>
        <v>10</v>
      </c>
      <c r="BT296" s="53"/>
    </row>
    <row r="297">
      <c r="A297" s="305" t="s">
        <v>2161</v>
      </c>
      <c r="B297" s="302" t="str">
        <f>IF(ISBLANK(A297),"",if(C297="","N",if(VLOOKUP(BL297,NewPlanet,3,false)=C297,"Y","N")))</f>
        <v>Y</v>
      </c>
      <c r="C297" s="287" t="s">
        <v>1336</v>
      </c>
      <c r="D297" s="53" t="s">
        <v>119</v>
      </c>
      <c r="E297" s="52"/>
      <c r="F297" s="53" t="s">
        <v>119</v>
      </c>
      <c r="G297" s="53" t="s">
        <v>119</v>
      </c>
      <c r="H297" s="52"/>
      <c r="I297" s="54">
        <f t="shared" si="112"/>
        <v>3</v>
      </c>
      <c r="J297" s="53"/>
      <c r="K297" s="53" t="s">
        <v>119</v>
      </c>
      <c r="L297" s="52"/>
      <c r="M297" s="53" t="s">
        <v>119</v>
      </c>
      <c r="N297" s="53"/>
      <c r="O297" s="54">
        <f t="shared" si="113"/>
        <v>2</v>
      </c>
      <c r="P297" s="55" t="s">
        <v>124</v>
      </c>
      <c r="Q297" s="64"/>
      <c r="R297" s="57" t="s">
        <v>123</v>
      </c>
      <c r="S297" s="66"/>
      <c r="T297" s="59" t="s">
        <v>124</v>
      </c>
      <c r="U297" s="67"/>
      <c r="V297" s="68" t="s">
        <v>119</v>
      </c>
      <c r="W297" s="70" t="s">
        <v>119</v>
      </c>
      <c r="X297" s="53"/>
      <c r="Y297" s="29"/>
      <c r="Z297" s="53"/>
      <c r="AA297" s="53"/>
      <c r="AB297" s="53"/>
      <c r="AC297" s="31"/>
      <c r="AD297" s="52"/>
      <c r="AE297" s="52"/>
      <c r="AF297" s="52"/>
      <c r="AG297" s="31"/>
      <c r="AH297" s="52"/>
      <c r="AI297" s="52"/>
      <c r="AJ297" s="52"/>
      <c r="AK297" s="31"/>
      <c r="AL297" s="52"/>
      <c r="AM297" s="52"/>
      <c r="AN297" s="52"/>
      <c r="AO297" s="56"/>
      <c r="AP297" s="56"/>
      <c r="AQ297" s="58"/>
      <c r="AR297" s="58"/>
      <c r="AS297" s="60"/>
      <c r="AT297" s="67"/>
      <c r="AU297" s="61"/>
      <c r="AV297" s="70">
        <v>6.0</v>
      </c>
      <c r="AW297" s="31">
        <f t="shared" si="107"/>
        <v>6</v>
      </c>
      <c r="AX297" s="29"/>
      <c r="AY297" s="75"/>
      <c r="AZ297" s="75"/>
      <c r="BA297" s="89"/>
      <c r="BB297" s="89"/>
      <c r="BC297" s="76"/>
      <c r="BD297" s="78"/>
      <c r="BE297" s="78"/>
      <c r="BF297" s="79"/>
      <c r="BG297" s="79"/>
      <c r="BH297" s="31">
        <f t="shared" si="102"/>
        <v>0</v>
      </c>
      <c r="BI297" s="81" t="s">
        <v>2162</v>
      </c>
      <c r="BJ297" s="84">
        <f>IF(ISBLANK(A297),"",VLOOKUP(LEFT(A297,1),Coordinate,2,FALSE))</f>
        <v>5</v>
      </c>
      <c r="BK297" s="54">
        <f t="shared" si="103"/>
        <v>5</v>
      </c>
      <c r="BL297" s="303">
        <f t="shared" si="104"/>
        <v>88</v>
      </c>
      <c r="BM297" s="54">
        <f>IF(ISBLANK(A297),"",vlookup(LEFT(A297,1),Coordinate,9,false))</f>
        <v>22</v>
      </c>
      <c r="BN297" s="54">
        <f>IF(ISBLANK(A297),"",VLOOKUP(MID(A297,2,1),Coordinate,9,false))</f>
        <v>7</v>
      </c>
      <c r="BO297" s="54">
        <f>IF(ISBLANK(A297),"",VLOOKUP(MID(A297,3,1),Coordinate,9,false))</f>
        <v>8</v>
      </c>
      <c r="BP297" s="54">
        <f>IF(ISBLANK(A297),"",VLOOKUP(MID(A297,4,1),Coordinate,9,false))</f>
        <v>6</v>
      </c>
      <c r="BQ297" s="54">
        <f>IF(ISBLANK(A297),"",VLOOKUP(MID(A297,5,1),Coordinate,9,false))</f>
        <v>8</v>
      </c>
      <c r="BR297" s="54">
        <f>IF(ISBLANK(A297),"",VLOOKUP(MID(A297,6,1),Coordinate,9,false))</f>
        <v>19</v>
      </c>
      <c r="BS297" s="84">
        <f>IF(ISBLANK(A297),"",VLOOKUP(RIGHT(A297,1),Coordinate,9,false))</f>
        <v>18</v>
      </c>
      <c r="BT297" s="53"/>
    </row>
    <row r="298">
      <c r="A298" s="305" t="s">
        <v>2163</v>
      </c>
      <c r="B298" s="302" t="str">
        <f>IF(ISBLANK(A298),"",if(C298="","N",if(VLOOKUP(BL298,NewPlanet,3,false)=C298,"Y","N")))</f>
        <v>Y</v>
      </c>
      <c r="C298" s="287" t="s">
        <v>2078</v>
      </c>
      <c r="D298" s="53" t="s">
        <v>119</v>
      </c>
      <c r="E298" s="53" t="s">
        <v>119</v>
      </c>
      <c r="F298" s="52"/>
      <c r="G298" s="52"/>
      <c r="H298" s="53" t="s">
        <v>119</v>
      </c>
      <c r="I298" s="54">
        <f t="shared" si="112"/>
        <v>3</v>
      </c>
      <c r="J298" s="52"/>
      <c r="K298" s="52"/>
      <c r="L298" s="53" t="s">
        <v>119</v>
      </c>
      <c r="M298" s="53"/>
      <c r="N298" s="53" t="s">
        <v>119</v>
      </c>
      <c r="O298" s="54">
        <f t="shared" si="113"/>
        <v>2</v>
      </c>
      <c r="P298" s="55" t="s">
        <v>124</v>
      </c>
      <c r="Q298" s="64"/>
      <c r="R298" s="57" t="s">
        <v>123</v>
      </c>
      <c r="S298" s="66"/>
      <c r="T298" s="59" t="s">
        <v>125</v>
      </c>
      <c r="U298" s="67" t="s">
        <v>119</v>
      </c>
      <c r="V298" s="68" t="s">
        <v>119</v>
      </c>
      <c r="W298" s="70" t="s">
        <v>119</v>
      </c>
      <c r="X298" s="52"/>
      <c r="Y298" s="29"/>
      <c r="Z298" s="53"/>
      <c r="AA298" s="53"/>
      <c r="AB298" s="53"/>
      <c r="AC298" s="31"/>
      <c r="AD298" s="52"/>
      <c r="AE298" s="52"/>
      <c r="AF298" s="52"/>
      <c r="AG298" s="31"/>
      <c r="AH298" s="52"/>
      <c r="AI298" s="52"/>
      <c r="AJ298" s="52"/>
      <c r="AK298" s="31"/>
      <c r="AL298" s="52"/>
      <c r="AM298" s="52"/>
      <c r="AN298" s="52"/>
      <c r="AO298" s="56"/>
      <c r="AP298" s="56"/>
      <c r="AQ298" s="58"/>
      <c r="AR298" s="58"/>
      <c r="AS298" s="60"/>
      <c r="AT298" s="60"/>
      <c r="AU298" s="61"/>
      <c r="AV298" s="62"/>
      <c r="AW298" s="31">
        <f t="shared" si="107"/>
        <v>0</v>
      </c>
      <c r="AX298" s="29"/>
      <c r="AY298" s="69"/>
      <c r="AZ298" s="69"/>
      <c r="BA298" s="71"/>
      <c r="BB298" s="71"/>
      <c r="BC298" s="72"/>
      <c r="BD298" s="73"/>
      <c r="BE298" s="73"/>
      <c r="BF298" s="74"/>
      <c r="BG298" s="74"/>
      <c r="BH298" s="31">
        <f t="shared" si="102"/>
        <v>0</v>
      </c>
      <c r="BI298" s="139"/>
      <c r="BJ298" s="84">
        <f>IF(ISBLANK(A298),"",VLOOKUP(LEFT(A298,1),Coordinate,2,FALSE))</f>
        <v>5</v>
      </c>
      <c r="BK298" s="54">
        <f t="shared" si="103"/>
        <v>5</v>
      </c>
      <c r="BL298" s="303">
        <f t="shared" si="104"/>
        <v>87</v>
      </c>
      <c r="BM298" s="54">
        <f>IF(ISBLANK(A298),"",vlookup(LEFT(A298,1),Coordinate,9,false))</f>
        <v>22</v>
      </c>
      <c r="BN298" s="54">
        <f>IF(ISBLANK(A298),"",VLOOKUP(MID(A298,2,1),Coordinate,9,false))</f>
        <v>9</v>
      </c>
      <c r="BO298" s="54">
        <f>IF(ISBLANK(A298),"",VLOOKUP(MID(A298,3,1),Coordinate,9,false))</f>
        <v>16</v>
      </c>
      <c r="BP298" s="54">
        <f>IF(ISBLANK(A298),"",VLOOKUP(MID(A298,4,1),Coordinate,9,false))</f>
        <v>9</v>
      </c>
      <c r="BQ298" s="54">
        <f>IF(ISBLANK(A298),"",VLOOKUP(MID(A298,5,1),Coordinate,9,false))</f>
        <v>14</v>
      </c>
      <c r="BR298" s="54">
        <f>IF(ISBLANK(A298),"",VLOOKUP(MID(A298,6,1),Coordinate,9,false))</f>
        <v>16</v>
      </c>
      <c r="BS298" s="84">
        <f>IF(ISBLANK(A298),"",VLOOKUP(RIGHT(A298,1),Coordinate,9,false))</f>
        <v>1</v>
      </c>
      <c r="BT298" s="53"/>
    </row>
    <row r="299">
      <c r="A299" s="305" t="s">
        <v>2164</v>
      </c>
      <c r="B299" s="302" t="str">
        <f>IF(ISBLANK(A299),"",if(C299="","N",if(VLOOKUP(BL299,NewPlanet,3,false)=C299,"Y","N")))</f>
        <v>Y</v>
      </c>
      <c r="C299" s="307" t="s">
        <v>1369</v>
      </c>
      <c r="D299" s="53"/>
      <c r="E299" s="53"/>
      <c r="F299" s="53" t="s">
        <v>119</v>
      </c>
      <c r="G299" s="53" t="s">
        <v>119</v>
      </c>
      <c r="H299" s="53" t="s">
        <v>119</v>
      </c>
      <c r="I299" s="113">
        <v>3.0</v>
      </c>
      <c r="J299" s="53" t="s">
        <v>119</v>
      </c>
      <c r="K299" s="52"/>
      <c r="L299" s="53"/>
      <c r="M299" s="53" t="s">
        <v>119</v>
      </c>
      <c r="N299" s="53"/>
      <c r="O299" s="54">
        <f t="shared" si="113"/>
        <v>2</v>
      </c>
      <c r="P299" s="55" t="s">
        <v>124</v>
      </c>
      <c r="Q299" s="64"/>
      <c r="R299" s="57" t="s">
        <v>124</v>
      </c>
      <c r="S299" s="66"/>
      <c r="T299" s="59" t="s">
        <v>124</v>
      </c>
      <c r="U299" s="67"/>
      <c r="V299" s="68"/>
      <c r="W299" s="70" t="s">
        <v>121</v>
      </c>
      <c r="X299" s="52"/>
      <c r="Y299" s="29"/>
      <c r="Z299" s="53">
        <v>7.0</v>
      </c>
      <c r="AA299" s="53">
        <v>7.0</v>
      </c>
      <c r="AB299" s="53">
        <v>5.0</v>
      </c>
      <c r="AC299" s="31"/>
      <c r="AD299" s="52"/>
      <c r="AE299" s="52"/>
      <c r="AF299" s="52"/>
      <c r="AG299" s="31"/>
      <c r="AH299" s="52"/>
      <c r="AI299" s="52"/>
      <c r="AJ299" s="53">
        <v>1.0</v>
      </c>
      <c r="AK299" s="31"/>
      <c r="AL299" s="52"/>
      <c r="AM299" s="52"/>
      <c r="AN299" s="52"/>
      <c r="AO299" s="56"/>
      <c r="AP299" s="56"/>
      <c r="AQ299" s="58"/>
      <c r="AR299" s="58"/>
      <c r="AS299" s="60"/>
      <c r="AT299" s="60"/>
      <c r="AU299" s="61"/>
      <c r="AV299" s="62"/>
      <c r="AW299" s="31">
        <f t="shared" si="107"/>
        <v>20</v>
      </c>
      <c r="AX299" s="29"/>
      <c r="AY299" s="69"/>
      <c r="AZ299" s="69"/>
      <c r="BA299" s="71"/>
      <c r="BB299" s="71"/>
      <c r="BC299" s="72"/>
      <c r="BD299" s="73"/>
      <c r="BE299" s="73"/>
      <c r="BF299" s="74"/>
      <c r="BG299" s="74"/>
      <c r="BH299" s="31">
        <f t="shared" si="102"/>
        <v>0</v>
      </c>
      <c r="BI299" s="139"/>
      <c r="BJ299" s="84">
        <f>IF(ISBLANK(A299),"",VLOOKUP(LEFT(A299,1),Coordinate,2,FALSE))</f>
        <v>5</v>
      </c>
      <c r="BK299" s="54">
        <f t="shared" si="103"/>
        <v>5</v>
      </c>
      <c r="BL299" s="303">
        <f t="shared" si="104"/>
        <v>105</v>
      </c>
      <c r="BM299" s="54">
        <f>IF(ISBLANK(A299),"",vlookup(LEFT(A299,1),Coordinate,9,false))</f>
        <v>22</v>
      </c>
      <c r="BN299" s="54">
        <f>IF(ISBLANK(A299),"",VLOOKUP(MID(A299,2,1),Coordinate,9,false))</f>
        <v>13</v>
      </c>
      <c r="BO299" s="54">
        <f>IF(ISBLANK(A299),"",VLOOKUP(MID(A299,3,1),Coordinate,9,false))</f>
        <v>8</v>
      </c>
      <c r="BP299" s="54">
        <f>IF(ISBLANK(A299),"",VLOOKUP(MID(A299,4,1),Coordinate,9,false))</f>
        <v>17</v>
      </c>
      <c r="BQ299" s="54">
        <f>IF(ISBLANK(A299),"",VLOOKUP(MID(A299,5,1),Coordinate,9,false))</f>
        <v>10</v>
      </c>
      <c r="BR299" s="54">
        <f>IF(ISBLANK(A299),"",VLOOKUP(MID(A299,6,1),Coordinate,9,false))</f>
        <v>11</v>
      </c>
      <c r="BS299" s="84">
        <f>IF(ISBLANK(A299),"",VLOOKUP(RIGHT(A299,1),Coordinate,9,false))</f>
        <v>24</v>
      </c>
      <c r="BT299" s="53"/>
    </row>
    <row r="300">
      <c r="A300" s="305" t="s">
        <v>2165</v>
      </c>
      <c r="B300" s="302" t="str">
        <f>IF(ISBLANK(A300),"",if(C300="","N",if(VLOOKUP(BL300,NewPlanet,3,false)=C300,"Y","N")))</f>
        <v>Y</v>
      </c>
      <c r="C300" s="287" t="s">
        <v>1352</v>
      </c>
      <c r="D300" s="53" t="s">
        <v>119</v>
      </c>
      <c r="E300" s="53" t="s">
        <v>119</v>
      </c>
      <c r="F300" s="52"/>
      <c r="G300" s="52"/>
      <c r="H300" s="53" t="s">
        <v>119</v>
      </c>
      <c r="I300" s="113">
        <v>3.0</v>
      </c>
      <c r="J300" s="52"/>
      <c r="K300" s="52"/>
      <c r="L300" s="53" t="s">
        <v>119</v>
      </c>
      <c r="M300" s="53" t="s">
        <v>119</v>
      </c>
      <c r="N300" s="52"/>
      <c r="O300" s="54">
        <f t="shared" si="113"/>
        <v>2</v>
      </c>
      <c r="P300" s="55" t="s">
        <v>131</v>
      </c>
      <c r="Q300" s="64" t="s">
        <v>119</v>
      </c>
      <c r="R300" s="57" t="s">
        <v>124</v>
      </c>
      <c r="S300" s="66"/>
      <c r="T300" s="59" t="s">
        <v>124</v>
      </c>
      <c r="U300" s="67"/>
      <c r="V300" s="61"/>
      <c r="W300" s="70" t="s">
        <v>119</v>
      </c>
      <c r="X300" s="52"/>
      <c r="Y300" s="29"/>
      <c r="Z300" s="53">
        <v>3.0</v>
      </c>
      <c r="AA300" s="53">
        <v>2.0</v>
      </c>
      <c r="AB300" s="53">
        <v>3.0</v>
      </c>
      <c r="AC300" s="31"/>
      <c r="AD300" s="52"/>
      <c r="AE300" s="52"/>
      <c r="AF300" s="52"/>
      <c r="AG300" s="31"/>
      <c r="AH300" s="52"/>
      <c r="AI300" s="52"/>
      <c r="AJ300" s="52"/>
      <c r="AK300" s="31"/>
      <c r="AL300" s="52"/>
      <c r="AM300" s="52"/>
      <c r="AN300" s="52"/>
      <c r="AO300" s="56"/>
      <c r="AP300" s="56"/>
      <c r="AQ300" s="58"/>
      <c r="AR300" s="58"/>
      <c r="AS300" s="60"/>
      <c r="AT300" s="60"/>
      <c r="AU300" s="61"/>
      <c r="AV300" s="62"/>
      <c r="AW300" s="31">
        <f t="shared" si="107"/>
        <v>8</v>
      </c>
      <c r="AX300" s="29"/>
      <c r="AY300" s="69"/>
      <c r="AZ300" s="69"/>
      <c r="BA300" s="71"/>
      <c r="BB300" s="71"/>
      <c r="BC300" s="72"/>
      <c r="BD300" s="73"/>
      <c r="BE300" s="73"/>
      <c r="BF300" s="74"/>
      <c r="BG300" s="74"/>
      <c r="BH300" s="31">
        <f t="shared" si="102"/>
        <v>0</v>
      </c>
      <c r="BI300" s="139"/>
      <c r="BJ300" s="84">
        <f>IF(ISBLANK(A300),"",VLOOKUP(LEFT(A300,1),Coordinate,2,FALSE))</f>
        <v>5</v>
      </c>
      <c r="BK300" s="54">
        <f t="shared" si="103"/>
        <v>5</v>
      </c>
      <c r="BL300" s="303">
        <f t="shared" si="104"/>
        <v>96</v>
      </c>
      <c r="BM300" s="54">
        <f>IF(ISBLANK(A300),"",vlookup(LEFT(A300,1),Coordinate,9,false))</f>
        <v>22</v>
      </c>
      <c r="BN300" s="54">
        <f>IF(ISBLANK(A300),"",VLOOKUP(MID(A300,2,1),Coordinate,9,false))</f>
        <v>14</v>
      </c>
      <c r="BO300" s="54">
        <f>IF(ISBLANK(A300),"",VLOOKUP(MID(A300,3,1),Coordinate,9,false))</f>
        <v>12</v>
      </c>
      <c r="BP300" s="54">
        <f>IF(ISBLANK(A300),"",VLOOKUP(MID(A300,4,1),Coordinate,9,false))</f>
        <v>0</v>
      </c>
      <c r="BQ300" s="54">
        <f>IF(ISBLANK(A300),"",VLOOKUP(MID(A300,5,1),Coordinate,9,false))</f>
        <v>13</v>
      </c>
      <c r="BR300" s="54">
        <f>IF(ISBLANK(A300),"",VLOOKUP(MID(A300,6,1),Coordinate,9,false))</f>
        <v>11</v>
      </c>
      <c r="BS300" s="84">
        <f>IF(ISBLANK(A300),"",VLOOKUP(RIGHT(A300,1),Coordinate,9,false))</f>
        <v>24</v>
      </c>
      <c r="BT300" s="53"/>
    </row>
    <row r="301">
      <c r="A301" s="305" t="s">
        <v>2166</v>
      </c>
      <c r="B301" s="302" t="str">
        <f>IF(ISBLANK(A301),"",if(C301="","N",if(VLOOKUP(BL301,NewPlanet,3,false)=C301,"Y","N")))</f>
        <v>Y</v>
      </c>
      <c r="C301" s="148" t="s">
        <v>1342</v>
      </c>
      <c r="D301" s="53" t="s">
        <v>119</v>
      </c>
      <c r="E301" s="53" t="s">
        <v>119</v>
      </c>
      <c r="F301" s="52"/>
      <c r="G301" s="52"/>
      <c r="H301" s="53" t="s">
        <v>119</v>
      </c>
      <c r="I301" s="113">
        <v>3.0</v>
      </c>
      <c r="J301" s="53" t="s">
        <v>119</v>
      </c>
      <c r="K301" s="52"/>
      <c r="L301" s="52"/>
      <c r="M301" s="52"/>
      <c r="N301" s="53" t="s">
        <v>119</v>
      </c>
      <c r="O301" s="54">
        <f t="shared" si="113"/>
        <v>2</v>
      </c>
      <c r="P301" s="55" t="s">
        <v>123</v>
      </c>
      <c r="Q301" s="56"/>
      <c r="R301" s="57" t="s">
        <v>131</v>
      </c>
      <c r="S301" s="58"/>
      <c r="T301" s="59" t="s">
        <v>124</v>
      </c>
      <c r="U301" s="60"/>
      <c r="V301" s="61"/>
      <c r="W301" s="62"/>
      <c r="X301" s="52"/>
      <c r="Y301" s="63"/>
      <c r="Z301" s="53">
        <v>4.0</v>
      </c>
      <c r="AA301" s="53">
        <v>4.0</v>
      </c>
      <c r="AB301" s="53">
        <v>4.0</v>
      </c>
      <c r="AC301" s="65"/>
      <c r="AD301" s="52"/>
      <c r="AE301" s="52"/>
      <c r="AF301" s="52"/>
      <c r="AG301" s="65"/>
      <c r="AH301" s="52"/>
      <c r="AI301" s="52"/>
      <c r="AJ301" s="52"/>
      <c r="AK301" s="65"/>
      <c r="AL301" s="52"/>
      <c r="AM301" s="52"/>
      <c r="AN301" s="52"/>
      <c r="AO301" s="64">
        <v>3.0</v>
      </c>
      <c r="AP301" s="56"/>
      <c r="AQ301" s="58"/>
      <c r="AR301" s="66">
        <v>5.0</v>
      </c>
      <c r="AS301" s="60"/>
      <c r="AT301" s="60"/>
      <c r="AU301" s="61"/>
      <c r="AV301" s="62"/>
      <c r="AW301" s="31">
        <f t="shared" si="107"/>
        <v>20</v>
      </c>
      <c r="AX301" s="63"/>
      <c r="AY301" s="69"/>
      <c r="AZ301" s="69"/>
      <c r="BA301" s="71"/>
      <c r="BB301" s="71"/>
      <c r="BC301" s="72"/>
      <c r="BD301" s="73"/>
      <c r="BE301" s="73"/>
      <c r="BF301" s="74"/>
      <c r="BG301" s="74"/>
      <c r="BH301" s="31">
        <f t="shared" si="102"/>
        <v>0</v>
      </c>
      <c r="BI301" s="139"/>
      <c r="BJ301" s="84">
        <f>IF(ISBLANK(A301),"",VLOOKUP(LEFT(A301,1),Coordinate,2,FALSE))</f>
        <v>5</v>
      </c>
      <c r="BK301" s="54">
        <f t="shared" si="103"/>
        <v>5</v>
      </c>
      <c r="BL301" s="303">
        <f t="shared" si="104"/>
        <v>91</v>
      </c>
      <c r="BM301" s="54">
        <f>IF(ISBLANK(A301),"",vlookup(LEFT(A301,1),Coordinate,9,false))</f>
        <v>22</v>
      </c>
      <c r="BN301" s="54">
        <f>IF(ISBLANK(A301),"",VLOOKUP(MID(A301,2,1),Coordinate,9,false))</f>
        <v>14</v>
      </c>
      <c r="BO301" s="54">
        <f>IF(ISBLANK(A301),"",VLOOKUP(MID(A301,3,1),Coordinate,9,false))</f>
        <v>13</v>
      </c>
      <c r="BP301" s="54">
        <f>IF(ISBLANK(A301),"",VLOOKUP(MID(A301,4,1),Coordinate,9,false))</f>
        <v>3</v>
      </c>
      <c r="BQ301" s="54">
        <f>IF(ISBLANK(A301),"",VLOOKUP(MID(A301,5,1),Coordinate,9,false))</f>
        <v>4</v>
      </c>
      <c r="BR301" s="54">
        <f>IF(ISBLANK(A301),"",VLOOKUP(MID(A301,6,1),Coordinate,9,false))</f>
        <v>17</v>
      </c>
      <c r="BS301" s="84">
        <f>IF(ISBLANK(A301),"",VLOOKUP(RIGHT(A301,1),Coordinate,9,false))</f>
        <v>18</v>
      </c>
      <c r="BT301" s="53"/>
    </row>
    <row r="302">
      <c r="A302" s="305" t="s">
        <v>2167</v>
      </c>
      <c r="B302" s="302" t="str">
        <f>IF(ISBLANK(A302),"",if(C302="","N",if(VLOOKUP(BL302,NewPlanet,3,false)=C302,"Y","N")))</f>
        <v>Y</v>
      </c>
      <c r="C302" s="287" t="s">
        <v>1397</v>
      </c>
      <c r="D302" s="53" t="s">
        <v>119</v>
      </c>
      <c r="E302" s="52"/>
      <c r="F302" s="53" t="s">
        <v>119</v>
      </c>
      <c r="G302" s="53" t="s">
        <v>119</v>
      </c>
      <c r="H302" s="52"/>
      <c r="I302" s="54">
        <f t="shared" ref="I302:I306" si="114">IF(ISBLANK(A302),"",COUNTA(D302:H302))</f>
        <v>3</v>
      </c>
      <c r="J302" s="53" t="s">
        <v>119</v>
      </c>
      <c r="K302" s="52"/>
      <c r="L302" s="52"/>
      <c r="M302" s="52"/>
      <c r="N302" s="53" t="s">
        <v>119</v>
      </c>
      <c r="O302" s="54">
        <f t="shared" si="113"/>
        <v>2</v>
      </c>
      <c r="P302" s="55" t="s">
        <v>124</v>
      </c>
      <c r="Q302" s="64"/>
      <c r="R302" s="57" t="s">
        <v>124</v>
      </c>
      <c r="S302" s="66"/>
      <c r="T302" s="59" t="s">
        <v>125</v>
      </c>
      <c r="U302" s="67" t="s">
        <v>119</v>
      </c>
      <c r="V302" s="68"/>
      <c r="W302" s="70"/>
      <c r="X302" s="53"/>
      <c r="Y302" s="29"/>
      <c r="Z302" s="53">
        <v>3.0</v>
      </c>
      <c r="AA302" s="53">
        <v>3.0</v>
      </c>
      <c r="AB302" s="53">
        <v>5.0</v>
      </c>
      <c r="AC302" s="31"/>
      <c r="AD302" s="52"/>
      <c r="AE302" s="52"/>
      <c r="AF302" s="52"/>
      <c r="AG302" s="31"/>
      <c r="AH302" s="52"/>
      <c r="AI302" s="52"/>
      <c r="AJ302" s="52"/>
      <c r="AK302" s="31"/>
      <c r="AL302" s="52"/>
      <c r="AM302" s="52"/>
      <c r="AN302" s="52"/>
      <c r="AO302" s="56"/>
      <c r="AP302" s="56"/>
      <c r="AQ302" s="58"/>
      <c r="AR302" s="58"/>
      <c r="AS302" s="60"/>
      <c r="AT302" s="60"/>
      <c r="AU302" s="61"/>
      <c r="AV302" s="62"/>
      <c r="AW302" s="31">
        <f t="shared" si="107"/>
        <v>11</v>
      </c>
      <c r="AX302" s="29"/>
      <c r="AY302" s="75"/>
      <c r="AZ302" s="75"/>
      <c r="BA302" s="89"/>
      <c r="BB302" s="89"/>
      <c r="BC302" s="76">
        <v>9.0</v>
      </c>
      <c r="BD302" s="78"/>
      <c r="BE302" s="78"/>
      <c r="BF302" s="79"/>
      <c r="BG302" s="79"/>
      <c r="BH302" s="31">
        <f t="shared" si="102"/>
        <v>9</v>
      </c>
      <c r="BI302" s="81"/>
      <c r="BJ302" s="84">
        <f>IF(ISBLANK(A302),"",VLOOKUP(LEFT(A302,1),Coordinate,2,FALSE))</f>
        <v>5</v>
      </c>
      <c r="BK302" s="54">
        <f t="shared" si="103"/>
        <v>5</v>
      </c>
      <c r="BL302" s="303">
        <f t="shared" si="104"/>
        <v>129</v>
      </c>
      <c r="BM302" s="54">
        <f>IF(ISBLANK(A302),"",vlookup(LEFT(A302,1),Coordinate,9,false))</f>
        <v>22</v>
      </c>
      <c r="BN302" s="54">
        <f>IF(ISBLANK(A302),"",VLOOKUP(MID(A302,2,1),Coordinate,9,false))</f>
        <v>17</v>
      </c>
      <c r="BO302" s="54">
        <f>IF(ISBLANK(A302),"",VLOOKUP(MID(A302,3,1),Coordinate,9,false))</f>
        <v>6</v>
      </c>
      <c r="BP302" s="54">
        <f>IF(ISBLANK(A302),"",VLOOKUP(MID(A302,4,1),Coordinate,9,false))</f>
        <v>24</v>
      </c>
      <c r="BQ302" s="54">
        <f>IF(ISBLANK(A302),"",VLOOKUP(MID(A302,5,1),Coordinate,9,false))</f>
        <v>19</v>
      </c>
      <c r="BR302" s="54">
        <f>IF(ISBLANK(A302),"",VLOOKUP(MID(A302,6,1),Coordinate,9,false))</f>
        <v>18</v>
      </c>
      <c r="BS302" s="84">
        <f>IF(ISBLANK(A302),"",VLOOKUP(RIGHT(A302,1),Coordinate,9,false))</f>
        <v>23</v>
      </c>
      <c r="BT302" s="53"/>
    </row>
    <row r="303">
      <c r="A303" s="305" t="s">
        <v>2168</v>
      </c>
      <c r="B303" s="302" t="str">
        <f>IF(ISBLANK(A303),"",if(C303="","N",if(VLOOKUP(BL303,NewPlanet,3,false)=C303,"Y","N")))</f>
        <v>Y</v>
      </c>
      <c r="C303" s="307" t="s">
        <v>1369</v>
      </c>
      <c r="D303" s="52"/>
      <c r="E303" s="52"/>
      <c r="F303" s="53" t="s">
        <v>119</v>
      </c>
      <c r="G303" s="53" t="s">
        <v>119</v>
      </c>
      <c r="H303" s="53" t="s">
        <v>119</v>
      </c>
      <c r="I303" s="54">
        <f t="shared" si="114"/>
        <v>3</v>
      </c>
      <c r="J303" s="53" t="s">
        <v>119</v>
      </c>
      <c r="K303" s="52"/>
      <c r="L303" s="52"/>
      <c r="M303" s="53" t="s">
        <v>119</v>
      </c>
      <c r="N303" s="52"/>
      <c r="O303" s="54">
        <f t="shared" si="113"/>
        <v>2</v>
      </c>
      <c r="P303" s="55" t="s">
        <v>124</v>
      </c>
      <c r="Q303" s="56"/>
      <c r="R303" s="57" t="s">
        <v>124</v>
      </c>
      <c r="S303" s="58"/>
      <c r="T303" s="59" t="s">
        <v>124</v>
      </c>
      <c r="U303" s="60"/>
      <c r="V303" s="61"/>
      <c r="W303" s="62"/>
      <c r="X303" s="53" t="s">
        <v>119</v>
      </c>
      <c r="Y303" s="63"/>
      <c r="Z303" s="53">
        <v>10.0</v>
      </c>
      <c r="AA303" s="53">
        <v>5.0</v>
      </c>
      <c r="AB303" s="53">
        <v>4.0</v>
      </c>
      <c r="AC303" s="65"/>
      <c r="AD303" s="52"/>
      <c r="AE303" s="52"/>
      <c r="AF303" s="52"/>
      <c r="AG303" s="65"/>
      <c r="AH303" s="52"/>
      <c r="AI303" s="52"/>
      <c r="AJ303" s="53">
        <v>1.0</v>
      </c>
      <c r="AK303" s="65"/>
      <c r="AL303" s="52"/>
      <c r="AM303" s="52"/>
      <c r="AN303" s="52"/>
      <c r="AO303" s="56"/>
      <c r="AP303" s="56"/>
      <c r="AQ303" s="58"/>
      <c r="AR303" s="58"/>
      <c r="AS303" s="60"/>
      <c r="AT303" s="60"/>
      <c r="AU303" s="61"/>
      <c r="AV303" s="62"/>
      <c r="AW303" s="31">
        <f t="shared" si="107"/>
        <v>20</v>
      </c>
      <c r="AX303" s="63"/>
      <c r="AY303" s="69"/>
      <c r="AZ303" s="69"/>
      <c r="BA303" s="71"/>
      <c r="BB303" s="71"/>
      <c r="BC303" s="72"/>
      <c r="BD303" s="73"/>
      <c r="BE303" s="73"/>
      <c r="BF303" s="74"/>
      <c r="BG303" s="74"/>
      <c r="BH303" s="31">
        <f t="shared" si="102"/>
        <v>0</v>
      </c>
      <c r="BI303" s="139"/>
      <c r="BJ303" s="84">
        <f>IF(ISBLANK(A303),"",VLOOKUP(LEFT(A303,1),Coordinate,2,FALSE))</f>
        <v>5</v>
      </c>
      <c r="BK303" s="54">
        <f t="shared" si="103"/>
        <v>5</v>
      </c>
      <c r="BL303" s="303">
        <f t="shared" si="104"/>
        <v>105</v>
      </c>
      <c r="BM303" s="54">
        <f>IF(ISBLANK(A303),"",vlookup(LEFT(A303,1),Coordinate,9,false))</f>
        <v>22</v>
      </c>
      <c r="BN303" s="54">
        <f>IF(ISBLANK(A303),"",VLOOKUP(MID(A303,2,1),Coordinate,9,false))</f>
        <v>17</v>
      </c>
      <c r="BO303" s="54">
        <f>IF(ISBLANK(A303),"",VLOOKUP(MID(A303,3,1),Coordinate,9,false))</f>
        <v>8</v>
      </c>
      <c r="BP303" s="54">
        <f>IF(ISBLANK(A303),"",VLOOKUP(MID(A303,4,1),Coordinate,9,false))</f>
        <v>13</v>
      </c>
      <c r="BQ303" s="54">
        <f>IF(ISBLANK(A303),"",VLOOKUP(MID(A303,5,1),Coordinate,9,false))</f>
        <v>10</v>
      </c>
      <c r="BR303" s="54">
        <f>IF(ISBLANK(A303),"",VLOOKUP(MID(A303,6,1),Coordinate,9,false))</f>
        <v>11</v>
      </c>
      <c r="BS303" s="84">
        <f>IF(ISBLANK(A303),"",VLOOKUP(RIGHT(A303,1),Coordinate,9,false))</f>
        <v>24</v>
      </c>
      <c r="BT303" s="52"/>
    </row>
    <row r="304">
      <c r="A304" s="305" t="s">
        <v>2169</v>
      </c>
      <c r="B304" s="302" t="str">
        <f>IF(ISBLANK(A304),"",if(C304="","N",if(VLOOKUP(BL304,NewPlanet,3,false)=C304,"Y","N")))</f>
        <v>N</v>
      </c>
      <c r="C304" s="148" t="s">
        <v>2007</v>
      </c>
      <c r="D304" s="52"/>
      <c r="E304" s="53" t="s">
        <v>121</v>
      </c>
      <c r="F304" s="52"/>
      <c r="G304" s="53" t="s">
        <v>121</v>
      </c>
      <c r="H304" s="53" t="s">
        <v>121</v>
      </c>
      <c r="I304" s="54">
        <f t="shared" si="114"/>
        <v>3</v>
      </c>
      <c r="J304" s="52"/>
      <c r="K304" s="52"/>
      <c r="L304" s="53" t="s">
        <v>121</v>
      </c>
      <c r="M304" s="53" t="s">
        <v>121</v>
      </c>
      <c r="N304" s="52"/>
      <c r="O304" s="54">
        <f t="shared" si="113"/>
        <v>2</v>
      </c>
      <c r="P304" s="55" t="s">
        <v>123</v>
      </c>
      <c r="Q304" s="56"/>
      <c r="R304" s="57" t="s">
        <v>124</v>
      </c>
      <c r="S304" s="58"/>
      <c r="T304" s="59" t="s">
        <v>125</v>
      </c>
      <c r="U304" s="67" t="s">
        <v>121</v>
      </c>
      <c r="V304" s="61"/>
      <c r="W304" s="62"/>
      <c r="X304" s="52"/>
      <c r="Y304" s="63"/>
      <c r="Z304" s="53">
        <v>1.0</v>
      </c>
      <c r="AA304" s="53">
        <v>3.0</v>
      </c>
      <c r="AB304" s="53">
        <v>3.0</v>
      </c>
      <c r="AC304" s="65"/>
      <c r="AD304" s="52"/>
      <c r="AE304" s="52"/>
      <c r="AF304" s="52"/>
      <c r="AG304" s="65"/>
      <c r="AH304" s="52"/>
      <c r="AI304" s="52"/>
      <c r="AJ304" s="52"/>
      <c r="AK304" s="65"/>
      <c r="AL304" s="52"/>
      <c r="AM304" s="52"/>
      <c r="AN304" s="52"/>
      <c r="AO304" s="64">
        <v>3.0</v>
      </c>
      <c r="AP304" s="56"/>
      <c r="AQ304" s="58"/>
      <c r="AR304" s="58"/>
      <c r="AS304" s="60"/>
      <c r="AT304" s="60"/>
      <c r="AU304" s="61"/>
      <c r="AV304" s="62"/>
      <c r="AW304" s="31">
        <f t="shared" si="107"/>
        <v>10</v>
      </c>
      <c r="AX304" s="63"/>
      <c r="AY304" s="69"/>
      <c r="AZ304" s="69"/>
      <c r="BA304" s="71"/>
      <c r="BB304" s="71"/>
      <c r="BC304" s="72"/>
      <c r="BD304" s="73"/>
      <c r="BE304" s="73"/>
      <c r="BF304" s="74"/>
      <c r="BG304" s="74"/>
      <c r="BH304" s="31">
        <f t="shared" si="102"/>
        <v>0</v>
      </c>
      <c r="BI304" s="139"/>
      <c r="BJ304" s="84">
        <f>IF(ISBLANK(A304),"",VLOOKUP(LEFT(A304,1),Coordinate,2,FALSE))</f>
        <v>5</v>
      </c>
      <c r="BK304" s="54">
        <f t="shared" si="103"/>
        <v>5</v>
      </c>
      <c r="BL304" s="303">
        <f t="shared" si="104"/>
        <v>93</v>
      </c>
      <c r="BM304" s="54">
        <f>IF(ISBLANK(A304),"",vlookup(LEFT(A304,1),Coordinate,9,false))</f>
        <v>22</v>
      </c>
      <c r="BN304" s="54">
        <f>IF(ISBLANK(A304),"",VLOOKUP(MID(A304,2,1),Coordinate,9,false))</f>
        <v>17</v>
      </c>
      <c r="BO304" s="54">
        <f>IF(ISBLANK(A304),"",VLOOKUP(MID(A304,3,1),Coordinate,9,false))</f>
        <v>14</v>
      </c>
      <c r="BP304" s="54">
        <f>IF(ISBLANK(A304),"",VLOOKUP(MID(A304,4,1),Coordinate,9,false))</f>
        <v>13</v>
      </c>
      <c r="BQ304" s="54">
        <f>IF(ISBLANK(A304),"",VLOOKUP(MID(A304,5,1),Coordinate,9,false))</f>
        <v>6</v>
      </c>
      <c r="BR304" s="54">
        <f>IF(ISBLANK(A304),"",VLOOKUP(MID(A304,6,1),Coordinate,9,false))</f>
        <v>4</v>
      </c>
      <c r="BS304" s="84">
        <f>IF(ISBLANK(A304),"",VLOOKUP(RIGHT(A304,1),Coordinate,9,false))</f>
        <v>17</v>
      </c>
      <c r="BT304" s="53"/>
    </row>
    <row r="305">
      <c r="A305" s="305" t="s">
        <v>2170</v>
      </c>
      <c r="B305" s="302" t="str">
        <f>IF(ISBLANK(A305),"",if(C305="","N",if(VLOOKUP(BL305,NewPlanet,3,false)=C305,"Y","N")))</f>
        <v>Y</v>
      </c>
      <c r="C305" s="287" t="s">
        <v>1308</v>
      </c>
      <c r="D305" s="53" t="s">
        <v>119</v>
      </c>
      <c r="E305" s="53" t="s">
        <v>119</v>
      </c>
      <c r="F305" s="53"/>
      <c r="G305" s="53" t="s">
        <v>119</v>
      </c>
      <c r="H305" s="52"/>
      <c r="I305" s="54">
        <f t="shared" si="114"/>
        <v>3</v>
      </c>
      <c r="J305" s="52"/>
      <c r="K305" s="53"/>
      <c r="L305" s="53" t="s">
        <v>119</v>
      </c>
      <c r="M305" s="53" t="s">
        <v>119</v>
      </c>
      <c r="N305" s="53"/>
      <c r="O305" s="54">
        <f t="shared" si="113"/>
        <v>2</v>
      </c>
      <c r="P305" s="55" t="s">
        <v>123</v>
      </c>
      <c r="Q305" s="64" t="s">
        <v>119</v>
      </c>
      <c r="R305" s="57" t="s">
        <v>124</v>
      </c>
      <c r="S305" s="66"/>
      <c r="T305" s="59" t="s">
        <v>124</v>
      </c>
      <c r="U305" s="67"/>
      <c r="V305" s="68"/>
      <c r="W305" s="70" t="s">
        <v>119</v>
      </c>
      <c r="X305" s="53"/>
      <c r="Y305" s="29"/>
      <c r="Z305" s="53"/>
      <c r="AA305" s="53"/>
      <c r="AB305" s="53"/>
      <c r="AC305" s="31"/>
      <c r="AD305" s="53"/>
      <c r="AE305" s="53"/>
      <c r="AF305" s="53"/>
      <c r="AG305" s="31"/>
      <c r="AH305" s="53"/>
      <c r="AI305" s="53"/>
      <c r="AJ305" s="53"/>
      <c r="AK305" s="31"/>
      <c r="AL305" s="53"/>
      <c r="AM305" s="53"/>
      <c r="AN305" s="53"/>
      <c r="AO305" s="64"/>
      <c r="AP305" s="64"/>
      <c r="AQ305" s="66"/>
      <c r="AR305" s="66"/>
      <c r="AS305" s="67"/>
      <c r="AT305" s="67"/>
      <c r="AU305" s="68"/>
      <c r="AV305" s="70"/>
      <c r="AW305" s="31">
        <f t="shared" si="107"/>
        <v>0</v>
      </c>
      <c r="AX305" s="29"/>
      <c r="AY305" s="75" t="s">
        <v>119</v>
      </c>
      <c r="AZ305" s="75"/>
      <c r="BA305" s="89"/>
      <c r="BB305" s="89"/>
      <c r="BC305" s="76"/>
      <c r="BD305" s="78"/>
      <c r="BE305" s="78"/>
      <c r="BF305" s="79" t="s">
        <v>119</v>
      </c>
      <c r="BG305" s="79"/>
      <c r="BH305" s="31">
        <f t="shared" si="102"/>
        <v>0</v>
      </c>
      <c r="BI305" s="81" t="s">
        <v>2171</v>
      </c>
      <c r="BJ305" s="84">
        <f>IF(ISBLANK(A305),"",VLOOKUP(LEFT(A305,1),Coordinate,2,FALSE))</f>
        <v>5</v>
      </c>
      <c r="BK305" s="54">
        <f t="shared" si="103"/>
        <v>5</v>
      </c>
      <c r="BL305" s="303">
        <f t="shared" si="104"/>
        <v>75</v>
      </c>
      <c r="BM305" s="54">
        <f>IF(ISBLANK(A305),"",vlookup(LEFT(A305,1),Coordinate,9,false))</f>
        <v>23</v>
      </c>
      <c r="BN305" s="54">
        <f>IF(ISBLANK(A305),"",VLOOKUP(MID(A305,2,1),Coordinate,9,false))</f>
        <v>0</v>
      </c>
      <c r="BO305" s="54">
        <f>IF(ISBLANK(A305),"",VLOOKUP(MID(A305,3,1),Coordinate,9,false))</f>
        <v>13</v>
      </c>
      <c r="BP305" s="54">
        <f>IF(ISBLANK(A305),"",VLOOKUP(MID(A305,4,1),Coordinate,9,false))</f>
        <v>19</v>
      </c>
      <c r="BQ305" s="54">
        <f>IF(ISBLANK(A305),"",VLOOKUP(MID(A305,5,1),Coordinate,9,false))</f>
        <v>7</v>
      </c>
      <c r="BR305" s="54">
        <f>IF(ISBLANK(A305),"",VLOOKUP(MID(A305,6,1),Coordinate,9,false))</f>
        <v>0</v>
      </c>
      <c r="BS305" s="84">
        <f>IF(ISBLANK(A305),"",VLOOKUP(RIGHT(A305,1),Coordinate,9,false))</f>
        <v>13</v>
      </c>
      <c r="BT305" s="52"/>
    </row>
    <row r="306">
      <c r="A306" s="305" t="s">
        <v>2172</v>
      </c>
      <c r="B306" s="302" t="str">
        <f>IF(ISBLANK(A306),"",if(C306="","N",if(VLOOKUP(BL306,NewPlanet,3,false)=C306,"Y","N")))</f>
        <v>Y</v>
      </c>
      <c r="C306" s="287" t="s">
        <v>1316</v>
      </c>
      <c r="D306" s="52"/>
      <c r="E306" s="52"/>
      <c r="F306" s="53" t="s">
        <v>119</v>
      </c>
      <c r="G306" s="53" t="s">
        <v>119</v>
      </c>
      <c r="H306" s="53" t="s">
        <v>119</v>
      </c>
      <c r="I306" s="54">
        <f t="shared" si="114"/>
        <v>3</v>
      </c>
      <c r="J306" s="52"/>
      <c r="K306" s="53" t="s">
        <v>119</v>
      </c>
      <c r="L306" s="52"/>
      <c r="M306" s="52"/>
      <c r="N306" s="53" t="s">
        <v>119</v>
      </c>
      <c r="O306" s="54">
        <f t="shared" si="113"/>
        <v>2</v>
      </c>
      <c r="P306" s="55" t="s">
        <v>124</v>
      </c>
      <c r="Q306" s="64"/>
      <c r="R306" s="57" t="s">
        <v>131</v>
      </c>
      <c r="S306" s="66" t="s">
        <v>119</v>
      </c>
      <c r="T306" s="59" t="s">
        <v>125</v>
      </c>
      <c r="U306" s="67" t="s">
        <v>119</v>
      </c>
      <c r="V306" s="68" t="s">
        <v>119</v>
      </c>
      <c r="W306" s="62"/>
      <c r="X306" s="52"/>
      <c r="Y306" s="29"/>
      <c r="Z306" s="53">
        <v>3.0</v>
      </c>
      <c r="AA306" s="53">
        <v>3.0</v>
      </c>
      <c r="AB306" s="52"/>
      <c r="AC306" s="31"/>
      <c r="AD306" s="52"/>
      <c r="AE306" s="52"/>
      <c r="AF306" s="52"/>
      <c r="AG306" s="31"/>
      <c r="AH306" s="52"/>
      <c r="AI306" s="52"/>
      <c r="AJ306" s="52"/>
      <c r="AK306" s="31"/>
      <c r="AL306" s="52"/>
      <c r="AM306" s="52"/>
      <c r="AN306" s="52"/>
      <c r="AO306" s="56"/>
      <c r="AP306" s="56"/>
      <c r="AQ306" s="58"/>
      <c r="AR306" s="58"/>
      <c r="AS306" s="60"/>
      <c r="AT306" s="60"/>
      <c r="AU306" s="61"/>
      <c r="AV306" s="62"/>
      <c r="AW306" s="31">
        <f t="shared" si="107"/>
        <v>6</v>
      </c>
      <c r="AX306" s="29"/>
      <c r="AY306" s="75"/>
      <c r="AZ306" s="75"/>
      <c r="BA306" s="89"/>
      <c r="BB306" s="89"/>
      <c r="BC306" s="76"/>
      <c r="BD306" s="78"/>
      <c r="BE306" s="78"/>
      <c r="BF306" s="79"/>
      <c r="BG306" s="79"/>
      <c r="BH306" s="31">
        <f t="shared" si="102"/>
        <v>0</v>
      </c>
      <c r="BI306" s="81" t="s">
        <v>2173</v>
      </c>
      <c r="BJ306" s="84">
        <f>IF(ISBLANK(A306),"",VLOOKUP(LEFT(A306,1),Coordinate,2,FALSE))</f>
        <v>5</v>
      </c>
      <c r="BK306" s="54">
        <f t="shared" si="103"/>
        <v>5</v>
      </c>
      <c r="BL306" s="303">
        <f t="shared" si="104"/>
        <v>78</v>
      </c>
      <c r="BM306" s="54">
        <f>IF(ISBLANK(A306),"",vlookup(LEFT(A306,1),Coordinate,9,false))</f>
        <v>23</v>
      </c>
      <c r="BN306" s="54">
        <f>IF(ISBLANK(A306),"",VLOOKUP(MID(A306,2,1),Coordinate,9,false))</f>
        <v>4</v>
      </c>
      <c r="BO306" s="54">
        <f>IF(ISBLANK(A306),"",VLOOKUP(MID(A306,3,1),Coordinate,9,false))</f>
        <v>13</v>
      </c>
      <c r="BP306" s="54">
        <f>IF(ISBLANK(A306),"",VLOOKUP(MID(A306,4,1),Coordinate,9,false))</f>
        <v>0</v>
      </c>
      <c r="BQ306" s="54">
        <f>IF(ISBLANK(A306),"",VLOOKUP(MID(A306,5,1),Coordinate,9,false))</f>
        <v>6</v>
      </c>
      <c r="BR306" s="54">
        <f>IF(ISBLANK(A306),"",VLOOKUP(MID(A306,6,1),Coordinate,9,false))</f>
        <v>14</v>
      </c>
      <c r="BS306" s="84">
        <f>IF(ISBLANK(A306),"",VLOOKUP(RIGHT(A306,1),Coordinate,9,false))</f>
        <v>18</v>
      </c>
      <c r="BT306" s="52"/>
    </row>
    <row r="307">
      <c r="A307" s="170" t="s">
        <v>970</v>
      </c>
      <c r="B307" s="303" t="s">
        <v>121</v>
      </c>
      <c r="C307" s="170" t="s">
        <v>971</v>
      </c>
      <c r="D307" s="53" t="s">
        <v>121</v>
      </c>
      <c r="E307" s="53" t="s">
        <v>121</v>
      </c>
      <c r="F307" s="53"/>
      <c r="G307" s="53" t="s">
        <v>121</v>
      </c>
      <c r="H307" s="53"/>
      <c r="I307" s="113">
        <v>3.0</v>
      </c>
      <c r="J307" s="53" t="s">
        <v>121</v>
      </c>
      <c r="K307" s="52"/>
      <c r="L307" s="53" t="s">
        <v>121</v>
      </c>
      <c r="M307" s="53"/>
      <c r="N307" s="52"/>
      <c r="O307" s="113">
        <v>2.0</v>
      </c>
      <c r="P307" s="55" t="s">
        <v>124</v>
      </c>
      <c r="Q307" s="64"/>
      <c r="R307" s="57" t="s">
        <v>124</v>
      </c>
      <c r="S307" s="66"/>
      <c r="T307" s="59" t="s">
        <v>124</v>
      </c>
      <c r="U307" s="67"/>
      <c r="V307" s="68" t="s">
        <v>121</v>
      </c>
      <c r="W307" s="70" t="s">
        <v>121</v>
      </c>
      <c r="X307" s="53"/>
      <c r="Y307" s="29"/>
      <c r="Z307" s="53">
        <v>3.0</v>
      </c>
      <c r="AA307" s="53">
        <v>3.0</v>
      </c>
      <c r="AB307" s="53">
        <v>4.0</v>
      </c>
      <c r="AC307" s="31"/>
      <c r="AD307" s="52"/>
      <c r="AE307" s="52"/>
      <c r="AF307" s="52"/>
      <c r="AG307" s="31"/>
      <c r="AH307" s="52"/>
      <c r="AI307" s="52"/>
      <c r="AJ307" s="52"/>
      <c r="AK307" s="31"/>
      <c r="AL307" s="52"/>
      <c r="AM307" s="52"/>
      <c r="AN307" s="52"/>
      <c r="AO307" s="56"/>
      <c r="AP307" s="64"/>
      <c r="AQ307" s="58"/>
      <c r="AR307" s="58"/>
      <c r="AS307" s="67"/>
      <c r="AT307" s="67"/>
      <c r="AU307" s="68">
        <v>3.0</v>
      </c>
      <c r="AV307" s="62"/>
      <c r="AW307" s="31">
        <v>13.0</v>
      </c>
      <c r="AX307" s="29"/>
      <c r="AY307" s="75"/>
      <c r="AZ307" s="75"/>
      <c r="BA307" s="89"/>
      <c r="BB307" s="89"/>
      <c r="BC307" s="76"/>
      <c r="BD307" s="78"/>
      <c r="BE307" s="78"/>
      <c r="BF307" s="79">
        <v>4.0</v>
      </c>
      <c r="BG307" s="79">
        <v>3.0</v>
      </c>
      <c r="BH307" s="31">
        <v>7.0</v>
      </c>
      <c r="BI307" s="81"/>
      <c r="BJ307" s="84"/>
      <c r="BK307" s="54"/>
      <c r="BL307" s="303"/>
      <c r="BM307" s="54"/>
      <c r="BN307" s="54"/>
      <c r="BO307" s="54"/>
      <c r="BP307" s="54"/>
      <c r="BQ307" s="54"/>
      <c r="BR307" s="54"/>
      <c r="BS307" s="84"/>
      <c r="BT307" s="53"/>
    </row>
    <row r="308">
      <c r="A308" s="305" t="s">
        <v>2174</v>
      </c>
      <c r="B308" s="302" t="str">
        <f>IF(ISBLANK(A308),"",if(C308="","N",if(VLOOKUP(BL308,NewPlanet,3,false)=C308,"Y","N")))</f>
        <v>N</v>
      </c>
      <c r="C308" s="287" t="s">
        <v>1683</v>
      </c>
      <c r="D308" s="53" t="s">
        <v>119</v>
      </c>
      <c r="E308" s="53" t="s">
        <v>119</v>
      </c>
      <c r="F308" s="53"/>
      <c r="G308" s="53"/>
      <c r="H308" s="53" t="s">
        <v>119</v>
      </c>
      <c r="I308" s="54">
        <f t="shared" ref="I308:I315" si="115">IF(ISBLANK(A308),"",COUNTA(D308:H308))</f>
        <v>3</v>
      </c>
      <c r="J308" s="53"/>
      <c r="K308" s="52"/>
      <c r="L308" s="53" t="s">
        <v>119</v>
      </c>
      <c r="M308" s="53" t="s">
        <v>119</v>
      </c>
      <c r="N308" s="52"/>
      <c r="O308" s="54">
        <f t="shared" ref="O308:O315" si="116">IF(ISBLANK(A308),"",COUNTA(J308:N308))</f>
        <v>2</v>
      </c>
      <c r="P308" s="55" t="s">
        <v>123</v>
      </c>
      <c r="Q308" s="64" t="s">
        <v>119</v>
      </c>
      <c r="R308" s="57" t="s">
        <v>124</v>
      </c>
      <c r="S308" s="66"/>
      <c r="T308" s="59" t="s">
        <v>124</v>
      </c>
      <c r="U308" s="67"/>
      <c r="V308" s="61"/>
      <c r="W308" s="70" t="s">
        <v>119</v>
      </c>
      <c r="X308" s="53" t="s">
        <v>119</v>
      </c>
      <c r="Y308" s="29"/>
      <c r="Z308" s="53"/>
      <c r="AA308" s="53"/>
      <c r="AB308" s="52"/>
      <c r="AC308" s="31"/>
      <c r="AD308" s="52"/>
      <c r="AE308" s="52"/>
      <c r="AF308" s="52"/>
      <c r="AG308" s="31"/>
      <c r="AH308" s="52"/>
      <c r="AI308" s="52"/>
      <c r="AJ308" s="52"/>
      <c r="AK308" s="31"/>
      <c r="AL308" s="52"/>
      <c r="AM308" s="52"/>
      <c r="AN308" s="52"/>
      <c r="AO308" s="56"/>
      <c r="AP308" s="64"/>
      <c r="AQ308" s="58"/>
      <c r="AR308" s="58"/>
      <c r="AS308" s="67"/>
      <c r="AT308" s="67"/>
      <c r="AU308" s="61"/>
      <c r="AV308" s="62"/>
      <c r="AW308" s="31"/>
      <c r="AX308" s="29"/>
      <c r="AY308" s="75"/>
      <c r="AZ308" s="75"/>
      <c r="BA308" s="89"/>
      <c r="BB308" s="89"/>
      <c r="BC308" s="76"/>
      <c r="BD308" s="78"/>
      <c r="BE308" s="78"/>
      <c r="BF308" s="79"/>
      <c r="BG308" s="79"/>
      <c r="BH308" s="31">
        <f t="shared" ref="BH308:BH315" si="117">IF(ISBLANK(A308),"",SUM(AY308:BG308))</f>
        <v>0</v>
      </c>
      <c r="BI308" s="81"/>
      <c r="BJ308" s="84">
        <f>IF(ISBLANK(A308),"",VLOOKUP(LEFT(A308,1),Coordinate,2,FALSE))</f>
        <v>5</v>
      </c>
      <c r="BK308" s="54">
        <f t="shared" ref="BK308:BK315" si="118">I308+O308</f>
        <v>5</v>
      </c>
      <c r="BL308" s="303">
        <f t="shared" ref="BL308:BL315" si="119">SUM(BM308:BS308)</f>
        <v>88</v>
      </c>
      <c r="BM308" s="54">
        <f>IF(ISBLANK(A308),"",vlookup(LEFT(A308,1),Coordinate,9,false))</f>
        <v>23</v>
      </c>
      <c r="BN308" s="54">
        <f>IF(ISBLANK(A308),"",VLOOKUP(MID(A308,2,1),Coordinate,9,false))</f>
        <v>16</v>
      </c>
      <c r="BO308" s="54">
        <f>IF(ISBLANK(A308),"",VLOOKUP(MID(A308,3,1),Coordinate,9,false))</f>
        <v>8</v>
      </c>
      <c r="BP308" s="54">
        <f>IF(ISBLANK(A308),"",VLOOKUP(MID(A308,4,1),Coordinate,9,false))</f>
        <v>9</v>
      </c>
      <c r="BQ308" s="54">
        <f>IF(ISBLANK(A308),"",VLOOKUP(MID(A308,5,1),Coordinate,9,false))</f>
        <v>11</v>
      </c>
      <c r="BR308" s="54">
        <f>IF(ISBLANK(A308),"",VLOOKUP(MID(A308,6,1),Coordinate,9,false))</f>
        <v>7</v>
      </c>
      <c r="BS308" s="84">
        <f>IF(ISBLANK(A308),"",VLOOKUP(RIGHT(A308,1),Coordinate,9,false))</f>
        <v>14</v>
      </c>
      <c r="BT308" s="53"/>
    </row>
    <row r="309">
      <c r="A309" s="304" t="s">
        <v>2174</v>
      </c>
      <c r="B309" s="302" t="str">
        <f>IF(ISBLANK(A309),"",if(C309="","N",if(VLOOKUP(BL309,NewPlanet,3,false)=C309,"Y","N")))</f>
        <v>Y</v>
      </c>
      <c r="C309" s="390" t="s">
        <v>1336</v>
      </c>
      <c r="D309" s="53" t="s">
        <v>119</v>
      </c>
      <c r="E309" s="52"/>
      <c r="F309" s="53" t="s">
        <v>119</v>
      </c>
      <c r="G309" s="53" t="s">
        <v>119</v>
      </c>
      <c r="H309" s="52"/>
      <c r="I309" s="54">
        <f t="shared" si="115"/>
        <v>3</v>
      </c>
      <c r="J309" s="52"/>
      <c r="K309" s="53" t="s">
        <v>119</v>
      </c>
      <c r="L309" s="52"/>
      <c r="M309" s="53" t="s">
        <v>119</v>
      </c>
      <c r="N309" s="52"/>
      <c r="O309" s="54">
        <f t="shared" si="116"/>
        <v>2</v>
      </c>
      <c r="P309" s="55" t="s">
        <v>124</v>
      </c>
      <c r="Q309" s="56"/>
      <c r="R309" s="57" t="s">
        <v>123</v>
      </c>
      <c r="S309" s="58"/>
      <c r="T309" s="59" t="s">
        <v>125</v>
      </c>
      <c r="U309" s="60"/>
      <c r="V309" s="61"/>
      <c r="W309" s="62"/>
      <c r="X309" s="53" t="s">
        <v>119</v>
      </c>
      <c r="Y309" s="63"/>
      <c r="Z309" s="53">
        <v>5.0</v>
      </c>
      <c r="AA309" s="53">
        <v>4.0</v>
      </c>
      <c r="AB309" s="53">
        <v>5.0</v>
      </c>
      <c r="AC309" s="65"/>
      <c r="AD309" s="52"/>
      <c r="AE309" s="52"/>
      <c r="AF309" s="52"/>
      <c r="AG309" s="65"/>
      <c r="AH309" s="52"/>
      <c r="AI309" s="52"/>
      <c r="AJ309" s="52"/>
      <c r="AK309" s="65"/>
      <c r="AL309" s="52"/>
      <c r="AM309" s="53">
        <v>1.0</v>
      </c>
      <c r="AN309" s="52"/>
      <c r="AO309" s="56"/>
      <c r="AP309" s="56"/>
      <c r="AQ309" s="66">
        <v>4.0</v>
      </c>
      <c r="AR309" s="58"/>
      <c r="AS309" s="67">
        <v>1.0</v>
      </c>
      <c r="AT309" s="67" t="s">
        <v>2175</v>
      </c>
      <c r="AU309" s="61"/>
      <c r="AV309" s="62"/>
      <c r="AW309" s="31">
        <f t="shared" ref="AW309:AW315" si="120">IF(ISBLANK(R309),"",SUM(Z309:AS309,AU309:AV309))</f>
        <v>20</v>
      </c>
      <c r="AX309" s="63"/>
      <c r="AY309" s="69"/>
      <c r="AZ309" s="69"/>
      <c r="BA309" s="71"/>
      <c r="BB309" s="71"/>
      <c r="BC309" s="72"/>
      <c r="BD309" s="73"/>
      <c r="BE309" s="73"/>
      <c r="BF309" s="74"/>
      <c r="BG309" s="74"/>
      <c r="BH309" s="31">
        <f t="shared" si="117"/>
        <v>0</v>
      </c>
      <c r="BI309" s="81" t="s">
        <v>2176</v>
      </c>
      <c r="BJ309" s="84">
        <f>IF(ISBLANK(A309),"",VLOOKUP(LEFT(A309,1),Coordinate,2,FALSE))</f>
        <v>5</v>
      </c>
      <c r="BK309" s="54">
        <f t="shared" si="118"/>
        <v>5</v>
      </c>
      <c r="BL309" s="303">
        <f t="shared" si="119"/>
        <v>88</v>
      </c>
      <c r="BM309" s="54">
        <f>IF(ISBLANK(A309),"",vlookup(LEFT(A309,1),Coordinate,9,false))</f>
        <v>23</v>
      </c>
      <c r="BN309" s="54">
        <f>IF(ISBLANK(A309),"",VLOOKUP(MID(A309,2,1),Coordinate,9,false))</f>
        <v>16</v>
      </c>
      <c r="BO309" s="54">
        <f>IF(ISBLANK(A309),"",VLOOKUP(MID(A309,3,1),Coordinate,9,false))</f>
        <v>8</v>
      </c>
      <c r="BP309" s="54">
        <f>IF(ISBLANK(A309),"",VLOOKUP(MID(A309,4,1),Coordinate,9,false))</f>
        <v>9</v>
      </c>
      <c r="BQ309" s="54">
        <f>IF(ISBLANK(A309),"",VLOOKUP(MID(A309,5,1),Coordinate,9,false))</f>
        <v>11</v>
      </c>
      <c r="BR309" s="54">
        <f>IF(ISBLANK(A309),"",VLOOKUP(MID(A309,6,1),Coordinate,9,false))</f>
        <v>7</v>
      </c>
      <c r="BS309" s="84">
        <f>IF(ISBLANK(A309),"",VLOOKUP(RIGHT(A309,1),Coordinate,9,false))</f>
        <v>14</v>
      </c>
      <c r="BT309" s="53"/>
    </row>
    <row r="310" ht="18.0" customHeight="1">
      <c r="A310" s="305" t="s">
        <v>2177</v>
      </c>
      <c r="B310" s="302" t="str">
        <f>IF(ISBLANK(A310),"",if(C310="","N",if(VLOOKUP(BL310,NewPlanet,3,false)=C310,"Y","N")))</f>
        <v>Y</v>
      </c>
      <c r="C310" s="287" t="s">
        <v>1390</v>
      </c>
      <c r="D310" s="53" t="s">
        <v>119</v>
      </c>
      <c r="E310" s="53" t="s">
        <v>119</v>
      </c>
      <c r="F310" s="52"/>
      <c r="G310" s="53" t="s">
        <v>119</v>
      </c>
      <c r="H310" s="52"/>
      <c r="I310" s="54">
        <f t="shared" si="115"/>
        <v>3</v>
      </c>
      <c r="J310" s="53" t="s">
        <v>119</v>
      </c>
      <c r="K310" s="52"/>
      <c r="L310" s="53" t="s">
        <v>119</v>
      </c>
      <c r="M310" s="52"/>
      <c r="N310" s="52"/>
      <c r="O310" s="54">
        <f t="shared" si="116"/>
        <v>2</v>
      </c>
      <c r="P310" s="55" t="s">
        <v>131</v>
      </c>
      <c r="Q310" s="64" t="s">
        <v>119</v>
      </c>
      <c r="R310" s="57" t="s">
        <v>123</v>
      </c>
      <c r="S310" s="58"/>
      <c r="T310" s="59" t="s">
        <v>125</v>
      </c>
      <c r="U310" s="60"/>
      <c r="V310" s="61"/>
      <c r="W310" s="62"/>
      <c r="X310" s="52"/>
      <c r="Y310" s="63"/>
      <c r="Z310" s="53">
        <v>2.0</v>
      </c>
      <c r="AA310" s="53">
        <v>4.0</v>
      </c>
      <c r="AB310" s="52"/>
      <c r="AC310" s="65"/>
      <c r="AD310" s="52"/>
      <c r="AE310" s="52"/>
      <c r="AF310" s="52"/>
      <c r="AG310" s="65"/>
      <c r="AH310" s="52"/>
      <c r="AI310" s="52"/>
      <c r="AJ310" s="52"/>
      <c r="AK310" s="65"/>
      <c r="AL310" s="52"/>
      <c r="AM310" s="52"/>
      <c r="AN310" s="52"/>
      <c r="AO310" s="64"/>
      <c r="AP310" s="56"/>
      <c r="AQ310" s="66">
        <v>3.0</v>
      </c>
      <c r="AR310" s="58"/>
      <c r="AS310" s="67">
        <v>1.0</v>
      </c>
      <c r="AT310" s="60"/>
      <c r="AU310" s="61"/>
      <c r="AV310" s="62"/>
      <c r="AW310" s="31">
        <f t="shared" si="120"/>
        <v>10</v>
      </c>
      <c r="AX310" s="63"/>
      <c r="AY310" s="69"/>
      <c r="AZ310" s="75">
        <v>7.0</v>
      </c>
      <c r="BA310" s="71"/>
      <c r="BB310" s="71"/>
      <c r="BC310" s="72"/>
      <c r="BD310" s="73"/>
      <c r="BE310" s="73"/>
      <c r="BF310" s="74"/>
      <c r="BG310" s="74"/>
      <c r="BH310" s="31">
        <f t="shared" si="117"/>
        <v>7</v>
      </c>
      <c r="BI310" s="139"/>
      <c r="BJ310" s="84">
        <f>IF(ISBLANK(A310),"",VLOOKUP(LEFT(A310,1),Coordinate,2,FALSE))</f>
        <v>5</v>
      </c>
      <c r="BK310" s="54">
        <f t="shared" si="118"/>
        <v>5</v>
      </c>
      <c r="BL310" s="303">
        <f t="shared" si="119"/>
        <v>122</v>
      </c>
      <c r="BM310" s="54">
        <f>IF(ISBLANK(A310),"",vlookup(LEFT(A310,1),Coordinate,9,false))</f>
        <v>23</v>
      </c>
      <c r="BN310" s="54">
        <f>IF(ISBLANK(A310),"",VLOOKUP(MID(A310,2,1),Coordinate,9,false))</f>
        <v>17</v>
      </c>
      <c r="BO310" s="54">
        <f>IF(ISBLANK(A310),"",VLOOKUP(MID(A310,3,1),Coordinate,9,false))</f>
        <v>16</v>
      </c>
      <c r="BP310" s="54">
        <f>IF(ISBLANK(A310),"",VLOOKUP(MID(A310,4,1),Coordinate,9,false))</f>
        <v>5</v>
      </c>
      <c r="BQ310" s="54">
        <f>IF(ISBLANK(A310),"",VLOOKUP(MID(A310,5,1),Coordinate,9,false))</f>
        <v>23</v>
      </c>
      <c r="BR310" s="54">
        <f>IF(ISBLANK(A310),"",VLOOKUP(MID(A310,6,1),Coordinate,9,false))</f>
        <v>25</v>
      </c>
      <c r="BS310" s="84">
        <f>IF(ISBLANK(A310),"",VLOOKUP(RIGHT(A310,1),Coordinate,9,false))</f>
        <v>13</v>
      </c>
      <c r="BT310" s="53"/>
    </row>
    <row r="311" ht="18.0" customHeight="1">
      <c r="A311" s="304" t="s">
        <v>2178</v>
      </c>
      <c r="B311" s="302" t="str">
        <f>IF(ISBLANK(A311),"",if(C311="","N",if(VLOOKUP(BL311,NewPlanet,3,false)=C311,"Y","N")))</f>
        <v>N</v>
      </c>
      <c r="C311" s="438"/>
      <c r="D311" s="53" t="s">
        <v>119</v>
      </c>
      <c r="E311" s="53" t="s">
        <v>119</v>
      </c>
      <c r="F311" s="53" t="s">
        <v>119</v>
      </c>
      <c r="G311" s="52"/>
      <c r="H311" s="52"/>
      <c r="I311" s="54">
        <f t="shared" si="115"/>
        <v>3</v>
      </c>
      <c r="J311" s="53" t="s">
        <v>119</v>
      </c>
      <c r="K311" s="52"/>
      <c r="L311" s="52"/>
      <c r="M311" s="52"/>
      <c r="N311" s="53" t="s">
        <v>119</v>
      </c>
      <c r="O311" s="54">
        <f t="shared" si="116"/>
        <v>2</v>
      </c>
      <c r="P311" s="55" t="s">
        <v>123</v>
      </c>
      <c r="Q311" s="64" t="s">
        <v>119</v>
      </c>
      <c r="R311" s="57" t="s">
        <v>123</v>
      </c>
      <c r="S311" s="66" t="s">
        <v>119</v>
      </c>
      <c r="T311" s="59" t="s">
        <v>124</v>
      </c>
      <c r="U311" s="67"/>
      <c r="V311" s="61"/>
      <c r="W311" s="70" t="s">
        <v>119</v>
      </c>
      <c r="X311" s="53" t="s">
        <v>119</v>
      </c>
      <c r="Y311" s="29"/>
      <c r="Z311" s="53">
        <v>3.0</v>
      </c>
      <c r="AA311" s="53">
        <v>4.0</v>
      </c>
      <c r="AB311" s="52"/>
      <c r="AC311" s="31"/>
      <c r="AD311" s="52"/>
      <c r="AE311" s="52"/>
      <c r="AF311" s="52"/>
      <c r="AG311" s="31"/>
      <c r="AH311" s="52"/>
      <c r="AI311" s="52"/>
      <c r="AJ311" s="52"/>
      <c r="AK311" s="31"/>
      <c r="AL311" s="52"/>
      <c r="AM311" s="53">
        <v>1.0</v>
      </c>
      <c r="AN311" s="52"/>
      <c r="AO311" s="56"/>
      <c r="AP311" s="56"/>
      <c r="AQ311" s="58"/>
      <c r="AR311" s="58"/>
      <c r="AS311" s="60"/>
      <c r="AT311" s="60"/>
      <c r="AU311" s="61"/>
      <c r="AV311" s="62"/>
      <c r="AW311" s="31">
        <f t="shared" si="120"/>
        <v>8</v>
      </c>
      <c r="AX311" s="29"/>
      <c r="AY311" s="75"/>
      <c r="AZ311" s="75"/>
      <c r="BA311" s="89"/>
      <c r="BB311" s="89"/>
      <c r="BC311" s="76"/>
      <c r="BD311" s="78"/>
      <c r="BE311" s="78"/>
      <c r="BF311" s="79"/>
      <c r="BG311" s="79"/>
      <c r="BH311" s="31">
        <f t="shared" si="117"/>
        <v>0</v>
      </c>
      <c r="BI311" s="81"/>
      <c r="BJ311" s="84">
        <f>IF(ISBLANK(A311),"",VLOOKUP(LEFT(A311,1),Coordinate,2,FALSE))</f>
        <v>5</v>
      </c>
      <c r="BK311" s="54">
        <f t="shared" si="118"/>
        <v>5</v>
      </c>
      <c r="BL311" s="303">
        <f t="shared" si="119"/>
        <v>100</v>
      </c>
      <c r="BM311" s="54">
        <f>IF(ISBLANK(A311),"",vlookup(LEFT(A311,1),Coordinate,9,false))</f>
        <v>23</v>
      </c>
      <c r="BN311" s="54">
        <f>IF(ISBLANK(A311),"",VLOOKUP(MID(A311,2,1),Coordinate,9,false))</f>
        <v>19</v>
      </c>
      <c r="BO311" s="54">
        <f>IF(ISBLANK(A311),"",VLOOKUP(MID(A311,3,1),Coordinate,9,false))</f>
        <v>5</v>
      </c>
      <c r="BP311" s="54">
        <f>IF(ISBLANK(A311),"",VLOOKUP(MID(A311,4,1),Coordinate,9,false))</f>
        <v>2</v>
      </c>
      <c r="BQ311" s="54">
        <f>IF(ISBLANK(A311),"",VLOOKUP(MID(A311,5,1),Coordinate,9,false))</f>
        <v>24</v>
      </c>
      <c r="BR311" s="54">
        <f>IF(ISBLANK(A311),"",VLOOKUP(MID(A311,6,1),Coordinate,9,false))</f>
        <v>6</v>
      </c>
      <c r="BS311" s="84">
        <f>IF(ISBLANK(A311),"",VLOOKUP(RIGHT(A311,1),Coordinate,9,false))</f>
        <v>21</v>
      </c>
      <c r="BT311" s="53"/>
    </row>
    <row r="312">
      <c r="A312" s="305" t="s">
        <v>2179</v>
      </c>
      <c r="B312" s="302" t="str">
        <f>IF(ISBLANK(A312),"",if(C312="","N",if(VLOOKUP(BL312,NewPlanet,3,false)=C312,"Y","N")))</f>
        <v>Y</v>
      </c>
      <c r="C312" s="287" t="s">
        <v>1388</v>
      </c>
      <c r="D312" s="53" t="s">
        <v>119</v>
      </c>
      <c r="E312" s="53" t="s">
        <v>119</v>
      </c>
      <c r="F312" s="53" t="s">
        <v>119</v>
      </c>
      <c r="G312" s="52"/>
      <c r="H312" s="52"/>
      <c r="I312" s="54">
        <f t="shared" si="115"/>
        <v>3</v>
      </c>
      <c r="J312" s="53" t="s">
        <v>119</v>
      </c>
      <c r="K312" s="52"/>
      <c r="L312" s="52"/>
      <c r="M312" s="52"/>
      <c r="N312" s="53" t="s">
        <v>119</v>
      </c>
      <c r="O312" s="54">
        <f t="shared" si="116"/>
        <v>2</v>
      </c>
      <c r="P312" s="55" t="s">
        <v>123</v>
      </c>
      <c r="Q312" s="64"/>
      <c r="R312" s="57" t="s">
        <v>123</v>
      </c>
      <c r="S312" s="66" t="s">
        <v>119</v>
      </c>
      <c r="T312" s="59" t="s">
        <v>124</v>
      </c>
      <c r="U312" s="67"/>
      <c r="V312" s="61"/>
      <c r="W312" s="62"/>
      <c r="X312" s="53" t="s">
        <v>119</v>
      </c>
      <c r="Y312" s="29"/>
      <c r="Z312" s="53">
        <v>3.0</v>
      </c>
      <c r="AA312" s="53">
        <v>3.0</v>
      </c>
      <c r="AB312" s="53">
        <v>3.0</v>
      </c>
      <c r="AC312" s="31"/>
      <c r="AD312" s="52"/>
      <c r="AE312" s="52"/>
      <c r="AF312" s="52"/>
      <c r="AG312" s="31"/>
      <c r="AH312" s="52"/>
      <c r="AI312" s="52"/>
      <c r="AJ312" s="52"/>
      <c r="AK312" s="31"/>
      <c r="AL312" s="52"/>
      <c r="AM312" s="53">
        <v>1.0</v>
      </c>
      <c r="AN312" s="52"/>
      <c r="AO312" s="64">
        <v>5.0</v>
      </c>
      <c r="AP312" s="56"/>
      <c r="AQ312" s="58"/>
      <c r="AR312" s="58"/>
      <c r="AS312" s="60"/>
      <c r="AT312" s="60"/>
      <c r="AU312" s="61"/>
      <c r="AV312" s="62"/>
      <c r="AW312" s="31">
        <f t="shared" si="120"/>
        <v>15</v>
      </c>
      <c r="AX312" s="29"/>
      <c r="AY312" s="75"/>
      <c r="AZ312" s="75"/>
      <c r="BA312" s="89"/>
      <c r="BB312" s="89"/>
      <c r="BC312" s="76">
        <v>5.0</v>
      </c>
      <c r="BD312" s="78"/>
      <c r="BE312" s="78"/>
      <c r="BF312" s="79"/>
      <c r="BG312" s="79"/>
      <c r="BH312" s="31">
        <f t="shared" si="117"/>
        <v>5</v>
      </c>
      <c r="BI312" s="81" t="s">
        <v>2180</v>
      </c>
      <c r="BJ312" s="84">
        <f>IF(ISBLANK(A312),"",VLOOKUP(LEFT(A312,1),Coordinate,2,FALSE))</f>
        <v>5</v>
      </c>
      <c r="BK312" s="54">
        <f t="shared" si="118"/>
        <v>5</v>
      </c>
      <c r="BL312" s="303">
        <f t="shared" si="119"/>
        <v>121</v>
      </c>
      <c r="BM312" s="54">
        <f>IF(ISBLANK(A312),"",vlookup(LEFT(A312,1),Coordinate,9,false))</f>
        <v>23</v>
      </c>
      <c r="BN312" s="54">
        <f>IF(ISBLANK(A312),"",VLOOKUP(MID(A312,2,1),Coordinate,9,false))</f>
        <v>24</v>
      </c>
      <c r="BO312" s="54">
        <f>IF(ISBLANK(A312),"",VLOOKUP(MID(A312,3,1),Coordinate,9,false))</f>
        <v>16</v>
      </c>
      <c r="BP312" s="54">
        <f>IF(ISBLANK(A312),"",VLOOKUP(MID(A312,4,1),Coordinate,9,false))</f>
        <v>20</v>
      </c>
      <c r="BQ312" s="54">
        <f>IF(ISBLANK(A312),"",VLOOKUP(MID(A312,5,1),Coordinate,9,false))</f>
        <v>20</v>
      </c>
      <c r="BR312" s="54">
        <f>IF(ISBLANK(A312),"",VLOOKUP(MID(A312,6,1),Coordinate,9,false))</f>
        <v>18</v>
      </c>
      <c r="BS312" s="84">
        <f>IF(ISBLANK(A312),"",VLOOKUP(RIGHT(A312,1),Coordinate,9,false))</f>
        <v>0</v>
      </c>
      <c r="BT312" s="53"/>
    </row>
    <row r="313">
      <c r="A313" s="305" t="s">
        <v>2181</v>
      </c>
      <c r="B313" s="302" t="str">
        <f>IF(ISBLANK(A313),"",if(C313="","N",if(VLOOKUP(BL313,NewPlanet,3,false)=C313,"Y","N")))</f>
        <v>Y</v>
      </c>
      <c r="C313" s="307" t="s">
        <v>1393</v>
      </c>
      <c r="D313" s="53" t="s">
        <v>119</v>
      </c>
      <c r="E313" s="52"/>
      <c r="F313" s="53" t="s">
        <v>119</v>
      </c>
      <c r="G313" s="52"/>
      <c r="H313" s="53" t="s">
        <v>119</v>
      </c>
      <c r="I313" s="54">
        <f t="shared" si="115"/>
        <v>3</v>
      </c>
      <c r="J313" s="53" t="s">
        <v>119</v>
      </c>
      <c r="K313" s="52"/>
      <c r="L313" s="52"/>
      <c r="M313" s="52"/>
      <c r="N313" s="53" t="s">
        <v>119</v>
      </c>
      <c r="O313" s="54">
        <f t="shared" si="116"/>
        <v>2</v>
      </c>
      <c r="P313" s="55" t="s">
        <v>123</v>
      </c>
      <c r="Q313" s="64" t="s">
        <v>119</v>
      </c>
      <c r="R313" s="57" t="s">
        <v>123</v>
      </c>
      <c r="S313" s="66" t="s">
        <v>119</v>
      </c>
      <c r="T313" s="59" t="s">
        <v>124</v>
      </c>
      <c r="U313" s="60"/>
      <c r="V313" s="61"/>
      <c r="W313" s="62"/>
      <c r="X313" s="52"/>
      <c r="Y313" s="63"/>
      <c r="Z313" s="53">
        <v>6.0</v>
      </c>
      <c r="AA313" s="53">
        <v>4.0</v>
      </c>
      <c r="AB313" s="53">
        <v>3.0</v>
      </c>
      <c r="AC313" s="65"/>
      <c r="AD313" s="52"/>
      <c r="AE313" s="52"/>
      <c r="AF313" s="52"/>
      <c r="AG313" s="65"/>
      <c r="AH313" s="52"/>
      <c r="AI313" s="52"/>
      <c r="AJ313" s="52"/>
      <c r="AK313" s="65"/>
      <c r="AL313" s="52"/>
      <c r="AM313" s="52"/>
      <c r="AN313" s="52"/>
      <c r="AO313" s="56"/>
      <c r="AP313" s="56"/>
      <c r="AQ313" s="58"/>
      <c r="AR313" s="58"/>
      <c r="AS313" s="60"/>
      <c r="AT313" s="60"/>
      <c r="AU313" s="61"/>
      <c r="AV313" s="62"/>
      <c r="AW313" s="31">
        <f t="shared" si="120"/>
        <v>13</v>
      </c>
      <c r="AX313" s="63"/>
      <c r="AY313" s="75">
        <v>4.0</v>
      </c>
      <c r="AZ313" s="69"/>
      <c r="BA313" s="89">
        <v>3.0</v>
      </c>
      <c r="BB313" s="71"/>
      <c r="BC313" s="72"/>
      <c r="BD313" s="73"/>
      <c r="BE313" s="73"/>
      <c r="BF313" s="74"/>
      <c r="BG313" s="74"/>
      <c r="BH313" s="31">
        <f t="shared" si="117"/>
        <v>7</v>
      </c>
      <c r="BI313" s="81" t="s">
        <v>2182</v>
      </c>
      <c r="BJ313" s="84">
        <f>IF(ISBLANK(A313),"",VLOOKUP(LEFT(A313,1),Coordinate,2,FALSE))</f>
        <v>5</v>
      </c>
      <c r="BK313" s="54">
        <f t="shared" si="118"/>
        <v>5</v>
      </c>
      <c r="BL313" s="303">
        <f t="shared" si="119"/>
        <v>124</v>
      </c>
      <c r="BM313" s="54">
        <f>IF(ISBLANK(A313),"",vlookup(LEFT(A313,1),Coordinate,9,false))</f>
        <v>23</v>
      </c>
      <c r="BN313" s="54">
        <f>IF(ISBLANK(A313),"",VLOOKUP(MID(A313,2,1),Coordinate,9,false))</f>
        <v>24</v>
      </c>
      <c r="BO313" s="54">
        <f>IF(ISBLANK(A313),"",VLOOKUP(MID(A313,3,1),Coordinate,9,false))</f>
        <v>16</v>
      </c>
      <c r="BP313" s="54">
        <f>IF(ISBLANK(A313),"",VLOOKUP(MID(A313,4,1),Coordinate,9,false))</f>
        <v>20</v>
      </c>
      <c r="BQ313" s="54">
        <f>IF(ISBLANK(A313),"",VLOOKUP(MID(A313,5,1),Coordinate,9,false))</f>
        <v>20</v>
      </c>
      <c r="BR313" s="54">
        <f>IF(ISBLANK(A313),"",VLOOKUP(MID(A313,6,1),Coordinate,9,false))</f>
        <v>18</v>
      </c>
      <c r="BS313" s="84">
        <f>IF(ISBLANK(A313),"",VLOOKUP(RIGHT(A313,1),Coordinate,9,false))</f>
        <v>3</v>
      </c>
      <c r="BT313" s="53"/>
    </row>
    <row r="314">
      <c r="A314" s="305" t="s">
        <v>2183</v>
      </c>
      <c r="B314" s="302" t="str">
        <f>IF(ISBLANK(A314),"",if(C314="","N",if(VLOOKUP(BL314,NewPlanet,3,false)=C314,"Y","N")))</f>
        <v>Y</v>
      </c>
      <c r="C314" s="307" t="s">
        <v>1394</v>
      </c>
      <c r="D314" s="52"/>
      <c r="E314" s="53" t="s">
        <v>119</v>
      </c>
      <c r="F314" s="53" t="s">
        <v>119</v>
      </c>
      <c r="G314" s="53" t="s">
        <v>119</v>
      </c>
      <c r="H314" s="52"/>
      <c r="I314" s="54">
        <f t="shared" si="115"/>
        <v>3</v>
      </c>
      <c r="J314" s="52"/>
      <c r="K314" s="53" t="s">
        <v>119</v>
      </c>
      <c r="L314" s="53" t="s">
        <v>119</v>
      </c>
      <c r="M314" s="52"/>
      <c r="N314" s="53"/>
      <c r="O314" s="54">
        <f t="shared" si="116"/>
        <v>2</v>
      </c>
      <c r="P314" s="55" t="s">
        <v>123</v>
      </c>
      <c r="Q314" s="56"/>
      <c r="R314" s="57" t="s">
        <v>124</v>
      </c>
      <c r="S314" s="58"/>
      <c r="T314" s="59" t="s">
        <v>124</v>
      </c>
      <c r="U314" s="60"/>
      <c r="V314" s="61"/>
      <c r="W314" s="70" t="s">
        <v>119</v>
      </c>
      <c r="X314" s="53" t="s">
        <v>119</v>
      </c>
      <c r="Y314" s="63"/>
      <c r="Z314" s="53">
        <v>2.0</v>
      </c>
      <c r="AA314" s="53">
        <v>4.0</v>
      </c>
      <c r="AB314" s="53">
        <v>4.0</v>
      </c>
      <c r="AC314" s="65"/>
      <c r="AD314" s="53">
        <v>1.0</v>
      </c>
      <c r="AE314" s="52"/>
      <c r="AF314" s="52"/>
      <c r="AG314" s="65"/>
      <c r="AH314" s="52"/>
      <c r="AI314" s="52"/>
      <c r="AJ314" s="52"/>
      <c r="AK314" s="65"/>
      <c r="AL314" s="52"/>
      <c r="AM314" s="52"/>
      <c r="AN314" s="52"/>
      <c r="AO314" s="64">
        <v>2.0</v>
      </c>
      <c r="AP314" s="56"/>
      <c r="AQ314" s="58"/>
      <c r="AR314" s="58"/>
      <c r="AS314" s="60"/>
      <c r="AT314" s="60"/>
      <c r="AU314" s="61"/>
      <c r="AV314" s="62"/>
      <c r="AW314" s="31">
        <f t="shared" si="120"/>
        <v>13</v>
      </c>
      <c r="AX314" s="63"/>
      <c r="AY314" s="69"/>
      <c r="AZ314" s="69"/>
      <c r="BA314" s="71"/>
      <c r="BB314" s="71"/>
      <c r="BC314" s="72"/>
      <c r="BD314" s="73"/>
      <c r="BE314" s="73"/>
      <c r="BF314" s="79">
        <v>4.0</v>
      </c>
      <c r="BG314" s="79">
        <v>3.0</v>
      </c>
      <c r="BH314" s="31">
        <f t="shared" si="117"/>
        <v>7</v>
      </c>
      <c r="BI314" s="81" t="s">
        <v>2184</v>
      </c>
      <c r="BJ314" s="84">
        <f>IF(ISBLANK(A314),"",VLOOKUP(LEFT(A314,1),Coordinate,2,FALSE))</f>
        <v>5</v>
      </c>
      <c r="BK314" s="54">
        <f t="shared" si="118"/>
        <v>5</v>
      </c>
      <c r="BL314" s="303">
        <f t="shared" si="119"/>
        <v>125</v>
      </c>
      <c r="BM314" s="54">
        <f>IF(ISBLANK(A314),"",vlookup(LEFT(A314,1),Coordinate,9,false))</f>
        <v>23</v>
      </c>
      <c r="BN314" s="54">
        <f>IF(ISBLANK(A314),"",VLOOKUP(MID(A314,2,1),Coordinate,9,false))</f>
        <v>24</v>
      </c>
      <c r="BO314" s="54">
        <f>IF(ISBLANK(A314),"",VLOOKUP(MID(A314,3,1),Coordinate,9,false))</f>
        <v>16</v>
      </c>
      <c r="BP314" s="54">
        <f>IF(ISBLANK(A314),"",VLOOKUP(MID(A314,4,1),Coordinate,9,false))</f>
        <v>20</v>
      </c>
      <c r="BQ314" s="54">
        <f>IF(ISBLANK(A314),"",VLOOKUP(MID(A314,5,1),Coordinate,9,false))</f>
        <v>20</v>
      </c>
      <c r="BR314" s="54">
        <f>IF(ISBLANK(A314),"",VLOOKUP(MID(A314,6,1),Coordinate,9,false))</f>
        <v>18</v>
      </c>
      <c r="BS314" s="84">
        <f>IF(ISBLANK(A314),"",VLOOKUP(RIGHT(A314,1),Coordinate,9,false))</f>
        <v>4</v>
      </c>
      <c r="BT314" s="53"/>
    </row>
    <row r="315">
      <c r="A315" s="305" t="s">
        <v>1990</v>
      </c>
      <c r="B315" s="302" t="str">
        <f>IF(ISBLANK(A315),"",if(C315="","N",if(VLOOKUP(BL315,NewPlanet,3,false)=C315,"Y","N")))</f>
        <v>Y</v>
      </c>
      <c r="C315" s="287" t="s">
        <v>1206</v>
      </c>
      <c r="D315" s="52"/>
      <c r="E315" s="53" t="s">
        <v>121</v>
      </c>
      <c r="F315" s="53" t="s">
        <v>121</v>
      </c>
      <c r="G315" s="53" t="s">
        <v>121</v>
      </c>
      <c r="H315" s="52"/>
      <c r="I315" s="54">
        <f t="shared" si="115"/>
        <v>3</v>
      </c>
      <c r="J315" s="53" t="s">
        <v>121</v>
      </c>
      <c r="K315" s="52"/>
      <c r="L315" s="52"/>
      <c r="M315" s="53" t="s">
        <v>121</v>
      </c>
      <c r="N315" s="52"/>
      <c r="O315" s="54">
        <f t="shared" si="116"/>
        <v>2</v>
      </c>
      <c r="P315" s="55" t="s">
        <v>123</v>
      </c>
      <c r="Q315" s="56"/>
      <c r="R315" s="57" t="s">
        <v>124</v>
      </c>
      <c r="S315" s="58"/>
      <c r="T315" s="59" t="s">
        <v>124</v>
      </c>
      <c r="U315" s="60"/>
      <c r="V315" s="68" t="s">
        <v>121</v>
      </c>
      <c r="W315" s="62"/>
      <c r="X315" s="52"/>
      <c r="Y315" s="63"/>
      <c r="Z315" s="53">
        <v>3.0</v>
      </c>
      <c r="AA315" s="53">
        <v>3.0</v>
      </c>
      <c r="AB315" s="53">
        <v>3.0</v>
      </c>
      <c r="AC315" s="65"/>
      <c r="AD315" s="52"/>
      <c r="AE315" s="52"/>
      <c r="AF315" s="52"/>
      <c r="AG315" s="65"/>
      <c r="AH315" s="52"/>
      <c r="AI315" s="52"/>
      <c r="AJ315" s="52"/>
      <c r="AK315" s="65"/>
      <c r="AL315" s="52"/>
      <c r="AM315" s="52"/>
      <c r="AN315" s="52"/>
      <c r="AO315" s="64">
        <v>3.0</v>
      </c>
      <c r="AP315" s="56"/>
      <c r="AQ315" s="58"/>
      <c r="AR315" s="58"/>
      <c r="AS315" s="60"/>
      <c r="AT315" s="60"/>
      <c r="AU315" s="61"/>
      <c r="AV315" s="62"/>
      <c r="AW315" s="31">
        <f t="shared" si="120"/>
        <v>12</v>
      </c>
      <c r="AX315" s="63"/>
      <c r="AY315" s="69"/>
      <c r="AZ315" s="69"/>
      <c r="BA315" s="71"/>
      <c r="BB315" s="71"/>
      <c r="BC315" s="72"/>
      <c r="BD315" s="78">
        <v>8.0</v>
      </c>
      <c r="BE315" s="73"/>
      <c r="BF315" s="74"/>
      <c r="BG315" s="74"/>
      <c r="BH315" s="31">
        <f t="shared" si="117"/>
        <v>8</v>
      </c>
      <c r="BI315" s="81" t="s">
        <v>2185</v>
      </c>
      <c r="BJ315" s="84">
        <f>IF(ISBLANK(A315),"",VLOOKUP(LEFT(A315,1),Coordinate,2,FALSE))</f>
        <v>5</v>
      </c>
      <c r="BK315" s="54">
        <f t="shared" si="118"/>
        <v>5</v>
      </c>
      <c r="BL315" s="303">
        <f t="shared" si="119"/>
        <v>24</v>
      </c>
      <c r="BM315" s="54">
        <f>IF(ISBLANK(A315),"",vlookup(LEFT(A315,1),Coordinate,9,false))</f>
        <v>24</v>
      </c>
      <c r="BN315" s="54">
        <f>IF(ISBLANK(A315),"",VLOOKUP(MID(A315,2,1),Coordinate,9,false))</f>
        <v>0</v>
      </c>
      <c r="BO315" s="54">
        <f>IF(ISBLANK(A315),"",VLOOKUP(MID(A315,3,1),Coordinate,9,false))</f>
        <v>0</v>
      </c>
      <c r="BP315" s="54">
        <f>IF(ISBLANK(A315),"",VLOOKUP(MID(A315,4,1),Coordinate,9,false))</f>
        <v>0</v>
      </c>
      <c r="BQ315" s="54">
        <f>IF(ISBLANK(A315),"",VLOOKUP(MID(A315,5,1),Coordinate,9,false))</f>
        <v>0</v>
      </c>
      <c r="BR315" s="54">
        <f>IF(ISBLANK(A315),"",VLOOKUP(MID(A315,6,1),Coordinate,9,false))</f>
        <v>0</v>
      </c>
      <c r="BS315" s="84">
        <f>IF(ISBLANK(A315),"",VLOOKUP(RIGHT(A315,1),Coordinate,9,false))</f>
        <v>0</v>
      </c>
      <c r="BT315" s="53"/>
    </row>
    <row r="316">
      <c r="A316" s="305" t="s">
        <v>2186</v>
      </c>
      <c r="B316" s="302" t="str">
        <f>IF(ISBLANK(A316),"",if(C316="","N",if(VLOOKUP(BL316,NewPlanet,3,false)=C316,"Y","N")))</f>
        <v>N</v>
      </c>
      <c r="C316" s="287" t="s">
        <v>1356</v>
      </c>
      <c r="D316" s="52"/>
      <c r="E316" s="53" t="s">
        <v>119</v>
      </c>
      <c r="F316" s="53" t="s">
        <v>119</v>
      </c>
      <c r="G316" s="53"/>
      <c r="H316" s="53" t="s">
        <v>119</v>
      </c>
      <c r="I316" s="113">
        <v>3.0</v>
      </c>
      <c r="J316" s="52"/>
      <c r="K316" s="52"/>
      <c r="L316" s="53" t="s">
        <v>119</v>
      </c>
      <c r="M316" s="53"/>
      <c r="N316" s="53" t="s">
        <v>119</v>
      </c>
      <c r="O316" s="113">
        <v>2.0</v>
      </c>
      <c r="P316" s="55" t="s">
        <v>123</v>
      </c>
      <c r="Q316" s="64" t="s">
        <v>119</v>
      </c>
      <c r="R316" s="57" t="s">
        <v>131</v>
      </c>
      <c r="S316" s="66"/>
      <c r="T316" s="59" t="s">
        <v>124</v>
      </c>
      <c r="U316" s="67"/>
      <c r="V316" s="61"/>
      <c r="W316" s="62"/>
      <c r="X316" s="53"/>
      <c r="Y316" s="29"/>
      <c r="Z316" s="53"/>
      <c r="AA316" s="53"/>
      <c r="AB316" s="53"/>
      <c r="AC316" s="31"/>
      <c r="AD316" s="52"/>
      <c r="AE316" s="52"/>
      <c r="AF316" s="52"/>
      <c r="AG316" s="31"/>
      <c r="AH316" s="52"/>
      <c r="AI316" s="52"/>
      <c r="AJ316" s="52"/>
      <c r="AK316" s="31"/>
      <c r="AL316" s="53"/>
      <c r="AM316" s="52"/>
      <c r="AN316" s="53"/>
      <c r="AO316" s="56"/>
      <c r="AP316" s="56"/>
      <c r="AQ316" s="58"/>
      <c r="AR316" s="58"/>
      <c r="AS316" s="60"/>
      <c r="AT316" s="60"/>
      <c r="AU316" s="61"/>
      <c r="AV316" s="62"/>
      <c r="AW316" s="31"/>
      <c r="AX316" s="29"/>
      <c r="AY316" s="75"/>
      <c r="AZ316" s="75"/>
      <c r="BA316" s="89"/>
      <c r="BB316" s="89"/>
      <c r="BC316" s="76"/>
      <c r="BD316" s="78"/>
      <c r="BE316" s="78"/>
      <c r="BF316" s="79"/>
      <c r="BG316" s="79"/>
      <c r="BH316" s="31"/>
      <c r="BI316" s="81" t="s">
        <v>2187</v>
      </c>
      <c r="BJ316" s="84"/>
      <c r="BK316" s="54"/>
      <c r="BL316" s="303"/>
      <c r="BM316" s="54"/>
      <c r="BN316" s="54"/>
      <c r="BO316" s="54"/>
      <c r="BP316" s="54"/>
      <c r="BQ316" s="54"/>
      <c r="BR316" s="54"/>
      <c r="BS316" s="84"/>
      <c r="BT316" s="53"/>
    </row>
    <row r="317">
      <c r="A317" s="305" t="s">
        <v>985</v>
      </c>
      <c r="B317" s="302" t="str">
        <f>IF(ISBLANK(A317),"",if(C317="","N",if(VLOOKUP(BL317,NewPlanet,3,false)=C317,"Y","N")))</f>
        <v>Y</v>
      </c>
      <c r="C317" s="287" t="s">
        <v>1384</v>
      </c>
      <c r="D317" s="52"/>
      <c r="E317" s="53" t="s">
        <v>119</v>
      </c>
      <c r="F317" s="52"/>
      <c r="G317" s="53" t="s">
        <v>119</v>
      </c>
      <c r="H317" s="53" t="s">
        <v>119</v>
      </c>
      <c r="I317" s="54">
        <f t="shared" ref="I317:I403" si="121">IF(ISBLANK(A317),"",COUNTA(D317:H317))</f>
        <v>3</v>
      </c>
      <c r="J317" s="52"/>
      <c r="K317" s="52"/>
      <c r="L317" s="52"/>
      <c r="M317" s="53" t="s">
        <v>119</v>
      </c>
      <c r="N317" s="53" t="s">
        <v>119</v>
      </c>
      <c r="O317" s="54">
        <f t="shared" ref="O317:O403" si="122">IF(ISBLANK(A317),"",COUNTA(J317:N317))</f>
        <v>2</v>
      </c>
      <c r="P317" s="55" t="s">
        <v>124</v>
      </c>
      <c r="Q317" s="64"/>
      <c r="R317" s="57" t="s">
        <v>123</v>
      </c>
      <c r="S317" s="66" t="s">
        <v>119</v>
      </c>
      <c r="T317" s="59" t="s">
        <v>125</v>
      </c>
      <c r="U317" s="67" t="s">
        <v>119</v>
      </c>
      <c r="V317" s="61"/>
      <c r="W317" s="62"/>
      <c r="X317" s="53" t="s">
        <v>119</v>
      </c>
      <c r="Y317" s="29"/>
      <c r="Z317" s="53">
        <v>4.0</v>
      </c>
      <c r="AA317" s="53">
        <v>5.0</v>
      </c>
      <c r="AB317" s="53">
        <v>2.0</v>
      </c>
      <c r="AC317" s="31"/>
      <c r="AD317" s="52"/>
      <c r="AE317" s="52"/>
      <c r="AF317" s="52"/>
      <c r="AG317" s="31"/>
      <c r="AH317" s="52"/>
      <c r="AI317" s="52"/>
      <c r="AJ317" s="52"/>
      <c r="AK317" s="31"/>
      <c r="AL317" s="53"/>
      <c r="AM317" s="52"/>
      <c r="AN317" s="53">
        <v>1.0</v>
      </c>
      <c r="AO317" s="56"/>
      <c r="AP317" s="56"/>
      <c r="AQ317" s="58"/>
      <c r="AR317" s="58"/>
      <c r="AS317" s="60"/>
      <c r="AT317" s="60"/>
      <c r="AU317" s="61"/>
      <c r="AV317" s="62"/>
      <c r="AW317" s="31">
        <f t="shared" ref="AW317:AW403" si="123">IF(ISBLANK(R317),"",SUM(Z317:AS317,AU317:AV317))</f>
        <v>12</v>
      </c>
      <c r="AX317" s="29"/>
      <c r="AY317" s="75"/>
      <c r="AZ317" s="75"/>
      <c r="BA317" s="89">
        <v>3.0</v>
      </c>
      <c r="BB317" s="89"/>
      <c r="BC317" s="76">
        <v>5.0</v>
      </c>
      <c r="BD317" s="78"/>
      <c r="BE317" s="78"/>
      <c r="BF317" s="79"/>
      <c r="BG317" s="79"/>
      <c r="BH317" s="31">
        <f t="shared" ref="BH317:BH403" si="124">IF(ISBLANK(A317),"",SUM(AY317:BG317))</f>
        <v>8</v>
      </c>
      <c r="BI317" s="81"/>
      <c r="BJ317" s="84">
        <f>IF(ISBLANK(A317),"",VLOOKUP(LEFT(A317,1),Coordinate,2,FALSE))</f>
        <v>5</v>
      </c>
      <c r="BK317" s="54">
        <f t="shared" ref="BK317:BK356" si="125">I317+O317</f>
        <v>5</v>
      </c>
      <c r="BL317" s="303">
        <f t="shared" ref="BL317:BL356" si="126">SUM(BM317:BS317)</f>
        <v>118</v>
      </c>
      <c r="BM317" s="54">
        <f>IF(ISBLANK(A317),"",vlookup(LEFT(A317,1),Coordinate,9,false))</f>
        <v>24</v>
      </c>
      <c r="BN317" s="54">
        <f>IF(ISBLANK(A317),"",VLOOKUP(MID(A317,2,1),Coordinate,9,false))</f>
        <v>4</v>
      </c>
      <c r="BO317" s="54">
        <f>IF(ISBLANK(A317),"",VLOOKUP(MID(A317,3,1),Coordinate,9,false))</f>
        <v>18</v>
      </c>
      <c r="BP317" s="54">
        <f>IF(ISBLANK(A317),"",VLOOKUP(MID(A317,4,1),Coordinate,9,false))</f>
        <v>18</v>
      </c>
      <c r="BQ317" s="54">
        <f>IF(ISBLANK(A317),"",VLOOKUP(MID(A317,5,1),Coordinate,9,false))</f>
        <v>18</v>
      </c>
      <c r="BR317" s="54">
        <f>IF(ISBLANK(A317),"",VLOOKUP(MID(A317,6,1),Coordinate,9,false))</f>
        <v>18</v>
      </c>
      <c r="BS317" s="84">
        <f>IF(ISBLANK(A317),"",VLOOKUP(RIGHT(A317,1),Coordinate,9,false))</f>
        <v>18</v>
      </c>
      <c r="BT317" s="53"/>
    </row>
    <row r="318">
      <c r="A318" s="305" t="s">
        <v>2188</v>
      </c>
      <c r="B318" s="302" t="str">
        <f>IF(ISBLANK(A318),"",if(C318="","N",if(VLOOKUP(BL318,NewPlanet,3,false)=C318,"Y","N")))</f>
        <v>Y</v>
      </c>
      <c r="C318" s="287" t="s">
        <v>1364</v>
      </c>
      <c r="D318" s="53" t="s">
        <v>119</v>
      </c>
      <c r="E318" s="53" t="s">
        <v>119</v>
      </c>
      <c r="F318" s="53" t="s">
        <v>119</v>
      </c>
      <c r="G318" s="52"/>
      <c r="H318" s="52"/>
      <c r="I318" s="54">
        <f t="shared" si="121"/>
        <v>3</v>
      </c>
      <c r="J318" s="52"/>
      <c r="K318" s="53" t="s">
        <v>119</v>
      </c>
      <c r="L318" s="52"/>
      <c r="M318" s="53" t="s">
        <v>119</v>
      </c>
      <c r="N318" s="52"/>
      <c r="O318" s="54">
        <f t="shared" si="122"/>
        <v>2</v>
      </c>
      <c r="P318" s="55" t="s">
        <v>124</v>
      </c>
      <c r="Q318" s="56"/>
      <c r="R318" s="57" t="s">
        <v>124</v>
      </c>
      <c r="S318" s="58"/>
      <c r="T318" s="59" t="s">
        <v>124</v>
      </c>
      <c r="U318" s="60"/>
      <c r="V318" s="61"/>
      <c r="W318" s="62"/>
      <c r="X318" s="52"/>
      <c r="Y318" s="63"/>
      <c r="Z318" s="52"/>
      <c r="AA318" s="52"/>
      <c r="AB318" s="52"/>
      <c r="AC318" s="65"/>
      <c r="AD318" s="52"/>
      <c r="AE318" s="52"/>
      <c r="AF318" s="52"/>
      <c r="AG318" s="65"/>
      <c r="AH318" s="52"/>
      <c r="AI318" s="52"/>
      <c r="AJ318" s="52"/>
      <c r="AK318" s="65"/>
      <c r="AL318" s="52"/>
      <c r="AM318" s="52"/>
      <c r="AN318" s="52"/>
      <c r="AO318" s="56"/>
      <c r="AP318" s="56"/>
      <c r="AQ318" s="58"/>
      <c r="AR318" s="58"/>
      <c r="AS318" s="60"/>
      <c r="AT318" s="60"/>
      <c r="AU318" s="61"/>
      <c r="AV318" s="62"/>
      <c r="AW318" s="31">
        <f t="shared" si="123"/>
        <v>0</v>
      </c>
      <c r="AX318" s="63"/>
      <c r="AY318" s="69"/>
      <c r="AZ318" s="69"/>
      <c r="BA318" s="71"/>
      <c r="BB318" s="71"/>
      <c r="BC318" s="72"/>
      <c r="BD318" s="73"/>
      <c r="BE318" s="73"/>
      <c r="BF318" s="74"/>
      <c r="BG318" s="74"/>
      <c r="BH318" s="31">
        <f t="shared" si="124"/>
        <v>0</v>
      </c>
      <c r="BI318" s="81" t="s">
        <v>2189</v>
      </c>
      <c r="BJ318" s="84">
        <f>IF(ISBLANK(A318),"",VLOOKUP(LEFT(A318,1),Coordinate,2,FALSE))</f>
        <v>5</v>
      </c>
      <c r="BK318" s="54">
        <f t="shared" si="125"/>
        <v>5</v>
      </c>
      <c r="BL318" s="303">
        <f t="shared" si="126"/>
        <v>102</v>
      </c>
      <c r="BM318" s="54">
        <f>IF(ISBLANK(A318),"",vlookup(LEFT(A318,1),Coordinate,9,false))</f>
        <v>24</v>
      </c>
      <c r="BN318" s="54">
        <f>IF(ISBLANK(A318),"",VLOOKUP(MID(A318,2,1),Coordinate,9,false))</f>
        <v>4</v>
      </c>
      <c r="BO318" s="54">
        <f>IF(ISBLANK(A318),"",VLOOKUP(MID(A318,3,1),Coordinate,9,false))</f>
        <v>18</v>
      </c>
      <c r="BP318" s="54">
        <f>IF(ISBLANK(A318),"",VLOOKUP(MID(A318,4,1),Coordinate,9,false))</f>
        <v>19</v>
      </c>
      <c r="BQ318" s="54">
        <f>IF(ISBLANK(A318),"",VLOOKUP(MID(A318,5,1),Coordinate,9,false))</f>
        <v>6</v>
      </c>
      <c r="BR318" s="54">
        <f>IF(ISBLANK(A318),"",VLOOKUP(MID(A318,6,1),Coordinate,9,false))</f>
        <v>21</v>
      </c>
      <c r="BS318" s="84">
        <f>IF(ISBLANK(A318),"",VLOOKUP(RIGHT(A318,1),Coordinate,9,false))</f>
        <v>10</v>
      </c>
      <c r="BT318" s="53"/>
    </row>
    <row r="319">
      <c r="A319" s="305" t="s">
        <v>2190</v>
      </c>
      <c r="B319" s="302" t="str">
        <f>IF(ISBLANK(A319),"",if(C319="","N",if(VLOOKUP(BL319,NewPlanet,3,false)=C319,"Y","N")))</f>
        <v>Y</v>
      </c>
      <c r="C319" s="86" t="s">
        <v>1314</v>
      </c>
      <c r="D319" s="53" t="s">
        <v>121</v>
      </c>
      <c r="E319" s="52"/>
      <c r="F319" s="52"/>
      <c r="G319" s="53" t="s">
        <v>121</v>
      </c>
      <c r="H319" s="53" t="s">
        <v>121</v>
      </c>
      <c r="I319" s="54">
        <f t="shared" si="121"/>
        <v>3</v>
      </c>
      <c r="J319" s="53" t="s">
        <v>121</v>
      </c>
      <c r="K319" s="52"/>
      <c r="L319" s="53" t="s">
        <v>121</v>
      </c>
      <c r="M319" s="52"/>
      <c r="N319" s="52"/>
      <c r="O319" s="54">
        <f t="shared" si="122"/>
        <v>2</v>
      </c>
      <c r="P319" s="55" t="s">
        <v>131</v>
      </c>
      <c r="Q319" s="64" t="s">
        <v>121</v>
      </c>
      <c r="R319" s="57" t="s">
        <v>123</v>
      </c>
      <c r="S319" s="66" t="s">
        <v>121</v>
      </c>
      <c r="T319" s="59" t="s">
        <v>124</v>
      </c>
      <c r="U319" s="60"/>
      <c r="V319" s="68" t="s">
        <v>121</v>
      </c>
      <c r="W319" s="62"/>
      <c r="X319" s="53" t="s">
        <v>121</v>
      </c>
      <c r="Y319" s="63"/>
      <c r="Z319" s="53">
        <v>3.0</v>
      </c>
      <c r="AA319" s="53">
        <v>3.0</v>
      </c>
      <c r="AB319" s="53">
        <v>0.0</v>
      </c>
      <c r="AC319" s="65"/>
      <c r="AD319" s="52"/>
      <c r="AE319" s="53">
        <v>1.0</v>
      </c>
      <c r="AF319" s="52"/>
      <c r="AG319" s="65"/>
      <c r="AH319" s="52"/>
      <c r="AI319" s="52"/>
      <c r="AJ319" s="52"/>
      <c r="AK319" s="65"/>
      <c r="AL319" s="52"/>
      <c r="AM319" s="52"/>
      <c r="AN319" s="52"/>
      <c r="AO319" s="56"/>
      <c r="AP319" s="56"/>
      <c r="AQ319" s="58"/>
      <c r="AR319" s="58"/>
      <c r="AS319" s="60"/>
      <c r="AT319" s="60"/>
      <c r="AU319" s="61"/>
      <c r="AV319" s="62"/>
      <c r="AW319" s="31">
        <f t="shared" si="123"/>
        <v>7</v>
      </c>
      <c r="AX319" s="63"/>
      <c r="AY319" s="69"/>
      <c r="AZ319" s="75">
        <v>2.0</v>
      </c>
      <c r="BA319" s="89">
        <v>2.0</v>
      </c>
      <c r="BB319" s="71"/>
      <c r="BC319" s="72"/>
      <c r="BD319" s="78">
        <v>9.0</v>
      </c>
      <c r="BE319" s="73"/>
      <c r="BF319" s="74"/>
      <c r="BG319" s="74"/>
      <c r="BH319" s="31">
        <f t="shared" si="124"/>
        <v>13</v>
      </c>
      <c r="BI319" s="139"/>
      <c r="BJ319" s="84">
        <f>IF(ISBLANK(A319),"",VLOOKUP(LEFT(A319,1),Coordinate,2,FALSE))</f>
        <v>5</v>
      </c>
      <c r="BK319" s="54">
        <f t="shared" si="125"/>
        <v>5</v>
      </c>
      <c r="BL319" s="303">
        <f t="shared" si="126"/>
        <v>77</v>
      </c>
      <c r="BM319" s="54">
        <f>IF(ISBLANK(A319),"",vlookup(LEFT(A319,1),Coordinate,9,false))</f>
        <v>24</v>
      </c>
      <c r="BN319" s="54">
        <f>IF(ISBLANK(A319),"",VLOOKUP(MID(A319,2,1),Coordinate,9,false))</f>
        <v>14</v>
      </c>
      <c r="BO319" s="54">
        <f>IF(ISBLANK(A319),"",VLOOKUP(MID(A319,3,1),Coordinate,9,false))</f>
        <v>3</v>
      </c>
      <c r="BP319" s="54">
        <f>IF(ISBLANK(A319),"",VLOOKUP(MID(A319,4,1),Coordinate,9,false))</f>
        <v>4</v>
      </c>
      <c r="BQ319" s="54">
        <f>IF(ISBLANK(A319),"",VLOOKUP(MID(A319,5,1),Coordinate,9,false))</f>
        <v>11</v>
      </c>
      <c r="BR319" s="54">
        <f>IF(ISBLANK(A319),"",VLOOKUP(MID(A319,6,1),Coordinate,9,false))</f>
        <v>4</v>
      </c>
      <c r="BS319" s="84">
        <f>IF(ISBLANK(A319),"",VLOOKUP(RIGHT(A319,1),Coordinate,9,false))</f>
        <v>17</v>
      </c>
      <c r="BT319" s="53"/>
    </row>
    <row r="320">
      <c r="A320" s="305" t="s">
        <v>998</v>
      </c>
      <c r="B320" s="302" t="str">
        <f>IF(ISBLANK(A320),"",if(C320="","N",if(VLOOKUP(BL320,NewPlanet,3,false)=C320,"Y","N")))</f>
        <v>Y</v>
      </c>
      <c r="C320" s="390" t="s">
        <v>1407</v>
      </c>
      <c r="D320" s="53" t="s">
        <v>119</v>
      </c>
      <c r="E320" s="53" t="s">
        <v>119</v>
      </c>
      <c r="F320" s="52"/>
      <c r="G320" s="53" t="s">
        <v>119</v>
      </c>
      <c r="H320" s="52"/>
      <c r="I320" s="54">
        <f t="shared" si="121"/>
        <v>3</v>
      </c>
      <c r="J320" s="52"/>
      <c r="K320" s="52"/>
      <c r="L320" s="52"/>
      <c r="M320" s="53" t="s">
        <v>119</v>
      </c>
      <c r="N320" s="53" t="s">
        <v>119</v>
      </c>
      <c r="O320" s="54">
        <f t="shared" si="122"/>
        <v>2</v>
      </c>
      <c r="P320" s="55" t="s">
        <v>124</v>
      </c>
      <c r="Q320" s="56"/>
      <c r="R320" s="57" t="s">
        <v>124</v>
      </c>
      <c r="S320" s="58"/>
      <c r="T320" s="59" t="s">
        <v>124</v>
      </c>
      <c r="U320" s="60"/>
      <c r="V320" s="61"/>
      <c r="W320" s="62"/>
      <c r="X320" s="52"/>
      <c r="Y320" s="63"/>
      <c r="Z320" s="53">
        <v>8.0</v>
      </c>
      <c r="AA320" s="53">
        <v>6.0</v>
      </c>
      <c r="AB320" s="53">
        <v>6.0</v>
      </c>
      <c r="AC320" s="65"/>
      <c r="AD320" s="52"/>
      <c r="AE320" s="52"/>
      <c r="AF320" s="52"/>
      <c r="AG320" s="65"/>
      <c r="AH320" s="52"/>
      <c r="AI320" s="52"/>
      <c r="AJ320" s="52"/>
      <c r="AK320" s="65"/>
      <c r="AL320" s="52"/>
      <c r="AM320" s="52"/>
      <c r="AN320" s="52"/>
      <c r="AO320" s="56"/>
      <c r="AP320" s="56"/>
      <c r="AQ320" s="58"/>
      <c r="AR320" s="58"/>
      <c r="AS320" s="60"/>
      <c r="AT320" s="60"/>
      <c r="AU320" s="61"/>
      <c r="AV320" s="62"/>
      <c r="AW320" s="31">
        <f t="shared" si="123"/>
        <v>20</v>
      </c>
      <c r="AX320" s="63"/>
      <c r="AY320" s="69"/>
      <c r="AZ320" s="69"/>
      <c r="BA320" s="71"/>
      <c r="BB320" s="71"/>
      <c r="BC320" s="72"/>
      <c r="BD320" s="73"/>
      <c r="BE320" s="73"/>
      <c r="BF320" s="74"/>
      <c r="BG320" s="74"/>
      <c r="BH320" s="31">
        <f t="shared" si="124"/>
        <v>0</v>
      </c>
      <c r="BI320" s="139"/>
      <c r="BJ320" s="84">
        <f>IF(ISBLANK(A320),"",VLOOKUP(LEFT(A320,1),Coordinate,2,FALSE))</f>
        <v>5</v>
      </c>
      <c r="BK320" s="54">
        <f t="shared" si="125"/>
        <v>5</v>
      </c>
      <c r="BL320" s="303">
        <f t="shared" si="126"/>
        <v>174</v>
      </c>
      <c r="BM320" s="54">
        <f>IF(ISBLANK(A320),"",vlookup(LEFT(A320,1),Coordinate,9,false))</f>
        <v>24</v>
      </c>
      <c r="BN320" s="54">
        <f>IF(ISBLANK(A320),"",VLOOKUP(MID(A320,2,1),Coordinate,9,false))</f>
        <v>25</v>
      </c>
      <c r="BO320" s="54">
        <f>IF(ISBLANK(A320),"",VLOOKUP(MID(A320,3,1),Coordinate,9,false))</f>
        <v>25</v>
      </c>
      <c r="BP320" s="54">
        <f>IF(ISBLANK(A320),"",VLOOKUP(MID(A320,4,1),Coordinate,9,false))</f>
        <v>25</v>
      </c>
      <c r="BQ320" s="54">
        <f>IF(ISBLANK(A320),"",VLOOKUP(MID(A320,5,1),Coordinate,9,false))</f>
        <v>25</v>
      </c>
      <c r="BR320" s="54">
        <f>IF(ISBLANK(A320),"",VLOOKUP(MID(A320,6,1),Coordinate,9,false))</f>
        <v>25</v>
      </c>
      <c r="BS320" s="84">
        <f>IF(ISBLANK(A320),"",VLOOKUP(RIGHT(A320,1),Coordinate,9,false))</f>
        <v>25</v>
      </c>
      <c r="BT320" s="53"/>
    </row>
    <row r="321">
      <c r="A321" s="305" t="s">
        <v>1001</v>
      </c>
      <c r="B321" s="302" t="str">
        <f>IF(ISBLANK(A321),"",if(C321="","N",if(VLOOKUP(BL321,NewPlanet,3,false)=C321,"Y","N")))</f>
        <v>Y</v>
      </c>
      <c r="C321" s="287" t="s">
        <v>1209</v>
      </c>
      <c r="D321" s="53" t="s">
        <v>119</v>
      </c>
      <c r="E321" s="53" t="s">
        <v>119</v>
      </c>
      <c r="F321" s="53"/>
      <c r="G321" s="52"/>
      <c r="H321" s="53" t="s">
        <v>119</v>
      </c>
      <c r="I321" s="54">
        <f t="shared" si="121"/>
        <v>3</v>
      </c>
      <c r="J321" s="52"/>
      <c r="K321" s="53" t="s">
        <v>119</v>
      </c>
      <c r="L321" s="53" t="s">
        <v>119</v>
      </c>
      <c r="M321" s="53"/>
      <c r="N321" s="53" t="s">
        <v>119</v>
      </c>
      <c r="O321" s="54">
        <f t="shared" si="122"/>
        <v>3</v>
      </c>
      <c r="P321" s="55" t="s">
        <v>131</v>
      </c>
      <c r="Q321" s="64"/>
      <c r="R321" s="57" t="s">
        <v>124</v>
      </c>
      <c r="S321" s="66"/>
      <c r="T321" s="59" t="s">
        <v>124</v>
      </c>
      <c r="U321" s="67"/>
      <c r="V321" s="68"/>
      <c r="W321" s="70"/>
      <c r="X321" s="53"/>
      <c r="Y321" s="29"/>
      <c r="Z321" s="53"/>
      <c r="AA321" s="53">
        <v>15.0</v>
      </c>
      <c r="AB321" s="53"/>
      <c r="AC321" s="31"/>
      <c r="AD321" s="53"/>
      <c r="AE321" s="53"/>
      <c r="AF321" s="53"/>
      <c r="AG321" s="31"/>
      <c r="AH321" s="53"/>
      <c r="AI321" s="53"/>
      <c r="AJ321" s="53"/>
      <c r="AK321" s="31"/>
      <c r="AL321" s="53"/>
      <c r="AM321" s="53"/>
      <c r="AN321" s="53"/>
      <c r="AO321" s="64"/>
      <c r="AP321" s="64">
        <v>5.0</v>
      </c>
      <c r="AQ321" s="66"/>
      <c r="AR321" s="66"/>
      <c r="AS321" s="67"/>
      <c r="AT321" s="67"/>
      <c r="AU321" s="68"/>
      <c r="AV321" s="70"/>
      <c r="AW321" s="31">
        <f t="shared" si="123"/>
        <v>20</v>
      </c>
      <c r="AX321" s="29"/>
      <c r="AY321" s="75"/>
      <c r="AZ321" s="75"/>
      <c r="BA321" s="89"/>
      <c r="BB321" s="89"/>
      <c r="BC321" s="76"/>
      <c r="BD321" s="78"/>
      <c r="BE321" s="78"/>
      <c r="BF321" s="79"/>
      <c r="BG321" s="79"/>
      <c r="BH321" s="31">
        <f t="shared" si="124"/>
        <v>0</v>
      </c>
      <c r="BI321" s="81"/>
      <c r="BJ321" s="84">
        <f>IF(ISBLANK(A321),"",VLOOKUP(LEFT(A321,1),Coordinate,2,FALSE))</f>
        <v>6</v>
      </c>
      <c r="BK321" s="54">
        <f t="shared" si="125"/>
        <v>6</v>
      </c>
      <c r="BL321" s="303">
        <f t="shared" si="126"/>
        <v>25</v>
      </c>
      <c r="BM321" s="54">
        <f>IF(ISBLANK(A321),"",vlookup(LEFT(A321,1),Coordinate,9,false))</f>
        <v>25</v>
      </c>
      <c r="BN321" s="54">
        <f>IF(ISBLANK(A321),"",VLOOKUP(MID(A321,2,1),Coordinate,9,false))</f>
        <v>0</v>
      </c>
      <c r="BO321" s="54">
        <f>IF(ISBLANK(A321),"",VLOOKUP(MID(A321,3,1),Coordinate,9,false))</f>
        <v>0</v>
      </c>
      <c r="BP321" s="54">
        <f>IF(ISBLANK(A321),"",VLOOKUP(MID(A321,4,1),Coordinate,9,false))</f>
        <v>0</v>
      </c>
      <c r="BQ321" s="54">
        <f>IF(ISBLANK(A321),"",VLOOKUP(MID(A321,5,1),Coordinate,9,false))</f>
        <v>0</v>
      </c>
      <c r="BR321" s="54">
        <f>IF(ISBLANK(A321),"",VLOOKUP(MID(A321,6,1),Coordinate,9,false))</f>
        <v>0</v>
      </c>
      <c r="BS321" s="84">
        <f>IF(ISBLANK(A321),"",VLOOKUP(RIGHT(A321,1),Coordinate,9,false))</f>
        <v>0</v>
      </c>
      <c r="BT321" s="53"/>
    </row>
    <row r="322">
      <c r="A322" s="305" t="s">
        <v>2001</v>
      </c>
      <c r="B322" s="302" t="str">
        <f>IF(ISBLANK(A322),"",if(C322="","N",if(VLOOKUP(BL322,NewPlanet,3,false)=C322,"Y","N")))</f>
        <v>Y</v>
      </c>
      <c r="C322" s="287" t="s">
        <v>1211</v>
      </c>
      <c r="D322" s="53"/>
      <c r="E322" s="53" t="s">
        <v>119</v>
      </c>
      <c r="F322" s="53" t="s">
        <v>119</v>
      </c>
      <c r="G322" s="53" t="s">
        <v>119</v>
      </c>
      <c r="H322" s="53"/>
      <c r="I322" s="54">
        <f t="shared" si="121"/>
        <v>3</v>
      </c>
      <c r="J322" s="53" t="s">
        <v>119</v>
      </c>
      <c r="K322" s="52"/>
      <c r="L322" s="53"/>
      <c r="M322" s="53" t="s">
        <v>119</v>
      </c>
      <c r="N322" s="53" t="s">
        <v>119</v>
      </c>
      <c r="O322" s="54">
        <f t="shared" si="122"/>
        <v>3</v>
      </c>
      <c r="P322" s="55" t="s">
        <v>124</v>
      </c>
      <c r="Q322" s="64"/>
      <c r="R322" s="57" t="s">
        <v>131</v>
      </c>
      <c r="S322" s="66" t="s">
        <v>119</v>
      </c>
      <c r="T322" s="59" t="s">
        <v>124</v>
      </c>
      <c r="U322" s="67"/>
      <c r="V322" s="68"/>
      <c r="W322" s="70"/>
      <c r="X322" s="53"/>
      <c r="Y322" s="29"/>
      <c r="Z322" s="53">
        <v>5.0</v>
      </c>
      <c r="AA322" s="53">
        <v>5.0</v>
      </c>
      <c r="AB322" s="52"/>
      <c r="AC322" s="31"/>
      <c r="AD322" s="52"/>
      <c r="AE322" s="52"/>
      <c r="AF322" s="52"/>
      <c r="AG322" s="31"/>
      <c r="AH322" s="52"/>
      <c r="AI322" s="52"/>
      <c r="AJ322" s="52"/>
      <c r="AK322" s="31"/>
      <c r="AL322" s="52"/>
      <c r="AM322" s="52"/>
      <c r="AN322" s="52"/>
      <c r="AO322" s="56"/>
      <c r="AP322" s="56"/>
      <c r="AQ322" s="58"/>
      <c r="AR322" s="58"/>
      <c r="AS322" s="60"/>
      <c r="AT322" s="60"/>
      <c r="AU322" s="68">
        <v>4.0</v>
      </c>
      <c r="AV322" s="62"/>
      <c r="AW322" s="31">
        <f t="shared" si="123"/>
        <v>14</v>
      </c>
      <c r="AX322" s="29"/>
      <c r="AY322" s="69"/>
      <c r="AZ322" s="69"/>
      <c r="BA322" s="71"/>
      <c r="BB322" s="71"/>
      <c r="BC322" s="72"/>
      <c r="BD322" s="73"/>
      <c r="BE322" s="73"/>
      <c r="BF322" s="74"/>
      <c r="BG322" s="74"/>
      <c r="BH322" s="31">
        <f t="shared" si="124"/>
        <v>0</v>
      </c>
      <c r="BI322" s="139"/>
      <c r="BJ322" s="84">
        <f>IF(ISBLANK(A322),"",VLOOKUP(LEFT(A322,1),Coordinate,2,FALSE))</f>
        <v>6</v>
      </c>
      <c r="BK322" s="54">
        <f t="shared" si="125"/>
        <v>6</v>
      </c>
      <c r="BL322" s="303">
        <f t="shared" si="126"/>
        <v>26</v>
      </c>
      <c r="BM322" s="54">
        <f>IF(ISBLANK(A322),"",vlookup(LEFT(A322,1),Coordinate,9,false))</f>
        <v>25</v>
      </c>
      <c r="BN322" s="54">
        <f>IF(ISBLANK(A322),"",VLOOKUP(MID(A322,2,1),Coordinate,9,false))</f>
        <v>0</v>
      </c>
      <c r="BO322" s="54">
        <f>IF(ISBLANK(A322),"",VLOOKUP(MID(A322,3,1),Coordinate,9,false))</f>
        <v>0</v>
      </c>
      <c r="BP322" s="54">
        <f>IF(ISBLANK(A322),"",VLOOKUP(MID(A322,4,1),Coordinate,9,false))</f>
        <v>0</v>
      </c>
      <c r="BQ322" s="54">
        <f>IF(ISBLANK(A322),"",VLOOKUP(MID(A322,5,1),Coordinate,9,false))</f>
        <v>0</v>
      </c>
      <c r="BR322" s="54">
        <f>IF(ISBLANK(A322),"",VLOOKUP(MID(A322,6,1),Coordinate,9,false))</f>
        <v>0</v>
      </c>
      <c r="BS322" s="84">
        <f>IF(ISBLANK(A322),"",VLOOKUP(RIGHT(A322,1),Coordinate,9,false))</f>
        <v>1</v>
      </c>
      <c r="BT322" s="53"/>
    </row>
    <row r="323">
      <c r="A323" s="305" t="s">
        <v>2004</v>
      </c>
      <c r="B323" s="302" t="str">
        <f>IF(ISBLANK(A323),"",if(C323="","N",if(VLOOKUP(BL323,NewPlanet,3,false)=C323,"Y","N")))</f>
        <v>Y</v>
      </c>
      <c r="C323" s="287" t="s">
        <v>1213</v>
      </c>
      <c r="D323" s="53"/>
      <c r="E323" s="53" t="s">
        <v>119</v>
      </c>
      <c r="F323" s="53" t="s">
        <v>119</v>
      </c>
      <c r="G323" s="53" t="s">
        <v>119</v>
      </c>
      <c r="H323" s="53"/>
      <c r="I323" s="54">
        <f t="shared" si="121"/>
        <v>3</v>
      </c>
      <c r="J323" s="52"/>
      <c r="K323" s="52"/>
      <c r="L323" s="53" t="s">
        <v>119</v>
      </c>
      <c r="M323" s="53" t="s">
        <v>119</v>
      </c>
      <c r="N323" s="53" t="s">
        <v>119</v>
      </c>
      <c r="O323" s="54">
        <f t="shared" si="122"/>
        <v>3</v>
      </c>
      <c r="P323" s="55" t="s">
        <v>123</v>
      </c>
      <c r="Q323" s="64" t="s">
        <v>119</v>
      </c>
      <c r="R323" s="57" t="s">
        <v>124</v>
      </c>
      <c r="S323" s="66"/>
      <c r="T323" s="59" t="s">
        <v>125</v>
      </c>
      <c r="U323" s="67" t="s">
        <v>119</v>
      </c>
      <c r="V323" s="68"/>
      <c r="W323" s="70"/>
      <c r="X323" s="53"/>
      <c r="Y323" s="29"/>
      <c r="Z323" s="53"/>
      <c r="AA323" s="53"/>
      <c r="AB323" s="52"/>
      <c r="AC323" s="31"/>
      <c r="AD323" s="52"/>
      <c r="AE323" s="52"/>
      <c r="AF323" s="52"/>
      <c r="AG323" s="31"/>
      <c r="AH323" s="52"/>
      <c r="AI323" s="52"/>
      <c r="AJ323" s="52"/>
      <c r="AK323" s="31"/>
      <c r="AL323" s="52"/>
      <c r="AM323" s="52"/>
      <c r="AN323" s="52"/>
      <c r="AO323" s="56"/>
      <c r="AP323" s="56"/>
      <c r="AQ323" s="58"/>
      <c r="AR323" s="58"/>
      <c r="AS323" s="60"/>
      <c r="AT323" s="60"/>
      <c r="AU323" s="61"/>
      <c r="AV323" s="62"/>
      <c r="AW323" s="31">
        <f t="shared" si="123"/>
        <v>0</v>
      </c>
      <c r="AX323" s="29"/>
      <c r="AY323" s="69"/>
      <c r="AZ323" s="69"/>
      <c r="BA323" s="71"/>
      <c r="BB323" s="71"/>
      <c r="BC323" s="72"/>
      <c r="BD323" s="73"/>
      <c r="BE323" s="73"/>
      <c r="BF323" s="74"/>
      <c r="BG323" s="74"/>
      <c r="BH323" s="31">
        <f t="shared" si="124"/>
        <v>0</v>
      </c>
      <c r="BI323" s="139"/>
      <c r="BJ323" s="84">
        <f>IF(ISBLANK(A323),"",VLOOKUP(LEFT(A323,1),Coordinate,2,FALSE))</f>
        <v>6</v>
      </c>
      <c r="BK323" s="54">
        <f t="shared" si="125"/>
        <v>6</v>
      </c>
      <c r="BL323" s="303">
        <f t="shared" si="126"/>
        <v>27</v>
      </c>
      <c r="BM323" s="54">
        <f>IF(ISBLANK(A323),"",vlookup(LEFT(A323,1),Coordinate,9,false))</f>
        <v>25</v>
      </c>
      <c r="BN323" s="54">
        <f>IF(ISBLANK(A323),"",VLOOKUP(MID(A323,2,1),Coordinate,9,false))</f>
        <v>0</v>
      </c>
      <c r="BO323" s="54">
        <f>IF(ISBLANK(A323),"",VLOOKUP(MID(A323,3,1),Coordinate,9,false))</f>
        <v>0</v>
      </c>
      <c r="BP323" s="54">
        <f>IF(ISBLANK(A323),"",VLOOKUP(MID(A323,4,1),Coordinate,9,false))</f>
        <v>0</v>
      </c>
      <c r="BQ323" s="54">
        <f>IF(ISBLANK(A323),"",VLOOKUP(MID(A323,5,1),Coordinate,9,false))</f>
        <v>0</v>
      </c>
      <c r="BR323" s="54">
        <f>IF(ISBLANK(A323),"",VLOOKUP(MID(A323,6,1),Coordinate,9,false))</f>
        <v>0</v>
      </c>
      <c r="BS323" s="84">
        <f>IF(ISBLANK(A323),"",VLOOKUP(RIGHT(A323,1),Coordinate,9,false))</f>
        <v>2</v>
      </c>
      <c r="BT323" s="53"/>
    </row>
    <row r="324">
      <c r="A324" s="305" t="s">
        <v>2191</v>
      </c>
      <c r="B324" s="302" t="str">
        <f>IF(ISBLANK(A324),"",if(C324="","N",if(VLOOKUP(BL324,NewPlanet,3,false)=C324,"Y","N")))</f>
        <v>Y</v>
      </c>
      <c r="C324" s="287" t="s">
        <v>1216</v>
      </c>
      <c r="D324" s="53" t="s">
        <v>119</v>
      </c>
      <c r="E324" s="53"/>
      <c r="F324" s="52"/>
      <c r="G324" s="53" t="s">
        <v>119</v>
      </c>
      <c r="H324" s="53" t="s">
        <v>119</v>
      </c>
      <c r="I324" s="54">
        <f t="shared" si="121"/>
        <v>3</v>
      </c>
      <c r="J324" s="53" t="s">
        <v>119</v>
      </c>
      <c r="K324" s="53" t="s">
        <v>119</v>
      </c>
      <c r="L324" s="53"/>
      <c r="M324" s="52"/>
      <c r="N324" s="53" t="s">
        <v>119</v>
      </c>
      <c r="O324" s="54">
        <f t="shared" si="122"/>
        <v>3</v>
      </c>
      <c r="P324" s="55" t="s">
        <v>131</v>
      </c>
      <c r="Q324" s="64"/>
      <c r="R324" s="57" t="s">
        <v>123</v>
      </c>
      <c r="S324" s="66" t="s">
        <v>119</v>
      </c>
      <c r="T324" s="59" t="s">
        <v>124</v>
      </c>
      <c r="U324" s="67"/>
      <c r="V324" s="68"/>
      <c r="W324" s="70"/>
      <c r="X324" s="52"/>
      <c r="Y324" s="29"/>
      <c r="Z324" s="53">
        <v>4.0</v>
      </c>
      <c r="AA324" s="53">
        <v>5.0</v>
      </c>
      <c r="AB324" s="53">
        <v>4.0</v>
      </c>
      <c r="AC324" s="31"/>
      <c r="AD324" s="52"/>
      <c r="AE324" s="52"/>
      <c r="AF324" s="52"/>
      <c r="AG324" s="31"/>
      <c r="AH324" s="52"/>
      <c r="AI324" s="52"/>
      <c r="AJ324" s="52"/>
      <c r="AK324" s="31"/>
      <c r="AL324" s="52"/>
      <c r="AM324" s="52"/>
      <c r="AN324" s="52"/>
      <c r="AO324" s="56"/>
      <c r="AP324" s="64">
        <v>3.0</v>
      </c>
      <c r="AQ324" s="58"/>
      <c r="AR324" s="58"/>
      <c r="AS324" s="60"/>
      <c r="AT324" s="60"/>
      <c r="AU324" s="68"/>
      <c r="AV324" s="62"/>
      <c r="AW324" s="31">
        <f t="shared" si="123"/>
        <v>16</v>
      </c>
      <c r="AX324" s="29"/>
      <c r="AY324" s="75"/>
      <c r="AZ324" s="75"/>
      <c r="BA324" s="89">
        <v>4.0</v>
      </c>
      <c r="BB324" s="89"/>
      <c r="BC324" s="76"/>
      <c r="BD324" s="78"/>
      <c r="BE324" s="78"/>
      <c r="BF324" s="79"/>
      <c r="BG324" s="79"/>
      <c r="BH324" s="31">
        <f t="shared" si="124"/>
        <v>4</v>
      </c>
      <c r="BI324" s="81" t="s">
        <v>2192</v>
      </c>
      <c r="BJ324" s="84">
        <f>IF(ISBLANK(A324),"",VLOOKUP(LEFT(A324,1),Coordinate,2,FALSE))</f>
        <v>6</v>
      </c>
      <c r="BK324" s="54">
        <f t="shared" si="125"/>
        <v>6</v>
      </c>
      <c r="BL324" s="303">
        <f t="shared" si="126"/>
        <v>28</v>
      </c>
      <c r="BM324" s="54">
        <f>IF(ISBLANK(A324),"",vlookup(LEFT(A324,1),Coordinate,9,false))</f>
        <v>25</v>
      </c>
      <c r="BN324" s="54">
        <f>IF(ISBLANK(A324),"",VLOOKUP(MID(A324,2,1),Coordinate,9,false))</f>
        <v>0</v>
      </c>
      <c r="BO324" s="54">
        <f>IF(ISBLANK(A324),"",VLOOKUP(MID(A324,3,1),Coordinate,9,false))</f>
        <v>0</v>
      </c>
      <c r="BP324" s="54">
        <f>IF(ISBLANK(A324),"",VLOOKUP(MID(A324,4,1),Coordinate,9,false))</f>
        <v>0</v>
      </c>
      <c r="BQ324" s="54">
        <f>IF(ISBLANK(A324),"",VLOOKUP(MID(A324,5,1),Coordinate,9,false))</f>
        <v>0</v>
      </c>
      <c r="BR324" s="54">
        <f>IF(ISBLANK(A324),"",VLOOKUP(MID(A324,6,1),Coordinate,9,false))</f>
        <v>0</v>
      </c>
      <c r="BS324" s="84">
        <f>IF(ISBLANK(A324),"",VLOOKUP(RIGHT(A324,1),Coordinate,9,false))</f>
        <v>3</v>
      </c>
      <c r="BT324" s="53"/>
    </row>
    <row r="325">
      <c r="A325" s="305" t="s">
        <v>2193</v>
      </c>
      <c r="B325" s="302" t="str">
        <f>IF(ISBLANK(A325),"",if(C325="","N",if(VLOOKUP(BL325,NewPlanet,3,false)=C325,"Y","N")))</f>
        <v>Y</v>
      </c>
      <c r="C325" s="287" t="s">
        <v>1219</v>
      </c>
      <c r="D325" s="53" t="s">
        <v>119</v>
      </c>
      <c r="E325" s="53" t="s">
        <v>119</v>
      </c>
      <c r="F325" s="53" t="s">
        <v>119</v>
      </c>
      <c r="G325" s="53"/>
      <c r="H325" s="53"/>
      <c r="I325" s="54">
        <f t="shared" si="121"/>
        <v>3</v>
      </c>
      <c r="J325" s="52"/>
      <c r="K325" s="53" t="s">
        <v>119</v>
      </c>
      <c r="L325" s="53" t="s">
        <v>119</v>
      </c>
      <c r="M325" s="53" t="s">
        <v>119</v>
      </c>
      <c r="N325" s="53"/>
      <c r="O325" s="54">
        <f t="shared" si="122"/>
        <v>3</v>
      </c>
      <c r="P325" s="55" t="s">
        <v>131</v>
      </c>
      <c r="Q325" s="64"/>
      <c r="R325" s="57" t="s">
        <v>123</v>
      </c>
      <c r="S325" s="66"/>
      <c r="T325" s="59" t="s">
        <v>125</v>
      </c>
      <c r="U325" s="67" t="s">
        <v>119</v>
      </c>
      <c r="V325" s="68" t="s">
        <v>119</v>
      </c>
      <c r="W325" s="70"/>
      <c r="X325" s="53"/>
      <c r="Y325" s="29"/>
      <c r="Z325" s="53">
        <v>2.0</v>
      </c>
      <c r="AA325" s="53">
        <v>2.0</v>
      </c>
      <c r="AB325" s="52"/>
      <c r="AC325" s="31"/>
      <c r="AD325" s="52"/>
      <c r="AE325" s="52"/>
      <c r="AF325" s="52"/>
      <c r="AG325" s="31"/>
      <c r="AH325" s="52"/>
      <c r="AI325" s="52"/>
      <c r="AJ325" s="52"/>
      <c r="AK325" s="31"/>
      <c r="AL325" s="53"/>
      <c r="AM325" s="52"/>
      <c r="AN325" s="52"/>
      <c r="AO325" s="56"/>
      <c r="AP325" s="64">
        <v>3.0</v>
      </c>
      <c r="AQ325" s="66">
        <v>3.0</v>
      </c>
      <c r="AR325" s="58"/>
      <c r="AS325" s="67"/>
      <c r="AT325" s="67"/>
      <c r="AU325" s="68">
        <v>3.0</v>
      </c>
      <c r="AV325" s="70"/>
      <c r="AW325" s="31">
        <f t="shared" si="123"/>
        <v>13</v>
      </c>
      <c r="AX325" s="29"/>
      <c r="AY325" s="75"/>
      <c r="AZ325" s="75"/>
      <c r="BA325" s="89"/>
      <c r="BB325" s="89"/>
      <c r="BC325" s="76">
        <v>7.0</v>
      </c>
      <c r="BD325" s="78"/>
      <c r="BE325" s="78"/>
      <c r="BF325" s="79"/>
      <c r="BG325" s="79"/>
      <c r="BH325" s="31">
        <f t="shared" si="124"/>
        <v>7</v>
      </c>
      <c r="BI325" s="81" t="s">
        <v>2196</v>
      </c>
      <c r="BJ325" s="84">
        <f>IF(ISBLANK(A325),"",VLOOKUP(LEFT(A325,1),Coordinate,2,FALSE))</f>
        <v>6</v>
      </c>
      <c r="BK325" s="54">
        <f t="shared" si="125"/>
        <v>6</v>
      </c>
      <c r="BL325" s="303">
        <f t="shared" si="126"/>
        <v>29</v>
      </c>
      <c r="BM325" s="54">
        <f>IF(ISBLANK(A325),"",vlookup(LEFT(A325,1),Coordinate,9,false))</f>
        <v>25</v>
      </c>
      <c r="BN325" s="54">
        <f>IF(ISBLANK(A325),"",VLOOKUP(MID(A325,2,1),Coordinate,9,false))</f>
        <v>0</v>
      </c>
      <c r="BO325" s="54">
        <f>IF(ISBLANK(A325),"",VLOOKUP(MID(A325,3,1),Coordinate,9,false))</f>
        <v>0</v>
      </c>
      <c r="BP325" s="54">
        <f>IF(ISBLANK(A325),"",VLOOKUP(MID(A325,4,1),Coordinate,9,false))</f>
        <v>0</v>
      </c>
      <c r="BQ325" s="54">
        <f>IF(ISBLANK(A325),"",VLOOKUP(MID(A325,5,1),Coordinate,9,false))</f>
        <v>0</v>
      </c>
      <c r="BR325" s="54">
        <f>IF(ISBLANK(A325),"",VLOOKUP(MID(A325,6,1),Coordinate,9,false))</f>
        <v>0</v>
      </c>
      <c r="BS325" s="84">
        <f>IF(ISBLANK(A325),"",VLOOKUP(RIGHT(A325,1),Coordinate,9,false))</f>
        <v>4</v>
      </c>
      <c r="BT325" s="53"/>
    </row>
    <row r="326">
      <c r="A326" s="305" t="s">
        <v>2198</v>
      </c>
      <c r="B326" s="302" t="str">
        <f>IF(ISBLANK(A326),"",if(C326="","N",if(VLOOKUP(BL326,NewPlanet,3,false)=C326,"Y","N")))</f>
        <v>Y</v>
      </c>
      <c r="C326" s="287" t="s">
        <v>1291</v>
      </c>
      <c r="D326" s="53" t="s">
        <v>119</v>
      </c>
      <c r="E326" s="53"/>
      <c r="F326" s="53" t="s">
        <v>119</v>
      </c>
      <c r="G326" s="53" t="s">
        <v>119</v>
      </c>
      <c r="H326" s="53"/>
      <c r="I326" s="54">
        <f t="shared" si="121"/>
        <v>3</v>
      </c>
      <c r="J326" s="52"/>
      <c r="K326" s="53" t="s">
        <v>119</v>
      </c>
      <c r="L326" s="53" t="s">
        <v>119</v>
      </c>
      <c r="M326" s="52"/>
      <c r="N326" s="53" t="s">
        <v>119</v>
      </c>
      <c r="O326" s="54">
        <f t="shared" si="122"/>
        <v>3</v>
      </c>
      <c r="P326" s="55" t="s">
        <v>124</v>
      </c>
      <c r="Q326" s="64"/>
      <c r="R326" s="57" t="s">
        <v>123</v>
      </c>
      <c r="S326" s="66"/>
      <c r="T326" s="59" t="s">
        <v>125</v>
      </c>
      <c r="U326" s="67"/>
      <c r="V326" s="68"/>
      <c r="W326" s="70" t="s">
        <v>119</v>
      </c>
      <c r="X326" s="53" t="s">
        <v>119</v>
      </c>
      <c r="Y326" s="29"/>
      <c r="Z326" s="53">
        <v>5.0</v>
      </c>
      <c r="AA326" s="53">
        <v>2.0</v>
      </c>
      <c r="AB326" s="52"/>
      <c r="AC326" s="31"/>
      <c r="AD326" s="52"/>
      <c r="AE326" s="52"/>
      <c r="AF326" s="52"/>
      <c r="AG326" s="31"/>
      <c r="AH326" s="52"/>
      <c r="AI326" s="52"/>
      <c r="AJ326" s="52"/>
      <c r="AK326" s="31"/>
      <c r="AL326" s="53">
        <v>1.0</v>
      </c>
      <c r="AM326" s="52"/>
      <c r="AN326" s="52"/>
      <c r="AO326" s="56"/>
      <c r="AP326" s="56"/>
      <c r="AQ326" s="66">
        <v>5.0</v>
      </c>
      <c r="AR326" s="58"/>
      <c r="AS326" s="67">
        <v>1.0</v>
      </c>
      <c r="AT326" s="67" t="s">
        <v>2175</v>
      </c>
      <c r="AU326" s="68"/>
      <c r="AV326" s="70">
        <v>6.0</v>
      </c>
      <c r="AW326" s="31">
        <f t="shared" si="123"/>
        <v>20</v>
      </c>
      <c r="AX326" s="29"/>
      <c r="AY326" s="75"/>
      <c r="AZ326" s="75"/>
      <c r="BA326" s="89"/>
      <c r="BB326" s="89"/>
      <c r="BC326" s="76"/>
      <c r="BD326" s="78"/>
      <c r="BE326" s="78"/>
      <c r="BF326" s="79"/>
      <c r="BG326" s="79"/>
      <c r="BH326" s="31">
        <f t="shared" si="124"/>
        <v>0</v>
      </c>
      <c r="BI326" s="81" t="s">
        <v>2199</v>
      </c>
      <c r="BJ326" s="84">
        <f>IF(ISBLANK(A326),"",VLOOKUP(LEFT(A326,1),Coordinate,2,FALSE))</f>
        <v>6</v>
      </c>
      <c r="BK326" s="54">
        <f t="shared" si="125"/>
        <v>6</v>
      </c>
      <c r="BL326" s="303">
        <f t="shared" si="126"/>
        <v>70</v>
      </c>
      <c r="BM326" s="54">
        <f>IF(ISBLANK(A326),"",vlookup(LEFT(A326,1),Coordinate,9,false))</f>
        <v>25</v>
      </c>
      <c r="BN326" s="54">
        <f>IF(ISBLANK(A326),"",VLOOKUP(MID(A326,2,1),Coordinate,9,false))</f>
        <v>0</v>
      </c>
      <c r="BO326" s="54">
        <f>IF(ISBLANK(A326),"",VLOOKUP(MID(A326,3,1),Coordinate,9,false))</f>
        <v>0</v>
      </c>
      <c r="BP326" s="54">
        <f>IF(ISBLANK(A326),"",VLOOKUP(MID(A326,4,1),Coordinate,9,false))</f>
        <v>0</v>
      </c>
      <c r="BQ326" s="54">
        <f>IF(ISBLANK(A326),"",VLOOKUP(MID(A326,5,1),Coordinate,9,false))</f>
        <v>15</v>
      </c>
      <c r="BR326" s="54">
        <f>IF(ISBLANK(A326),"",VLOOKUP(MID(A326,6,1),Coordinate,9,false))</f>
        <v>15</v>
      </c>
      <c r="BS326" s="84">
        <f>IF(ISBLANK(A326),"",VLOOKUP(RIGHT(A326,1),Coordinate,9,false))</f>
        <v>15</v>
      </c>
      <c r="BT326" s="53"/>
    </row>
    <row r="327">
      <c r="A327" s="305" t="s">
        <v>2200</v>
      </c>
      <c r="B327" s="302" t="str">
        <f>IF(ISBLANK(A327),"",if(C327="","N",if(VLOOKUP(BL327,NewPlanet,3,false)=C327,"Y","N")))</f>
        <v>Y</v>
      </c>
      <c r="C327" s="287" t="s">
        <v>1338</v>
      </c>
      <c r="D327" s="53" t="s">
        <v>119</v>
      </c>
      <c r="E327" s="53" t="s">
        <v>119</v>
      </c>
      <c r="F327" s="52"/>
      <c r="G327" s="52"/>
      <c r="H327" s="53" t="s">
        <v>119</v>
      </c>
      <c r="I327" s="54">
        <f t="shared" si="121"/>
        <v>3</v>
      </c>
      <c r="J327" s="52"/>
      <c r="K327" s="53" t="s">
        <v>119</v>
      </c>
      <c r="L327" s="53" t="s">
        <v>119</v>
      </c>
      <c r="M327" s="52"/>
      <c r="N327" s="53" t="s">
        <v>119</v>
      </c>
      <c r="O327" s="54">
        <f t="shared" si="122"/>
        <v>3</v>
      </c>
      <c r="P327" s="55" t="s">
        <v>123</v>
      </c>
      <c r="Q327" s="64" t="s">
        <v>119</v>
      </c>
      <c r="R327" s="57" t="s">
        <v>124</v>
      </c>
      <c r="S327" s="66"/>
      <c r="T327" s="59" t="s">
        <v>125</v>
      </c>
      <c r="U327" s="67" t="s">
        <v>119</v>
      </c>
      <c r="V327" s="68" t="s">
        <v>119</v>
      </c>
      <c r="W327" s="70" t="s">
        <v>119</v>
      </c>
      <c r="X327" s="52"/>
      <c r="Y327" s="29"/>
      <c r="Z327" s="53">
        <v>2.0</v>
      </c>
      <c r="AA327" s="53">
        <v>2.0</v>
      </c>
      <c r="AB327" s="52"/>
      <c r="AC327" s="31"/>
      <c r="AD327" s="52"/>
      <c r="AE327" s="52"/>
      <c r="AF327" s="52"/>
      <c r="AG327" s="31"/>
      <c r="AH327" s="52"/>
      <c r="AI327" s="52"/>
      <c r="AJ327" s="52"/>
      <c r="AK327" s="31"/>
      <c r="AL327" s="52"/>
      <c r="AM327" s="52"/>
      <c r="AN327" s="52"/>
      <c r="AO327" s="56"/>
      <c r="AP327" s="56"/>
      <c r="AQ327" s="58"/>
      <c r="AR327" s="58"/>
      <c r="AS327" s="60"/>
      <c r="AT327" s="60"/>
      <c r="AU327" s="68">
        <v>2.0</v>
      </c>
      <c r="AV327" s="62"/>
      <c r="AW327" s="31">
        <f t="shared" si="123"/>
        <v>6</v>
      </c>
      <c r="AX327" s="29"/>
      <c r="AY327" s="75"/>
      <c r="AZ327" s="75"/>
      <c r="BA327" s="89"/>
      <c r="BB327" s="89"/>
      <c r="BC327" s="76"/>
      <c r="BD327" s="78"/>
      <c r="BE327" s="78"/>
      <c r="BF327" s="79"/>
      <c r="BG327" s="79"/>
      <c r="BH327" s="31">
        <f t="shared" si="124"/>
        <v>0</v>
      </c>
      <c r="BI327" s="81" t="s">
        <v>2201</v>
      </c>
      <c r="BJ327" s="84">
        <f>IF(ISBLANK(A327),"",VLOOKUP(LEFT(A327,1),Coordinate,2,FALSE))</f>
        <v>6</v>
      </c>
      <c r="BK327" s="54">
        <f t="shared" si="125"/>
        <v>6</v>
      </c>
      <c r="BL327" s="303">
        <f t="shared" si="126"/>
        <v>89</v>
      </c>
      <c r="BM327" s="54">
        <f>IF(ISBLANK(A327),"",vlookup(LEFT(A327,1),Coordinate,9,false))</f>
        <v>25</v>
      </c>
      <c r="BN327" s="54">
        <f>IF(ISBLANK(A327),"",VLOOKUP(MID(A327,2,1),Coordinate,9,false))</f>
        <v>0</v>
      </c>
      <c r="BO327" s="54">
        <f>IF(ISBLANK(A327),"",VLOOKUP(MID(A327,3,1),Coordinate,9,false))</f>
        <v>10</v>
      </c>
      <c r="BP327" s="54">
        <f>IF(ISBLANK(A327),"",VLOOKUP(MID(A327,4,1),Coordinate,9,false))</f>
        <v>8</v>
      </c>
      <c r="BQ327" s="54">
        <f>IF(ISBLANK(A327),"",VLOOKUP(MID(A327,5,1),Coordinate,9,false))</f>
        <v>21</v>
      </c>
      <c r="BR327" s="54">
        <f>IF(ISBLANK(A327),"",VLOOKUP(MID(A327,6,1),Coordinate,9,false))</f>
        <v>10</v>
      </c>
      <c r="BS327" s="84">
        <f>IF(ISBLANK(A327),"",VLOOKUP(RIGHT(A327,1),Coordinate,9,false))</f>
        <v>15</v>
      </c>
      <c r="BT327" s="53"/>
    </row>
    <row r="328">
      <c r="A328" s="305" t="s">
        <v>2202</v>
      </c>
      <c r="B328" s="302" t="str">
        <f>IF(ISBLANK(A328),"",if(C328="","N",if(VLOOKUP(BL328,NewPlanet,3,false)=C328,"Y","N")))</f>
        <v>Y</v>
      </c>
      <c r="C328" s="287" t="s">
        <v>1338</v>
      </c>
      <c r="D328" s="53" t="s">
        <v>119</v>
      </c>
      <c r="E328" s="53" t="s">
        <v>119</v>
      </c>
      <c r="F328" s="52"/>
      <c r="G328" s="52"/>
      <c r="H328" s="53" t="s">
        <v>119</v>
      </c>
      <c r="I328" s="54">
        <f t="shared" si="121"/>
        <v>3</v>
      </c>
      <c r="J328" s="52"/>
      <c r="K328" s="53" t="s">
        <v>119</v>
      </c>
      <c r="L328" s="53" t="s">
        <v>119</v>
      </c>
      <c r="M328" s="52"/>
      <c r="N328" s="53" t="s">
        <v>119</v>
      </c>
      <c r="O328" s="54">
        <f t="shared" si="122"/>
        <v>3</v>
      </c>
      <c r="P328" s="55" t="s">
        <v>123</v>
      </c>
      <c r="Q328" s="64" t="s">
        <v>119</v>
      </c>
      <c r="R328" s="57" t="s">
        <v>131</v>
      </c>
      <c r="S328" s="66" t="s">
        <v>119</v>
      </c>
      <c r="T328" s="59" t="s">
        <v>125</v>
      </c>
      <c r="U328" s="67" t="s">
        <v>119</v>
      </c>
      <c r="V328" s="61"/>
      <c r="W328" s="70" t="s">
        <v>119</v>
      </c>
      <c r="X328" s="53" t="s">
        <v>119</v>
      </c>
      <c r="Y328" s="63"/>
      <c r="Z328" s="53">
        <v>3.0</v>
      </c>
      <c r="AA328" s="53">
        <v>2.0</v>
      </c>
      <c r="AB328" s="52"/>
      <c r="AC328" s="65"/>
      <c r="AD328" s="52"/>
      <c r="AE328" s="52"/>
      <c r="AF328" s="53">
        <v>1.0</v>
      </c>
      <c r="AG328" s="65"/>
      <c r="AH328" s="52"/>
      <c r="AI328" s="52"/>
      <c r="AJ328" s="52"/>
      <c r="AK328" s="65"/>
      <c r="AL328" s="52"/>
      <c r="AM328" s="52"/>
      <c r="AN328" s="52"/>
      <c r="AO328" s="56"/>
      <c r="AP328" s="56"/>
      <c r="AQ328" s="58"/>
      <c r="AR328" s="58"/>
      <c r="AS328" s="60"/>
      <c r="AT328" s="60"/>
      <c r="AU328" s="61"/>
      <c r="AV328" s="62"/>
      <c r="AW328" s="31">
        <f t="shared" si="123"/>
        <v>6</v>
      </c>
      <c r="AX328" s="63"/>
      <c r="AY328" s="75">
        <v>1.0</v>
      </c>
      <c r="AZ328" s="69"/>
      <c r="BA328" s="71"/>
      <c r="BB328" s="89">
        <v>1.0</v>
      </c>
      <c r="BC328" s="76">
        <v>5.0</v>
      </c>
      <c r="BD328" s="73"/>
      <c r="BE328" s="73"/>
      <c r="BF328" s="79">
        <v>7.0</v>
      </c>
      <c r="BG328" s="74"/>
      <c r="BH328" s="31">
        <f t="shared" si="124"/>
        <v>14</v>
      </c>
      <c r="BI328" s="139"/>
      <c r="BJ328" s="84">
        <f>IF(ISBLANK(A328),"",VLOOKUP(LEFT(A328,1),Coordinate,2,FALSE))</f>
        <v>6</v>
      </c>
      <c r="BK328" s="54">
        <f t="shared" si="125"/>
        <v>6</v>
      </c>
      <c r="BL328" s="303">
        <f t="shared" si="126"/>
        <v>89</v>
      </c>
      <c r="BM328" s="54">
        <f>IF(ISBLANK(A328),"",vlookup(LEFT(A328,1),Coordinate,9,false))</f>
        <v>25</v>
      </c>
      <c r="BN328" s="54">
        <f>IF(ISBLANK(A328),"",VLOOKUP(MID(A328,2,1),Coordinate,9,false))</f>
        <v>0</v>
      </c>
      <c r="BO328" s="54">
        <f>IF(ISBLANK(A328),"",VLOOKUP(MID(A328,3,1),Coordinate,9,false))</f>
        <v>13</v>
      </c>
      <c r="BP328" s="54">
        <f>IF(ISBLANK(A328),"",VLOOKUP(MID(A328,4,1),Coordinate,9,false))</f>
        <v>25</v>
      </c>
      <c r="BQ328" s="54">
        <f>IF(ISBLANK(A328),"",VLOOKUP(MID(A328,5,1),Coordinate,9,false))</f>
        <v>8</v>
      </c>
      <c r="BR328" s="54">
        <f>IF(ISBLANK(A328),"",VLOOKUP(MID(A328,6,1),Coordinate,9,false))</f>
        <v>1</v>
      </c>
      <c r="BS328" s="84">
        <f>IF(ISBLANK(A328),"",VLOOKUP(RIGHT(A328,1),Coordinate,9,false))</f>
        <v>17</v>
      </c>
      <c r="BT328" s="53"/>
    </row>
    <row r="329">
      <c r="A329" s="305" t="s">
        <v>2203</v>
      </c>
      <c r="B329" s="302" t="str">
        <f>IF(ISBLANK(A329),"",if(C329="","N",if(VLOOKUP(BL329,NewPlanet,3,false)=C329,"Y","N")))</f>
        <v>Y</v>
      </c>
      <c r="C329" s="287" t="s">
        <v>1324</v>
      </c>
      <c r="D329" s="53" t="s">
        <v>119</v>
      </c>
      <c r="E329" s="53" t="s">
        <v>119</v>
      </c>
      <c r="F329" s="52"/>
      <c r="G329" s="53" t="s">
        <v>119</v>
      </c>
      <c r="H329" s="52"/>
      <c r="I329" s="54">
        <f t="shared" si="121"/>
        <v>3</v>
      </c>
      <c r="J329" s="52"/>
      <c r="K329" s="53" t="s">
        <v>119</v>
      </c>
      <c r="L329" s="52"/>
      <c r="M329" s="53" t="s">
        <v>119</v>
      </c>
      <c r="N329" s="53" t="s">
        <v>119</v>
      </c>
      <c r="O329" s="54">
        <f t="shared" si="122"/>
        <v>3</v>
      </c>
      <c r="P329" s="55" t="s">
        <v>124</v>
      </c>
      <c r="Q329" s="56"/>
      <c r="R329" s="57" t="s">
        <v>131</v>
      </c>
      <c r="S329" s="66" t="s">
        <v>119</v>
      </c>
      <c r="T329" s="59" t="s">
        <v>125</v>
      </c>
      <c r="U329" s="67" t="s">
        <v>119</v>
      </c>
      <c r="V329" s="68" t="s">
        <v>119</v>
      </c>
      <c r="W329" s="70" t="s">
        <v>119</v>
      </c>
      <c r="X329" s="53" t="s">
        <v>119</v>
      </c>
      <c r="Y329" s="63"/>
      <c r="Z329" s="53">
        <v>2.0</v>
      </c>
      <c r="AA329" s="53">
        <v>2.0</v>
      </c>
      <c r="AB329" s="52"/>
      <c r="AC329" s="65"/>
      <c r="AD329" s="52"/>
      <c r="AE329" s="52"/>
      <c r="AF329" s="52"/>
      <c r="AG329" s="65"/>
      <c r="AH329" s="52"/>
      <c r="AI329" s="52"/>
      <c r="AJ329" s="52"/>
      <c r="AK329" s="65"/>
      <c r="AL329" s="52"/>
      <c r="AM329" s="52"/>
      <c r="AN329" s="53">
        <v>1.0</v>
      </c>
      <c r="AO329" s="56"/>
      <c r="AP329" s="56"/>
      <c r="AQ329" s="58"/>
      <c r="AR329" s="58"/>
      <c r="AS329" s="60"/>
      <c r="AT329" s="60"/>
      <c r="AU329" s="61"/>
      <c r="AV329" s="70">
        <v>2.0</v>
      </c>
      <c r="AW329" s="31">
        <f t="shared" si="123"/>
        <v>7</v>
      </c>
      <c r="AX329" s="63"/>
      <c r="AY329" s="69"/>
      <c r="AZ329" s="69"/>
      <c r="BA329" s="71"/>
      <c r="BB329" s="89">
        <v>2.0</v>
      </c>
      <c r="BC329" s="76">
        <v>6.0</v>
      </c>
      <c r="BD329" s="78">
        <v>5.0</v>
      </c>
      <c r="BE329" s="73"/>
      <c r="BF329" s="74"/>
      <c r="BG329" s="74"/>
      <c r="BH329" s="31">
        <f t="shared" si="124"/>
        <v>13</v>
      </c>
      <c r="BI329" s="139"/>
      <c r="BJ329" s="84">
        <f>IF(ISBLANK(A329),"",VLOOKUP(LEFT(A329,1),Coordinate,2,FALSE))</f>
        <v>6</v>
      </c>
      <c r="BK329" s="54">
        <f t="shared" si="125"/>
        <v>6</v>
      </c>
      <c r="BL329" s="303">
        <f t="shared" si="126"/>
        <v>82</v>
      </c>
      <c r="BM329" s="54">
        <f>IF(ISBLANK(A329),"",vlookup(LEFT(A329,1),Coordinate,9,false))</f>
        <v>25</v>
      </c>
      <c r="BN329" s="54">
        <f>IF(ISBLANK(A329),"",VLOOKUP(MID(A329,2,1),Coordinate,9,false))</f>
        <v>0</v>
      </c>
      <c r="BO329" s="54">
        <f>IF(ISBLANK(A329),"",VLOOKUP(MID(A329,3,1),Coordinate,9,false))</f>
        <v>15</v>
      </c>
      <c r="BP329" s="54">
        <f>IF(ISBLANK(A329),"",VLOOKUP(MID(A329,4,1),Coordinate,9,false))</f>
        <v>15</v>
      </c>
      <c r="BQ329" s="54">
        <f>IF(ISBLANK(A329),"",VLOOKUP(MID(A329,5,1),Coordinate,9,false))</f>
        <v>8</v>
      </c>
      <c r="BR329" s="54">
        <f>IF(ISBLANK(A329),"",VLOOKUP(MID(A329,6,1),Coordinate,9,false))</f>
        <v>13</v>
      </c>
      <c r="BS329" s="84">
        <f>IF(ISBLANK(A329),"",VLOOKUP(RIGHT(A329,1),Coordinate,9,false))</f>
        <v>6</v>
      </c>
      <c r="BT329" s="53"/>
    </row>
    <row r="330">
      <c r="A330" s="305" t="s">
        <v>2204</v>
      </c>
      <c r="B330" s="302" t="str">
        <f>IF(ISBLANK(A330),"",if(C330="","N",if(VLOOKUP(BL330,NewPlanet,3,false)=C330,"Y","N")))</f>
        <v>Y</v>
      </c>
      <c r="C330" s="287" t="s">
        <v>1211</v>
      </c>
      <c r="D330" s="52"/>
      <c r="E330" s="53" t="s">
        <v>119</v>
      </c>
      <c r="F330" s="53" t="s">
        <v>119</v>
      </c>
      <c r="G330" s="53" t="s">
        <v>119</v>
      </c>
      <c r="H330" s="52"/>
      <c r="I330" s="54">
        <f t="shared" si="121"/>
        <v>3</v>
      </c>
      <c r="J330" s="53" t="s">
        <v>119</v>
      </c>
      <c r="K330" s="52"/>
      <c r="L330" s="52"/>
      <c r="M330" s="53" t="s">
        <v>119</v>
      </c>
      <c r="N330" s="53" t="s">
        <v>119</v>
      </c>
      <c r="O330" s="54">
        <f t="shared" si="122"/>
        <v>3</v>
      </c>
      <c r="P330" s="55" t="s">
        <v>194</v>
      </c>
      <c r="Q330" s="56"/>
      <c r="R330" s="57" t="s">
        <v>131</v>
      </c>
      <c r="S330" s="66" t="s">
        <v>119</v>
      </c>
      <c r="T330" s="59" t="s">
        <v>124</v>
      </c>
      <c r="U330" s="60"/>
      <c r="V330" s="68" t="s">
        <v>119</v>
      </c>
      <c r="W330" s="62"/>
      <c r="X330" s="52"/>
      <c r="Y330" s="63"/>
      <c r="Z330" s="53">
        <v>3.0</v>
      </c>
      <c r="AA330" s="53">
        <v>4.0</v>
      </c>
      <c r="AB330" s="52"/>
      <c r="AC330" s="65"/>
      <c r="AD330" s="52"/>
      <c r="AE330" s="52"/>
      <c r="AF330" s="52"/>
      <c r="AG330" s="65"/>
      <c r="AH330" s="52"/>
      <c r="AI330" s="52"/>
      <c r="AJ330" s="52"/>
      <c r="AK330" s="65"/>
      <c r="AL330" s="52"/>
      <c r="AM330" s="52"/>
      <c r="AN330" s="52"/>
      <c r="AO330" s="64">
        <v>5.0</v>
      </c>
      <c r="AP330" s="56"/>
      <c r="AQ330" s="58"/>
      <c r="AR330" s="58"/>
      <c r="AS330" s="60"/>
      <c r="AT330" s="60"/>
      <c r="AU330" s="68">
        <v>4.0</v>
      </c>
      <c r="AV330" s="62"/>
      <c r="AW330" s="31">
        <f t="shared" si="123"/>
        <v>16</v>
      </c>
      <c r="AX330" s="63"/>
      <c r="AY330" s="69"/>
      <c r="AZ330" s="69"/>
      <c r="BA330" s="71"/>
      <c r="BB330" s="89">
        <v>4.0</v>
      </c>
      <c r="BC330" s="72"/>
      <c r="BD330" s="73"/>
      <c r="BE330" s="73"/>
      <c r="BF330" s="74"/>
      <c r="BG330" s="74"/>
      <c r="BH330" s="31">
        <f t="shared" si="124"/>
        <v>4</v>
      </c>
      <c r="BI330" s="139"/>
      <c r="BJ330" s="84">
        <f>IF(ISBLANK(A330),"",VLOOKUP(LEFT(A330,1),Coordinate,2,FALSE))</f>
        <v>6</v>
      </c>
      <c r="BK330" s="54">
        <f t="shared" si="125"/>
        <v>6</v>
      </c>
      <c r="BL330" s="303">
        <f t="shared" si="126"/>
        <v>26</v>
      </c>
      <c r="BM330" s="54">
        <f>IF(ISBLANK(A330),"",vlookup(LEFT(A330,1),Coordinate,9,false))</f>
        <v>25</v>
      </c>
      <c r="BN330" s="54">
        <f>IF(ISBLANK(A330),"",VLOOKUP(MID(A330,2,1),Coordinate,9,false))</f>
        <v>1</v>
      </c>
      <c r="BO330" s="54">
        <f>IF(ISBLANK(A330),"",VLOOKUP(MID(A330,3,1),Coordinate,9,false))</f>
        <v>0</v>
      </c>
      <c r="BP330" s="54">
        <f>IF(ISBLANK(A330),"",VLOOKUP(MID(A330,4,1),Coordinate,9,false))</f>
        <v>0</v>
      </c>
      <c r="BQ330" s="54">
        <f>IF(ISBLANK(A330),"",VLOOKUP(MID(A330,5,1),Coordinate,9,false))</f>
        <v>0</v>
      </c>
      <c r="BR330" s="54">
        <f>IF(ISBLANK(A330),"",VLOOKUP(MID(A330,6,1),Coordinate,9,false))</f>
        <v>0</v>
      </c>
      <c r="BS330" s="84">
        <f>IF(ISBLANK(A330),"",VLOOKUP(RIGHT(A330,1),Coordinate,9,false))</f>
        <v>0</v>
      </c>
      <c r="BT330" s="53"/>
    </row>
    <row r="331">
      <c r="A331" s="305" t="s">
        <v>2205</v>
      </c>
      <c r="B331" s="302" t="str">
        <f>IF(ISBLANK(A331),"",if(C331="","N",if(VLOOKUP(BL331,NewPlanet,3,false)=C331,"Y","N")))</f>
        <v>Y</v>
      </c>
      <c r="C331" s="86" t="s">
        <v>1314</v>
      </c>
      <c r="D331" s="53" t="s">
        <v>119</v>
      </c>
      <c r="E331" s="52"/>
      <c r="F331" s="52"/>
      <c r="G331" s="53" t="s">
        <v>119</v>
      </c>
      <c r="H331" s="53" t="s">
        <v>119</v>
      </c>
      <c r="I331" s="54">
        <f t="shared" si="121"/>
        <v>3</v>
      </c>
      <c r="J331" s="53" t="s">
        <v>119</v>
      </c>
      <c r="K331" s="53" t="s">
        <v>119</v>
      </c>
      <c r="L331" s="53" t="s">
        <v>119</v>
      </c>
      <c r="M331" s="52"/>
      <c r="N331" s="52"/>
      <c r="O331" s="54">
        <f t="shared" si="122"/>
        <v>3</v>
      </c>
      <c r="P331" s="55" t="s">
        <v>124</v>
      </c>
      <c r="Q331" s="56"/>
      <c r="R331" s="57" t="s">
        <v>131</v>
      </c>
      <c r="S331" s="58"/>
      <c r="T331" s="59" t="s">
        <v>124</v>
      </c>
      <c r="U331" s="60"/>
      <c r="V331" s="68" t="s">
        <v>119</v>
      </c>
      <c r="W331" s="70" t="s">
        <v>119</v>
      </c>
      <c r="X331" s="53" t="s">
        <v>119</v>
      </c>
      <c r="Y331" s="63"/>
      <c r="Z331" s="53">
        <v>1.0</v>
      </c>
      <c r="AA331" s="53">
        <v>5.0</v>
      </c>
      <c r="AB331" s="52"/>
      <c r="AC331" s="65"/>
      <c r="AD331" s="52"/>
      <c r="AE331" s="52"/>
      <c r="AF331" s="53">
        <v>1.0</v>
      </c>
      <c r="AG331" s="65"/>
      <c r="AH331" s="52"/>
      <c r="AI331" s="52"/>
      <c r="AJ331" s="52"/>
      <c r="AK331" s="65"/>
      <c r="AL331" s="52"/>
      <c r="AM331" s="52"/>
      <c r="AN331" s="52"/>
      <c r="AO331" s="56"/>
      <c r="AP331" s="56"/>
      <c r="AQ331" s="58"/>
      <c r="AR331" s="66">
        <v>4.0</v>
      </c>
      <c r="AS331" s="60"/>
      <c r="AT331" s="60"/>
      <c r="AU331" s="61"/>
      <c r="AV331" s="62"/>
      <c r="AW331" s="31">
        <f t="shared" si="123"/>
        <v>11</v>
      </c>
      <c r="AX331" s="63"/>
      <c r="AY331" s="69"/>
      <c r="AZ331" s="69"/>
      <c r="BA331" s="71"/>
      <c r="BB331" s="71"/>
      <c r="BC331" s="72"/>
      <c r="BD331" s="78">
        <v>1.0</v>
      </c>
      <c r="BE331" s="78">
        <v>2.0</v>
      </c>
      <c r="BF331" s="79">
        <v>6.0</v>
      </c>
      <c r="BG331" s="74"/>
      <c r="BH331" s="31">
        <f t="shared" si="124"/>
        <v>9</v>
      </c>
      <c r="BI331" s="139"/>
      <c r="BJ331" s="84">
        <f>IF(ISBLANK(A331),"",VLOOKUP(LEFT(A331,1),Coordinate,2,FALSE))</f>
        <v>6</v>
      </c>
      <c r="BK331" s="54">
        <f t="shared" si="125"/>
        <v>6</v>
      </c>
      <c r="BL331" s="303">
        <f t="shared" si="126"/>
        <v>77</v>
      </c>
      <c r="BM331" s="54">
        <f>IF(ISBLANK(A331),"",vlookup(LEFT(A331,1),Coordinate,9,false))</f>
        <v>25</v>
      </c>
      <c r="BN331" s="54">
        <f>IF(ISBLANK(A331),"",VLOOKUP(MID(A331,2,1),Coordinate,9,false))</f>
        <v>4</v>
      </c>
      <c r="BO331" s="54">
        <f>IF(ISBLANK(A331),"",VLOOKUP(MID(A331,3,1),Coordinate,9,false))</f>
        <v>2</v>
      </c>
      <c r="BP331" s="54">
        <f>IF(ISBLANK(A331),"",VLOOKUP(MID(A331,4,1),Coordinate,9,false))</f>
        <v>13</v>
      </c>
      <c r="BQ331" s="54">
        <f>IF(ISBLANK(A331),"",VLOOKUP(MID(A331,5,1),Coordinate,9,false))</f>
        <v>13</v>
      </c>
      <c r="BR331" s="54">
        <f>IF(ISBLANK(A331),"",VLOOKUP(MID(A331,6,1),Coordinate,9,false))</f>
        <v>6</v>
      </c>
      <c r="BS331" s="84">
        <f>IF(ISBLANK(A331),"",VLOOKUP(RIGHT(A331,1),Coordinate,9,false))</f>
        <v>14</v>
      </c>
      <c r="BT331" s="53"/>
    </row>
    <row r="332">
      <c r="A332" s="305" t="s">
        <v>2206</v>
      </c>
      <c r="B332" s="302" t="str">
        <f>IF(ISBLANK(A332),"",if(C332="","N",if(VLOOKUP(BL332,NewPlanet,3,false)=C332,"Y","N")))</f>
        <v>Y</v>
      </c>
      <c r="C332" s="287" t="s">
        <v>2078</v>
      </c>
      <c r="D332" s="53" t="s">
        <v>119</v>
      </c>
      <c r="E332" s="53" t="s">
        <v>119</v>
      </c>
      <c r="F332" s="52"/>
      <c r="G332" s="52"/>
      <c r="H332" s="53" t="s">
        <v>119</v>
      </c>
      <c r="I332" s="54">
        <f t="shared" si="121"/>
        <v>3</v>
      </c>
      <c r="J332" s="52"/>
      <c r="K332" s="52"/>
      <c r="L332" s="53" t="s">
        <v>119</v>
      </c>
      <c r="M332" s="53" t="s">
        <v>119</v>
      </c>
      <c r="N332" s="53" t="s">
        <v>119</v>
      </c>
      <c r="O332" s="54">
        <f t="shared" si="122"/>
        <v>3</v>
      </c>
      <c r="P332" s="55" t="s">
        <v>123</v>
      </c>
      <c r="Q332" s="64" t="s">
        <v>119</v>
      </c>
      <c r="R332" s="57" t="s">
        <v>123</v>
      </c>
      <c r="S332" s="66" t="s">
        <v>119</v>
      </c>
      <c r="T332" s="59" t="s">
        <v>124</v>
      </c>
      <c r="U332" s="67"/>
      <c r="V332" s="61"/>
      <c r="W332" s="70" t="s">
        <v>119</v>
      </c>
      <c r="X332" s="52"/>
      <c r="Y332" s="29"/>
      <c r="Z332" s="53">
        <v>4.0</v>
      </c>
      <c r="AA332" s="53">
        <v>4.0</v>
      </c>
      <c r="AB332" s="52"/>
      <c r="AC332" s="31"/>
      <c r="AD332" s="52"/>
      <c r="AE332" s="52"/>
      <c r="AF332" s="52"/>
      <c r="AG332" s="31"/>
      <c r="AH332" s="52"/>
      <c r="AI332" s="52"/>
      <c r="AJ332" s="52"/>
      <c r="AK332" s="31"/>
      <c r="AL332" s="52"/>
      <c r="AM332" s="52"/>
      <c r="AN332" s="52"/>
      <c r="AO332" s="56"/>
      <c r="AP332" s="56"/>
      <c r="AQ332" s="58"/>
      <c r="AR332" s="58"/>
      <c r="AS332" s="60"/>
      <c r="AT332" s="60"/>
      <c r="AU332" s="61"/>
      <c r="AV332" s="62"/>
      <c r="AW332" s="31">
        <f t="shared" si="123"/>
        <v>8</v>
      </c>
      <c r="AX332" s="29"/>
      <c r="AY332" s="69"/>
      <c r="AZ332" s="69"/>
      <c r="BA332" s="71"/>
      <c r="BB332" s="71"/>
      <c r="BC332" s="72"/>
      <c r="BD332" s="73"/>
      <c r="BE332" s="73"/>
      <c r="BF332" s="74"/>
      <c r="BG332" s="74"/>
      <c r="BH332" s="31">
        <f t="shared" si="124"/>
        <v>0</v>
      </c>
      <c r="BI332" s="139"/>
      <c r="BJ332" s="84">
        <f>IF(ISBLANK(A332),"",VLOOKUP(LEFT(A332,1),Coordinate,2,FALSE))</f>
        <v>6</v>
      </c>
      <c r="BK332" s="54">
        <f t="shared" si="125"/>
        <v>6</v>
      </c>
      <c r="BL332" s="303">
        <f t="shared" si="126"/>
        <v>87</v>
      </c>
      <c r="BM332" s="54">
        <f>IF(ISBLANK(A332),"",vlookup(LEFT(A332,1),Coordinate,9,false))</f>
        <v>25</v>
      </c>
      <c r="BN332" s="54">
        <f>IF(ISBLANK(A332),"",VLOOKUP(MID(A332,2,1),Coordinate,9,false))</f>
        <v>4</v>
      </c>
      <c r="BO332" s="54">
        <f>IF(ISBLANK(A332),"",VLOOKUP(MID(A332,3,1),Coordinate,9,false))</f>
        <v>17</v>
      </c>
      <c r="BP332" s="54">
        <f>IF(ISBLANK(A332),"",VLOOKUP(MID(A332,4,1),Coordinate,9,false))</f>
        <v>14</v>
      </c>
      <c r="BQ332" s="54">
        <f>IF(ISBLANK(A332),"",VLOOKUP(MID(A332,5,1),Coordinate,9,false))</f>
        <v>3</v>
      </c>
      <c r="BR332" s="54">
        <f>IF(ISBLANK(A332),"",VLOOKUP(MID(A332,6,1),Coordinate,9,false))</f>
        <v>0</v>
      </c>
      <c r="BS332" s="84">
        <f>IF(ISBLANK(A332),"",VLOOKUP(RIGHT(A332,1),Coordinate,9,false))</f>
        <v>24</v>
      </c>
      <c r="BT332" s="53"/>
    </row>
    <row r="333">
      <c r="A333" s="305" t="s">
        <v>1032</v>
      </c>
      <c r="B333" s="302" t="str">
        <f>IF(ISBLANK(A333),"",if(C333="","N",if(VLOOKUP(BL333,NewPlanet,3,false)=C333,"Y","N")))</f>
        <v>Y</v>
      </c>
      <c r="C333" s="287" t="s">
        <v>1364</v>
      </c>
      <c r="D333" s="53" t="s">
        <v>119</v>
      </c>
      <c r="E333" s="53" t="s">
        <v>119</v>
      </c>
      <c r="F333" s="53" t="s">
        <v>119</v>
      </c>
      <c r="G333" s="52"/>
      <c r="H333" s="52"/>
      <c r="I333" s="54">
        <f t="shared" si="121"/>
        <v>3</v>
      </c>
      <c r="J333" s="53" t="s">
        <v>119</v>
      </c>
      <c r="K333" s="53" t="s">
        <v>119</v>
      </c>
      <c r="L333" s="52"/>
      <c r="M333" s="53" t="s">
        <v>119</v>
      </c>
      <c r="N333" s="52"/>
      <c r="O333" s="54">
        <f t="shared" si="122"/>
        <v>3</v>
      </c>
      <c r="P333" s="55" t="s">
        <v>124</v>
      </c>
      <c r="Q333" s="64"/>
      <c r="R333" s="57" t="s">
        <v>124</v>
      </c>
      <c r="S333" s="66"/>
      <c r="T333" s="59" t="s">
        <v>124</v>
      </c>
      <c r="U333" s="67"/>
      <c r="V333" s="61"/>
      <c r="W333" s="62"/>
      <c r="X333" s="52"/>
      <c r="Y333" s="29"/>
      <c r="Z333" s="53">
        <v>4.0</v>
      </c>
      <c r="AA333" s="53">
        <v>9.0</v>
      </c>
      <c r="AB333" s="53">
        <v>7.0</v>
      </c>
      <c r="AC333" s="31"/>
      <c r="AD333" s="52"/>
      <c r="AE333" s="52"/>
      <c r="AF333" s="52"/>
      <c r="AG333" s="31"/>
      <c r="AH333" s="52"/>
      <c r="AI333" s="52"/>
      <c r="AJ333" s="52"/>
      <c r="AK333" s="31"/>
      <c r="AL333" s="52"/>
      <c r="AM333" s="52"/>
      <c r="AN333" s="52"/>
      <c r="AO333" s="56"/>
      <c r="AP333" s="56"/>
      <c r="AQ333" s="58"/>
      <c r="AR333" s="58"/>
      <c r="AS333" s="60"/>
      <c r="AT333" s="60"/>
      <c r="AU333" s="61"/>
      <c r="AV333" s="62"/>
      <c r="AW333" s="31">
        <f t="shared" si="123"/>
        <v>20</v>
      </c>
      <c r="AX333" s="29"/>
      <c r="AY333" s="75"/>
      <c r="AZ333" s="75"/>
      <c r="BA333" s="89"/>
      <c r="BB333" s="89"/>
      <c r="BC333" s="76"/>
      <c r="BD333" s="78"/>
      <c r="BE333" s="78"/>
      <c r="BF333" s="79"/>
      <c r="BG333" s="79"/>
      <c r="BH333" s="31">
        <f t="shared" si="124"/>
        <v>0</v>
      </c>
      <c r="BI333" s="81" t="s">
        <v>2207</v>
      </c>
      <c r="BJ333" s="84">
        <f>IF(ISBLANK(A333),"",VLOOKUP(LEFT(A333,1),Coordinate,2,FALSE))</f>
        <v>6</v>
      </c>
      <c r="BK333" s="54">
        <f t="shared" si="125"/>
        <v>6</v>
      </c>
      <c r="BL333" s="303">
        <f t="shared" si="126"/>
        <v>102</v>
      </c>
      <c r="BM333" s="54">
        <f>IF(ISBLANK(A333),"",vlookup(LEFT(A333,1),Coordinate,9,false))</f>
        <v>25</v>
      </c>
      <c r="BN333" s="54">
        <f>IF(ISBLANK(A333),"",VLOOKUP(MID(A333,2,1),Coordinate,9,false))</f>
        <v>4</v>
      </c>
      <c r="BO333" s="54">
        <f>IF(ISBLANK(A333),"",VLOOKUP(MID(A333,3,1),Coordinate,9,false))</f>
        <v>18</v>
      </c>
      <c r="BP333" s="54">
        <f>IF(ISBLANK(A333),"",VLOOKUP(MID(A333,4,1),Coordinate,9,false))</f>
        <v>19</v>
      </c>
      <c r="BQ333" s="54">
        <f>IF(ISBLANK(A333),"",VLOOKUP(MID(A333,5,1),Coordinate,9,false))</f>
        <v>5</v>
      </c>
      <c r="BR333" s="54">
        <f>IF(ISBLANK(A333),"",VLOOKUP(MID(A333,6,1),Coordinate,9,false))</f>
        <v>20</v>
      </c>
      <c r="BS333" s="84">
        <f>IF(ISBLANK(A333),"",VLOOKUP(RIGHT(A333,1),Coordinate,9,false))</f>
        <v>11</v>
      </c>
      <c r="BT333" s="53"/>
    </row>
    <row r="334">
      <c r="A334" s="305" t="s">
        <v>2208</v>
      </c>
      <c r="B334" s="302" t="str">
        <f>IF(ISBLANK(A334),"",if(C334="","N",if(VLOOKUP(BL334,NewPlanet,3,false)=C334,"Y","N")))</f>
        <v>Y</v>
      </c>
      <c r="C334" s="287" t="s">
        <v>1336</v>
      </c>
      <c r="D334" s="53" t="s">
        <v>119</v>
      </c>
      <c r="E334" s="52"/>
      <c r="F334" s="53" t="s">
        <v>119</v>
      </c>
      <c r="G334" s="53" t="s">
        <v>119</v>
      </c>
      <c r="H334" s="52"/>
      <c r="I334" s="54">
        <f t="shared" si="121"/>
        <v>3</v>
      </c>
      <c r="J334" s="52"/>
      <c r="K334" s="53" t="s">
        <v>119</v>
      </c>
      <c r="L334" s="53" t="s">
        <v>119</v>
      </c>
      <c r="M334" s="53" t="s">
        <v>119</v>
      </c>
      <c r="N334" s="52"/>
      <c r="O334" s="54">
        <f t="shared" si="122"/>
        <v>3</v>
      </c>
      <c r="P334" s="55" t="s">
        <v>123</v>
      </c>
      <c r="Q334" s="64" t="s">
        <v>119</v>
      </c>
      <c r="R334" s="57" t="s">
        <v>124</v>
      </c>
      <c r="S334" s="66"/>
      <c r="T334" s="59" t="s">
        <v>125</v>
      </c>
      <c r="U334" s="67" t="s">
        <v>119</v>
      </c>
      <c r="V334" s="61"/>
      <c r="W334" s="70" t="s">
        <v>119</v>
      </c>
      <c r="X334" s="53" t="s">
        <v>119</v>
      </c>
      <c r="Y334" s="29"/>
      <c r="Z334" s="53">
        <v>4.0</v>
      </c>
      <c r="AA334" s="53">
        <v>3.0</v>
      </c>
      <c r="AB334" s="52"/>
      <c r="AC334" s="31"/>
      <c r="AD334" s="52"/>
      <c r="AE334" s="52"/>
      <c r="AF334" s="52"/>
      <c r="AG334" s="31"/>
      <c r="AH334" s="52"/>
      <c r="AI334" s="52"/>
      <c r="AJ334" s="52"/>
      <c r="AK334" s="31"/>
      <c r="AL334" s="53"/>
      <c r="AM334" s="52"/>
      <c r="AN334" s="53">
        <v>1.0</v>
      </c>
      <c r="AO334" s="56"/>
      <c r="AP334" s="56"/>
      <c r="AQ334" s="58"/>
      <c r="AR334" s="58"/>
      <c r="AS334" s="60"/>
      <c r="AT334" s="60"/>
      <c r="AU334" s="61"/>
      <c r="AV334" s="62"/>
      <c r="AW334" s="31">
        <f t="shared" si="123"/>
        <v>8</v>
      </c>
      <c r="AX334" s="29"/>
      <c r="AY334" s="75">
        <v>2.0</v>
      </c>
      <c r="AZ334" s="75"/>
      <c r="BA334" s="89"/>
      <c r="BB334" s="89"/>
      <c r="BC334" s="76">
        <v>5.0</v>
      </c>
      <c r="BD334" s="78"/>
      <c r="BE334" s="78"/>
      <c r="BF334" s="79"/>
      <c r="BG334" s="79"/>
      <c r="BH334" s="31">
        <f t="shared" si="124"/>
        <v>7</v>
      </c>
      <c r="BI334" s="81"/>
      <c r="BJ334" s="84">
        <f>IF(ISBLANK(A334),"",VLOOKUP(LEFT(A334,1),Coordinate,2,FALSE))</f>
        <v>6</v>
      </c>
      <c r="BK334" s="54">
        <f t="shared" si="125"/>
        <v>6</v>
      </c>
      <c r="BL334" s="303">
        <f t="shared" si="126"/>
        <v>88</v>
      </c>
      <c r="BM334" s="54">
        <f>IF(ISBLANK(A334),"",vlookup(LEFT(A334,1),Coordinate,9,false))</f>
        <v>25</v>
      </c>
      <c r="BN334" s="54">
        <f>IF(ISBLANK(A334),"",VLOOKUP(MID(A334,2,1),Coordinate,9,false))</f>
        <v>4</v>
      </c>
      <c r="BO334" s="54">
        <f>IF(ISBLANK(A334),"",VLOOKUP(MID(A334,3,1),Coordinate,9,false))</f>
        <v>19</v>
      </c>
      <c r="BP334" s="54">
        <f>IF(ISBLANK(A334),"",VLOOKUP(MID(A334,4,1),Coordinate,9,false))</f>
        <v>0</v>
      </c>
      <c r="BQ334" s="54">
        <f>IF(ISBLANK(A334),"",VLOOKUP(MID(A334,5,1),Coordinate,9,false))</f>
        <v>17</v>
      </c>
      <c r="BR334" s="54">
        <f>IF(ISBLANK(A334),"",VLOOKUP(MID(A334,6,1),Coordinate,9,false))</f>
        <v>4</v>
      </c>
      <c r="BS334" s="84">
        <f>IF(ISBLANK(A334),"",VLOOKUP(RIGHT(A334,1),Coordinate,9,false))</f>
        <v>19</v>
      </c>
      <c r="BT334" s="53"/>
    </row>
    <row r="335">
      <c r="A335" s="305" t="s">
        <v>1046</v>
      </c>
      <c r="B335" s="302" t="str">
        <f>IF(ISBLANK(A335),"",if(C335="","N",if(VLOOKUP(BL335,NewPlanet,3,false)=C335,"Y","N")))</f>
        <v>Y</v>
      </c>
      <c r="C335" s="287" t="s">
        <v>1336</v>
      </c>
      <c r="D335" s="53" t="s">
        <v>119</v>
      </c>
      <c r="E335" s="52"/>
      <c r="F335" s="53" t="s">
        <v>119</v>
      </c>
      <c r="G335" s="53" t="s">
        <v>119</v>
      </c>
      <c r="H335" s="52"/>
      <c r="I335" s="54">
        <f t="shared" si="121"/>
        <v>3</v>
      </c>
      <c r="J335" s="52"/>
      <c r="K335" s="53" t="s">
        <v>119</v>
      </c>
      <c r="L335" s="53" t="s">
        <v>119</v>
      </c>
      <c r="M335" s="53" t="s">
        <v>119</v>
      </c>
      <c r="N335" s="52"/>
      <c r="O335" s="54">
        <f t="shared" si="122"/>
        <v>3</v>
      </c>
      <c r="P335" s="55" t="s">
        <v>124</v>
      </c>
      <c r="Q335" s="64"/>
      <c r="R335" s="57" t="s">
        <v>123</v>
      </c>
      <c r="S335" s="66"/>
      <c r="T335" s="59" t="s">
        <v>124</v>
      </c>
      <c r="U335" s="67"/>
      <c r="V335" s="61"/>
      <c r="W335" s="70" t="s">
        <v>119</v>
      </c>
      <c r="X335" s="52"/>
      <c r="Y335" s="29"/>
      <c r="Z335" s="53">
        <v>3.0</v>
      </c>
      <c r="AA335" s="53">
        <v>5.0</v>
      </c>
      <c r="AB335" s="53">
        <v>5.0</v>
      </c>
      <c r="AC335" s="31"/>
      <c r="AD335" s="52"/>
      <c r="AE335" s="52"/>
      <c r="AF335" s="52"/>
      <c r="AG335" s="31"/>
      <c r="AH335" s="52"/>
      <c r="AI335" s="52"/>
      <c r="AJ335" s="52"/>
      <c r="AK335" s="31"/>
      <c r="AL335" s="52"/>
      <c r="AM335" s="52"/>
      <c r="AN335" s="52"/>
      <c r="AO335" s="56"/>
      <c r="AP335" s="56"/>
      <c r="AQ335" s="66">
        <v>4.0</v>
      </c>
      <c r="AR335" s="58"/>
      <c r="AS335" s="60"/>
      <c r="AT335" s="67"/>
      <c r="AU335" s="61"/>
      <c r="AV335" s="70">
        <v>3.0</v>
      </c>
      <c r="AW335" s="31">
        <f t="shared" si="123"/>
        <v>20</v>
      </c>
      <c r="AX335" s="29"/>
      <c r="AY335" s="69"/>
      <c r="AZ335" s="69"/>
      <c r="BA335" s="71"/>
      <c r="BB335" s="71"/>
      <c r="BC335" s="72"/>
      <c r="BD335" s="73"/>
      <c r="BE335" s="73"/>
      <c r="BF335" s="74"/>
      <c r="BG335" s="74"/>
      <c r="BH335" s="31">
        <f t="shared" si="124"/>
        <v>0</v>
      </c>
      <c r="BI335" s="139"/>
      <c r="BJ335" s="84">
        <f>IF(ISBLANK(A335),"",VLOOKUP(LEFT(A335,1),Coordinate,2,FALSE))</f>
        <v>6</v>
      </c>
      <c r="BK335" s="54">
        <f t="shared" si="125"/>
        <v>6</v>
      </c>
      <c r="BL335" s="303">
        <f t="shared" si="126"/>
        <v>88</v>
      </c>
      <c r="BM335" s="54">
        <f>IF(ISBLANK(A335),"",vlookup(LEFT(A335,1),Coordinate,9,false))</f>
        <v>25</v>
      </c>
      <c r="BN335" s="54">
        <f>IF(ISBLANK(A335),"",VLOOKUP(MID(A335,2,1),Coordinate,9,false))</f>
        <v>8</v>
      </c>
      <c r="BO335" s="54">
        <f>IF(ISBLANK(A335),"",VLOOKUP(MID(A335,3,1),Coordinate,9,false))</f>
        <v>6</v>
      </c>
      <c r="BP335" s="54">
        <f>IF(ISBLANK(A335),"",VLOOKUP(MID(A335,4,1),Coordinate,9,false))</f>
        <v>25</v>
      </c>
      <c r="BQ335" s="54">
        <f>IF(ISBLANK(A335),"",VLOOKUP(MID(A335,5,1),Coordinate,9,false))</f>
        <v>0</v>
      </c>
      <c r="BR335" s="54">
        <f>IF(ISBLANK(A335),"",VLOOKUP(MID(A335,6,1),Coordinate,9,false))</f>
        <v>6</v>
      </c>
      <c r="BS335" s="84">
        <f>IF(ISBLANK(A335),"",VLOOKUP(RIGHT(A335,1),Coordinate,9,false))</f>
        <v>18</v>
      </c>
      <c r="BT335" s="53"/>
    </row>
    <row r="336">
      <c r="A336" s="305" t="s">
        <v>1050</v>
      </c>
      <c r="B336" s="302" t="str">
        <f>IF(ISBLANK(A336),"",if(C336="","N",if(VLOOKUP(BL336,NewPlanet,3,false)=C336,"Y","N")))</f>
        <v>Y</v>
      </c>
      <c r="C336" s="287" t="s">
        <v>1330</v>
      </c>
      <c r="D336" s="53" t="s">
        <v>119</v>
      </c>
      <c r="E336" s="53" t="s">
        <v>119</v>
      </c>
      <c r="F336" s="53" t="s">
        <v>119</v>
      </c>
      <c r="G336" s="52"/>
      <c r="H336" s="52"/>
      <c r="I336" s="54">
        <f t="shared" si="121"/>
        <v>3</v>
      </c>
      <c r="J336" s="53" t="s">
        <v>119</v>
      </c>
      <c r="K336" s="52"/>
      <c r="L336" s="53" t="s">
        <v>119</v>
      </c>
      <c r="M336" s="53" t="s">
        <v>119</v>
      </c>
      <c r="N336" s="52"/>
      <c r="O336" s="54">
        <f t="shared" si="122"/>
        <v>3</v>
      </c>
      <c r="P336" s="55" t="s">
        <v>123</v>
      </c>
      <c r="Q336" s="56"/>
      <c r="R336" s="57" t="s">
        <v>124</v>
      </c>
      <c r="S336" s="58"/>
      <c r="T336" s="59" t="s">
        <v>124</v>
      </c>
      <c r="U336" s="60"/>
      <c r="V336" s="61"/>
      <c r="W336" s="62"/>
      <c r="X336" s="52"/>
      <c r="Y336" s="63"/>
      <c r="Z336" s="53">
        <v>6.0</v>
      </c>
      <c r="AA336" s="53">
        <v>4.0</v>
      </c>
      <c r="AB336" s="53">
        <v>4.0</v>
      </c>
      <c r="AC336" s="65"/>
      <c r="AD336" s="52"/>
      <c r="AE336" s="52"/>
      <c r="AF336" s="52"/>
      <c r="AG336" s="65"/>
      <c r="AH336" s="52"/>
      <c r="AI336" s="52"/>
      <c r="AJ336" s="52"/>
      <c r="AK336" s="65"/>
      <c r="AL336" s="52"/>
      <c r="AM336" s="52"/>
      <c r="AN336" s="52"/>
      <c r="AO336" s="64">
        <v>6.0</v>
      </c>
      <c r="AP336" s="56"/>
      <c r="AQ336" s="58"/>
      <c r="AR336" s="58"/>
      <c r="AS336" s="60"/>
      <c r="AT336" s="60"/>
      <c r="AU336" s="61"/>
      <c r="AV336" s="62"/>
      <c r="AW336" s="31">
        <f t="shared" si="123"/>
        <v>20</v>
      </c>
      <c r="AX336" s="63"/>
      <c r="AY336" s="69"/>
      <c r="AZ336" s="69"/>
      <c r="BA336" s="71"/>
      <c r="BB336" s="71"/>
      <c r="BC336" s="72"/>
      <c r="BD336" s="73"/>
      <c r="BE336" s="73"/>
      <c r="BF336" s="74"/>
      <c r="BG336" s="74"/>
      <c r="BH336" s="31">
        <f t="shared" si="124"/>
        <v>0</v>
      </c>
      <c r="BI336" s="139"/>
      <c r="BJ336" s="84">
        <f>IF(ISBLANK(A336),"",VLOOKUP(LEFT(A336,1),Coordinate,2,FALSE))</f>
        <v>6</v>
      </c>
      <c r="BK336" s="54">
        <f t="shared" si="125"/>
        <v>6</v>
      </c>
      <c r="BL336" s="303">
        <f t="shared" si="126"/>
        <v>85</v>
      </c>
      <c r="BM336" s="54">
        <f>IF(ISBLANK(A336),"",vlookup(LEFT(A336,1),Coordinate,9,false))</f>
        <v>25</v>
      </c>
      <c r="BN336" s="54">
        <f>IF(ISBLANK(A336),"",VLOOKUP(MID(A336,2,1),Coordinate,9,false))</f>
        <v>8</v>
      </c>
      <c r="BO336" s="54">
        <f>IF(ISBLANK(A336),"",VLOOKUP(MID(A336,3,1),Coordinate,9,false))</f>
        <v>13</v>
      </c>
      <c r="BP336" s="54">
        <f>IF(ISBLANK(A336),"",VLOOKUP(MID(A336,4,1),Coordinate,9,false))</f>
        <v>13</v>
      </c>
      <c r="BQ336" s="54">
        <f>IF(ISBLANK(A336),"",VLOOKUP(MID(A336,5,1),Coordinate,9,false))</f>
        <v>8</v>
      </c>
      <c r="BR336" s="54">
        <f>IF(ISBLANK(A336),"",VLOOKUP(MID(A336,6,1),Coordinate,9,false))</f>
        <v>0</v>
      </c>
      <c r="BS336" s="84">
        <f>IF(ISBLANK(A336),"",VLOOKUP(RIGHT(A336,1),Coordinate,9,false))</f>
        <v>18</v>
      </c>
      <c r="BT336" s="53"/>
    </row>
    <row r="337">
      <c r="A337" s="305" t="s">
        <v>2209</v>
      </c>
      <c r="B337" s="302" t="str">
        <f>IF(ISBLANK(A337),"",if(C337="","N",if(VLOOKUP(BL337,NewPlanet,3,false)=C337,"Y","N")))</f>
        <v>Y</v>
      </c>
      <c r="C337" s="287" t="s">
        <v>1344</v>
      </c>
      <c r="D337" s="52"/>
      <c r="E337" s="53" t="s">
        <v>119</v>
      </c>
      <c r="F337" s="52"/>
      <c r="G337" s="53" t="s">
        <v>119</v>
      </c>
      <c r="H337" s="53" t="s">
        <v>119</v>
      </c>
      <c r="I337" s="54">
        <f t="shared" si="121"/>
        <v>3</v>
      </c>
      <c r="J337" s="52"/>
      <c r="K337" s="53" t="s">
        <v>119</v>
      </c>
      <c r="L337" s="53" t="s">
        <v>119</v>
      </c>
      <c r="M337" s="53" t="s">
        <v>119</v>
      </c>
      <c r="N337" s="52"/>
      <c r="O337" s="54">
        <f t="shared" si="122"/>
        <v>3</v>
      </c>
      <c r="P337" s="55" t="s">
        <v>123</v>
      </c>
      <c r="Q337" s="64"/>
      <c r="R337" s="57" t="s">
        <v>124</v>
      </c>
      <c r="S337" s="66"/>
      <c r="T337" s="59" t="s">
        <v>125</v>
      </c>
      <c r="U337" s="67" t="s">
        <v>119</v>
      </c>
      <c r="V337" s="61"/>
      <c r="W337" s="62"/>
      <c r="X337" s="53" t="s">
        <v>119</v>
      </c>
      <c r="Y337" s="29"/>
      <c r="Z337" s="53">
        <v>1.0</v>
      </c>
      <c r="AA337" s="53">
        <v>4.0</v>
      </c>
      <c r="AB337" s="53">
        <v>4.0</v>
      </c>
      <c r="AC337" s="31"/>
      <c r="AD337" s="52"/>
      <c r="AE337" s="52"/>
      <c r="AF337" s="53">
        <v>1.0</v>
      </c>
      <c r="AG337" s="31"/>
      <c r="AH337" s="52"/>
      <c r="AI337" s="52"/>
      <c r="AJ337" s="52"/>
      <c r="AK337" s="31"/>
      <c r="AL337" s="52"/>
      <c r="AM337" s="52"/>
      <c r="AN337" s="52"/>
      <c r="AO337" s="64">
        <v>5.0</v>
      </c>
      <c r="AP337" s="56"/>
      <c r="AQ337" s="58"/>
      <c r="AR337" s="58"/>
      <c r="AS337" s="60"/>
      <c r="AT337" s="60"/>
      <c r="AU337" s="61"/>
      <c r="AV337" s="62"/>
      <c r="AW337" s="31">
        <f t="shared" si="123"/>
        <v>15</v>
      </c>
      <c r="AX337" s="29"/>
      <c r="AY337" s="69"/>
      <c r="AZ337" s="69"/>
      <c r="BA337" s="71"/>
      <c r="BB337" s="71"/>
      <c r="BC337" s="72"/>
      <c r="BD337" s="73"/>
      <c r="BE337" s="73"/>
      <c r="BF337" s="74"/>
      <c r="BG337" s="74"/>
      <c r="BH337" s="31">
        <f t="shared" si="124"/>
        <v>0</v>
      </c>
      <c r="BI337" s="139"/>
      <c r="BJ337" s="84">
        <f>IF(ISBLANK(A337),"",VLOOKUP(LEFT(A337,1),Coordinate,2,FALSE))</f>
        <v>6</v>
      </c>
      <c r="BK337" s="54">
        <f t="shared" si="125"/>
        <v>6</v>
      </c>
      <c r="BL337" s="303">
        <f t="shared" si="126"/>
        <v>92</v>
      </c>
      <c r="BM337" s="54">
        <f>IF(ISBLANK(A337),"",vlookup(LEFT(A337,1),Coordinate,9,false))</f>
        <v>25</v>
      </c>
      <c r="BN337" s="54">
        <f>IF(ISBLANK(A337),"",VLOOKUP(MID(A337,2,1),Coordinate,9,false))</f>
        <v>8</v>
      </c>
      <c r="BO337" s="54">
        <f>IF(ISBLANK(A337),"",VLOOKUP(MID(A337,3,1),Coordinate,9,false))</f>
        <v>15</v>
      </c>
      <c r="BP337" s="54">
        <f>IF(ISBLANK(A337),"",VLOOKUP(MID(A337,4,1),Coordinate,9,false))</f>
        <v>15</v>
      </c>
      <c r="BQ337" s="54">
        <f>IF(ISBLANK(A337),"",VLOOKUP(MID(A337,5,1),Coordinate,9,false))</f>
        <v>8</v>
      </c>
      <c r="BR337" s="54">
        <f>IF(ISBLANK(A337),"",VLOOKUP(MID(A337,6,1),Coordinate,9,false))</f>
        <v>4</v>
      </c>
      <c r="BS337" s="84">
        <f>IF(ISBLANK(A337),"",VLOOKUP(RIGHT(A337,1),Coordinate,9,false))</f>
        <v>17</v>
      </c>
      <c r="BT337" s="53"/>
    </row>
    <row r="338">
      <c r="A338" s="305" t="s">
        <v>1063</v>
      </c>
      <c r="B338" s="302" t="str">
        <f>IF(ISBLANK(A338),"",if(C338="","N",if(VLOOKUP(BL338,NewPlanet,3,false)=C338,"Y","N")))</f>
        <v>Y</v>
      </c>
      <c r="C338" s="287" t="s">
        <v>1372</v>
      </c>
      <c r="D338" s="52"/>
      <c r="E338" s="53" t="s">
        <v>119</v>
      </c>
      <c r="F338" s="52"/>
      <c r="G338" s="53" t="s">
        <v>119</v>
      </c>
      <c r="H338" s="53" t="s">
        <v>119</v>
      </c>
      <c r="I338" s="54">
        <f t="shared" si="121"/>
        <v>3</v>
      </c>
      <c r="J338" s="52"/>
      <c r="K338" s="53" t="s">
        <v>119</v>
      </c>
      <c r="L338" s="53" t="s">
        <v>119</v>
      </c>
      <c r="M338" s="53" t="s">
        <v>119</v>
      </c>
      <c r="N338" s="52"/>
      <c r="O338" s="54">
        <f t="shared" si="122"/>
        <v>3</v>
      </c>
      <c r="P338" s="55" t="s">
        <v>123</v>
      </c>
      <c r="Q338" s="64"/>
      <c r="R338" s="57" t="s">
        <v>123</v>
      </c>
      <c r="S338" s="66" t="s">
        <v>119</v>
      </c>
      <c r="T338" s="59" t="s">
        <v>125</v>
      </c>
      <c r="U338" s="67" t="s">
        <v>119</v>
      </c>
      <c r="V338" s="61"/>
      <c r="W338" s="62"/>
      <c r="X338" s="53" t="s">
        <v>119</v>
      </c>
      <c r="Y338" s="29"/>
      <c r="Z338" s="53">
        <v>2.0</v>
      </c>
      <c r="AA338" s="53">
        <v>3.0</v>
      </c>
      <c r="AB338" s="52"/>
      <c r="AC338" s="31"/>
      <c r="AD338" s="53"/>
      <c r="AE338" s="52"/>
      <c r="AF338" s="52"/>
      <c r="AG338" s="31"/>
      <c r="AH338" s="52"/>
      <c r="AI338" s="52"/>
      <c r="AJ338" s="53">
        <v>1.0</v>
      </c>
      <c r="AK338" s="31"/>
      <c r="AL338" s="53"/>
      <c r="AM338" s="52"/>
      <c r="AN338" s="53"/>
      <c r="AO338" s="64">
        <v>3.0</v>
      </c>
      <c r="AP338" s="56"/>
      <c r="AQ338" s="58"/>
      <c r="AR338" s="58"/>
      <c r="AS338" s="60"/>
      <c r="AT338" s="60"/>
      <c r="AU338" s="61"/>
      <c r="AV338" s="62"/>
      <c r="AW338" s="31">
        <f t="shared" si="123"/>
        <v>9</v>
      </c>
      <c r="AX338" s="29"/>
      <c r="AY338" s="75"/>
      <c r="AZ338" s="75"/>
      <c r="BA338" s="89">
        <v>3.0</v>
      </c>
      <c r="BB338" s="89"/>
      <c r="BC338" s="76">
        <v>8.0</v>
      </c>
      <c r="BD338" s="78"/>
      <c r="BE338" s="78"/>
      <c r="BF338" s="79"/>
      <c r="BG338" s="79"/>
      <c r="BH338" s="31">
        <f t="shared" si="124"/>
        <v>11</v>
      </c>
      <c r="BI338" s="81"/>
      <c r="BJ338" s="84">
        <f>IF(ISBLANK(A338),"",VLOOKUP(LEFT(A338,1),Coordinate,2,FALSE))</f>
        <v>6</v>
      </c>
      <c r="BK338" s="54">
        <f t="shared" si="125"/>
        <v>6</v>
      </c>
      <c r="BL338" s="303">
        <f t="shared" si="126"/>
        <v>108</v>
      </c>
      <c r="BM338" s="54">
        <f>IF(ISBLANK(A338),"",vlookup(LEFT(A338,1),Coordinate,9,false))</f>
        <v>25</v>
      </c>
      <c r="BN338" s="54">
        <f>IF(ISBLANK(A338),"",VLOOKUP(MID(A338,2,1),Coordinate,9,false))</f>
        <v>14</v>
      </c>
      <c r="BO338" s="54">
        <f>IF(ISBLANK(A338),"",VLOOKUP(MID(A338,3,1),Coordinate,9,false))</f>
        <v>14</v>
      </c>
      <c r="BP338" s="54">
        <f>IF(ISBLANK(A338),"",VLOOKUP(MID(A338,4,1),Coordinate,9,false))</f>
        <v>11</v>
      </c>
      <c r="BQ338" s="54">
        <f>IF(ISBLANK(A338),"",VLOOKUP(MID(A338,5,1),Coordinate,9,false))</f>
        <v>14</v>
      </c>
      <c r="BR338" s="54">
        <f>IF(ISBLANK(A338),"",VLOOKUP(MID(A338,6,1),Coordinate,9,false))</f>
        <v>6</v>
      </c>
      <c r="BS338" s="84">
        <f>IF(ISBLANK(A338),"",VLOOKUP(RIGHT(A338,1),Coordinate,9,false))</f>
        <v>24</v>
      </c>
      <c r="BT338" s="53"/>
    </row>
    <row r="339">
      <c r="A339" s="305" t="s">
        <v>2210</v>
      </c>
      <c r="B339" s="302" t="str">
        <f>IF(ISBLANK(A339),"",if(C339="","N",if(VLOOKUP(BL339,NewPlanet,3,false)=C339,"Y","N")))</f>
        <v>Y</v>
      </c>
      <c r="C339" s="287" t="s">
        <v>1328</v>
      </c>
      <c r="D339" s="53" t="s">
        <v>119</v>
      </c>
      <c r="E339" s="53" t="s">
        <v>119</v>
      </c>
      <c r="F339" s="53" t="s">
        <v>119</v>
      </c>
      <c r="G339" s="52"/>
      <c r="H339" s="52"/>
      <c r="I339" s="54">
        <f t="shared" si="121"/>
        <v>3</v>
      </c>
      <c r="J339" s="52"/>
      <c r="K339" s="53" t="s">
        <v>119</v>
      </c>
      <c r="L339" s="52"/>
      <c r="M339" s="53" t="s">
        <v>119</v>
      </c>
      <c r="N339" s="53" t="s">
        <v>119</v>
      </c>
      <c r="O339" s="54">
        <f t="shared" si="122"/>
        <v>3</v>
      </c>
      <c r="P339" s="55" t="s">
        <v>124</v>
      </c>
      <c r="Q339" s="64"/>
      <c r="R339" s="57" t="s">
        <v>123</v>
      </c>
      <c r="S339" s="66" t="s">
        <v>119</v>
      </c>
      <c r="T339" s="59" t="s">
        <v>125</v>
      </c>
      <c r="U339" s="67" t="s">
        <v>119</v>
      </c>
      <c r="V339" s="61"/>
      <c r="W339" s="70" t="s">
        <v>119</v>
      </c>
      <c r="X339" s="52"/>
      <c r="Y339" s="29"/>
      <c r="Z339" s="53">
        <v>3.0</v>
      </c>
      <c r="AA339" s="53">
        <v>3.0</v>
      </c>
      <c r="AB339" s="52"/>
      <c r="AC339" s="31"/>
      <c r="AD339" s="52"/>
      <c r="AE339" s="52"/>
      <c r="AF339" s="52"/>
      <c r="AG339" s="31"/>
      <c r="AH339" s="52"/>
      <c r="AI339" s="52"/>
      <c r="AJ339" s="52"/>
      <c r="AK339" s="31"/>
      <c r="AL339" s="52"/>
      <c r="AM339" s="52"/>
      <c r="AN339" s="52"/>
      <c r="AO339" s="56"/>
      <c r="AP339" s="56"/>
      <c r="AQ339" s="58"/>
      <c r="AR339" s="58"/>
      <c r="AS339" s="60"/>
      <c r="AT339" s="60"/>
      <c r="AU339" s="61"/>
      <c r="AV339" s="62"/>
      <c r="AW339" s="31">
        <f t="shared" si="123"/>
        <v>6</v>
      </c>
      <c r="AX339" s="29"/>
      <c r="AY339" s="75"/>
      <c r="AZ339" s="75"/>
      <c r="BA339" s="89"/>
      <c r="BB339" s="89"/>
      <c r="BC339" s="76"/>
      <c r="BD339" s="78"/>
      <c r="BE339" s="78"/>
      <c r="BF339" s="79"/>
      <c r="BG339" s="79"/>
      <c r="BH339" s="31">
        <f t="shared" si="124"/>
        <v>0</v>
      </c>
      <c r="BI339" s="81" t="s">
        <v>2211</v>
      </c>
      <c r="BJ339" s="84">
        <f>IF(ISBLANK(A339),"",VLOOKUP(LEFT(A339,1),Coordinate,2,FALSE))</f>
        <v>6</v>
      </c>
      <c r="BK339" s="54">
        <f t="shared" si="125"/>
        <v>6</v>
      </c>
      <c r="BL339" s="303">
        <f t="shared" si="126"/>
        <v>84</v>
      </c>
      <c r="BM339" s="54">
        <f>IF(ISBLANK(A339),"",vlookup(LEFT(A339,1),Coordinate,9,false))</f>
        <v>25</v>
      </c>
      <c r="BN339" s="54">
        <f>IF(ISBLANK(A339),"",VLOOKUP(MID(A339,2,1),Coordinate,9,false))</f>
        <v>14</v>
      </c>
      <c r="BO339" s="54">
        <f>IF(ISBLANK(A339),"",VLOOKUP(MID(A339,3,1),Coordinate,9,false))</f>
        <v>14</v>
      </c>
      <c r="BP339" s="54">
        <f>IF(ISBLANK(A339),"",VLOOKUP(MID(A339,4,1),Coordinate,9,false))</f>
        <v>12</v>
      </c>
      <c r="BQ339" s="54">
        <f>IF(ISBLANK(A339),"",VLOOKUP(MID(A339,5,1),Coordinate,9,false))</f>
        <v>1</v>
      </c>
      <c r="BR339" s="54">
        <f>IF(ISBLANK(A339),"",VLOOKUP(MID(A339,6,1),Coordinate,9,false))</f>
        <v>0</v>
      </c>
      <c r="BS339" s="84">
        <f>IF(ISBLANK(A339),"",VLOOKUP(RIGHT(A339,1),Coordinate,9,false))</f>
        <v>18</v>
      </c>
      <c r="BT339" s="53"/>
    </row>
    <row r="340">
      <c r="A340" s="305" t="s">
        <v>2212</v>
      </c>
      <c r="B340" s="302" t="str">
        <f>IF(ISBLANK(A340),"",if(C340="","N",if(VLOOKUP(BL340,NewPlanet,3,false)=C340,"Y","N")))</f>
        <v>Y</v>
      </c>
      <c r="C340" s="287" t="s">
        <v>1354</v>
      </c>
      <c r="D340" s="52"/>
      <c r="E340" s="52"/>
      <c r="F340" s="53" t="s">
        <v>119</v>
      </c>
      <c r="G340" s="53" t="s">
        <v>119</v>
      </c>
      <c r="H340" s="53" t="s">
        <v>119</v>
      </c>
      <c r="I340" s="54">
        <f t="shared" si="121"/>
        <v>3</v>
      </c>
      <c r="J340" s="53" t="s">
        <v>119</v>
      </c>
      <c r="K340" s="53" t="s">
        <v>119</v>
      </c>
      <c r="L340" s="52"/>
      <c r="M340" s="52"/>
      <c r="N340" s="53" t="s">
        <v>119</v>
      </c>
      <c r="O340" s="54">
        <f t="shared" si="122"/>
        <v>3</v>
      </c>
      <c r="P340" s="55" t="s">
        <v>124</v>
      </c>
      <c r="Q340" s="56"/>
      <c r="R340" s="57" t="s">
        <v>123</v>
      </c>
      <c r="S340" s="66" t="s">
        <v>119</v>
      </c>
      <c r="T340" s="59" t="s">
        <v>124</v>
      </c>
      <c r="U340" s="60"/>
      <c r="V340" s="68" t="s">
        <v>119</v>
      </c>
      <c r="W340" s="70" t="s">
        <v>119</v>
      </c>
      <c r="X340" s="52"/>
      <c r="Y340" s="63"/>
      <c r="Z340" s="52"/>
      <c r="AA340" s="52"/>
      <c r="AB340" s="52"/>
      <c r="AC340" s="65"/>
      <c r="AD340" s="52"/>
      <c r="AE340" s="52"/>
      <c r="AF340" s="52"/>
      <c r="AG340" s="65"/>
      <c r="AH340" s="52"/>
      <c r="AI340" s="52"/>
      <c r="AJ340" s="52"/>
      <c r="AK340" s="65"/>
      <c r="AL340" s="52"/>
      <c r="AM340" s="52"/>
      <c r="AN340" s="52"/>
      <c r="AO340" s="56"/>
      <c r="AP340" s="56"/>
      <c r="AQ340" s="58"/>
      <c r="AR340" s="58"/>
      <c r="AS340" s="60"/>
      <c r="AT340" s="60"/>
      <c r="AU340" s="61"/>
      <c r="AV340" s="62"/>
      <c r="AW340" s="31">
        <f t="shared" si="123"/>
        <v>0</v>
      </c>
      <c r="AX340" s="63"/>
      <c r="AY340" s="69"/>
      <c r="AZ340" s="69"/>
      <c r="BA340" s="71"/>
      <c r="BB340" s="71"/>
      <c r="BC340" s="72"/>
      <c r="BD340" s="73"/>
      <c r="BE340" s="73"/>
      <c r="BF340" s="74"/>
      <c r="BG340" s="74"/>
      <c r="BH340" s="31">
        <f t="shared" si="124"/>
        <v>0</v>
      </c>
      <c r="BI340" s="139"/>
      <c r="BJ340" s="84">
        <f>IF(ISBLANK(A340),"",VLOOKUP(LEFT(A340,1),Coordinate,2,FALSE))</f>
        <v>6</v>
      </c>
      <c r="BK340" s="54">
        <f t="shared" si="125"/>
        <v>6</v>
      </c>
      <c r="BL340" s="303">
        <f t="shared" si="126"/>
        <v>97</v>
      </c>
      <c r="BM340" s="54">
        <f>IF(ISBLANK(A340),"",vlookup(LEFT(A340,1),Coordinate,9,false))</f>
        <v>25</v>
      </c>
      <c r="BN340" s="54">
        <f>IF(ISBLANK(A340),"",VLOOKUP(MID(A340,2,1),Coordinate,9,false))</f>
        <v>17</v>
      </c>
      <c r="BO340" s="54">
        <f>IF(ISBLANK(A340),"",VLOOKUP(MID(A340,3,1),Coordinate,9,false))</f>
        <v>14</v>
      </c>
      <c r="BP340" s="54">
        <f>IF(ISBLANK(A340),"",VLOOKUP(MID(A340,4,1),Coordinate,9,false))</f>
        <v>1</v>
      </c>
      <c r="BQ340" s="54">
        <f>IF(ISBLANK(A340),"",VLOOKUP(MID(A340,5,1),Coordinate,9,false))</f>
        <v>4</v>
      </c>
      <c r="BR340" s="54">
        <f>IF(ISBLANK(A340),"",VLOOKUP(MID(A340,6,1),Coordinate,9,false))</f>
        <v>17</v>
      </c>
      <c r="BS340" s="84">
        <f>IF(ISBLANK(A340),"",VLOOKUP(RIGHT(A340,1),Coordinate,9,false))</f>
        <v>19</v>
      </c>
      <c r="BT340" s="53"/>
    </row>
    <row r="341">
      <c r="A341" s="305" t="s">
        <v>2213</v>
      </c>
      <c r="B341" s="302" t="str">
        <f>IF(ISBLANK(A341),"",if(C341="","N",if(VLOOKUP(BL341,NewPlanet,3,false)=C341,"Y","N")))</f>
        <v>Y</v>
      </c>
      <c r="C341" s="287" t="s">
        <v>1399</v>
      </c>
      <c r="D341" s="53" t="s">
        <v>119</v>
      </c>
      <c r="E341" s="52"/>
      <c r="F341" s="53"/>
      <c r="G341" s="53" t="s">
        <v>119</v>
      </c>
      <c r="H341" s="53" t="s">
        <v>119</v>
      </c>
      <c r="I341" s="54">
        <f t="shared" si="121"/>
        <v>3</v>
      </c>
      <c r="J341" s="53"/>
      <c r="K341" s="53" t="s">
        <v>119</v>
      </c>
      <c r="L341" s="53" t="s">
        <v>119</v>
      </c>
      <c r="M341" s="53" t="s">
        <v>119</v>
      </c>
      <c r="N341" s="53"/>
      <c r="O341" s="54">
        <f t="shared" si="122"/>
        <v>3</v>
      </c>
      <c r="P341" s="55" t="s">
        <v>124</v>
      </c>
      <c r="Q341" s="64"/>
      <c r="R341" s="57" t="s">
        <v>131</v>
      </c>
      <c r="S341" s="66" t="s">
        <v>119</v>
      </c>
      <c r="T341" s="59" t="s">
        <v>125</v>
      </c>
      <c r="U341" s="67" t="s">
        <v>119</v>
      </c>
      <c r="V341" s="61"/>
      <c r="W341" s="70" t="s">
        <v>119</v>
      </c>
      <c r="X341" s="53"/>
      <c r="Y341" s="29"/>
      <c r="Z341" s="53"/>
      <c r="AA341" s="53"/>
      <c r="AB341" s="53"/>
      <c r="AC341" s="31"/>
      <c r="AD341" s="52"/>
      <c r="AE341" s="52"/>
      <c r="AF341" s="52"/>
      <c r="AG341" s="31"/>
      <c r="AH341" s="52"/>
      <c r="AI341" s="52"/>
      <c r="AJ341" s="52"/>
      <c r="AK341" s="31"/>
      <c r="AL341" s="52"/>
      <c r="AM341" s="52"/>
      <c r="AN341" s="52"/>
      <c r="AO341" s="56"/>
      <c r="AP341" s="56"/>
      <c r="AQ341" s="58"/>
      <c r="AR341" s="58"/>
      <c r="AS341" s="60"/>
      <c r="AT341" s="60"/>
      <c r="AU341" s="61"/>
      <c r="AV341" s="62"/>
      <c r="AW341" s="31">
        <f t="shared" si="123"/>
        <v>0</v>
      </c>
      <c r="AX341" s="29"/>
      <c r="AY341" s="75"/>
      <c r="AZ341" s="75"/>
      <c r="BA341" s="89"/>
      <c r="BB341" s="89"/>
      <c r="BC341" s="76"/>
      <c r="BD341" s="78"/>
      <c r="BE341" s="78"/>
      <c r="BF341" s="79"/>
      <c r="BG341" s="79"/>
      <c r="BH341" s="31">
        <f t="shared" si="124"/>
        <v>0</v>
      </c>
      <c r="BI341" s="81"/>
      <c r="BJ341" s="84">
        <f>IF(ISBLANK(A341),"",VLOOKUP(LEFT(A341,1),Coordinate,2,FALSE))</f>
        <v>6</v>
      </c>
      <c r="BK341" s="54">
        <f t="shared" si="125"/>
        <v>6</v>
      </c>
      <c r="BL341" s="303">
        <f t="shared" si="126"/>
        <v>141</v>
      </c>
      <c r="BM341" s="54">
        <f>IF(ISBLANK(A341),"",vlookup(LEFT(A341,1),Coordinate,9,false))</f>
        <v>25</v>
      </c>
      <c r="BN341" s="54">
        <f>IF(ISBLANK(A341),"",VLOOKUP(MID(A341,2,1),Coordinate,9,false))</f>
        <v>21</v>
      </c>
      <c r="BO341" s="54">
        <f>IF(ISBLANK(A341),"",VLOOKUP(MID(A341,3,1),Coordinate,9,false))</f>
        <v>14</v>
      </c>
      <c r="BP341" s="54">
        <f>IF(ISBLANK(A341),"",VLOOKUP(MID(A341,4,1),Coordinate,9,false))</f>
        <v>25</v>
      </c>
      <c r="BQ341" s="54">
        <f>IF(ISBLANK(A341),"",VLOOKUP(MID(A341,5,1),Coordinate,9,false))</f>
        <v>17</v>
      </c>
      <c r="BR341" s="54">
        <f>IF(ISBLANK(A341),"",VLOOKUP(MID(A341,6,1),Coordinate,9,false))</f>
        <v>14</v>
      </c>
      <c r="BS341" s="84">
        <f>IF(ISBLANK(A341),"",VLOOKUP(RIGHT(A341,1),Coordinate,9,false))</f>
        <v>25</v>
      </c>
      <c r="BT341" s="53"/>
    </row>
    <row r="342">
      <c r="A342" s="305" t="s">
        <v>2214</v>
      </c>
      <c r="B342" s="302" t="str">
        <f>IF(ISBLANK(A342),"",if(C342="","N",if(VLOOKUP(BL342,NewPlanet,3,false)=C342,"Y","N")))</f>
        <v>Y</v>
      </c>
      <c r="C342" s="287" t="s">
        <v>1249</v>
      </c>
      <c r="D342" s="53" t="s">
        <v>119</v>
      </c>
      <c r="E342" s="53" t="s">
        <v>119</v>
      </c>
      <c r="F342" s="52"/>
      <c r="G342" s="53" t="s">
        <v>119</v>
      </c>
      <c r="H342" s="52"/>
      <c r="I342" s="54">
        <f t="shared" si="121"/>
        <v>3</v>
      </c>
      <c r="J342" s="53" t="s">
        <v>119</v>
      </c>
      <c r="K342" s="53" t="s">
        <v>119</v>
      </c>
      <c r="L342" s="52"/>
      <c r="M342" s="53" t="s">
        <v>119</v>
      </c>
      <c r="N342" s="52"/>
      <c r="O342" s="54">
        <f t="shared" si="122"/>
        <v>3</v>
      </c>
      <c r="P342" s="55" t="s">
        <v>124</v>
      </c>
      <c r="Q342" s="56"/>
      <c r="R342" s="57" t="s">
        <v>123</v>
      </c>
      <c r="S342" s="58"/>
      <c r="T342" s="59" t="s">
        <v>124</v>
      </c>
      <c r="U342" s="60"/>
      <c r="V342" s="68" t="s">
        <v>119</v>
      </c>
      <c r="W342" s="62"/>
      <c r="X342" s="52"/>
      <c r="Y342" s="63"/>
      <c r="Z342" s="53">
        <v>2.0</v>
      </c>
      <c r="AA342" s="53">
        <v>2.0</v>
      </c>
      <c r="AB342" s="53">
        <v>4.0</v>
      </c>
      <c r="AC342" s="65"/>
      <c r="AD342" s="52"/>
      <c r="AE342" s="52"/>
      <c r="AF342" s="52"/>
      <c r="AG342" s="65"/>
      <c r="AH342" s="52"/>
      <c r="AI342" s="52"/>
      <c r="AJ342" s="52"/>
      <c r="AK342" s="65"/>
      <c r="AL342" s="52"/>
      <c r="AM342" s="52"/>
      <c r="AN342" s="52"/>
      <c r="AO342" s="56"/>
      <c r="AP342" s="56"/>
      <c r="AQ342" s="66">
        <v>6.0</v>
      </c>
      <c r="AR342" s="58"/>
      <c r="AS342" s="60"/>
      <c r="AT342" s="60"/>
      <c r="AU342" s="61"/>
      <c r="AV342" s="62"/>
      <c r="AW342" s="31">
        <f t="shared" si="123"/>
        <v>14</v>
      </c>
      <c r="AX342" s="63"/>
      <c r="AY342" s="69"/>
      <c r="AZ342" s="69"/>
      <c r="BA342" s="71"/>
      <c r="BB342" s="71"/>
      <c r="BC342" s="72"/>
      <c r="BD342" s="78">
        <v>6.0</v>
      </c>
      <c r="BE342" s="73"/>
      <c r="BF342" s="74"/>
      <c r="BG342" s="74"/>
      <c r="BH342" s="31">
        <f t="shared" si="124"/>
        <v>6</v>
      </c>
      <c r="BI342" s="139"/>
      <c r="BJ342" s="84">
        <f>IF(ISBLANK(A342),"",VLOOKUP(LEFT(A342,1),Coordinate,2,FALSE))</f>
        <v>6</v>
      </c>
      <c r="BK342" s="54">
        <f t="shared" si="125"/>
        <v>6</v>
      </c>
      <c r="BL342" s="303">
        <f t="shared" si="126"/>
        <v>48</v>
      </c>
      <c r="BM342" s="54">
        <f>IF(ISBLANK(A342),"",vlookup(LEFT(A342,1),Coordinate,9,false))</f>
        <v>25</v>
      </c>
      <c r="BN342" s="54">
        <f>IF(ISBLANK(A342),"",VLOOKUP(MID(A342,2,1),Coordinate,9,false))</f>
        <v>23</v>
      </c>
      <c r="BO342" s="54">
        <f>IF(ISBLANK(A342),"",VLOOKUP(MID(A342,3,1),Coordinate,9,false))</f>
        <v>0</v>
      </c>
      <c r="BP342" s="54">
        <f>IF(ISBLANK(A342),"",VLOOKUP(MID(A342,4,1),Coordinate,9,false))</f>
        <v>0</v>
      </c>
      <c r="BQ342" s="54">
        <f>IF(ISBLANK(A342),"",VLOOKUP(MID(A342,5,1),Coordinate,9,false))</f>
        <v>0</v>
      </c>
      <c r="BR342" s="54">
        <f>IF(ISBLANK(A342),"",VLOOKUP(MID(A342,6,1),Coordinate,9,false))</f>
        <v>0</v>
      </c>
      <c r="BS342" s="84">
        <f>IF(ISBLANK(A342),"",VLOOKUP(RIGHT(A342,1),Coordinate,9,false))</f>
        <v>0</v>
      </c>
      <c r="BT342" s="53"/>
    </row>
    <row r="343">
      <c r="A343" s="305" t="s">
        <v>2215</v>
      </c>
      <c r="B343" s="302" t="str">
        <f>IF(ISBLANK(A343),"",if(C343="","N",if(VLOOKUP(BL343,NewPlanet,3,false)=C343,"Y","N")))</f>
        <v>Y</v>
      </c>
      <c r="C343" s="9" t="s">
        <v>1354</v>
      </c>
      <c r="D343" s="52"/>
      <c r="E343" s="52"/>
      <c r="F343" s="53" t="s">
        <v>119</v>
      </c>
      <c r="G343" s="53" t="s">
        <v>119</v>
      </c>
      <c r="H343" s="53" t="s">
        <v>119</v>
      </c>
      <c r="I343" s="54">
        <f t="shared" si="121"/>
        <v>3</v>
      </c>
      <c r="J343" s="53" t="s">
        <v>119</v>
      </c>
      <c r="K343" s="53" t="s">
        <v>119</v>
      </c>
      <c r="L343" s="52"/>
      <c r="M343" s="52"/>
      <c r="N343" s="53" t="s">
        <v>119</v>
      </c>
      <c r="O343" s="54">
        <f t="shared" si="122"/>
        <v>3</v>
      </c>
      <c r="P343" s="55" t="s">
        <v>123</v>
      </c>
      <c r="Q343" s="64" t="s">
        <v>119</v>
      </c>
      <c r="R343" s="57" t="s">
        <v>124</v>
      </c>
      <c r="S343" s="66"/>
      <c r="T343" s="59" t="s">
        <v>124</v>
      </c>
      <c r="U343" s="67"/>
      <c r="V343" s="61"/>
      <c r="W343" s="70" t="s">
        <v>119</v>
      </c>
      <c r="X343" s="53" t="s">
        <v>119</v>
      </c>
      <c r="Y343" s="29"/>
      <c r="Z343" s="53">
        <v>3.0</v>
      </c>
      <c r="AA343" s="53">
        <v>2.0</v>
      </c>
      <c r="AB343" s="53">
        <v>4.0</v>
      </c>
      <c r="AC343" s="31"/>
      <c r="AD343" s="52"/>
      <c r="AE343" s="52"/>
      <c r="AF343" s="52"/>
      <c r="AG343" s="31"/>
      <c r="AH343" s="52"/>
      <c r="AI343" s="52"/>
      <c r="AJ343" s="52"/>
      <c r="AK343" s="31"/>
      <c r="AL343" s="53"/>
      <c r="AM343" s="52"/>
      <c r="AN343" s="53">
        <v>1.0</v>
      </c>
      <c r="AO343" s="56"/>
      <c r="AP343" s="56"/>
      <c r="AQ343" s="58"/>
      <c r="AR343" s="58"/>
      <c r="AS343" s="60"/>
      <c r="AT343" s="60"/>
      <c r="AU343" s="61"/>
      <c r="AV343" s="62"/>
      <c r="AW343" s="31">
        <f t="shared" si="123"/>
        <v>10</v>
      </c>
      <c r="AX343" s="29"/>
      <c r="AY343" s="75"/>
      <c r="AZ343" s="75"/>
      <c r="BA343" s="89"/>
      <c r="BB343" s="89"/>
      <c r="BC343" s="76"/>
      <c r="BD343" s="78"/>
      <c r="BE343" s="78"/>
      <c r="BF343" s="79">
        <v>8.0</v>
      </c>
      <c r="BG343" s="79"/>
      <c r="BH343" s="31">
        <f t="shared" si="124"/>
        <v>8</v>
      </c>
      <c r="BI343" s="81" t="s">
        <v>2216</v>
      </c>
      <c r="BJ343" s="84">
        <f>IF(ISBLANK(A343),"",VLOOKUP(LEFT(A343,1),Coordinate,2,FALSE))</f>
        <v>6</v>
      </c>
      <c r="BK343" s="54">
        <f t="shared" si="125"/>
        <v>6</v>
      </c>
      <c r="BL343" s="303">
        <f t="shared" si="126"/>
        <v>97</v>
      </c>
      <c r="BM343" s="54">
        <f>IF(ISBLANK(A343),"",vlookup(LEFT(A343,1),Coordinate,9,false))</f>
        <v>25</v>
      </c>
      <c r="BN343" s="54">
        <f>IF(ISBLANK(A343),"",VLOOKUP(MID(A343,2,1),Coordinate,9,false))</f>
        <v>23</v>
      </c>
      <c r="BO343" s="54">
        <f>IF(ISBLANK(A343),"",VLOOKUP(MID(A343,3,1),Coordinate,9,false))</f>
        <v>2</v>
      </c>
      <c r="BP343" s="54">
        <f>IF(ISBLANK(A343),"",VLOOKUP(MID(A343,4,1),Coordinate,9,false))</f>
        <v>21</v>
      </c>
      <c r="BQ343" s="54">
        <f>IF(ISBLANK(A343),"",VLOOKUP(MID(A343,5,1),Coordinate,9,false))</f>
        <v>1</v>
      </c>
      <c r="BR343" s="54">
        <f>IF(ISBLANK(A343),"",VLOOKUP(MID(A343,6,1),Coordinate,9,false))</f>
        <v>13</v>
      </c>
      <c r="BS343" s="84">
        <f>IF(ISBLANK(A343),"",VLOOKUP(RIGHT(A343,1),Coordinate,9,false))</f>
        <v>12</v>
      </c>
      <c r="BT343" s="53"/>
    </row>
    <row r="344">
      <c r="A344" s="305" t="s">
        <v>1105</v>
      </c>
      <c r="B344" s="302" t="str">
        <f>IF(ISBLANK(A344),"",if(C344="","N",if(VLOOKUP(BL344,NewPlanet,3,false)=C344,"Y","N")))</f>
        <v>Y</v>
      </c>
      <c r="C344" s="287" t="s">
        <v>1374</v>
      </c>
      <c r="D344" s="52"/>
      <c r="E344" s="53" t="s">
        <v>119</v>
      </c>
      <c r="F344" s="52"/>
      <c r="G344" s="53" t="s">
        <v>119</v>
      </c>
      <c r="H344" s="53" t="s">
        <v>119</v>
      </c>
      <c r="I344" s="54">
        <f t="shared" si="121"/>
        <v>3</v>
      </c>
      <c r="J344" s="53" t="s">
        <v>119</v>
      </c>
      <c r="K344" s="52"/>
      <c r="L344" s="53" t="s">
        <v>119</v>
      </c>
      <c r="M344" s="52"/>
      <c r="N344" s="53" t="s">
        <v>119</v>
      </c>
      <c r="O344" s="54">
        <f t="shared" si="122"/>
        <v>3</v>
      </c>
      <c r="P344" s="55" t="s">
        <v>124</v>
      </c>
      <c r="Q344" s="64"/>
      <c r="R344" s="57" t="s">
        <v>123</v>
      </c>
      <c r="S344" s="66"/>
      <c r="T344" s="59" t="s">
        <v>125</v>
      </c>
      <c r="U344" s="67" t="s">
        <v>119</v>
      </c>
      <c r="V344" s="61"/>
      <c r="W344" s="62"/>
      <c r="X344" s="52"/>
      <c r="Y344" s="29"/>
      <c r="Z344" s="53">
        <v>2.0</v>
      </c>
      <c r="AA344" s="53">
        <v>3.0</v>
      </c>
      <c r="AB344" s="53">
        <v>4.0</v>
      </c>
      <c r="AC344" s="31"/>
      <c r="AD344" s="52"/>
      <c r="AE344" s="52"/>
      <c r="AF344" s="52"/>
      <c r="AG344" s="31"/>
      <c r="AH344" s="52"/>
      <c r="AI344" s="52"/>
      <c r="AJ344" s="52"/>
      <c r="AK344" s="31"/>
      <c r="AL344" s="52"/>
      <c r="AM344" s="52"/>
      <c r="AN344" s="52"/>
      <c r="AO344" s="56"/>
      <c r="AP344" s="56"/>
      <c r="AQ344" s="66">
        <v>3.0</v>
      </c>
      <c r="AR344" s="58"/>
      <c r="AS344" s="60"/>
      <c r="AT344" s="60"/>
      <c r="AU344" s="61"/>
      <c r="AV344" s="62"/>
      <c r="AW344" s="31">
        <f t="shared" si="123"/>
        <v>12</v>
      </c>
      <c r="AX344" s="29"/>
      <c r="AY344" s="69"/>
      <c r="AZ344" s="69"/>
      <c r="BA344" s="71"/>
      <c r="BB344" s="71"/>
      <c r="BC344" s="72"/>
      <c r="BD344" s="73"/>
      <c r="BE344" s="73"/>
      <c r="BF344" s="74"/>
      <c r="BG344" s="74"/>
      <c r="BH344" s="31">
        <f t="shared" si="124"/>
        <v>0</v>
      </c>
      <c r="BI344" s="139"/>
      <c r="BJ344" s="84">
        <f>IF(ISBLANK(A344),"",VLOOKUP(LEFT(A344,1),Coordinate,2,FALSE))</f>
        <v>6</v>
      </c>
      <c r="BK344" s="54">
        <f t="shared" si="125"/>
        <v>6</v>
      </c>
      <c r="BL344" s="303">
        <f t="shared" si="126"/>
        <v>110</v>
      </c>
      <c r="BM344" s="54">
        <f>IF(ISBLANK(A344),"",vlookup(LEFT(A344,1),Coordinate,9,false))</f>
        <v>25</v>
      </c>
      <c r="BN344" s="54">
        <f>IF(ISBLANK(A344),"",VLOOKUP(MID(A344,2,1),Coordinate,9,false))</f>
        <v>24</v>
      </c>
      <c r="BO344" s="54">
        <f>IF(ISBLANK(A344),"",VLOOKUP(MID(A344,3,1),Coordinate,9,false))</f>
        <v>6</v>
      </c>
      <c r="BP344" s="54">
        <f>IF(ISBLANK(A344),"",VLOOKUP(MID(A344,4,1),Coordinate,9,false))</f>
        <v>14</v>
      </c>
      <c r="BQ344" s="54">
        <f>IF(ISBLANK(A344),"",VLOOKUP(MID(A344,5,1),Coordinate,9,false))</f>
        <v>19</v>
      </c>
      <c r="BR344" s="54">
        <f>IF(ISBLANK(A344),"",VLOOKUP(MID(A344,6,1),Coordinate,9,false))</f>
        <v>4</v>
      </c>
      <c r="BS344" s="84">
        <f>IF(ISBLANK(A344),"",VLOOKUP(RIGHT(A344,1),Coordinate,9,false))</f>
        <v>18</v>
      </c>
      <c r="BT344" s="53"/>
    </row>
    <row r="345">
      <c r="A345" s="305" t="s">
        <v>2217</v>
      </c>
      <c r="B345" s="302" t="str">
        <f>IF(ISBLANK(A345),"",if(C345="","N",if(VLOOKUP(BL345,NewPlanet,3,false)=C345,"Y","N")))</f>
        <v>Y</v>
      </c>
      <c r="C345" s="287" t="s">
        <v>1348</v>
      </c>
      <c r="D345" s="53" t="s">
        <v>119</v>
      </c>
      <c r="E345" s="53" t="s">
        <v>119</v>
      </c>
      <c r="F345" s="53" t="s">
        <v>119</v>
      </c>
      <c r="G345" s="52"/>
      <c r="H345" s="52"/>
      <c r="I345" s="54">
        <f t="shared" si="121"/>
        <v>3</v>
      </c>
      <c r="J345" s="53" t="s">
        <v>119</v>
      </c>
      <c r="K345" s="53" t="s">
        <v>119</v>
      </c>
      <c r="L345" s="52"/>
      <c r="M345" s="53" t="s">
        <v>119</v>
      </c>
      <c r="N345" s="52"/>
      <c r="O345" s="54">
        <f t="shared" si="122"/>
        <v>3</v>
      </c>
      <c r="P345" s="55" t="s">
        <v>131</v>
      </c>
      <c r="Q345" s="56"/>
      <c r="R345" s="57" t="s">
        <v>124</v>
      </c>
      <c r="S345" s="58"/>
      <c r="T345" s="59" t="s">
        <v>124</v>
      </c>
      <c r="U345" s="60"/>
      <c r="V345" s="61"/>
      <c r="W345" s="62"/>
      <c r="X345" s="53" t="s">
        <v>119</v>
      </c>
      <c r="Y345" s="63"/>
      <c r="Z345" s="53">
        <v>10.0</v>
      </c>
      <c r="AA345" s="53">
        <v>2.0</v>
      </c>
      <c r="AB345" s="53">
        <v>2.0</v>
      </c>
      <c r="AC345" s="65"/>
      <c r="AD345" s="52"/>
      <c r="AE345" s="52"/>
      <c r="AF345" s="52"/>
      <c r="AG345" s="65"/>
      <c r="AH345" s="52"/>
      <c r="AI345" s="52"/>
      <c r="AJ345" s="52"/>
      <c r="AK345" s="65"/>
      <c r="AL345" s="52"/>
      <c r="AM345" s="52"/>
      <c r="AN345" s="53">
        <v>1.0</v>
      </c>
      <c r="AO345" s="56"/>
      <c r="AP345" s="64">
        <v>5.0</v>
      </c>
      <c r="AQ345" s="58"/>
      <c r="AR345" s="58"/>
      <c r="AS345" s="60"/>
      <c r="AT345" s="60"/>
      <c r="AU345" s="61"/>
      <c r="AV345" s="62"/>
      <c r="AW345" s="31">
        <f t="shared" si="123"/>
        <v>20</v>
      </c>
      <c r="AX345" s="63"/>
      <c r="AY345" s="69"/>
      <c r="AZ345" s="69"/>
      <c r="BA345" s="71"/>
      <c r="BB345" s="71"/>
      <c r="BC345" s="72"/>
      <c r="BD345" s="73"/>
      <c r="BE345" s="73"/>
      <c r="BF345" s="74"/>
      <c r="BG345" s="74"/>
      <c r="BH345" s="31">
        <f t="shared" si="124"/>
        <v>0</v>
      </c>
      <c r="BI345" s="139"/>
      <c r="BJ345" s="84">
        <f>IF(ISBLANK(A345),"",VLOOKUP(LEFT(A345,1),Coordinate,2,FALSE))</f>
        <v>6</v>
      </c>
      <c r="BK345" s="54">
        <f t="shared" si="125"/>
        <v>6</v>
      </c>
      <c r="BL345" s="303">
        <f t="shared" si="126"/>
        <v>94</v>
      </c>
      <c r="BM345" s="54">
        <f>IF(ISBLANK(A345),"",vlookup(LEFT(A345,1),Coordinate,9,false))</f>
        <v>25</v>
      </c>
      <c r="BN345" s="54">
        <f>IF(ISBLANK(A345),"",VLOOKUP(MID(A345,2,1),Coordinate,9,false))</f>
        <v>24</v>
      </c>
      <c r="BO345" s="54">
        <f>IF(ISBLANK(A345),"",VLOOKUP(MID(A345,3,1),Coordinate,9,false))</f>
        <v>23</v>
      </c>
      <c r="BP345" s="54">
        <f>IF(ISBLANK(A345),"",VLOOKUP(MID(A345,4,1),Coordinate,9,false))</f>
        <v>22</v>
      </c>
      <c r="BQ345" s="54">
        <f>IF(ISBLANK(A345),"",VLOOKUP(MID(A345,5,1),Coordinate,9,false))</f>
        <v>0</v>
      </c>
      <c r="BR345" s="54">
        <f>IF(ISBLANK(A345),"",VLOOKUP(MID(A345,6,1),Coordinate,9,false))</f>
        <v>0</v>
      </c>
      <c r="BS345" s="84">
        <f>IF(ISBLANK(A345),"",VLOOKUP(RIGHT(A345,1),Coordinate,9,false))</f>
        <v>0</v>
      </c>
      <c r="BT345" s="53"/>
    </row>
    <row r="346">
      <c r="A346" s="305" t="s">
        <v>2218</v>
      </c>
      <c r="B346" s="302" t="str">
        <f>IF(ISBLANK(A346),"",if(C346="","N",if(VLOOKUP(BL346,NewPlanet,3,false)=C346,"Y","N")))</f>
        <v>Y</v>
      </c>
      <c r="C346" s="287" t="s">
        <v>1404</v>
      </c>
      <c r="D346" s="53" t="s">
        <v>119</v>
      </c>
      <c r="E346" s="52"/>
      <c r="F346" s="53" t="s">
        <v>119</v>
      </c>
      <c r="G346" s="53" t="s">
        <v>119</v>
      </c>
      <c r="H346" s="52"/>
      <c r="I346" s="54">
        <f t="shared" si="121"/>
        <v>3</v>
      </c>
      <c r="J346" s="53" t="s">
        <v>119</v>
      </c>
      <c r="K346" s="52"/>
      <c r="L346" s="53" t="s">
        <v>119</v>
      </c>
      <c r="M346" s="52"/>
      <c r="N346" s="53" t="s">
        <v>119</v>
      </c>
      <c r="O346" s="54">
        <f t="shared" si="122"/>
        <v>3</v>
      </c>
      <c r="P346" s="55" t="s">
        <v>194</v>
      </c>
      <c r="Q346" s="56"/>
      <c r="R346" s="57" t="s">
        <v>124</v>
      </c>
      <c r="S346" s="58"/>
      <c r="T346" s="59" t="s">
        <v>124</v>
      </c>
      <c r="U346" s="60"/>
      <c r="V346" s="61"/>
      <c r="W346" s="62"/>
      <c r="X346" s="52"/>
      <c r="Y346" s="63"/>
      <c r="Z346" s="53">
        <v>2.0</v>
      </c>
      <c r="AA346" s="53">
        <v>4.0</v>
      </c>
      <c r="AB346" s="53">
        <v>5.0</v>
      </c>
      <c r="AC346" s="65"/>
      <c r="AD346" s="52"/>
      <c r="AE346" s="52"/>
      <c r="AF346" s="52"/>
      <c r="AG346" s="65"/>
      <c r="AH346" s="52"/>
      <c r="AI346" s="52"/>
      <c r="AJ346" s="52"/>
      <c r="AK346" s="65"/>
      <c r="AL346" s="52"/>
      <c r="AM346" s="52"/>
      <c r="AN346" s="52"/>
      <c r="AO346" s="64">
        <v>9.0</v>
      </c>
      <c r="AP346" s="56"/>
      <c r="AQ346" s="58"/>
      <c r="AR346" s="58"/>
      <c r="AS346" s="60"/>
      <c r="AT346" s="60"/>
      <c r="AU346" s="61"/>
      <c r="AV346" s="62"/>
      <c r="AW346" s="31">
        <f t="shared" si="123"/>
        <v>20</v>
      </c>
      <c r="AX346" s="63"/>
      <c r="AY346" s="69"/>
      <c r="AZ346" s="69"/>
      <c r="BA346" s="71"/>
      <c r="BB346" s="71"/>
      <c r="BC346" s="72"/>
      <c r="BD346" s="73"/>
      <c r="BE346" s="73"/>
      <c r="BF346" s="74"/>
      <c r="BG346" s="74"/>
      <c r="BH346" s="31">
        <f t="shared" si="124"/>
        <v>0</v>
      </c>
      <c r="BI346" s="139"/>
      <c r="BJ346" s="84">
        <f>IF(ISBLANK(A346),"",VLOOKUP(LEFT(A346,1),Coordinate,2,FALSE))</f>
        <v>6</v>
      </c>
      <c r="BK346" s="54">
        <f t="shared" si="125"/>
        <v>6</v>
      </c>
      <c r="BL346" s="303">
        <f t="shared" si="126"/>
        <v>164</v>
      </c>
      <c r="BM346" s="54">
        <f>IF(ISBLANK(A346),"",vlookup(LEFT(A346,1),Coordinate,9,false))</f>
        <v>25</v>
      </c>
      <c r="BN346" s="54">
        <f>IF(ISBLANK(A346),"",VLOOKUP(MID(A346,2,1),Coordinate,9,false))</f>
        <v>24</v>
      </c>
      <c r="BO346" s="54">
        <f>IF(ISBLANK(A346),"",VLOOKUP(MID(A346,3,1),Coordinate,9,false))</f>
        <v>23</v>
      </c>
      <c r="BP346" s="54">
        <f>IF(ISBLANK(A346),"",VLOOKUP(MID(A346,4,1),Coordinate,9,false))</f>
        <v>23</v>
      </c>
      <c r="BQ346" s="54">
        <f>IF(ISBLANK(A346),"",VLOOKUP(MID(A346,5,1),Coordinate,9,false))</f>
        <v>23</v>
      </c>
      <c r="BR346" s="54">
        <f>IF(ISBLANK(A346),"",VLOOKUP(MID(A346,6,1),Coordinate,9,false))</f>
        <v>23</v>
      </c>
      <c r="BS346" s="84">
        <f>IF(ISBLANK(A346),"",VLOOKUP(RIGHT(A346,1),Coordinate,9,false))</f>
        <v>23</v>
      </c>
      <c r="BT346" s="53"/>
    </row>
    <row r="347">
      <c r="A347" s="313" t="s">
        <v>1081</v>
      </c>
      <c r="B347" s="302" t="str">
        <f>IF(ISBLANK(A347),"",if(C347="","N",if(VLOOKUP(BL347,NewPlanet,3,false)=C347,"Y","N")))</f>
        <v>Y</v>
      </c>
      <c r="C347" s="287" t="s">
        <v>1400</v>
      </c>
      <c r="D347" s="52"/>
      <c r="E347" s="53" t="s">
        <v>121</v>
      </c>
      <c r="F347" s="53" t="s">
        <v>121</v>
      </c>
      <c r="G347" s="53" t="s">
        <v>121</v>
      </c>
      <c r="H347" s="52"/>
      <c r="I347" s="54">
        <f t="shared" si="121"/>
        <v>3</v>
      </c>
      <c r="J347" s="53" t="s">
        <v>121</v>
      </c>
      <c r="K347" s="53" t="s">
        <v>121</v>
      </c>
      <c r="L347" s="53" t="s">
        <v>121</v>
      </c>
      <c r="M347" s="52"/>
      <c r="N347" s="52"/>
      <c r="O347" s="54">
        <f t="shared" si="122"/>
        <v>3</v>
      </c>
      <c r="P347" s="55" t="s">
        <v>124</v>
      </c>
      <c r="Q347" s="56"/>
      <c r="R347" s="57" t="s">
        <v>123</v>
      </c>
      <c r="S347" s="66" t="s">
        <v>121</v>
      </c>
      <c r="T347" s="59" t="s">
        <v>125</v>
      </c>
      <c r="U347" s="67" t="s">
        <v>121</v>
      </c>
      <c r="V347" s="61"/>
      <c r="W347" s="62"/>
      <c r="X347" s="53" t="s">
        <v>121</v>
      </c>
      <c r="Y347" s="63"/>
      <c r="Z347" s="53">
        <v>2.0</v>
      </c>
      <c r="AA347" s="53">
        <v>4.0</v>
      </c>
      <c r="AB347" s="53">
        <v>4.0</v>
      </c>
      <c r="AC347" s="65"/>
      <c r="AD347" s="52"/>
      <c r="AE347" s="52"/>
      <c r="AF347" s="52"/>
      <c r="AG347" s="65"/>
      <c r="AH347" s="53">
        <v>1.0</v>
      </c>
      <c r="AI347" s="52"/>
      <c r="AJ347" s="52"/>
      <c r="AK347" s="65"/>
      <c r="AL347" s="52"/>
      <c r="AM347" s="52"/>
      <c r="AN347" s="52"/>
      <c r="AO347" s="56"/>
      <c r="AP347" s="56"/>
      <c r="AQ347" s="58"/>
      <c r="AR347" s="58"/>
      <c r="AS347" s="60"/>
      <c r="AT347" s="60"/>
      <c r="AU347" s="61"/>
      <c r="AV347" s="62"/>
      <c r="AW347" s="31">
        <f t="shared" si="123"/>
        <v>11</v>
      </c>
      <c r="AX347" s="63"/>
      <c r="AY347" s="69"/>
      <c r="AZ347" s="69"/>
      <c r="BA347" s="89">
        <v>3.0</v>
      </c>
      <c r="BB347" s="71"/>
      <c r="BC347" s="76">
        <v>6.0</v>
      </c>
      <c r="BD347" s="73"/>
      <c r="BE347" s="73"/>
      <c r="BF347" s="74"/>
      <c r="BG347" s="74"/>
      <c r="BH347" s="31">
        <f t="shared" si="124"/>
        <v>9</v>
      </c>
      <c r="BI347" s="139"/>
      <c r="BJ347" s="84">
        <f>IF(ISBLANK(A347),"",VLOOKUP(LEFT(A347,1),Coordinate,2,FALSE))</f>
        <v>6</v>
      </c>
      <c r="BK347" s="54">
        <f t="shared" si="125"/>
        <v>6</v>
      </c>
      <c r="BL347" s="303">
        <f t="shared" si="126"/>
        <v>144</v>
      </c>
      <c r="BM347" s="54">
        <f>IF(ISBLANK(A347),"",vlookup(LEFT(A347,1),Coordinate,9,false))</f>
        <v>25</v>
      </c>
      <c r="BN347" s="54">
        <f>IF(ISBLANK(A347),"",VLOOKUP(MID(A347,2,1),Coordinate,9,false))</f>
        <v>24</v>
      </c>
      <c r="BO347" s="54">
        <f>IF(ISBLANK(A347),"",VLOOKUP(MID(A347,3,1),Coordinate,9,false))</f>
        <v>25</v>
      </c>
      <c r="BP347" s="54">
        <f>IF(ISBLANK(A347),"",VLOOKUP(MID(A347,4,1),Coordinate,9,false))</f>
        <v>25</v>
      </c>
      <c r="BQ347" s="54">
        <f>IF(ISBLANK(A347),"",VLOOKUP(MID(A347,5,1),Coordinate,9,false))</f>
        <v>24</v>
      </c>
      <c r="BR347" s="54">
        <f>IF(ISBLANK(A347),"",VLOOKUP(MID(A347,6,1),Coordinate,9,false))</f>
        <v>21</v>
      </c>
      <c r="BS347" s="84">
        <f>IF(ISBLANK(A347),"",VLOOKUP(RIGHT(A347,1),Coordinate,9,false))</f>
        <v>0</v>
      </c>
      <c r="BT347" s="53"/>
    </row>
    <row r="348">
      <c r="A348" s="305" t="s">
        <v>2219</v>
      </c>
      <c r="B348" s="302" t="str">
        <f>IF(ISBLANK(A348),"",if(C348="","N",if(VLOOKUP(BL348,NewPlanet,3,false)=C348,"Y","N")))</f>
        <v>Y</v>
      </c>
      <c r="C348" s="287" t="s">
        <v>1407</v>
      </c>
      <c r="D348" s="53" t="s">
        <v>119</v>
      </c>
      <c r="E348" s="53" t="s">
        <v>119</v>
      </c>
      <c r="F348" s="52"/>
      <c r="G348" s="53" t="s">
        <v>119</v>
      </c>
      <c r="H348" s="52"/>
      <c r="I348" s="54">
        <f t="shared" si="121"/>
        <v>3</v>
      </c>
      <c r="J348" s="52"/>
      <c r="K348" s="52"/>
      <c r="L348" s="53" t="s">
        <v>119</v>
      </c>
      <c r="M348" s="53" t="s">
        <v>119</v>
      </c>
      <c r="N348" s="53" t="s">
        <v>119</v>
      </c>
      <c r="O348" s="54">
        <f t="shared" si="122"/>
        <v>3</v>
      </c>
      <c r="P348" s="55" t="s">
        <v>123</v>
      </c>
      <c r="Q348" s="56"/>
      <c r="R348" s="57" t="s">
        <v>124</v>
      </c>
      <c r="S348" s="58"/>
      <c r="T348" s="59" t="s">
        <v>124</v>
      </c>
      <c r="U348" s="60"/>
      <c r="V348" s="61"/>
      <c r="W348" s="62"/>
      <c r="X348" s="52"/>
      <c r="Y348" s="63"/>
      <c r="Z348" s="53">
        <v>8.0</v>
      </c>
      <c r="AA348" s="53">
        <v>4.0</v>
      </c>
      <c r="AB348" s="53">
        <v>5.0</v>
      </c>
      <c r="AC348" s="65"/>
      <c r="AD348" s="52"/>
      <c r="AE348" s="52"/>
      <c r="AF348" s="52"/>
      <c r="AG348" s="65"/>
      <c r="AH348" s="52"/>
      <c r="AI348" s="52"/>
      <c r="AJ348" s="52"/>
      <c r="AK348" s="65"/>
      <c r="AL348" s="52"/>
      <c r="AM348" s="52"/>
      <c r="AN348" s="52"/>
      <c r="AO348" s="64">
        <v>3.0</v>
      </c>
      <c r="AP348" s="56"/>
      <c r="AQ348" s="58"/>
      <c r="AR348" s="58"/>
      <c r="AS348" s="60"/>
      <c r="AT348" s="60"/>
      <c r="AU348" s="61"/>
      <c r="AV348" s="62"/>
      <c r="AW348" s="31">
        <f t="shared" si="123"/>
        <v>20</v>
      </c>
      <c r="AX348" s="63"/>
      <c r="AY348" s="69"/>
      <c r="AZ348" s="69"/>
      <c r="BA348" s="71"/>
      <c r="BB348" s="71"/>
      <c r="BC348" s="72"/>
      <c r="BD348" s="73"/>
      <c r="BE348" s="73"/>
      <c r="BF348" s="74"/>
      <c r="BG348" s="74"/>
      <c r="BH348" s="31">
        <f t="shared" si="124"/>
        <v>0</v>
      </c>
      <c r="BI348" s="139"/>
      <c r="BJ348" s="84">
        <f>IF(ISBLANK(A348),"",VLOOKUP(LEFT(A348,1),Coordinate,2,FALSE))</f>
        <v>6</v>
      </c>
      <c r="BK348" s="54">
        <f t="shared" si="125"/>
        <v>6</v>
      </c>
      <c r="BL348" s="303">
        <f t="shared" si="126"/>
        <v>174</v>
      </c>
      <c r="BM348" s="54">
        <f>IF(ISBLANK(A348),"",vlookup(LEFT(A348,1),Coordinate,9,false))</f>
        <v>25</v>
      </c>
      <c r="BN348" s="54">
        <f>IF(ISBLANK(A348),"",VLOOKUP(MID(A348,2,1),Coordinate,9,false))</f>
        <v>24</v>
      </c>
      <c r="BO348" s="54">
        <f>IF(ISBLANK(A348),"",VLOOKUP(MID(A348,3,1),Coordinate,9,false))</f>
        <v>25</v>
      </c>
      <c r="BP348" s="54">
        <f>IF(ISBLANK(A348),"",VLOOKUP(MID(A348,4,1),Coordinate,9,false))</f>
        <v>25</v>
      </c>
      <c r="BQ348" s="54">
        <f>IF(ISBLANK(A348),"",VLOOKUP(MID(A348,5,1),Coordinate,9,false))</f>
        <v>25</v>
      </c>
      <c r="BR348" s="54">
        <f>IF(ISBLANK(A348),"",VLOOKUP(MID(A348,6,1),Coordinate,9,false))</f>
        <v>25</v>
      </c>
      <c r="BS348" s="84">
        <f>IF(ISBLANK(A348),"",VLOOKUP(RIGHT(A348,1),Coordinate,9,false))</f>
        <v>25</v>
      </c>
      <c r="BT348" s="53"/>
    </row>
    <row r="349">
      <c r="A349" s="305" t="s">
        <v>2220</v>
      </c>
      <c r="B349" s="302" t="str">
        <f>IF(ISBLANK(A349),"",if(C349="","N",if(VLOOKUP(BL349,NewPlanet,3,false)=C349,"Y","N")))</f>
        <v>Y</v>
      </c>
      <c r="C349" s="476" t="s">
        <v>1367</v>
      </c>
      <c r="D349" s="53" t="s">
        <v>119</v>
      </c>
      <c r="E349" s="52"/>
      <c r="F349" s="52"/>
      <c r="G349" s="53" t="s">
        <v>119</v>
      </c>
      <c r="H349" s="53" t="s">
        <v>119</v>
      </c>
      <c r="I349" s="54">
        <f t="shared" si="121"/>
        <v>3</v>
      </c>
      <c r="J349" s="52"/>
      <c r="K349" s="53" t="s">
        <v>119</v>
      </c>
      <c r="L349" s="53" t="s">
        <v>119</v>
      </c>
      <c r="M349" s="53" t="s">
        <v>119</v>
      </c>
      <c r="N349" s="52"/>
      <c r="O349" s="54">
        <f t="shared" si="122"/>
        <v>3</v>
      </c>
      <c r="P349" s="55" t="s">
        <v>124</v>
      </c>
      <c r="Q349" s="64"/>
      <c r="R349" s="57" t="s">
        <v>131</v>
      </c>
      <c r="S349" s="66" t="s">
        <v>119</v>
      </c>
      <c r="T349" s="59" t="s">
        <v>124</v>
      </c>
      <c r="U349" s="67"/>
      <c r="V349" s="68" t="s">
        <v>119</v>
      </c>
      <c r="W349" s="62"/>
      <c r="X349" s="52"/>
      <c r="Y349" s="29"/>
      <c r="Z349" s="53">
        <v>3.0</v>
      </c>
      <c r="AA349" s="53">
        <v>3.0</v>
      </c>
      <c r="AB349" s="53">
        <v>4.0</v>
      </c>
      <c r="AC349" s="31"/>
      <c r="AD349" s="52"/>
      <c r="AE349" s="52"/>
      <c r="AF349" s="52"/>
      <c r="AG349" s="31"/>
      <c r="AH349" s="52"/>
      <c r="AI349" s="52"/>
      <c r="AJ349" s="52"/>
      <c r="AK349" s="31"/>
      <c r="AL349" s="52"/>
      <c r="AM349" s="52"/>
      <c r="AN349" s="52"/>
      <c r="AO349" s="56"/>
      <c r="AP349" s="56"/>
      <c r="AQ349" s="58"/>
      <c r="AR349" s="58"/>
      <c r="AS349" s="60"/>
      <c r="AT349" s="60"/>
      <c r="AU349" s="61"/>
      <c r="AV349" s="62"/>
      <c r="AW349" s="31">
        <f t="shared" si="123"/>
        <v>10</v>
      </c>
      <c r="AX349" s="29"/>
      <c r="AY349" s="69"/>
      <c r="AZ349" s="69"/>
      <c r="BA349" s="71"/>
      <c r="BB349" s="89">
        <v>3.0</v>
      </c>
      <c r="BC349" s="72"/>
      <c r="BD349" s="78">
        <v>7.0</v>
      </c>
      <c r="BE349" s="73"/>
      <c r="BF349" s="74"/>
      <c r="BG349" s="74"/>
      <c r="BH349" s="31">
        <f t="shared" si="124"/>
        <v>10</v>
      </c>
      <c r="BI349" s="81"/>
      <c r="BJ349" s="84">
        <f>IF(ISBLANK(A349),"",VLOOKUP(LEFT(A349,1),Coordinate,2,FALSE))</f>
        <v>6</v>
      </c>
      <c r="BK349" s="54">
        <f t="shared" si="125"/>
        <v>6</v>
      </c>
      <c r="BL349" s="303">
        <f t="shared" si="126"/>
        <v>104</v>
      </c>
      <c r="BM349" s="54">
        <f>IF(ISBLANK(A349),"",vlookup(LEFT(A349,1),Coordinate,9,false))</f>
        <v>25</v>
      </c>
      <c r="BN349" s="54">
        <f>IF(ISBLANK(A349),"",VLOOKUP(MID(A349,2,1),Coordinate,9,false))</f>
        <v>25</v>
      </c>
      <c r="BO349" s="54">
        <f>IF(ISBLANK(A349),"",VLOOKUP(MID(A349,3,1),Coordinate,9,false))</f>
        <v>1</v>
      </c>
      <c r="BP349" s="54">
        <f>IF(ISBLANK(A349),"",VLOOKUP(MID(A349,4,1),Coordinate,9,false))</f>
        <v>11</v>
      </c>
      <c r="BQ349" s="54">
        <f>IF(ISBLANK(A349),"",VLOOKUP(MID(A349,5,1),Coordinate,9,false))</f>
        <v>20</v>
      </c>
      <c r="BR349" s="54">
        <f>IF(ISBLANK(A349),"",VLOOKUP(MID(A349,6,1),Coordinate,9,false))</f>
        <v>4</v>
      </c>
      <c r="BS349" s="84">
        <f>IF(ISBLANK(A349),"",VLOOKUP(RIGHT(A349,1),Coordinate,9,false))</f>
        <v>18</v>
      </c>
      <c r="BT349" s="53"/>
    </row>
    <row r="350">
      <c r="A350" s="305" t="s">
        <v>2221</v>
      </c>
      <c r="B350" s="302" t="str">
        <f>IF(ISBLANK(A350),"",if(C350="","N",if(VLOOKUP(BL350,NewPlanet,3,false)=C350,"Y","N")))</f>
        <v>Y</v>
      </c>
      <c r="C350" s="287" t="s">
        <v>1386</v>
      </c>
      <c r="D350" s="53" t="s">
        <v>119</v>
      </c>
      <c r="E350" s="52"/>
      <c r="F350" s="53" t="s">
        <v>119</v>
      </c>
      <c r="G350" s="53" t="s">
        <v>119</v>
      </c>
      <c r="H350" s="52"/>
      <c r="I350" s="54">
        <f t="shared" si="121"/>
        <v>3</v>
      </c>
      <c r="J350" s="52"/>
      <c r="K350" s="53" t="s">
        <v>119</v>
      </c>
      <c r="L350" s="53" t="s">
        <v>119</v>
      </c>
      <c r="M350" s="52"/>
      <c r="N350" s="53" t="s">
        <v>119</v>
      </c>
      <c r="O350" s="54">
        <f t="shared" si="122"/>
        <v>3</v>
      </c>
      <c r="P350" s="55" t="s">
        <v>124</v>
      </c>
      <c r="Q350" s="64"/>
      <c r="R350" s="57" t="s">
        <v>124</v>
      </c>
      <c r="S350" s="66"/>
      <c r="T350" s="59" t="s">
        <v>125</v>
      </c>
      <c r="U350" s="67" t="s">
        <v>119</v>
      </c>
      <c r="V350" s="68" t="s">
        <v>119</v>
      </c>
      <c r="W350" s="62"/>
      <c r="X350" s="53" t="s">
        <v>119</v>
      </c>
      <c r="Y350" s="29"/>
      <c r="Z350" s="53">
        <v>3.0</v>
      </c>
      <c r="AA350" s="53">
        <v>4.0</v>
      </c>
      <c r="AB350" s="53">
        <v>2.0</v>
      </c>
      <c r="AC350" s="31"/>
      <c r="AD350" s="52"/>
      <c r="AE350" s="53">
        <v>1.0</v>
      </c>
      <c r="AF350" s="52"/>
      <c r="AG350" s="31"/>
      <c r="AH350" s="52"/>
      <c r="AI350" s="52"/>
      <c r="AJ350" s="52"/>
      <c r="AK350" s="31"/>
      <c r="AL350" s="52"/>
      <c r="AM350" s="52"/>
      <c r="AN350" s="52"/>
      <c r="AO350" s="56"/>
      <c r="AP350" s="56"/>
      <c r="AQ350" s="58"/>
      <c r="AR350" s="58"/>
      <c r="AS350" s="60"/>
      <c r="AT350" s="60"/>
      <c r="AU350" s="61"/>
      <c r="AV350" s="62"/>
      <c r="AW350" s="31">
        <f t="shared" si="123"/>
        <v>10</v>
      </c>
      <c r="AX350" s="29"/>
      <c r="AY350" s="75"/>
      <c r="AZ350" s="75"/>
      <c r="BA350" s="89"/>
      <c r="BB350" s="89"/>
      <c r="BC350" s="76"/>
      <c r="BD350" s="78"/>
      <c r="BE350" s="78"/>
      <c r="BF350" s="79" t="s">
        <v>119</v>
      </c>
      <c r="BG350" s="79"/>
      <c r="BH350" s="31">
        <f t="shared" si="124"/>
        <v>0</v>
      </c>
      <c r="BI350" s="81" t="s">
        <v>2222</v>
      </c>
      <c r="BJ350" s="84">
        <f>IF(ISBLANK(A350),"",VLOOKUP(LEFT(A350,1),Coordinate,2,FALSE))</f>
        <v>6</v>
      </c>
      <c r="BK350" s="54">
        <f t="shared" si="125"/>
        <v>6</v>
      </c>
      <c r="BL350" s="303">
        <f t="shared" si="126"/>
        <v>119</v>
      </c>
      <c r="BM350" s="54">
        <f>IF(ISBLANK(A350),"",vlookup(LEFT(A350,1),Coordinate,9,false))</f>
        <v>25</v>
      </c>
      <c r="BN350" s="54">
        <f>IF(ISBLANK(A350),"",VLOOKUP(MID(A350,2,1),Coordinate,9,false))</f>
        <v>25</v>
      </c>
      <c r="BO350" s="54">
        <f>IF(ISBLANK(A350),"",VLOOKUP(MID(A350,3,1),Coordinate,9,false))</f>
        <v>19</v>
      </c>
      <c r="BP350" s="54">
        <f>IF(ISBLANK(A350),"",VLOOKUP(MID(A350,4,1),Coordinate,9,false))</f>
        <v>14</v>
      </c>
      <c r="BQ350" s="54">
        <f>IF(ISBLANK(A350),"",VLOOKUP(MID(A350,5,1),Coordinate,9,false))</f>
        <v>15</v>
      </c>
      <c r="BR350" s="54">
        <f>IF(ISBLANK(A350),"",VLOOKUP(MID(A350,6,1),Coordinate,9,false))</f>
        <v>4</v>
      </c>
      <c r="BS350" s="84">
        <f>IF(ISBLANK(A350),"",VLOOKUP(RIGHT(A350,1),Coordinate,9,false))</f>
        <v>17</v>
      </c>
      <c r="BT350" s="53"/>
    </row>
    <row r="351">
      <c r="A351" s="305" t="s">
        <v>2223</v>
      </c>
      <c r="B351" s="302" t="str">
        <f>IF(ISBLANK(A351),"",if(C351="","N",if(VLOOKUP(BL351,NewPlanet,3,false)=C351,"Y","N")))</f>
        <v>Y</v>
      </c>
      <c r="C351" s="148" t="s">
        <v>1407</v>
      </c>
      <c r="D351" s="53" t="s">
        <v>119</v>
      </c>
      <c r="E351" s="53" t="s">
        <v>119</v>
      </c>
      <c r="F351" s="52"/>
      <c r="G351" s="53" t="s">
        <v>119</v>
      </c>
      <c r="H351" s="52"/>
      <c r="I351" s="54">
        <f t="shared" si="121"/>
        <v>3</v>
      </c>
      <c r="J351" s="52"/>
      <c r="K351" s="52"/>
      <c r="L351" s="53" t="s">
        <v>119</v>
      </c>
      <c r="M351" s="53" t="s">
        <v>119</v>
      </c>
      <c r="N351" s="53" t="s">
        <v>119</v>
      </c>
      <c r="O351" s="54">
        <f t="shared" si="122"/>
        <v>3</v>
      </c>
      <c r="P351" s="55" t="s">
        <v>124</v>
      </c>
      <c r="Q351" s="56"/>
      <c r="R351" s="57" t="s">
        <v>124</v>
      </c>
      <c r="S351" s="58"/>
      <c r="T351" s="59" t="s">
        <v>124</v>
      </c>
      <c r="U351" s="60"/>
      <c r="V351" s="61"/>
      <c r="W351" s="62"/>
      <c r="X351" s="52"/>
      <c r="Y351" s="63"/>
      <c r="Z351" s="53">
        <v>6.0</v>
      </c>
      <c r="AA351" s="53">
        <v>8.0</v>
      </c>
      <c r="AB351" s="53">
        <v>6.0</v>
      </c>
      <c r="AC351" s="65"/>
      <c r="AD351" s="52"/>
      <c r="AE351" s="52"/>
      <c r="AF351" s="52"/>
      <c r="AG351" s="65"/>
      <c r="AH351" s="52"/>
      <c r="AI351" s="52"/>
      <c r="AJ351" s="52"/>
      <c r="AK351" s="65"/>
      <c r="AL351" s="52"/>
      <c r="AM351" s="52"/>
      <c r="AN351" s="52"/>
      <c r="AO351" s="56"/>
      <c r="AP351" s="56"/>
      <c r="AQ351" s="58"/>
      <c r="AR351" s="58"/>
      <c r="AS351" s="60"/>
      <c r="AT351" s="60"/>
      <c r="AU351" s="61"/>
      <c r="AV351" s="62"/>
      <c r="AW351" s="31">
        <f t="shared" si="123"/>
        <v>20</v>
      </c>
      <c r="AX351" s="63"/>
      <c r="AY351" s="69"/>
      <c r="AZ351" s="69"/>
      <c r="BA351" s="71"/>
      <c r="BB351" s="71"/>
      <c r="BC351" s="72"/>
      <c r="BD351" s="73"/>
      <c r="BE351" s="73"/>
      <c r="BF351" s="74"/>
      <c r="BG351" s="74"/>
      <c r="BH351" s="31">
        <f t="shared" si="124"/>
        <v>0</v>
      </c>
      <c r="BI351" s="139"/>
      <c r="BJ351" s="84">
        <f>IF(ISBLANK(A351),"",VLOOKUP(LEFT(A351,1),Coordinate,2,FALSE))</f>
        <v>6</v>
      </c>
      <c r="BK351" s="54">
        <f t="shared" si="125"/>
        <v>6</v>
      </c>
      <c r="BL351" s="303">
        <f t="shared" si="126"/>
        <v>174</v>
      </c>
      <c r="BM351" s="54">
        <f>IF(ISBLANK(A351),"",vlookup(LEFT(A351,1),Coordinate,9,false))</f>
        <v>25</v>
      </c>
      <c r="BN351" s="54">
        <f>IF(ISBLANK(A351),"",VLOOKUP(MID(A351,2,1),Coordinate,9,false))</f>
        <v>25</v>
      </c>
      <c r="BO351" s="54">
        <f>IF(ISBLANK(A351),"",VLOOKUP(MID(A351,3,1),Coordinate,9,false))</f>
        <v>24</v>
      </c>
      <c r="BP351" s="54">
        <f>IF(ISBLANK(A351),"",VLOOKUP(MID(A351,4,1),Coordinate,9,false))</f>
        <v>25</v>
      </c>
      <c r="BQ351" s="54">
        <f>IF(ISBLANK(A351),"",VLOOKUP(MID(A351,5,1),Coordinate,9,false))</f>
        <v>25</v>
      </c>
      <c r="BR351" s="54">
        <f>IF(ISBLANK(A351),"",VLOOKUP(MID(A351,6,1),Coordinate,9,false))</f>
        <v>25</v>
      </c>
      <c r="BS351" s="84">
        <f>IF(ISBLANK(A351),"",VLOOKUP(RIGHT(A351,1),Coordinate,9,false))</f>
        <v>25</v>
      </c>
      <c r="BT351" s="53"/>
    </row>
    <row r="352">
      <c r="A352" s="305" t="s">
        <v>1119</v>
      </c>
      <c r="B352" s="302" t="str">
        <f>IF(ISBLANK(A352),"",if(C352="","N",if(VLOOKUP(BL352,NewPlanet,3,false)=C352,"Y","N")))</f>
        <v>Y</v>
      </c>
      <c r="C352" s="148" t="s">
        <v>1407</v>
      </c>
      <c r="D352" s="53" t="s">
        <v>119</v>
      </c>
      <c r="E352" s="53" t="s">
        <v>119</v>
      </c>
      <c r="F352" s="52"/>
      <c r="G352" s="53" t="s">
        <v>119</v>
      </c>
      <c r="H352" s="52"/>
      <c r="I352" s="54">
        <f t="shared" si="121"/>
        <v>3</v>
      </c>
      <c r="J352" s="52"/>
      <c r="K352" s="52"/>
      <c r="L352" s="53" t="s">
        <v>119</v>
      </c>
      <c r="M352" s="53" t="s">
        <v>119</v>
      </c>
      <c r="N352" s="53" t="s">
        <v>119</v>
      </c>
      <c r="O352" s="54">
        <f t="shared" si="122"/>
        <v>3</v>
      </c>
      <c r="P352" s="55" t="s">
        <v>124</v>
      </c>
      <c r="Q352" s="56"/>
      <c r="R352" s="57" t="s">
        <v>124</v>
      </c>
      <c r="S352" s="58"/>
      <c r="T352" s="59" t="s">
        <v>124</v>
      </c>
      <c r="U352" s="60"/>
      <c r="V352" s="61"/>
      <c r="W352" s="62"/>
      <c r="X352" s="52"/>
      <c r="Y352" s="63"/>
      <c r="Z352" s="53">
        <v>8.0</v>
      </c>
      <c r="AA352" s="53">
        <v>5.0</v>
      </c>
      <c r="AB352" s="53">
        <v>7.0</v>
      </c>
      <c r="AC352" s="65"/>
      <c r="AD352" s="52"/>
      <c r="AE352" s="52"/>
      <c r="AF352" s="52"/>
      <c r="AG352" s="65"/>
      <c r="AH352" s="52"/>
      <c r="AI352" s="52"/>
      <c r="AJ352" s="52"/>
      <c r="AK352" s="65"/>
      <c r="AL352" s="52"/>
      <c r="AM352" s="52"/>
      <c r="AN352" s="52"/>
      <c r="AO352" s="56"/>
      <c r="AP352" s="56"/>
      <c r="AQ352" s="58"/>
      <c r="AR352" s="58"/>
      <c r="AS352" s="60"/>
      <c r="AT352" s="60"/>
      <c r="AU352" s="61"/>
      <c r="AV352" s="62"/>
      <c r="AW352" s="31">
        <f t="shared" si="123"/>
        <v>20</v>
      </c>
      <c r="AX352" s="63"/>
      <c r="AY352" s="69"/>
      <c r="AZ352" s="69"/>
      <c r="BA352" s="71"/>
      <c r="BB352" s="71"/>
      <c r="BC352" s="72"/>
      <c r="BD352" s="73"/>
      <c r="BE352" s="73"/>
      <c r="BF352" s="74"/>
      <c r="BG352" s="74"/>
      <c r="BH352" s="31">
        <f t="shared" si="124"/>
        <v>0</v>
      </c>
      <c r="BI352" s="139"/>
      <c r="BJ352" s="84">
        <f>IF(ISBLANK(A352),"",VLOOKUP(LEFT(A352,1),Coordinate,2,FALSE))</f>
        <v>6</v>
      </c>
      <c r="BK352" s="54">
        <f t="shared" si="125"/>
        <v>6</v>
      </c>
      <c r="BL352" s="303">
        <f t="shared" si="126"/>
        <v>174</v>
      </c>
      <c r="BM352" s="54">
        <f>IF(ISBLANK(A352),"",vlookup(LEFT(A352,1),Coordinate,9,false))</f>
        <v>25</v>
      </c>
      <c r="BN352" s="54">
        <f>IF(ISBLANK(A352),"",VLOOKUP(MID(A352,2,1),Coordinate,9,false))</f>
        <v>25</v>
      </c>
      <c r="BO352" s="54">
        <f>IF(ISBLANK(A352),"",VLOOKUP(MID(A352,3,1),Coordinate,9,false))</f>
        <v>25</v>
      </c>
      <c r="BP352" s="54">
        <f>IF(ISBLANK(A352),"",VLOOKUP(MID(A352,4,1),Coordinate,9,false))</f>
        <v>24</v>
      </c>
      <c r="BQ352" s="54">
        <f>IF(ISBLANK(A352),"",VLOOKUP(MID(A352,5,1),Coordinate,9,false))</f>
        <v>25</v>
      </c>
      <c r="BR352" s="54">
        <f>IF(ISBLANK(A352),"",VLOOKUP(MID(A352,6,1),Coordinate,9,false))</f>
        <v>25</v>
      </c>
      <c r="BS352" s="84">
        <f>IF(ISBLANK(A352),"",VLOOKUP(RIGHT(A352,1),Coordinate,9,false))</f>
        <v>25</v>
      </c>
      <c r="BT352" s="52"/>
    </row>
    <row r="353">
      <c r="A353" s="305" t="s">
        <v>2224</v>
      </c>
      <c r="B353" s="302" t="str">
        <f>IF(ISBLANK(A353),"",if(C353="","N",if(VLOOKUP(BL353,NewPlanet,3,false)=C353,"Y","N")))</f>
        <v>Y</v>
      </c>
      <c r="C353" s="287" t="s">
        <v>1407</v>
      </c>
      <c r="D353" s="53" t="s">
        <v>119</v>
      </c>
      <c r="E353" s="53" t="s">
        <v>119</v>
      </c>
      <c r="F353" s="52"/>
      <c r="G353" s="53" t="s">
        <v>119</v>
      </c>
      <c r="H353" s="52"/>
      <c r="I353" s="54">
        <f t="shared" si="121"/>
        <v>3</v>
      </c>
      <c r="J353" s="52"/>
      <c r="K353" s="52"/>
      <c r="L353" s="53" t="s">
        <v>119</v>
      </c>
      <c r="M353" s="53" t="s">
        <v>119</v>
      </c>
      <c r="N353" s="53" t="s">
        <v>119</v>
      </c>
      <c r="O353" s="54">
        <f t="shared" si="122"/>
        <v>3</v>
      </c>
      <c r="P353" s="55" t="s">
        <v>124</v>
      </c>
      <c r="Q353" s="56"/>
      <c r="R353" s="57" t="s">
        <v>124</v>
      </c>
      <c r="S353" s="58"/>
      <c r="T353" s="59" t="s">
        <v>124</v>
      </c>
      <c r="U353" s="60"/>
      <c r="V353" s="68" t="s">
        <v>119</v>
      </c>
      <c r="W353" s="62"/>
      <c r="X353" s="52"/>
      <c r="Y353" s="63"/>
      <c r="Z353" s="53">
        <v>4.0</v>
      </c>
      <c r="AA353" s="53">
        <v>4.0</v>
      </c>
      <c r="AB353" s="53">
        <v>2.0</v>
      </c>
      <c r="AC353" s="65"/>
      <c r="AD353" s="52"/>
      <c r="AE353" s="52"/>
      <c r="AF353" s="52"/>
      <c r="AG353" s="65"/>
      <c r="AH353" s="52"/>
      <c r="AI353" s="52"/>
      <c r="AJ353" s="52"/>
      <c r="AK353" s="65"/>
      <c r="AL353" s="52"/>
      <c r="AM353" s="52"/>
      <c r="AN353" s="52"/>
      <c r="AO353" s="56"/>
      <c r="AP353" s="56"/>
      <c r="AQ353" s="58"/>
      <c r="AR353" s="58"/>
      <c r="AS353" s="60"/>
      <c r="AT353" s="60"/>
      <c r="AU353" s="61"/>
      <c r="AV353" s="62"/>
      <c r="AW353" s="31">
        <f t="shared" si="123"/>
        <v>10</v>
      </c>
      <c r="AX353" s="63"/>
      <c r="AY353" s="69"/>
      <c r="AZ353" s="69"/>
      <c r="BA353" s="71"/>
      <c r="BB353" s="71"/>
      <c r="BC353" s="72"/>
      <c r="BD353" s="78">
        <v>10.0</v>
      </c>
      <c r="BE353" s="73"/>
      <c r="BF353" s="74"/>
      <c r="BG353" s="74"/>
      <c r="BH353" s="31">
        <f t="shared" si="124"/>
        <v>10</v>
      </c>
      <c r="BI353" s="81" t="s">
        <v>2225</v>
      </c>
      <c r="BJ353" s="84">
        <f>IF(ISBLANK(A353),"",VLOOKUP(LEFT(A353,1),Coordinate,2,FALSE))</f>
        <v>6</v>
      </c>
      <c r="BK353" s="54">
        <f t="shared" si="125"/>
        <v>6</v>
      </c>
      <c r="BL353" s="303">
        <f t="shared" si="126"/>
        <v>174</v>
      </c>
      <c r="BM353" s="54">
        <f>IF(ISBLANK(A353),"",vlookup(LEFT(A353,1),Coordinate,9,false))</f>
        <v>25</v>
      </c>
      <c r="BN353" s="54">
        <f>IF(ISBLANK(A353),"",VLOOKUP(MID(A353,2,1),Coordinate,9,false))</f>
        <v>25</v>
      </c>
      <c r="BO353" s="54">
        <f>IF(ISBLANK(A353),"",VLOOKUP(MID(A353,3,1),Coordinate,9,false))</f>
        <v>25</v>
      </c>
      <c r="BP353" s="54">
        <f>IF(ISBLANK(A353),"",VLOOKUP(MID(A353,4,1),Coordinate,9,false))</f>
        <v>25</v>
      </c>
      <c r="BQ353" s="54">
        <f>IF(ISBLANK(A353),"",VLOOKUP(MID(A353,5,1),Coordinate,9,false))</f>
        <v>24</v>
      </c>
      <c r="BR353" s="54">
        <f>IF(ISBLANK(A353),"",VLOOKUP(MID(A353,6,1),Coordinate,9,false))</f>
        <v>25</v>
      </c>
      <c r="BS353" s="84">
        <f>IF(ISBLANK(A353),"",VLOOKUP(RIGHT(A353,1),Coordinate,9,false))</f>
        <v>25</v>
      </c>
      <c r="BT353" s="53"/>
    </row>
    <row r="354">
      <c r="A354" s="305" t="s">
        <v>2226</v>
      </c>
      <c r="B354" s="302" t="str">
        <f>IF(ISBLANK(A354),"",if(C354="","N",if(VLOOKUP(BL354,NewPlanet,3,false)=C354,"Y","N")))</f>
        <v>Y</v>
      </c>
      <c r="C354" s="287" t="s">
        <v>1407</v>
      </c>
      <c r="D354" s="53" t="s">
        <v>119</v>
      </c>
      <c r="E354" s="53" t="s">
        <v>119</v>
      </c>
      <c r="F354" s="52"/>
      <c r="G354" s="53" t="s">
        <v>119</v>
      </c>
      <c r="H354" s="52"/>
      <c r="I354" s="54">
        <f t="shared" si="121"/>
        <v>3</v>
      </c>
      <c r="J354" s="52"/>
      <c r="K354" s="52"/>
      <c r="L354" s="53" t="s">
        <v>119</v>
      </c>
      <c r="M354" s="53" t="s">
        <v>119</v>
      </c>
      <c r="N354" s="53" t="s">
        <v>119</v>
      </c>
      <c r="O354" s="54">
        <f t="shared" si="122"/>
        <v>3</v>
      </c>
      <c r="P354" s="55" t="s">
        <v>124</v>
      </c>
      <c r="Q354" s="64"/>
      <c r="R354" s="57" t="s">
        <v>124</v>
      </c>
      <c r="S354" s="66"/>
      <c r="T354" s="59" t="s">
        <v>124</v>
      </c>
      <c r="U354" s="67"/>
      <c r="V354" s="61"/>
      <c r="W354" s="70" t="s">
        <v>119</v>
      </c>
      <c r="X354" s="52"/>
      <c r="Y354" s="29"/>
      <c r="Z354" s="53">
        <v>4.0</v>
      </c>
      <c r="AA354" s="53">
        <v>5.0</v>
      </c>
      <c r="AB354" s="53">
        <v>5.0</v>
      </c>
      <c r="AC354" s="31"/>
      <c r="AD354" s="52"/>
      <c r="AE354" s="52"/>
      <c r="AF354" s="52"/>
      <c r="AG354" s="31"/>
      <c r="AH354" s="52"/>
      <c r="AI354" s="52"/>
      <c r="AJ354" s="52"/>
      <c r="AK354" s="31"/>
      <c r="AL354" s="52"/>
      <c r="AM354" s="52"/>
      <c r="AN354" s="52"/>
      <c r="AO354" s="56"/>
      <c r="AP354" s="56"/>
      <c r="AQ354" s="58"/>
      <c r="AR354" s="58"/>
      <c r="AS354" s="60"/>
      <c r="AT354" s="60"/>
      <c r="AU354" s="61"/>
      <c r="AV354" s="62"/>
      <c r="AW354" s="31">
        <f t="shared" si="123"/>
        <v>14</v>
      </c>
      <c r="AX354" s="29"/>
      <c r="AY354" s="69"/>
      <c r="AZ354" s="69"/>
      <c r="BA354" s="71"/>
      <c r="BB354" s="71"/>
      <c r="BC354" s="72"/>
      <c r="BD354" s="73"/>
      <c r="BE354" s="73"/>
      <c r="BF354" s="74"/>
      <c r="BG354" s="74"/>
      <c r="BH354" s="31">
        <f t="shared" si="124"/>
        <v>0</v>
      </c>
      <c r="BI354" s="139"/>
      <c r="BJ354" s="84">
        <f>IF(ISBLANK(A354),"",VLOOKUP(LEFT(A354,1),Coordinate,2,FALSE))</f>
        <v>6</v>
      </c>
      <c r="BK354" s="54">
        <f t="shared" si="125"/>
        <v>6</v>
      </c>
      <c r="BL354" s="303">
        <f t="shared" si="126"/>
        <v>174</v>
      </c>
      <c r="BM354" s="54">
        <f>IF(ISBLANK(A354),"",vlookup(LEFT(A354,1),Coordinate,9,false))</f>
        <v>25</v>
      </c>
      <c r="BN354" s="54">
        <f>IF(ISBLANK(A354),"",VLOOKUP(MID(A354,2,1),Coordinate,9,false))</f>
        <v>25</v>
      </c>
      <c r="BO354" s="54">
        <f>IF(ISBLANK(A354),"",VLOOKUP(MID(A354,3,1),Coordinate,9,false))</f>
        <v>25</v>
      </c>
      <c r="BP354" s="54">
        <f>IF(ISBLANK(A354),"",VLOOKUP(MID(A354,4,1),Coordinate,9,false))</f>
        <v>25</v>
      </c>
      <c r="BQ354" s="54">
        <f>IF(ISBLANK(A354),"",VLOOKUP(MID(A354,5,1),Coordinate,9,false))</f>
        <v>25</v>
      </c>
      <c r="BR354" s="54">
        <f>IF(ISBLANK(A354),"",VLOOKUP(MID(A354,6,1),Coordinate,9,false))</f>
        <v>24</v>
      </c>
      <c r="BS354" s="84">
        <f>IF(ISBLANK(A354),"",VLOOKUP(RIGHT(A354,1),Coordinate,9,false))</f>
        <v>25</v>
      </c>
      <c r="BT354" s="53"/>
    </row>
    <row r="355">
      <c r="A355" s="305" t="s">
        <v>1108</v>
      </c>
      <c r="B355" s="302" t="str">
        <f>IF(ISBLANK(A355),"",if(C355="","N",if(VLOOKUP(BL355,NewPlanet,3,false)=C355,"Y","N")))</f>
        <v>Y</v>
      </c>
      <c r="C355" s="287" t="s">
        <v>1407</v>
      </c>
      <c r="D355" s="53" t="s">
        <v>119</v>
      </c>
      <c r="E355" s="53" t="s">
        <v>119</v>
      </c>
      <c r="F355" s="52"/>
      <c r="G355" s="53" t="s">
        <v>119</v>
      </c>
      <c r="H355" s="52"/>
      <c r="I355" s="54">
        <f t="shared" si="121"/>
        <v>3</v>
      </c>
      <c r="J355" s="52"/>
      <c r="K355" s="52"/>
      <c r="L355" s="53" t="s">
        <v>119</v>
      </c>
      <c r="M355" s="53" t="s">
        <v>119</v>
      </c>
      <c r="N355" s="53" t="s">
        <v>119</v>
      </c>
      <c r="O355" s="54">
        <f t="shared" si="122"/>
        <v>3</v>
      </c>
      <c r="P355" s="55" t="s">
        <v>124</v>
      </c>
      <c r="Q355" s="64"/>
      <c r="R355" s="57" t="s">
        <v>124</v>
      </c>
      <c r="S355" s="66"/>
      <c r="T355" s="59" t="s">
        <v>124</v>
      </c>
      <c r="U355" s="67"/>
      <c r="V355" s="61"/>
      <c r="W355" s="62"/>
      <c r="X355" s="52"/>
      <c r="Y355" s="29"/>
      <c r="Z355" s="53">
        <v>6.0</v>
      </c>
      <c r="AA355" s="53">
        <v>9.0</v>
      </c>
      <c r="AB355" s="53">
        <v>5.0</v>
      </c>
      <c r="AC355" s="31"/>
      <c r="AD355" s="52"/>
      <c r="AE355" s="52"/>
      <c r="AF355" s="52"/>
      <c r="AG355" s="31"/>
      <c r="AH355" s="52"/>
      <c r="AI355" s="52"/>
      <c r="AJ355" s="52"/>
      <c r="AK355" s="31"/>
      <c r="AL355" s="52"/>
      <c r="AM355" s="52"/>
      <c r="AN355" s="52"/>
      <c r="AO355" s="56"/>
      <c r="AP355" s="56"/>
      <c r="AQ355" s="58"/>
      <c r="AR355" s="58"/>
      <c r="AS355" s="60"/>
      <c r="AT355" s="60"/>
      <c r="AU355" s="61"/>
      <c r="AV355" s="62"/>
      <c r="AW355" s="31">
        <f t="shared" si="123"/>
        <v>20</v>
      </c>
      <c r="AX355" s="29"/>
      <c r="AY355" s="75"/>
      <c r="AZ355" s="75"/>
      <c r="BA355" s="89"/>
      <c r="BB355" s="89"/>
      <c r="BC355" s="76"/>
      <c r="BD355" s="78"/>
      <c r="BE355" s="78"/>
      <c r="BF355" s="79"/>
      <c r="BG355" s="79"/>
      <c r="BH355" s="31">
        <f t="shared" si="124"/>
        <v>0</v>
      </c>
      <c r="BI355" s="81"/>
      <c r="BJ355" s="84">
        <f>IF(ISBLANK(A355),"",VLOOKUP(LEFT(A355,1),Coordinate,2,FALSE))</f>
        <v>6</v>
      </c>
      <c r="BK355" s="54">
        <f t="shared" si="125"/>
        <v>6</v>
      </c>
      <c r="BL355" s="303">
        <f t="shared" si="126"/>
        <v>174</v>
      </c>
      <c r="BM355" s="54">
        <f>IF(ISBLANK(A355),"",vlookup(LEFT(A355,1),Coordinate,9,false))</f>
        <v>25</v>
      </c>
      <c r="BN355" s="54">
        <f>IF(ISBLANK(A355),"",VLOOKUP(MID(A355,2,1),Coordinate,9,false))</f>
        <v>25</v>
      </c>
      <c r="BO355" s="54">
        <f>IF(ISBLANK(A355),"",VLOOKUP(MID(A355,3,1),Coordinate,9,false))</f>
        <v>25</v>
      </c>
      <c r="BP355" s="54">
        <f>IF(ISBLANK(A355),"",VLOOKUP(MID(A355,4,1),Coordinate,9,false))</f>
        <v>25</v>
      </c>
      <c r="BQ355" s="54">
        <f>IF(ISBLANK(A355),"",VLOOKUP(MID(A355,5,1),Coordinate,9,false))</f>
        <v>25</v>
      </c>
      <c r="BR355" s="54">
        <f>IF(ISBLANK(A355),"",VLOOKUP(MID(A355,6,1),Coordinate,9,false))</f>
        <v>25</v>
      </c>
      <c r="BS355" s="84">
        <f>IF(ISBLANK(A355),"",VLOOKUP(RIGHT(A355,1),Coordinate,9,false))</f>
        <v>24</v>
      </c>
      <c r="BT355" s="53"/>
    </row>
    <row r="356">
      <c r="A356" s="305" t="s">
        <v>1125</v>
      </c>
      <c r="B356" s="302" t="str">
        <f>IF(ISBLANK(A356),"",if(C356="","N",if(VLOOKUP(BL356,NewPlanet,3,false)=C356,"Y","N")))</f>
        <v>Y</v>
      </c>
      <c r="C356" s="287" t="s">
        <v>1071</v>
      </c>
      <c r="D356" s="53" t="s">
        <v>119</v>
      </c>
      <c r="E356" s="53" t="s">
        <v>119</v>
      </c>
      <c r="F356" s="53" t="s">
        <v>119</v>
      </c>
      <c r="G356" s="52"/>
      <c r="H356" s="52"/>
      <c r="I356" s="54">
        <f t="shared" si="121"/>
        <v>3</v>
      </c>
      <c r="J356" s="52"/>
      <c r="K356" s="53" t="s">
        <v>119</v>
      </c>
      <c r="L356" s="52"/>
      <c r="M356" s="53" t="s">
        <v>119</v>
      </c>
      <c r="N356" s="53" t="s">
        <v>119</v>
      </c>
      <c r="O356" s="54">
        <f t="shared" si="122"/>
        <v>3</v>
      </c>
      <c r="P356" s="55" t="s">
        <v>123</v>
      </c>
      <c r="Q356" s="64"/>
      <c r="R356" s="57" t="s">
        <v>123</v>
      </c>
      <c r="S356" s="66" t="s">
        <v>119</v>
      </c>
      <c r="T356" s="59" t="s">
        <v>124</v>
      </c>
      <c r="U356" s="67"/>
      <c r="V356" s="68" t="s">
        <v>119</v>
      </c>
      <c r="W356" s="70" t="s">
        <v>119</v>
      </c>
      <c r="X356" s="53" t="s">
        <v>119</v>
      </c>
      <c r="Y356" s="29"/>
      <c r="Z356" s="53"/>
      <c r="AA356" s="53"/>
      <c r="AB356" s="53"/>
      <c r="AC356" s="31"/>
      <c r="AD356" s="53"/>
      <c r="AE356" s="53"/>
      <c r="AF356" s="53"/>
      <c r="AG356" s="31"/>
      <c r="AH356" s="53"/>
      <c r="AI356" s="53"/>
      <c r="AJ356" s="53"/>
      <c r="AK356" s="31"/>
      <c r="AL356" s="53"/>
      <c r="AM356" s="53"/>
      <c r="AN356" s="53"/>
      <c r="AO356" s="64"/>
      <c r="AP356" s="64"/>
      <c r="AQ356" s="66"/>
      <c r="AR356" s="66"/>
      <c r="AS356" s="67"/>
      <c r="AT356" s="67"/>
      <c r="AU356" s="68"/>
      <c r="AV356" s="70"/>
      <c r="AW356" s="31">
        <f t="shared" si="123"/>
        <v>0</v>
      </c>
      <c r="AX356" s="29"/>
      <c r="AY356" s="75"/>
      <c r="AZ356" s="75"/>
      <c r="BA356" s="89"/>
      <c r="BB356" s="89"/>
      <c r="BC356" s="76"/>
      <c r="BD356" s="78"/>
      <c r="BE356" s="78"/>
      <c r="BF356" s="79"/>
      <c r="BG356" s="79"/>
      <c r="BH356" s="31">
        <f t="shared" si="124"/>
        <v>0</v>
      </c>
      <c r="BI356" s="81"/>
      <c r="BJ356" s="84">
        <f>IF(ISBLANK(A356),"",VLOOKUP(LEFT(A356,1),Coordinate,2,FALSE))</f>
        <v>6</v>
      </c>
      <c r="BK356" s="54">
        <f t="shared" si="125"/>
        <v>6</v>
      </c>
      <c r="BL356" s="303">
        <f t="shared" si="126"/>
        <v>175</v>
      </c>
      <c r="BM356" s="54">
        <f>IF(ISBLANK(A356),"",vlookup(LEFT(A356,1),Coordinate,9,false))</f>
        <v>25</v>
      </c>
      <c r="BN356" s="54">
        <f>IF(ISBLANK(A356),"",VLOOKUP(MID(A356,2,1),Coordinate,9,false))</f>
        <v>25</v>
      </c>
      <c r="BO356" s="54">
        <f>IF(ISBLANK(A356),"",VLOOKUP(MID(A356,3,1),Coordinate,9,false))</f>
        <v>25</v>
      </c>
      <c r="BP356" s="54">
        <f>IF(ISBLANK(A356),"",VLOOKUP(MID(A356,4,1),Coordinate,9,false))</f>
        <v>25</v>
      </c>
      <c r="BQ356" s="54">
        <f>IF(ISBLANK(A356),"",VLOOKUP(MID(A356,5,1),Coordinate,9,false))</f>
        <v>25</v>
      </c>
      <c r="BR356" s="54">
        <f>IF(ISBLANK(A356),"",VLOOKUP(MID(A356,6,1),Coordinate,9,false))</f>
        <v>25</v>
      </c>
      <c r="BS356" s="84">
        <f>IF(ISBLANK(A356),"",VLOOKUP(RIGHT(A356,1),Coordinate,9,false))</f>
        <v>25</v>
      </c>
      <c r="BT356" s="53"/>
    </row>
    <row r="357">
      <c r="A357" s="86" t="s">
        <v>2227</v>
      </c>
      <c r="B357" s="302" t="str">
        <f>IF(ISBLANK(A357),"",if(C357="","N",if(VLOOKUP(BL357,NewPlanet,3,false)=C357,"Y","N")))</f>
        <v>N</v>
      </c>
      <c r="C357" s="170" t="s">
        <v>2228</v>
      </c>
      <c r="G357" s="53" t="s">
        <v>119</v>
      </c>
      <c r="H357" s="53" t="s">
        <v>119</v>
      </c>
      <c r="I357" s="54">
        <f t="shared" si="121"/>
        <v>2</v>
      </c>
      <c r="K357" s="53" t="s">
        <v>119</v>
      </c>
      <c r="O357" s="54">
        <f t="shared" si="122"/>
        <v>1</v>
      </c>
      <c r="P357" s="86" t="s">
        <v>1142</v>
      </c>
      <c r="Q357" s="66" t="s">
        <v>119</v>
      </c>
      <c r="R357" s="86" t="s">
        <v>1142</v>
      </c>
      <c r="S357" s="66" t="s">
        <v>119</v>
      </c>
      <c r="T357" s="59" t="s">
        <v>125</v>
      </c>
      <c r="U357" s="67" t="s">
        <v>119</v>
      </c>
      <c r="X357" s="86" t="s">
        <v>119</v>
      </c>
      <c r="Y357" s="29"/>
      <c r="Z357" s="86">
        <v>3.0</v>
      </c>
      <c r="AA357" s="86">
        <v>4.0</v>
      </c>
      <c r="AC357" s="31"/>
      <c r="AD357" s="53"/>
      <c r="AE357" s="53"/>
      <c r="AF357" s="53"/>
      <c r="AG357" s="31"/>
      <c r="AH357" s="53"/>
      <c r="AI357" s="53"/>
      <c r="AJ357" s="53"/>
      <c r="AK357" s="31"/>
      <c r="AL357" s="53"/>
      <c r="AM357" s="53"/>
      <c r="AN357" s="53"/>
      <c r="AO357" s="64"/>
      <c r="AP357" s="64"/>
      <c r="AQ357" s="66"/>
      <c r="AR357" s="66"/>
      <c r="AS357" s="67"/>
      <c r="AT357" s="67"/>
      <c r="AU357" s="68"/>
      <c r="AV357" s="70"/>
      <c r="AW357" s="31">
        <f t="shared" si="123"/>
        <v>7</v>
      </c>
      <c r="AX357" s="29"/>
      <c r="AY357" s="75"/>
      <c r="AZ357" s="86">
        <v>3.0</v>
      </c>
      <c r="BB357" s="86">
        <v>3.0</v>
      </c>
      <c r="BC357" s="86">
        <v>5.0</v>
      </c>
      <c r="BF357" s="86">
        <v>1.0</v>
      </c>
      <c r="BG357" s="86">
        <v>1.0</v>
      </c>
      <c r="BH357" s="31">
        <f t="shared" si="124"/>
        <v>13</v>
      </c>
      <c r="BJ357" s="84"/>
      <c r="BK357" s="54"/>
      <c r="BL357" s="303"/>
      <c r="BM357" s="54"/>
      <c r="BN357" s="54"/>
      <c r="BO357" s="54"/>
      <c r="BP357" s="54"/>
      <c r="BQ357" s="54"/>
      <c r="BR357" s="54"/>
      <c r="BS357" s="84"/>
      <c r="BT357" s="53"/>
    </row>
    <row r="358">
      <c r="A358" s="305" t="s">
        <v>1639</v>
      </c>
      <c r="B358" s="302" t="str">
        <f>IF(ISBLANK(A358),"",if(C358="","N",if(VLOOKUP(BL358,NewPlanet,3,false)=C358,"Y","N")))</f>
        <v>N</v>
      </c>
      <c r="C358" s="287" t="s">
        <v>2229</v>
      </c>
      <c r="D358" s="52"/>
      <c r="E358" s="52"/>
      <c r="F358" s="52"/>
      <c r="G358" s="52"/>
      <c r="H358" s="53" t="s">
        <v>119</v>
      </c>
      <c r="I358" s="54">
        <f t="shared" si="121"/>
        <v>1</v>
      </c>
      <c r="J358" s="52"/>
      <c r="K358" s="52"/>
      <c r="L358" s="52"/>
      <c r="M358" s="53" t="s">
        <v>119</v>
      </c>
      <c r="N358" s="52"/>
      <c r="O358" s="54">
        <f t="shared" si="122"/>
        <v>1</v>
      </c>
      <c r="P358" s="55" t="s">
        <v>124</v>
      </c>
      <c r="Q358" s="56"/>
      <c r="R358" s="57" t="s">
        <v>1142</v>
      </c>
      <c r="S358" s="66" t="s">
        <v>119</v>
      </c>
      <c r="T358" s="59" t="s">
        <v>125</v>
      </c>
      <c r="U358" s="67" t="s">
        <v>119</v>
      </c>
      <c r="V358" s="61"/>
      <c r="W358" s="70" t="s">
        <v>119</v>
      </c>
      <c r="X358" s="52"/>
      <c r="Y358" s="29"/>
      <c r="Z358" s="53">
        <v>3.0</v>
      </c>
      <c r="AA358" s="53">
        <v>2.0</v>
      </c>
      <c r="AB358" s="52"/>
      <c r="AC358" s="65"/>
      <c r="AD358" s="53"/>
      <c r="AE358" s="53"/>
      <c r="AF358" s="53"/>
      <c r="AG358" s="31"/>
      <c r="AH358" s="53"/>
      <c r="AI358" s="53"/>
      <c r="AJ358" s="53"/>
      <c r="AK358" s="31"/>
      <c r="AL358" s="53"/>
      <c r="AM358" s="53"/>
      <c r="AN358" s="53"/>
      <c r="AO358" s="64"/>
      <c r="AP358" s="64"/>
      <c r="AQ358" s="66"/>
      <c r="AR358" s="66"/>
      <c r="AS358" s="67"/>
      <c r="AT358" s="67"/>
      <c r="AU358" s="68"/>
      <c r="AV358" s="70"/>
      <c r="AW358" s="31">
        <f t="shared" si="123"/>
        <v>5</v>
      </c>
      <c r="AX358" s="29"/>
      <c r="AY358" s="75"/>
      <c r="AZ358" s="69"/>
      <c r="BA358" s="71"/>
      <c r="BB358" s="89">
        <v>2.0</v>
      </c>
      <c r="BC358" s="76">
        <v>7.0</v>
      </c>
      <c r="BD358" s="73"/>
      <c r="BE358" s="73"/>
      <c r="BF358" s="79">
        <v>3.0</v>
      </c>
      <c r="BG358" s="79">
        <v>3.0</v>
      </c>
      <c r="BH358" s="31">
        <f t="shared" si="124"/>
        <v>15</v>
      </c>
      <c r="BI358" s="81" t="s">
        <v>2230</v>
      </c>
      <c r="BJ358" s="84">
        <f>IF(ISBLANK(A358),"",VLOOKUP(LEFT(A358,1),Coordinate,2,FALSE))</f>
        <v>2</v>
      </c>
      <c r="BK358" s="54">
        <f t="shared" ref="BK358:BK403" si="127">I358+O358</f>
        <v>2</v>
      </c>
      <c r="BL358" s="303">
        <f t="shared" ref="BL358:BL403" si="128">SUM(BM358:BS358)</f>
        <v>49</v>
      </c>
      <c r="BM358" s="54">
        <f>IF(ISBLANK(A358),"",vlookup(LEFT(A358,1),Coordinate,9,false))</f>
        <v>6</v>
      </c>
      <c r="BN358" s="54">
        <f>IF(ISBLANK(A358),"",VLOOKUP(MID(A358,2,1),Coordinate,9,false))</f>
        <v>17</v>
      </c>
      <c r="BO358" s="54">
        <f>IF(ISBLANK(A358),"",VLOOKUP(MID(A358,3,1),Coordinate,9,false))</f>
        <v>8</v>
      </c>
      <c r="BP358" s="54">
        <f>IF(ISBLANK(A358),"",VLOOKUP(MID(A358,4,1),Coordinate,9,false))</f>
        <v>12</v>
      </c>
      <c r="BQ358" s="54">
        <f>IF(ISBLANK(A358),"",VLOOKUP(MID(A358,5,1),Coordinate,9,false))</f>
        <v>0</v>
      </c>
      <c r="BR358" s="54">
        <f>IF(ISBLANK(A358),"",VLOOKUP(MID(A358,6,1),Coordinate,9,false))</f>
        <v>2</v>
      </c>
      <c r="BS358" s="84">
        <f>IF(ISBLANK(A358),"",VLOOKUP(RIGHT(A358,1),Coordinate,9,false))</f>
        <v>4</v>
      </c>
      <c r="BT358" s="53"/>
    </row>
    <row r="359">
      <c r="A359" s="305"/>
      <c r="B359" s="302" t="str">
        <f>IF(ISBLANK(A359),"",if(C359="","N",if(VLOOKUP(BL359,NewPlanet,3,false)=C359,"Y","N")))</f>
        <v/>
      </c>
      <c r="C359" s="438"/>
      <c r="D359" s="52"/>
      <c r="E359" s="52"/>
      <c r="F359" s="52"/>
      <c r="G359" s="52"/>
      <c r="H359" s="52"/>
      <c r="I359" s="54" t="str">
        <f t="shared" si="121"/>
        <v/>
      </c>
      <c r="J359" s="52"/>
      <c r="K359" s="52"/>
      <c r="L359" s="52"/>
      <c r="M359" s="52"/>
      <c r="N359" s="52"/>
      <c r="O359" s="54" t="str">
        <f t="shared" si="122"/>
        <v/>
      </c>
      <c r="P359" s="142"/>
      <c r="Q359" s="56"/>
      <c r="R359" s="143"/>
      <c r="S359" s="58"/>
      <c r="T359" s="144"/>
      <c r="U359" s="60"/>
      <c r="V359" s="61"/>
      <c r="W359" s="62"/>
      <c r="X359" s="52"/>
      <c r="Y359" s="63"/>
      <c r="Z359" s="52"/>
      <c r="AA359" s="52"/>
      <c r="AB359" s="52"/>
      <c r="AC359" s="65"/>
      <c r="AD359" s="52"/>
      <c r="AE359" s="52"/>
      <c r="AF359" s="52"/>
      <c r="AG359" s="65"/>
      <c r="AH359" s="52"/>
      <c r="AI359" s="52"/>
      <c r="AJ359" s="52"/>
      <c r="AK359" s="65"/>
      <c r="AL359" s="52"/>
      <c r="AM359" s="52"/>
      <c r="AN359" s="52"/>
      <c r="AO359" s="56"/>
      <c r="AP359" s="56"/>
      <c r="AQ359" s="58"/>
      <c r="AR359" s="58"/>
      <c r="AS359" s="60"/>
      <c r="AT359" s="60"/>
      <c r="AU359" s="61"/>
      <c r="AV359" s="62"/>
      <c r="AW359" s="31" t="str">
        <f t="shared" si="123"/>
        <v/>
      </c>
      <c r="AX359" s="63"/>
      <c r="AY359" s="69"/>
      <c r="AZ359" s="69"/>
      <c r="BA359" s="71"/>
      <c r="BB359" s="71"/>
      <c r="BC359" s="72"/>
      <c r="BD359" s="73"/>
      <c r="BE359" s="73"/>
      <c r="BF359" s="74"/>
      <c r="BG359" s="74"/>
      <c r="BH359" s="31" t="str">
        <f t="shared" si="124"/>
        <v/>
      </c>
      <c r="BI359" s="139"/>
      <c r="BJ359" s="84" t="str">
        <f>IF(ISBLANK(A359),"",VLOOKUP(LEFT(A359,1),Coordinate,2,FALSE))</f>
        <v/>
      </c>
      <c r="BK359" s="54">
        <f t="shared" si="127"/>
        <v>0</v>
      </c>
      <c r="BL359" s="303">
        <f t="shared" si="128"/>
        <v>0</v>
      </c>
      <c r="BM359" s="54" t="str">
        <f>IF(ISBLANK(A359),"",vlookup(LEFT(A359,1),Coordinate,9,false))</f>
        <v/>
      </c>
      <c r="BN359" s="54" t="str">
        <f>IF(ISBLANK(A359),"",VLOOKUP(MID(A359,2,1),Coordinate,9,false))</f>
        <v/>
      </c>
      <c r="BO359" s="54" t="str">
        <f>IF(ISBLANK(A359),"",VLOOKUP(MID(A359,3,1),Coordinate,9,false))</f>
        <v/>
      </c>
      <c r="BP359" s="54" t="str">
        <f>IF(ISBLANK(A359),"",VLOOKUP(MID(A359,4,1),Coordinate,9,false))</f>
        <v/>
      </c>
      <c r="BQ359" s="54" t="str">
        <f>IF(ISBLANK(A359),"",VLOOKUP(MID(A359,5,1),Coordinate,9,false))</f>
        <v/>
      </c>
      <c r="BR359" s="54" t="str">
        <f>IF(ISBLANK(A359),"",VLOOKUP(MID(A359,6,1),Coordinate,9,false))</f>
        <v/>
      </c>
      <c r="BS359" s="84" t="str">
        <f>IF(ISBLANK(A359),"",VLOOKUP(RIGHT(A359,1),Coordinate,9,false))</f>
        <v/>
      </c>
      <c r="BT359" s="53"/>
    </row>
    <row r="360">
      <c r="A360" s="305"/>
      <c r="B360" s="302" t="str">
        <f>IF(ISBLANK(A360),"",if(C360="","N",if(VLOOKUP(BL360,NewPlanet,3,false)=C360,"Y","N")))</f>
        <v/>
      </c>
      <c r="C360" s="438"/>
      <c r="D360" s="52"/>
      <c r="E360" s="52"/>
      <c r="F360" s="52"/>
      <c r="G360" s="52"/>
      <c r="H360" s="52"/>
      <c r="I360" s="54" t="str">
        <f t="shared" si="121"/>
        <v/>
      </c>
      <c r="J360" s="52"/>
      <c r="K360" s="52"/>
      <c r="L360" s="52"/>
      <c r="M360" s="52"/>
      <c r="N360" s="52"/>
      <c r="O360" s="54" t="str">
        <f t="shared" si="122"/>
        <v/>
      </c>
      <c r="P360" s="142"/>
      <c r="Q360" s="56"/>
      <c r="R360" s="143"/>
      <c r="S360" s="58"/>
      <c r="T360" s="144"/>
      <c r="U360" s="60"/>
      <c r="V360" s="61"/>
      <c r="W360" s="62"/>
      <c r="X360" s="52"/>
      <c r="Y360" s="63"/>
      <c r="Z360" s="52"/>
      <c r="AA360" s="52"/>
      <c r="AB360" s="52"/>
      <c r="AC360" s="65"/>
      <c r="AD360" s="52"/>
      <c r="AE360" s="52"/>
      <c r="AF360" s="52"/>
      <c r="AG360" s="65"/>
      <c r="AH360" s="52"/>
      <c r="AI360" s="52"/>
      <c r="AJ360" s="52"/>
      <c r="AK360" s="65"/>
      <c r="AL360" s="52"/>
      <c r="AM360" s="52"/>
      <c r="AN360" s="52"/>
      <c r="AO360" s="56"/>
      <c r="AP360" s="56"/>
      <c r="AQ360" s="58"/>
      <c r="AR360" s="58"/>
      <c r="AS360" s="60"/>
      <c r="AT360" s="60"/>
      <c r="AU360" s="61"/>
      <c r="AV360" s="62"/>
      <c r="AW360" s="31" t="str">
        <f t="shared" si="123"/>
        <v/>
      </c>
      <c r="AX360" s="63"/>
      <c r="AY360" s="69"/>
      <c r="AZ360" s="69"/>
      <c r="BA360" s="71"/>
      <c r="BB360" s="71"/>
      <c r="BC360" s="72"/>
      <c r="BD360" s="73"/>
      <c r="BE360" s="73"/>
      <c r="BF360" s="74"/>
      <c r="BG360" s="74"/>
      <c r="BH360" s="31" t="str">
        <f t="shared" si="124"/>
        <v/>
      </c>
      <c r="BI360" s="139"/>
      <c r="BJ360" s="84" t="str">
        <f>IF(ISBLANK(A360),"",VLOOKUP(LEFT(A360,1),Coordinate,2,FALSE))</f>
        <v/>
      </c>
      <c r="BK360" s="54">
        <f t="shared" si="127"/>
        <v>0</v>
      </c>
      <c r="BL360" s="303">
        <f t="shared" si="128"/>
        <v>0</v>
      </c>
      <c r="BM360" s="54" t="str">
        <f>IF(ISBLANK(A360),"",vlookup(LEFT(A360,1),Coordinate,9,false))</f>
        <v/>
      </c>
      <c r="BN360" s="54" t="str">
        <f>IF(ISBLANK(A360),"",VLOOKUP(MID(A360,2,1),Coordinate,9,false))</f>
        <v/>
      </c>
      <c r="BO360" s="54" t="str">
        <f>IF(ISBLANK(A360),"",VLOOKUP(MID(A360,3,1),Coordinate,9,false))</f>
        <v/>
      </c>
      <c r="BP360" s="54" t="str">
        <f>IF(ISBLANK(A360),"",VLOOKUP(MID(A360,4,1),Coordinate,9,false))</f>
        <v/>
      </c>
      <c r="BQ360" s="54" t="str">
        <f>IF(ISBLANK(A360),"",VLOOKUP(MID(A360,5,1),Coordinate,9,false))</f>
        <v/>
      </c>
      <c r="BR360" s="54" t="str">
        <f>IF(ISBLANK(A360),"",VLOOKUP(MID(A360,6,1),Coordinate,9,false))</f>
        <v/>
      </c>
      <c r="BS360" s="84" t="str">
        <f>IF(ISBLANK(A360),"",VLOOKUP(RIGHT(A360,1),Coordinate,9,false))</f>
        <v/>
      </c>
      <c r="BT360" s="53"/>
    </row>
    <row r="361">
      <c r="A361" s="305"/>
      <c r="B361" s="302" t="str">
        <f>IF(ISBLANK(A361),"",if(C361="","N",if(VLOOKUP(BL361,NewPlanet,3,false)=C361,"Y","N")))</f>
        <v/>
      </c>
      <c r="C361" s="438"/>
      <c r="D361" s="52"/>
      <c r="E361" s="52"/>
      <c r="F361" s="52"/>
      <c r="G361" s="52"/>
      <c r="H361" s="52"/>
      <c r="I361" s="54" t="str">
        <f t="shared" si="121"/>
        <v/>
      </c>
      <c r="J361" s="52"/>
      <c r="K361" s="52"/>
      <c r="L361" s="52"/>
      <c r="M361" s="52"/>
      <c r="N361" s="52"/>
      <c r="O361" s="54" t="str">
        <f t="shared" si="122"/>
        <v/>
      </c>
      <c r="P361" s="142"/>
      <c r="Q361" s="56"/>
      <c r="R361" s="143"/>
      <c r="S361" s="58"/>
      <c r="T361" s="144"/>
      <c r="U361" s="60"/>
      <c r="V361" s="61"/>
      <c r="W361" s="62"/>
      <c r="X361" s="52"/>
      <c r="Y361" s="63"/>
      <c r="Z361" s="52"/>
      <c r="AA361" s="52"/>
      <c r="AB361" s="52"/>
      <c r="AC361" s="65"/>
      <c r="AD361" s="52"/>
      <c r="AE361" s="52"/>
      <c r="AF361" s="52"/>
      <c r="AG361" s="65"/>
      <c r="AH361" s="52"/>
      <c r="AI361" s="52"/>
      <c r="AJ361" s="52"/>
      <c r="AK361" s="65"/>
      <c r="AL361" s="52"/>
      <c r="AM361" s="52"/>
      <c r="AN361" s="52"/>
      <c r="AO361" s="56"/>
      <c r="AP361" s="56"/>
      <c r="AQ361" s="58"/>
      <c r="AR361" s="58"/>
      <c r="AS361" s="60"/>
      <c r="AT361" s="60"/>
      <c r="AU361" s="61"/>
      <c r="AV361" s="62"/>
      <c r="AW361" s="31" t="str">
        <f t="shared" si="123"/>
        <v/>
      </c>
      <c r="AX361" s="63"/>
      <c r="AY361" s="69"/>
      <c r="AZ361" s="69"/>
      <c r="BA361" s="71"/>
      <c r="BB361" s="71"/>
      <c r="BC361" s="72"/>
      <c r="BD361" s="73"/>
      <c r="BE361" s="73"/>
      <c r="BF361" s="74"/>
      <c r="BG361" s="74"/>
      <c r="BH361" s="31" t="str">
        <f t="shared" si="124"/>
        <v/>
      </c>
      <c r="BI361" s="139"/>
      <c r="BJ361" s="84" t="str">
        <f>IF(ISBLANK(A361),"",VLOOKUP(LEFT(A361,1),Coordinate,2,FALSE))</f>
        <v/>
      </c>
      <c r="BK361" s="54">
        <f t="shared" si="127"/>
        <v>0</v>
      </c>
      <c r="BL361" s="303">
        <f t="shared" si="128"/>
        <v>0</v>
      </c>
      <c r="BM361" s="54" t="str">
        <f>IF(ISBLANK(A361),"",vlookup(LEFT(A361,1),Coordinate,9,false))</f>
        <v/>
      </c>
      <c r="BN361" s="54" t="str">
        <f>IF(ISBLANK(A361),"",VLOOKUP(MID(A361,2,1),Coordinate,9,false))</f>
        <v/>
      </c>
      <c r="BO361" s="54" t="str">
        <f>IF(ISBLANK(A361),"",VLOOKUP(MID(A361,3,1),Coordinate,9,false))</f>
        <v/>
      </c>
      <c r="BP361" s="54" t="str">
        <f>IF(ISBLANK(A361),"",VLOOKUP(MID(A361,4,1),Coordinate,9,false))</f>
        <v/>
      </c>
      <c r="BQ361" s="54" t="str">
        <f>IF(ISBLANK(A361),"",VLOOKUP(MID(A361,5,1),Coordinate,9,false))</f>
        <v/>
      </c>
      <c r="BR361" s="54" t="str">
        <f>IF(ISBLANK(A361),"",VLOOKUP(MID(A361,6,1),Coordinate,9,false))</f>
        <v/>
      </c>
      <c r="BS361" s="84" t="str">
        <f>IF(ISBLANK(A361),"",VLOOKUP(RIGHT(A361,1),Coordinate,9,false))</f>
        <v/>
      </c>
      <c r="BT361" s="53"/>
    </row>
    <row r="362">
      <c r="A362" s="305"/>
      <c r="B362" s="302" t="str">
        <f>IF(ISBLANK(A362),"",if(C362="","N",if(VLOOKUP(BL362,NewPlanet,3,false)=C362,"Y","N")))</f>
        <v/>
      </c>
      <c r="C362" s="438"/>
      <c r="D362" s="52"/>
      <c r="E362" s="52"/>
      <c r="F362" s="52"/>
      <c r="G362" s="52"/>
      <c r="H362" s="52"/>
      <c r="I362" s="54" t="str">
        <f t="shared" si="121"/>
        <v/>
      </c>
      <c r="J362" s="52"/>
      <c r="K362" s="52"/>
      <c r="L362" s="52"/>
      <c r="M362" s="52"/>
      <c r="N362" s="52"/>
      <c r="O362" s="54" t="str">
        <f t="shared" si="122"/>
        <v/>
      </c>
      <c r="P362" s="142"/>
      <c r="Q362" s="56"/>
      <c r="R362" s="143"/>
      <c r="S362" s="58"/>
      <c r="T362" s="144"/>
      <c r="U362" s="60"/>
      <c r="V362" s="61"/>
      <c r="W362" s="62"/>
      <c r="X362" s="52"/>
      <c r="Y362" s="63"/>
      <c r="Z362" s="52"/>
      <c r="AA362" s="52"/>
      <c r="AB362" s="52"/>
      <c r="AC362" s="65"/>
      <c r="AD362" s="52"/>
      <c r="AE362" s="52"/>
      <c r="AF362" s="52"/>
      <c r="AG362" s="65"/>
      <c r="AH362" s="52"/>
      <c r="AI362" s="52"/>
      <c r="AJ362" s="52"/>
      <c r="AK362" s="65"/>
      <c r="AL362" s="52"/>
      <c r="AM362" s="52"/>
      <c r="AN362" s="52"/>
      <c r="AO362" s="56"/>
      <c r="AP362" s="56"/>
      <c r="AQ362" s="58"/>
      <c r="AR362" s="58"/>
      <c r="AS362" s="60"/>
      <c r="AT362" s="60"/>
      <c r="AU362" s="61"/>
      <c r="AV362" s="62"/>
      <c r="AW362" s="31" t="str">
        <f t="shared" si="123"/>
        <v/>
      </c>
      <c r="AX362" s="63"/>
      <c r="AY362" s="69"/>
      <c r="AZ362" s="69"/>
      <c r="BA362" s="71"/>
      <c r="BB362" s="71"/>
      <c r="BC362" s="72"/>
      <c r="BD362" s="73"/>
      <c r="BE362" s="73"/>
      <c r="BF362" s="74"/>
      <c r="BG362" s="74"/>
      <c r="BH362" s="31" t="str">
        <f t="shared" si="124"/>
        <v/>
      </c>
      <c r="BI362" s="139"/>
      <c r="BJ362" s="84" t="str">
        <f>IF(ISBLANK(A362),"",VLOOKUP(LEFT(A362,1),Coordinate,2,FALSE))</f>
        <v/>
      </c>
      <c r="BK362" s="54">
        <f t="shared" si="127"/>
        <v>0</v>
      </c>
      <c r="BL362" s="303">
        <f t="shared" si="128"/>
        <v>0</v>
      </c>
      <c r="BM362" s="54" t="str">
        <f>IF(ISBLANK(A362),"",vlookup(LEFT(A362,1),Coordinate,9,false))</f>
        <v/>
      </c>
      <c r="BN362" s="54" t="str">
        <f>IF(ISBLANK(A362),"",VLOOKUP(MID(A362,2,1),Coordinate,9,false))</f>
        <v/>
      </c>
      <c r="BO362" s="54" t="str">
        <f>IF(ISBLANK(A362),"",VLOOKUP(MID(A362,3,1),Coordinate,9,false))</f>
        <v/>
      </c>
      <c r="BP362" s="54" t="str">
        <f>IF(ISBLANK(A362),"",VLOOKUP(MID(A362,4,1),Coordinate,9,false))</f>
        <v/>
      </c>
      <c r="BQ362" s="54" t="str">
        <f>IF(ISBLANK(A362),"",VLOOKUP(MID(A362,5,1),Coordinate,9,false))</f>
        <v/>
      </c>
      <c r="BR362" s="54" t="str">
        <f>IF(ISBLANK(A362),"",VLOOKUP(MID(A362,6,1),Coordinate,9,false))</f>
        <v/>
      </c>
      <c r="BS362" s="84" t="str">
        <f>IF(ISBLANK(A362),"",VLOOKUP(RIGHT(A362,1),Coordinate,9,false))</f>
        <v/>
      </c>
      <c r="BT362" s="53"/>
    </row>
    <row r="363">
      <c r="A363" s="305"/>
      <c r="B363" s="302" t="str">
        <f>IF(ISBLANK(A363),"",if(C363="","N",if(VLOOKUP(BL363,NewPlanet,3,false)=C363,"Y","N")))</f>
        <v/>
      </c>
      <c r="C363" s="438"/>
      <c r="D363" s="52"/>
      <c r="E363" s="52"/>
      <c r="F363" s="52"/>
      <c r="G363" s="52"/>
      <c r="H363" s="52"/>
      <c r="I363" s="54" t="str">
        <f t="shared" si="121"/>
        <v/>
      </c>
      <c r="J363" s="52"/>
      <c r="K363" s="52"/>
      <c r="L363" s="52"/>
      <c r="M363" s="52"/>
      <c r="N363" s="52"/>
      <c r="O363" s="54" t="str">
        <f t="shared" si="122"/>
        <v/>
      </c>
      <c r="P363" s="142"/>
      <c r="Q363" s="56"/>
      <c r="R363" s="143"/>
      <c r="S363" s="58"/>
      <c r="T363" s="144"/>
      <c r="U363" s="60"/>
      <c r="V363" s="61"/>
      <c r="W363" s="62"/>
      <c r="X363" s="52"/>
      <c r="Y363" s="63"/>
      <c r="Z363" s="52"/>
      <c r="AA363" s="52"/>
      <c r="AB363" s="52"/>
      <c r="AC363" s="65"/>
      <c r="AD363" s="52"/>
      <c r="AE363" s="52"/>
      <c r="AF363" s="52"/>
      <c r="AG363" s="65"/>
      <c r="AH363" s="52"/>
      <c r="AI363" s="52"/>
      <c r="AJ363" s="52"/>
      <c r="AK363" s="65"/>
      <c r="AL363" s="52"/>
      <c r="AM363" s="52"/>
      <c r="AN363" s="52"/>
      <c r="AO363" s="56"/>
      <c r="AP363" s="56"/>
      <c r="AQ363" s="58"/>
      <c r="AR363" s="58"/>
      <c r="AS363" s="60"/>
      <c r="AT363" s="60"/>
      <c r="AU363" s="61"/>
      <c r="AV363" s="62"/>
      <c r="AW363" s="31" t="str">
        <f t="shared" si="123"/>
        <v/>
      </c>
      <c r="AX363" s="63"/>
      <c r="AY363" s="69"/>
      <c r="AZ363" s="69"/>
      <c r="BA363" s="71"/>
      <c r="BB363" s="71"/>
      <c r="BC363" s="72"/>
      <c r="BD363" s="73"/>
      <c r="BE363" s="73"/>
      <c r="BF363" s="74"/>
      <c r="BG363" s="74"/>
      <c r="BH363" s="31" t="str">
        <f t="shared" si="124"/>
        <v/>
      </c>
      <c r="BI363" s="139"/>
      <c r="BJ363" s="84" t="str">
        <f>IF(ISBLANK(A363),"",VLOOKUP(LEFT(A363,1),Coordinate,2,FALSE))</f>
        <v/>
      </c>
      <c r="BK363" s="54">
        <f t="shared" si="127"/>
        <v>0</v>
      </c>
      <c r="BL363" s="303">
        <f t="shared" si="128"/>
        <v>0</v>
      </c>
      <c r="BM363" s="54" t="str">
        <f>IF(ISBLANK(A363),"",vlookup(LEFT(A363,1),Coordinate,9,false))</f>
        <v/>
      </c>
      <c r="BN363" s="54" t="str">
        <f>IF(ISBLANK(A363),"",VLOOKUP(MID(A363,2,1),Coordinate,9,false))</f>
        <v/>
      </c>
      <c r="BO363" s="54" t="str">
        <f>IF(ISBLANK(A363),"",VLOOKUP(MID(A363,3,1),Coordinate,9,false))</f>
        <v/>
      </c>
      <c r="BP363" s="54" t="str">
        <f>IF(ISBLANK(A363),"",VLOOKUP(MID(A363,4,1),Coordinate,9,false))</f>
        <v/>
      </c>
      <c r="BQ363" s="54" t="str">
        <f>IF(ISBLANK(A363),"",VLOOKUP(MID(A363,5,1),Coordinate,9,false))</f>
        <v/>
      </c>
      <c r="BR363" s="54" t="str">
        <f>IF(ISBLANK(A363),"",VLOOKUP(MID(A363,6,1),Coordinate,9,false))</f>
        <v/>
      </c>
      <c r="BS363" s="84" t="str">
        <f>IF(ISBLANK(A363),"",VLOOKUP(RIGHT(A363,1),Coordinate,9,false))</f>
        <v/>
      </c>
      <c r="BT363" s="53"/>
    </row>
    <row r="364">
      <c r="A364" s="305"/>
      <c r="B364" s="302" t="str">
        <f>IF(ISBLANK(A364),"",if(C364="","N",if(VLOOKUP(BL364,NewPlanet,3,false)=C364,"Y","N")))</f>
        <v/>
      </c>
      <c r="C364" s="438"/>
      <c r="D364" s="52"/>
      <c r="E364" s="52"/>
      <c r="F364" s="52"/>
      <c r="G364" s="52"/>
      <c r="H364" s="52"/>
      <c r="I364" s="54" t="str">
        <f t="shared" si="121"/>
        <v/>
      </c>
      <c r="J364" s="52"/>
      <c r="K364" s="52"/>
      <c r="L364" s="52"/>
      <c r="M364" s="52"/>
      <c r="N364" s="52"/>
      <c r="O364" s="54" t="str">
        <f t="shared" si="122"/>
        <v/>
      </c>
      <c r="P364" s="142"/>
      <c r="Q364" s="56"/>
      <c r="R364" s="143"/>
      <c r="S364" s="58"/>
      <c r="T364" s="144"/>
      <c r="U364" s="60"/>
      <c r="V364" s="61"/>
      <c r="W364" s="62"/>
      <c r="X364" s="52"/>
      <c r="Y364" s="63"/>
      <c r="Z364" s="52"/>
      <c r="AA364" s="52"/>
      <c r="AB364" s="52"/>
      <c r="AC364" s="65"/>
      <c r="AD364" s="52"/>
      <c r="AE364" s="52"/>
      <c r="AF364" s="52"/>
      <c r="AG364" s="65"/>
      <c r="AH364" s="52"/>
      <c r="AI364" s="52"/>
      <c r="AJ364" s="52"/>
      <c r="AK364" s="65"/>
      <c r="AL364" s="52"/>
      <c r="AM364" s="52"/>
      <c r="AN364" s="52"/>
      <c r="AO364" s="56"/>
      <c r="AP364" s="56"/>
      <c r="AQ364" s="58"/>
      <c r="AR364" s="58"/>
      <c r="AS364" s="60"/>
      <c r="AT364" s="60"/>
      <c r="AU364" s="61"/>
      <c r="AV364" s="62"/>
      <c r="AW364" s="31" t="str">
        <f t="shared" si="123"/>
        <v/>
      </c>
      <c r="AX364" s="63"/>
      <c r="AY364" s="69"/>
      <c r="AZ364" s="69"/>
      <c r="BA364" s="71"/>
      <c r="BB364" s="71"/>
      <c r="BC364" s="72"/>
      <c r="BD364" s="73"/>
      <c r="BE364" s="73"/>
      <c r="BF364" s="74"/>
      <c r="BG364" s="74"/>
      <c r="BH364" s="31" t="str">
        <f t="shared" si="124"/>
        <v/>
      </c>
      <c r="BI364" s="139"/>
      <c r="BJ364" s="84" t="str">
        <f>IF(ISBLANK(A364),"",VLOOKUP(LEFT(A364,1),Coordinate,2,FALSE))</f>
        <v/>
      </c>
      <c r="BK364" s="54">
        <f t="shared" si="127"/>
        <v>0</v>
      </c>
      <c r="BL364" s="303">
        <f t="shared" si="128"/>
        <v>0</v>
      </c>
      <c r="BM364" s="54" t="str">
        <f>IF(ISBLANK(A364),"",vlookup(LEFT(A364,1),Coordinate,9,false))</f>
        <v/>
      </c>
      <c r="BN364" s="54" t="str">
        <f>IF(ISBLANK(A364),"",VLOOKUP(MID(A364,2,1),Coordinate,9,false))</f>
        <v/>
      </c>
      <c r="BO364" s="54" t="str">
        <f>IF(ISBLANK(A364),"",VLOOKUP(MID(A364,3,1),Coordinate,9,false))</f>
        <v/>
      </c>
      <c r="BP364" s="54" t="str">
        <f>IF(ISBLANK(A364),"",VLOOKUP(MID(A364,4,1),Coordinate,9,false))</f>
        <v/>
      </c>
      <c r="BQ364" s="54" t="str">
        <f>IF(ISBLANK(A364),"",VLOOKUP(MID(A364,5,1),Coordinate,9,false))</f>
        <v/>
      </c>
      <c r="BR364" s="54" t="str">
        <f>IF(ISBLANK(A364),"",VLOOKUP(MID(A364,6,1),Coordinate,9,false))</f>
        <v/>
      </c>
      <c r="BS364" s="84" t="str">
        <f>IF(ISBLANK(A364),"",VLOOKUP(RIGHT(A364,1),Coordinate,9,false))</f>
        <v/>
      </c>
      <c r="BT364" s="53"/>
    </row>
    <row r="365">
      <c r="A365" s="305"/>
      <c r="B365" s="302" t="str">
        <f>IF(ISBLANK(A365),"",if(C365="","N",if(VLOOKUP(BL365,NewPlanet,3,false)=C365,"Y","N")))</f>
        <v/>
      </c>
      <c r="C365" s="438"/>
      <c r="D365" s="52"/>
      <c r="E365" s="52"/>
      <c r="F365" s="52"/>
      <c r="G365" s="52"/>
      <c r="H365" s="52"/>
      <c r="I365" s="54" t="str">
        <f t="shared" si="121"/>
        <v/>
      </c>
      <c r="J365" s="52"/>
      <c r="K365" s="52"/>
      <c r="L365" s="52"/>
      <c r="M365" s="52"/>
      <c r="N365" s="52"/>
      <c r="O365" s="54" t="str">
        <f t="shared" si="122"/>
        <v/>
      </c>
      <c r="P365" s="142"/>
      <c r="Q365" s="56"/>
      <c r="R365" s="143"/>
      <c r="S365" s="58"/>
      <c r="T365" s="144"/>
      <c r="U365" s="60"/>
      <c r="V365" s="61"/>
      <c r="W365" s="62"/>
      <c r="X365" s="52"/>
      <c r="Y365" s="63"/>
      <c r="Z365" s="52"/>
      <c r="AA365" s="52"/>
      <c r="AB365" s="52"/>
      <c r="AC365" s="65"/>
      <c r="AD365" s="52"/>
      <c r="AE365" s="52"/>
      <c r="AF365" s="52"/>
      <c r="AG365" s="65"/>
      <c r="AH365" s="52"/>
      <c r="AI365" s="52"/>
      <c r="AJ365" s="52"/>
      <c r="AK365" s="65"/>
      <c r="AL365" s="52"/>
      <c r="AM365" s="52"/>
      <c r="AN365" s="52"/>
      <c r="AO365" s="56"/>
      <c r="AP365" s="56"/>
      <c r="AQ365" s="58"/>
      <c r="AR365" s="58"/>
      <c r="AS365" s="60"/>
      <c r="AT365" s="60"/>
      <c r="AU365" s="61"/>
      <c r="AV365" s="62"/>
      <c r="AW365" s="31" t="str">
        <f t="shared" si="123"/>
        <v/>
      </c>
      <c r="AX365" s="63"/>
      <c r="AY365" s="69"/>
      <c r="AZ365" s="69"/>
      <c r="BA365" s="71"/>
      <c r="BB365" s="71"/>
      <c r="BC365" s="72"/>
      <c r="BD365" s="73"/>
      <c r="BE365" s="73"/>
      <c r="BF365" s="74"/>
      <c r="BG365" s="74"/>
      <c r="BH365" s="31" t="str">
        <f t="shared" si="124"/>
        <v/>
      </c>
      <c r="BI365" s="139"/>
      <c r="BJ365" s="84" t="str">
        <f>IF(ISBLANK(A365),"",VLOOKUP(LEFT(A365,1),Coordinate,2,FALSE))</f>
        <v/>
      </c>
      <c r="BK365" s="54">
        <f t="shared" si="127"/>
        <v>0</v>
      </c>
      <c r="BL365" s="303">
        <f t="shared" si="128"/>
        <v>0</v>
      </c>
      <c r="BM365" s="54" t="str">
        <f>IF(ISBLANK(A365),"",vlookup(LEFT(A365,1),Coordinate,9,false))</f>
        <v/>
      </c>
      <c r="BN365" s="54" t="str">
        <f>IF(ISBLANK(A365),"",VLOOKUP(MID(A365,2,1),Coordinate,9,false))</f>
        <v/>
      </c>
      <c r="BO365" s="54" t="str">
        <f>IF(ISBLANK(A365),"",VLOOKUP(MID(A365,3,1),Coordinate,9,false))</f>
        <v/>
      </c>
      <c r="BP365" s="54" t="str">
        <f>IF(ISBLANK(A365),"",VLOOKUP(MID(A365,4,1),Coordinate,9,false))</f>
        <v/>
      </c>
      <c r="BQ365" s="54" t="str">
        <f>IF(ISBLANK(A365),"",VLOOKUP(MID(A365,5,1),Coordinate,9,false))</f>
        <v/>
      </c>
      <c r="BR365" s="54" t="str">
        <f>IF(ISBLANK(A365),"",VLOOKUP(MID(A365,6,1),Coordinate,9,false))</f>
        <v/>
      </c>
      <c r="BS365" s="84" t="str">
        <f>IF(ISBLANK(A365),"",VLOOKUP(RIGHT(A365,1),Coordinate,9,false))</f>
        <v/>
      </c>
      <c r="BT365" s="53"/>
    </row>
    <row r="366">
      <c r="A366" s="305"/>
      <c r="B366" s="302" t="str">
        <f>IF(ISBLANK(A366),"",if(C366="","N",if(VLOOKUP(BL366,NewPlanet,3,false)=C366,"Y","N")))</f>
        <v/>
      </c>
      <c r="C366" s="438"/>
      <c r="D366" s="52"/>
      <c r="E366" s="52"/>
      <c r="F366" s="52"/>
      <c r="G366" s="52"/>
      <c r="H366" s="52"/>
      <c r="I366" s="54" t="str">
        <f t="shared" si="121"/>
        <v/>
      </c>
      <c r="J366" s="52"/>
      <c r="K366" s="52"/>
      <c r="L366" s="52"/>
      <c r="M366" s="52"/>
      <c r="N366" s="52"/>
      <c r="O366" s="54" t="str">
        <f t="shared" si="122"/>
        <v/>
      </c>
      <c r="P366" s="142"/>
      <c r="Q366" s="56"/>
      <c r="R366" s="143"/>
      <c r="S366" s="58"/>
      <c r="T366" s="144"/>
      <c r="U366" s="60"/>
      <c r="V366" s="61"/>
      <c r="W366" s="62"/>
      <c r="X366" s="52"/>
      <c r="Y366" s="63"/>
      <c r="Z366" s="52"/>
      <c r="AA366" s="52"/>
      <c r="AB366" s="52"/>
      <c r="AC366" s="65"/>
      <c r="AD366" s="52"/>
      <c r="AE366" s="52"/>
      <c r="AF366" s="52"/>
      <c r="AG366" s="65"/>
      <c r="AH366" s="52"/>
      <c r="AI366" s="52"/>
      <c r="AJ366" s="52"/>
      <c r="AK366" s="65"/>
      <c r="AL366" s="52"/>
      <c r="AM366" s="52"/>
      <c r="AN366" s="52"/>
      <c r="AO366" s="56"/>
      <c r="AP366" s="56"/>
      <c r="AQ366" s="58"/>
      <c r="AR366" s="58"/>
      <c r="AS366" s="60"/>
      <c r="AT366" s="60"/>
      <c r="AU366" s="61"/>
      <c r="AV366" s="62"/>
      <c r="AW366" s="31" t="str">
        <f t="shared" si="123"/>
        <v/>
      </c>
      <c r="AX366" s="63"/>
      <c r="AY366" s="69"/>
      <c r="AZ366" s="69"/>
      <c r="BA366" s="71"/>
      <c r="BB366" s="71"/>
      <c r="BC366" s="72"/>
      <c r="BD366" s="73"/>
      <c r="BE366" s="73"/>
      <c r="BF366" s="74"/>
      <c r="BG366" s="74"/>
      <c r="BH366" s="31" t="str">
        <f t="shared" si="124"/>
        <v/>
      </c>
      <c r="BI366" s="139"/>
      <c r="BJ366" s="84" t="str">
        <f>IF(ISBLANK(A366),"",VLOOKUP(LEFT(A366,1),Coordinate,2,FALSE))</f>
        <v/>
      </c>
      <c r="BK366" s="54">
        <f t="shared" si="127"/>
        <v>0</v>
      </c>
      <c r="BL366" s="303">
        <f t="shared" si="128"/>
        <v>0</v>
      </c>
      <c r="BM366" s="54" t="str">
        <f>IF(ISBLANK(A366),"",vlookup(LEFT(A366,1),Coordinate,9,false))</f>
        <v/>
      </c>
      <c r="BN366" s="54" t="str">
        <f>IF(ISBLANK(A366),"",VLOOKUP(MID(A366,2,1),Coordinate,9,false))</f>
        <v/>
      </c>
      <c r="BO366" s="54" t="str">
        <f>IF(ISBLANK(A366),"",VLOOKUP(MID(A366,3,1),Coordinate,9,false))</f>
        <v/>
      </c>
      <c r="BP366" s="54" t="str">
        <f>IF(ISBLANK(A366),"",VLOOKUP(MID(A366,4,1),Coordinate,9,false))</f>
        <v/>
      </c>
      <c r="BQ366" s="54" t="str">
        <f>IF(ISBLANK(A366),"",VLOOKUP(MID(A366,5,1),Coordinate,9,false))</f>
        <v/>
      </c>
      <c r="BR366" s="54" t="str">
        <f>IF(ISBLANK(A366),"",VLOOKUP(MID(A366,6,1),Coordinate,9,false))</f>
        <v/>
      </c>
      <c r="BS366" s="84" t="str">
        <f>IF(ISBLANK(A366),"",VLOOKUP(RIGHT(A366,1),Coordinate,9,false))</f>
        <v/>
      </c>
      <c r="BT366" s="52"/>
    </row>
    <row r="367">
      <c r="A367" s="305"/>
      <c r="B367" s="302" t="str">
        <f>IF(ISBLANK(A367),"",if(C367="","N",if(VLOOKUP(BL367,NewPlanet,3,false)=C367,"Y","N")))</f>
        <v/>
      </c>
      <c r="C367" s="438"/>
      <c r="D367" s="52"/>
      <c r="E367" s="52"/>
      <c r="F367" s="52"/>
      <c r="G367" s="52"/>
      <c r="H367" s="52"/>
      <c r="I367" s="54" t="str">
        <f t="shared" si="121"/>
        <v/>
      </c>
      <c r="J367" s="52"/>
      <c r="K367" s="52"/>
      <c r="L367" s="52"/>
      <c r="M367" s="52"/>
      <c r="N367" s="52"/>
      <c r="O367" s="54" t="str">
        <f t="shared" si="122"/>
        <v/>
      </c>
      <c r="P367" s="142"/>
      <c r="Q367" s="56"/>
      <c r="R367" s="143"/>
      <c r="S367" s="58"/>
      <c r="T367" s="144"/>
      <c r="U367" s="60"/>
      <c r="V367" s="61"/>
      <c r="W367" s="62"/>
      <c r="X367" s="52"/>
      <c r="Y367" s="63"/>
      <c r="Z367" s="52"/>
      <c r="AA367" s="52"/>
      <c r="AB367" s="52"/>
      <c r="AC367" s="65"/>
      <c r="AD367" s="52"/>
      <c r="AE367" s="52"/>
      <c r="AF367" s="52"/>
      <c r="AG367" s="65"/>
      <c r="AH367" s="52"/>
      <c r="AI367" s="52"/>
      <c r="AJ367" s="52"/>
      <c r="AK367" s="65"/>
      <c r="AL367" s="52"/>
      <c r="AM367" s="52"/>
      <c r="AN367" s="52"/>
      <c r="AO367" s="56"/>
      <c r="AP367" s="56"/>
      <c r="AQ367" s="58"/>
      <c r="AR367" s="58"/>
      <c r="AS367" s="60"/>
      <c r="AT367" s="60"/>
      <c r="AU367" s="61"/>
      <c r="AV367" s="62"/>
      <c r="AW367" s="31" t="str">
        <f t="shared" si="123"/>
        <v/>
      </c>
      <c r="AX367" s="63"/>
      <c r="AY367" s="69"/>
      <c r="AZ367" s="69"/>
      <c r="BA367" s="71"/>
      <c r="BB367" s="71"/>
      <c r="BC367" s="72"/>
      <c r="BD367" s="73"/>
      <c r="BE367" s="73"/>
      <c r="BF367" s="74"/>
      <c r="BG367" s="74"/>
      <c r="BH367" s="31" t="str">
        <f t="shared" si="124"/>
        <v/>
      </c>
      <c r="BI367" s="139"/>
      <c r="BJ367" s="84" t="str">
        <f>IF(ISBLANK(A367),"",VLOOKUP(LEFT(A367,1),Coordinate,2,FALSE))</f>
        <v/>
      </c>
      <c r="BK367" s="54">
        <f t="shared" si="127"/>
        <v>0</v>
      </c>
      <c r="BL367" s="303">
        <f t="shared" si="128"/>
        <v>0</v>
      </c>
      <c r="BM367" s="54" t="str">
        <f>IF(ISBLANK(A367),"",vlookup(LEFT(A367,1),Coordinate,9,false))</f>
        <v/>
      </c>
      <c r="BN367" s="54" t="str">
        <f>IF(ISBLANK(A367),"",VLOOKUP(MID(A367,2,1),Coordinate,9,false))</f>
        <v/>
      </c>
      <c r="BO367" s="54" t="str">
        <f>IF(ISBLANK(A367),"",VLOOKUP(MID(A367,3,1),Coordinate,9,false))</f>
        <v/>
      </c>
      <c r="BP367" s="54" t="str">
        <f>IF(ISBLANK(A367),"",VLOOKUP(MID(A367,4,1),Coordinate,9,false))</f>
        <v/>
      </c>
      <c r="BQ367" s="54" t="str">
        <f>IF(ISBLANK(A367),"",VLOOKUP(MID(A367,5,1),Coordinate,9,false))</f>
        <v/>
      </c>
      <c r="BR367" s="54" t="str">
        <f>IF(ISBLANK(A367),"",VLOOKUP(MID(A367,6,1),Coordinate,9,false))</f>
        <v/>
      </c>
      <c r="BS367" s="84" t="str">
        <f>IF(ISBLANK(A367),"",VLOOKUP(RIGHT(A367,1),Coordinate,9,false))</f>
        <v/>
      </c>
      <c r="BT367" s="53"/>
    </row>
    <row r="368">
      <c r="A368" s="305"/>
      <c r="B368" s="302" t="str">
        <f>IF(ISBLANK(A368),"",if(C368="","N",if(VLOOKUP(BL368,NewPlanet,3,false)=C368,"Y","N")))</f>
        <v/>
      </c>
      <c r="C368" s="438"/>
      <c r="D368" s="52"/>
      <c r="E368" s="52"/>
      <c r="F368" s="52"/>
      <c r="G368" s="52"/>
      <c r="H368" s="52"/>
      <c r="I368" s="54" t="str">
        <f t="shared" si="121"/>
        <v/>
      </c>
      <c r="J368" s="52"/>
      <c r="K368" s="52"/>
      <c r="L368" s="52"/>
      <c r="M368" s="52"/>
      <c r="N368" s="52"/>
      <c r="O368" s="54" t="str">
        <f t="shared" si="122"/>
        <v/>
      </c>
      <c r="P368" s="142"/>
      <c r="Q368" s="56"/>
      <c r="R368" s="143"/>
      <c r="S368" s="58"/>
      <c r="T368" s="144"/>
      <c r="U368" s="60"/>
      <c r="V368" s="61"/>
      <c r="W368" s="62"/>
      <c r="X368" s="52"/>
      <c r="Y368" s="63"/>
      <c r="Z368" s="52"/>
      <c r="AA368" s="52"/>
      <c r="AB368" s="52"/>
      <c r="AC368" s="65"/>
      <c r="AD368" s="52"/>
      <c r="AE368" s="52"/>
      <c r="AF368" s="52"/>
      <c r="AG368" s="65"/>
      <c r="AH368" s="52"/>
      <c r="AI368" s="52"/>
      <c r="AJ368" s="52"/>
      <c r="AK368" s="65"/>
      <c r="AL368" s="52"/>
      <c r="AM368" s="52"/>
      <c r="AN368" s="52"/>
      <c r="AO368" s="56"/>
      <c r="AP368" s="56"/>
      <c r="AQ368" s="58"/>
      <c r="AR368" s="58"/>
      <c r="AS368" s="60"/>
      <c r="AT368" s="60"/>
      <c r="AU368" s="61"/>
      <c r="AV368" s="62"/>
      <c r="AW368" s="31" t="str">
        <f t="shared" si="123"/>
        <v/>
      </c>
      <c r="AX368" s="63"/>
      <c r="AY368" s="69"/>
      <c r="AZ368" s="69"/>
      <c r="BA368" s="71"/>
      <c r="BB368" s="71"/>
      <c r="BC368" s="72"/>
      <c r="BD368" s="73"/>
      <c r="BE368" s="73"/>
      <c r="BF368" s="74"/>
      <c r="BG368" s="74"/>
      <c r="BH368" s="31" t="str">
        <f t="shared" si="124"/>
        <v/>
      </c>
      <c r="BI368" s="139"/>
      <c r="BJ368" s="84" t="str">
        <f>IF(ISBLANK(A368),"",VLOOKUP(LEFT(A368,1),Coordinate,2,FALSE))</f>
        <v/>
      </c>
      <c r="BK368" s="54">
        <f t="shared" si="127"/>
        <v>0</v>
      </c>
      <c r="BL368" s="303">
        <f t="shared" si="128"/>
        <v>0</v>
      </c>
      <c r="BM368" s="54" t="str">
        <f>IF(ISBLANK(A368),"",vlookup(LEFT(A368,1),Coordinate,9,false))</f>
        <v/>
      </c>
      <c r="BN368" s="54" t="str">
        <f>IF(ISBLANK(A368),"",VLOOKUP(MID(A368,2,1),Coordinate,9,false))</f>
        <v/>
      </c>
      <c r="BO368" s="54" t="str">
        <f>IF(ISBLANK(A368),"",VLOOKUP(MID(A368,3,1),Coordinate,9,false))</f>
        <v/>
      </c>
      <c r="BP368" s="54" t="str">
        <f>IF(ISBLANK(A368),"",VLOOKUP(MID(A368,4,1),Coordinate,9,false))</f>
        <v/>
      </c>
      <c r="BQ368" s="54" t="str">
        <f>IF(ISBLANK(A368),"",VLOOKUP(MID(A368,5,1),Coordinate,9,false))</f>
        <v/>
      </c>
      <c r="BR368" s="54" t="str">
        <f>IF(ISBLANK(A368),"",VLOOKUP(MID(A368,6,1),Coordinate,9,false))</f>
        <v/>
      </c>
      <c r="BS368" s="84" t="str">
        <f>IF(ISBLANK(A368),"",VLOOKUP(RIGHT(A368,1),Coordinate,9,false))</f>
        <v/>
      </c>
      <c r="BT368" s="53"/>
    </row>
    <row r="369">
      <c r="A369" s="305"/>
      <c r="B369" s="302" t="str">
        <f>IF(ISBLANK(A369),"",if(C369="","N",if(VLOOKUP(BL369,NewPlanet,3,false)=C369,"Y","N")))</f>
        <v/>
      </c>
      <c r="C369" s="438"/>
      <c r="D369" s="52"/>
      <c r="E369" s="52"/>
      <c r="F369" s="52"/>
      <c r="G369" s="52"/>
      <c r="H369" s="52"/>
      <c r="I369" s="54" t="str">
        <f t="shared" si="121"/>
        <v/>
      </c>
      <c r="J369" s="52"/>
      <c r="K369" s="52"/>
      <c r="L369" s="52"/>
      <c r="M369" s="52"/>
      <c r="N369" s="52"/>
      <c r="O369" s="54" t="str">
        <f t="shared" si="122"/>
        <v/>
      </c>
      <c r="P369" s="142"/>
      <c r="Q369" s="56"/>
      <c r="R369" s="143"/>
      <c r="S369" s="58"/>
      <c r="T369" s="144"/>
      <c r="U369" s="60"/>
      <c r="V369" s="61"/>
      <c r="W369" s="62"/>
      <c r="X369" s="52"/>
      <c r="Y369" s="63"/>
      <c r="Z369" s="52"/>
      <c r="AA369" s="52"/>
      <c r="AB369" s="52"/>
      <c r="AC369" s="65"/>
      <c r="AD369" s="52"/>
      <c r="AE369" s="52"/>
      <c r="AF369" s="52"/>
      <c r="AG369" s="65"/>
      <c r="AH369" s="52"/>
      <c r="AI369" s="52"/>
      <c r="AJ369" s="52"/>
      <c r="AK369" s="65"/>
      <c r="AL369" s="52"/>
      <c r="AM369" s="52"/>
      <c r="AN369" s="52"/>
      <c r="AO369" s="56"/>
      <c r="AP369" s="56"/>
      <c r="AQ369" s="58"/>
      <c r="AR369" s="58"/>
      <c r="AS369" s="60"/>
      <c r="AT369" s="60"/>
      <c r="AU369" s="61"/>
      <c r="AV369" s="62"/>
      <c r="AW369" s="31" t="str">
        <f t="shared" si="123"/>
        <v/>
      </c>
      <c r="AX369" s="63"/>
      <c r="AY369" s="69"/>
      <c r="AZ369" s="69"/>
      <c r="BA369" s="71"/>
      <c r="BB369" s="71"/>
      <c r="BC369" s="72"/>
      <c r="BD369" s="73"/>
      <c r="BE369" s="73"/>
      <c r="BF369" s="74"/>
      <c r="BG369" s="74"/>
      <c r="BH369" s="31" t="str">
        <f t="shared" si="124"/>
        <v/>
      </c>
      <c r="BI369" s="139"/>
      <c r="BJ369" s="84" t="str">
        <f>IF(ISBLANK(A369),"",VLOOKUP(LEFT(A369,1),Coordinate,2,FALSE))</f>
        <v/>
      </c>
      <c r="BK369" s="54">
        <f t="shared" si="127"/>
        <v>0</v>
      </c>
      <c r="BL369" s="303">
        <f t="shared" si="128"/>
        <v>0</v>
      </c>
      <c r="BM369" s="54" t="str">
        <f>IF(ISBLANK(A369),"",vlookup(LEFT(A369,1),Coordinate,9,false))</f>
        <v/>
      </c>
      <c r="BN369" s="54" t="str">
        <f>IF(ISBLANK(A369),"",VLOOKUP(MID(A369,2,1),Coordinate,9,false))</f>
        <v/>
      </c>
      <c r="BO369" s="54" t="str">
        <f>IF(ISBLANK(A369),"",VLOOKUP(MID(A369,3,1),Coordinate,9,false))</f>
        <v/>
      </c>
      <c r="BP369" s="54" t="str">
        <f>IF(ISBLANK(A369),"",VLOOKUP(MID(A369,4,1),Coordinate,9,false))</f>
        <v/>
      </c>
      <c r="BQ369" s="54" t="str">
        <f>IF(ISBLANK(A369),"",VLOOKUP(MID(A369,5,1),Coordinate,9,false))</f>
        <v/>
      </c>
      <c r="BR369" s="54" t="str">
        <f>IF(ISBLANK(A369),"",VLOOKUP(MID(A369,6,1),Coordinate,9,false))</f>
        <v/>
      </c>
      <c r="BS369" s="84" t="str">
        <f>IF(ISBLANK(A369),"",VLOOKUP(RIGHT(A369,1),Coordinate,9,false))</f>
        <v/>
      </c>
      <c r="BT369" s="53"/>
    </row>
    <row r="370">
      <c r="A370" s="305"/>
      <c r="B370" s="302" t="str">
        <f>IF(ISBLANK(A370),"",if(C370="","N",if(VLOOKUP(BL370,NewPlanet,3,false)=C370,"Y","N")))</f>
        <v/>
      </c>
      <c r="C370" s="438"/>
      <c r="D370" s="52"/>
      <c r="E370" s="52"/>
      <c r="F370" s="52"/>
      <c r="G370" s="52"/>
      <c r="H370" s="52"/>
      <c r="I370" s="54" t="str">
        <f t="shared" si="121"/>
        <v/>
      </c>
      <c r="J370" s="52"/>
      <c r="K370" s="52"/>
      <c r="L370" s="52"/>
      <c r="M370" s="52"/>
      <c r="N370" s="52"/>
      <c r="O370" s="54" t="str">
        <f t="shared" si="122"/>
        <v/>
      </c>
      <c r="P370" s="142"/>
      <c r="Q370" s="56"/>
      <c r="R370" s="143"/>
      <c r="S370" s="58"/>
      <c r="T370" s="144"/>
      <c r="U370" s="60"/>
      <c r="V370" s="61"/>
      <c r="W370" s="62"/>
      <c r="X370" s="52"/>
      <c r="Y370" s="63"/>
      <c r="Z370" s="52"/>
      <c r="AA370" s="52"/>
      <c r="AB370" s="52"/>
      <c r="AC370" s="65"/>
      <c r="AD370" s="52"/>
      <c r="AE370" s="52"/>
      <c r="AF370" s="52"/>
      <c r="AG370" s="65"/>
      <c r="AH370" s="52"/>
      <c r="AI370" s="52"/>
      <c r="AJ370" s="52"/>
      <c r="AK370" s="65"/>
      <c r="AL370" s="52"/>
      <c r="AM370" s="52"/>
      <c r="AN370" s="52"/>
      <c r="AO370" s="56"/>
      <c r="AP370" s="56"/>
      <c r="AQ370" s="58"/>
      <c r="AR370" s="58"/>
      <c r="AS370" s="60"/>
      <c r="AT370" s="60"/>
      <c r="AU370" s="61"/>
      <c r="AV370" s="62"/>
      <c r="AW370" s="31" t="str">
        <f t="shared" si="123"/>
        <v/>
      </c>
      <c r="AX370" s="63"/>
      <c r="AY370" s="69"/>
      <c r="AZ370" s="69"/>
      <c r="BA370" s="71"/>
      <c r="BB370" s="71"/>
      <c r="BC370" s="72"/>
      <c r="BD370" s="73"/>
      <c r="BE370" s="73"/>
      <c r="BF370" s="74"/>
      <c r="BG370" s="74"/>
      <c r="BH370" s="31" t="str">
        <f t="shared" si="124"/>
        <v/>
      </c>
      <c r="BI370" s="139"/>
      <c r="BJ370" s="84" t="str">
        <f>IF(ISBLANK(A370),"",VLOOKUP(LEFT(A370,1),Coordinate,2,FALSE))</f>
        <v/>
      </c>
      <c r="BK370" s="54">
        <f t="shared" si="127"/>
        <v>0</v>
      </c>
      <c r="BL370" s="303">
        <f t="shared" si="128"/>
        <v>0</v>
      </c>
      <c r="BM370" s="54" t="str">
        <f>IF(ISBLANK(A370),"",vlookup(LEFT(A370,1),Coordinate,9,false))</f>
        <v/>
      </c>
      <c r="BN370" s="54" t="str">
        <f>IF(ISBLANK(A370),"",VLOOKUP(MID(A370,2,1),Coordinate,9,false))</f>
        <v/>
      </c>
      <c r="BO370" s="54" t="str">
        <f>IF(ISBLANK(A370),"",VLOOKUP(MID(A370,3,1),Coordinate,9,false))</f>
        <v/>
      </c>
      <c r="BP370" s="54" t="str">
        <f>IF(ISBLANK(A370),"",VLOOKUP(MID(A370,4,1),Coordinate,9,false))</f>
        <v/>
      </c>
      <c r="BQ370" s="54" t="str">
        <f>IF(ISBLANK(A370),"",VLOOKUP(MID(A370,5,1),Coordinate,9,false))</f>
        <v/>
      </c>
      <c r="BR370" s="54" t="str">
        <f>IF(ISBLANK(A370),"",VLOOKUP(MID(A370,6,1),Coordinate,9,false))</f>
        <v/>
      </c>
      <c r="BS370" s="84" t="str">
        <f>IF(ISBLANK(A370),"",VLOOKUP(RIGHT(A370,1),Coordinate,9,false))</f>
        <v/>
      </c>
      <c r="BT370" s="53"/>
    </row>
    <row r="371">
      <c r="A371" s="305"/>
      <c r="B371" s="302" t="str">
        <f>IF(ISBLANK(A371),"",if(C371="","N",if(VLOOKUP(BL371,NewPlanet,3,false)=C371,"Y","N")))</f>
        <v/>
      </c>
      <c r="C371" s="438"/>
      <c r="D371" s="52"/>
      <c r="E371" s="52"/>
      <c r="F371" s="52"/>
      <c r="G371" s="52"/>
      <c r="H371" s="52"/>
      <c r="I371" s="54" t="str">
        <f t="shared" si="121"/>
        <v/>
      </c>
      <c r="J371" s="52"/>
      <c r="K371" s="52"/>
      <c r="L371" s="52"/>
      <c r="M371" s="52"/>
      <c r="N371" s="52"/>
      <c r="O371" s="54" t="str">
        <f t="shared" si="122"/>
        <v/>
      </c>
      <c r="P371" s="142"/>
      <c r="Q371" s="56"/>
      <c r="R371" s="143"/>
      <c r="S371" s="58"/>
      <c r="T371" s="144"/>
      <c r="U371" s="60"/>
      <c r="V371" s="61"/>
      <c r="W371" s="62"/>
      <c r="X371" s="52"/>
      <c r="Y371" s="63"/>
      <c r="Z371" s="52"/>
      <c r="AA371" s="52"/>
      <c r="AB371" s="52"/>
      <c r="AC371" s="65"/>
      <c r="AD371" s="52"/>
      <c r="AE371" s="52"/>
      <c r="AF371" s="52"/>
      <c r="AG371" s="65"/>
      <c r="AH371" s="52"/>
      <c r="AI371" s="52"/>
      <c r="AJ371" s="52"/>
      <c r="AK371" s="65"/>
      <c r="AL371" s="52"/>
      <c r="AM371" s="52"/>
      <c r="AN371" s="52"/>
      <c r="AO371" s="56"/>
      <c r="AP371" s="56"/>
      <c r="AQ371" s="58"/>
      <c r="AR371" s="58"/>
      <c r="AS371" s="60"/>
      <c r="AT371" s="60"/>
      <c r="AU371" s="61"/>
      <c r="AV371" s="62"/>
      <c r="AW371" s="31" t="str">
        <f t="shared" si="123"/>
        <v/>
      </c>
      <c r="AX371" s="63"/>
      <c r="AY371" s="69"/>
      <c r="AZ371" s="69"/>
      <c r="BA371" s="71"/>
      <c r="BB371" s="71"/>
      <c r="BC371" s="72"/>
      <c r="BD371" s="73"/>
      <c r="BE371" s="73"/>
      <c r="BF371" s="74"/>
      <c r="BG371" s="74"/>
      <c r="BH371" s="31" t="str">
        <f t="shared" si="124"/>
        <v/>
      </c>
      <c r="BI371" s="139"/>
      <c r="BJ371" s="84" t="str">
        <f>IF(ISBLANK(A371),"",VLOOKUP(LEFT(A371,1),Coordinate,2,FALSE))</f>
        <v/>
      </c>
      <c r="BK371" s="54">
        <f t="shared" si="127"/>
        <v>0</v>
      </c>
      <c r="BL371" s="303">
        <f t="shared" si="128"/>
        <v>0</v>
      </c>
      <c r="BM371" s="54" t="str">
        <f>IF(ISBLANK(A371),"",vlookup(LEFT(A371,1),Coordinate,9,false))</f>
        <v/>
      </c>
      <c r="BN371" s="54" t="str">
        <f>IF(ISBLANK(A371),"",VLOOKUP(MID(A371,2,1),Coordinate,9,false))</f>
        <v/>
      </c>
      <c r="BO371" s="54" t="str">
        <f>IF(ISBLANK(A371),"",VLOOKUP(MID(A371,3,1),Coordinate,9,false))</f>
        <v/>
      </c>
      <c r="BP371" s="54" t="str">
        <f>IF(ISBLANK(A371),"",VLOOKUP(MID(A371,4,1),Coordinate,9,false))</f>
        <v/>
      </c>
      <c r="BQ371" s="54" t="str">
        <f>IF(ISBLANK(A371),"",VLOOKUP(MID(A371,5,1),Coordinate,9,false))</f>
        <v/>
      </c>
      <c r="BR371" s="54" t="str">
        <f>IF(ISBLANK(A371),"",VLOOKUP(MID(A371,6,1),Coordinate,9,false))</f>
        <v/>
      </c>
      <c r="BS371" s="84" t="str">
        <f>IF(ISBLANK(A371),"",VLOOKUP(RIGHT(A371,1),Coordinate,9,false))</f>
        <v/>
      </c>
      <c r="BT371" s="53"/>
    </row>
    <row r="372">
      <c r="A372" s="305"/>
      <c r="B372" s="302" t="str">
        <f>IF(ISBLANK(A372),"",if(C372="","N",if(VLOOKUP(BL372,NewPlanet,3,false)=C372,"Y","N")))</f>
        <v/>
      </c>
      <c r="C372" s="438"/>
      <c r="D372" s="52"/>
      <c r="E372" s="52"/>
      <c r="F372" s="52"/>
      <c r="G372" s="52"/>
      <c r="H372" s="52"/>
      <c r="I372" s="54" t="str">
        <f t="shared" si="121"/>
        <v/>
      </c>
      <c r="J372" s="52"/>
      <c r="K372" s="52"/>
      <c r="L372" s="52"/>
      <c r="M372" s="52"/>
      <c r="N372" s="52"/>
      <c r="O372" s="54" t="str">
        <f t="shared" si="122"/>
        <v/>
      </c>
      <c r="P372" s="142"/>
      <c r="Q372" s="56"/>
      <c r="R372" s="143"/>
      <c r="S372" s="58"/>
      <c r="T372" s="144"/>
      <c r="U372" s="60"/>
      <c r="V372" s="61"/>
      <c r="W372" s="62"/>
      <c r="X372" s="52"/>
      <c r="Y372" s="63"/>
      <c r="Z372" s="52"/>
      <c r="AA372" s="52"/>
      <c r="AB372" s="52"/>
      <c r="AC372" s="65"/>
      <c r="AD372" s="52"/>
      <c r="AE372" s="52"/>
      <c r="AF372" s="52"/>
      <c r="AG372" s="65"/>
      <c r="AH372" s="52"/>
      <c r="AI372" s="52"/>
      <c r="AJ372" s="52"/>
      <c r="AK372" s="65"/>
      <c r="AL372" s="52"/>
      <c r="AM372" s="52"/>
      <c r="AN372" s="52"/>
      <c r="AO372" s="56"/>
      <c r="AP372" s="56"/>
      <c r="AQ372" s="58"/>
      <c r="AR372" s="58"/>
      <c r="AS372" s="60"/>
      <c r="AT372" s="60"/>
      <c r="AU372" s="61"/>
      <c r="AV372" s="62"/>
      <c r="AW372" s="31" t="str">
        <f t="shared" si="123"/>
        <v/>
      </c>
      <c r="AX372" s="63"/>
      <c r="AY372" s="69"/>
      <c r="AZ372" s="69"/>
      <c r="BA372" s="71"/>
      <c r="BB372" s="71"/>
      <c r="BC372" s="72"/>
      <c r="BD372" s="73"/>
      <c r="BE372" s="73"/>
      <c r="BF372" s="74"/>
      <c r="BG372" s="74"/>
      <c r="BH372" s="31" t="str">
        <f t="shared" si="124"/>
        <v/>
      </c>
      <c r="BI372" s="139"/>
      <c r="BJ372" s="84" t="str">
        <f>IF(ISBLANK(A372),"",VLOOKUP(LEFT(A372,1),Coordinate,2,FALSE))</f>
        <v/>
      </c>
      <c r="BK372" s="54">
        <f t="shared" si="127"/>
        <v>0</v>
      </c>
      <c r="BL372" s="303">
        <f t="shared" si="128"/>
        <v>0</v>
      </c>
      <c r="BM372" s="54" t="str">
        <f>IF(ISBLANK(A372),"",vlookup(LEFT(A372,1),Coordinate,9,false))</f>
        <v/>
      </c>
      <c r="BN372" s="54" t="str">
        <f>IF(ISBLANK(A372),"",VLOOKUP(MID(A372,2,1),Coordinate,9,false))</f>
        <v/>
      </c>
      <c r="BO372" s="54" t="str">
        <f>IF(ISBLANK(A372),"",VLOOKUP(MID(A372,3,1),Coordinate,9,false))</f>
        <v/>
      </c>
      <c r="BP372" s="54" t="str">
        <f>IF(ISBLANK(A372),"",VLOOKUP(MID(A372,4,1),Coordinate,9,false))</f>
        <v/>
      </c>
      <c r="BQ372" s="54" t="str">
        <f>IF(ISBLANK(A372),"",VLOOKUP(MID(A372,5,1),Coordinate,9,false))</f>
        <v/>
      </c>
      <c r="BR372" s="54" t="str">
        <f>IF(ISBLANK(A372),"",VLOOKUP(MID(A372,6,1),Coordinate,9,false))</f>
        <v/>
      </c>
      <c r="BS372" s="84" t="str">
        <f>IF(ISBLANK(A372),"",VLOOKUP(RIGHT(A372,1),Coordinate,9,false))</f>
        <v/>
      </c>
      <c r="BT372" s="53"/>
    </row>
    <row r="373">
      <c r="A373" s="305"/>
      <c r="B373" s="302" t="str">
        <f>IF(ISBLANK(A373),"",if(C373="","N",if(VLOOKUP(BL373,NewPlanet,3,false)=C373,"Y","N")))</f>
        <v/>
      </c>
      <c r="C373" s="438"/>
      <c r="D373" s="52"/>
      <c r="E373" s="52"/>
      <c r="F373" s="52"/>
      <c r="G373" s="52"/>
      <c r="H373" s="52"/>
      <c r="I373" s="54" t="str">
        <f t="shared" si="121"/>
        <v/>
      </c>
      <c r="J373" s="52"/>
      <c r="K373" s="52"/>
      <c r="L373" s="52"/>
      <c r="M373" s="52"/>
      <c r="N373" s="52"/>
      <c r="O373" s="54" t="str">
        <f t="shared" si="122"/>
        <v/>
      </c>
      <c r="P373" s="142"/>
      <c r="Q373" s="56"/>
      <c r="R373" s="143"/>
      <c r="S373" s="58"/>
      <c r="T373" s="144"/>
      <c r="U373" s="60"/>
      <c r="V373" s="61"/>
      <c r="W373" s="62"/>
      <c r="X373" s="52"/>
      <c r="Y373" s="63"/>
      <c r="Z373" s="52"/>
      <c r="AA373" s="52"/>
      <c r="AB373" s="52"/>
      <c r="AC373" s="65"/>
      <c r="AD373" s="52"/>
      <c r="AE373" s="52"/>
      <c r="AF373" s="52"/>
      <c r="AG373" s="65"/>
      <c r="AH373" s="52"/>
      <c r="AI373" s="52"/>
      <c r="AJ373" s="52"/>
      <c r="AK373" s="65"/>
      <c r="AL373" s="52"/>
      <c r="AM373" s="52"/>
      <c r="AN373" s="52"/>
      <c r="AO373" s="56"/>
      <c r="AP373" s="56"/>
      <c r="AQ373" s="58"/>
      <c r="AR373" s="58"/>
      <c r="AS373" s="60"/>
      <c r="AT373" s="60"/>
      <c r="AU373" s="61"/>
      <c r="AV373" s="62"/>
      <c r="AW373" s="31" t="str">
        <f t="shared" si="123"/>
        <v/>
      </c>
      <c r="AX373" s="63"/>
      <c r="AY373" s="69"/>
      <c r="AZ373" s="69"/>
      <c r="BA373" s="71"/>
      <c r="BB373" s="71"/>
      <c r="BC373" s="72"/>
      <c r="BD373" s="73"/>
      <c r="BE373" s="73"/>
      <c r="BF373" s="74"/>
      <c r="BG373" s="74"/>
      <c r="BH373" s="31" t="str">
        <f t="shared" si="124"/>
        <v/>
      </c>
      <c r="BI373" s="139"/>
      <c r="BJ373" s="84" t="str">
        <f>IF(ISBLANK(A373),"",VLOOKUP(LEFT(A373,1),Coordinate,2,FALSE))</f>
        <v/>
      </c>
      <c r="BK373" s="54">
        <f t="shared" si="127"/>
        <v>0</v>
      </c>
      <c r="BL373" s="303">
        <f t="shared" si="128"/>
        <v>0</v>
      </c>
      <c r="BM373" s="54" t="str">
        <f>IF(ISBLANK(A373),"",vlookup(LEFT(A373,1),Coordinate,9,false))</f>
        <v/>
      </c>
      <c r="BN373" s="54" t="str">
        <f>IF(ISBLANK(A373),"",VLOOKUP(MID(A373,2,1),Coordinate,9,false))</f>
        <v/>
      </c>
      <c r="BO373" s="54" t="str">
        <f>IF(ISBLANK(A373),"",VLOOKUP(MID(A373,3,1),Coordinate,9,false))</f>
        <v/>
      </c>
      <c r="BP373" s="54" t="str">
        <f>IF(ISBLANK(A373),"",VLOOKUP(MID(A373,4,1),Coordinate,9,false))</f>
        <v/>
      </c>
      <c r="BQ373" s="54" t="str">
        <f>IF(ISBLANK(A373),"",VLOOKUP(MID(A373,5,1),Coordinate,9,false))</f>
        <v/>
      </c>
      <c r="BR373" s="54" t="str">
        <f>IF(ISBLANK(A373),"",VLOOKUP(MID(A373,6,1),Coordinate,9,false))</f>
        <v/>
      </c>
      <c r="BS373" s="84" t="str">
        <f>IF(ISBLANK(A373),"",VLOOKUP(RIGHT(A373,1),Coordinate,9,false))</f>
        <v/>
      </c>
      <c r="BT373" s="53"/>
    </row>
    <row r="374">
      <c r="A374" s="305"/>
      <c r="B374" s="302" t="str">
        <f>IF(ISBLANK(A374),"",if(C374="","N",if(VLOOKUP(BL374,NewPlanet,3,false)=C374,"Y","N")))</f>
        <v/>
      </c>
      <c r="C374" s="438"/>
      <c r="D374" s="52"/>
      <c r="E374" s="52"/>
      <c r="F374" s="52"/>
      <c r="G374" s="52"/>
      <c r="H374" s="52"/>
      <c r="I374" s="54" t="str">
        <f t="shared" si="121"/>
        <v/>
      </c>
      <c r="J374" s="52"/>
      <c r="K374" s="52"/>
      <c r="L374" s="52"/>
      <c r="M374" s="52"/>
      <c r="N374" s="52"/>
      <c r="O374" s="54" t="str">
        <f t="shared" si="122"/>
        <v/>
      </c>
      <c r="P374" s="142"/>
      <c r="Q374" s="56"/>
      <c r="R374" s="143"/>
      <c r="S374" s="58"/>
      <c r="T374" s="144"/>
      <c r="U374" s="60"/>
      <c r="V374" s="61"/>
      <c r="W374" s="62"/>
      <c r="X374" s="52"/>
      <c r="Y374" s="63"/>
      <c r="Z374" s="52"/>
      <c r="AA374" s="52"/>
      <c r="AB374" s="52"/>
      <c r="AC374" s="65"/>
      <c r="AD374" s="52"/>
      <c r="AE374" s="52"/>
      <c r="AF374" s="52"/>
      <c r="AG374" s="65"/>
      <c r="AH374" s="52"/>
      <c r="AI374" s="52"/>
      <c r="AJ374" s="52"/>
      <c r="AK374" s="65"/>
      <c r="AL374" s="52"/>
      <c r="AM374" s="52"/>
      <c r="AN374" s="52"/>
      <c r="AO374" s="56"/>
      <c r="AP374" s="56"/>
      <c r="AQ374" s="58"/>
      <c r="AR374" s="58"/>
      <c r="AS374" s="60"/>
      <c r="AT374" s="60"/>
      <c r="AU374" s="61"/>
      <c r="AV374" s="62"/>
      <c r="AW374" s="31" t="str">
        <f t="shared" si="123"/>
        <v/>
      </c>
      <c r="AX374" s="63"/>
      <c r="AY374" s="69"/>
      <c r="AZ374" s="69"/>
      <c r="BA374" s="71"/>
      <c r="BB374" s="71"/>
      <c r="BC374" s="72"/>
      <c r="BD374" s="73"/>
      <c r="BE374" s="73"/>
      <c r="BF374" s="74"/>
      <c r="BG374" s="74"/>
      <c r="BH374" s="31" t="str">
        <f t="shared" si="124"/>
        <v/>
      </c>
      <c r="BI374" s="139"/>
      <c r="BJ374" s="84" t="str">
        <f>IF(ISBLANK(A374),"",VLOOKUP(LEFT(A374,1),Coordinate,2,FALSE))</f>
        <v/>
      </c>
      <c r="BK374" s="54">
        <f t="shared" si="127"/>
        <v>0</v>
      </c>
      <c r="BL374" s="303">
        <f t="shared" si="128"/>
        <v>0</v>
      </c>
      <c r="BM374" s="54" t="str">
        <f>IF(ISBLANK(A374),"",vlookup(LEFT(A374,1),Coordinate,9,false))</f>
        <v/>
      </c>
      <c r="BN374" s="54" t="str">
        <f>IF(ISBLANK(A374),"",VLOOKUP(MID(A374,2,1),Coordinate,9,false))</f>
        <v/>
      </c>
      <c r="BO374" s="54" t="str">
        <f>IF(ISBLANK(A374),"",VLOOKUP(MID(A374,3,1),Coordinate,9,false))</f>
        <v/>
      </c>
      <c r="BP374" s="54" t="str">
        <f>IF(ISBLANK(A374),"",VLOOKUP(MID(A374,4,1),Coordinate,9,false))</f>
        <v/>
      </c>
      <c r="BQ374" s="54" t="str">
        <f>IF(ISBLANK(A374),"",VLOOKUP(MID(A374,5,1),Coordinate,9,false))</f>
        <v/>
      </c>
      <c r="BR374" s="54" t="str">
        <f>IF(ISBLANK(A374),"",VLOOKUP(MID(A374,6,1),Coordinate,9,false))</f>
        <v/>
      </c>
      <c r="BS374" s="84" t="str">
        <f>IF(ISBLANK(A374),"",VLOOKUP(RIGHT(A374,1),Coordinate,9,false))</f>
        <v/>
      </c>
      <c r="BT374" s="53"/>
    </row>
    <row r="375">
      <c r="A375" s="305"/>
      <c r="B375" s="302" t="str">
        <f>IF(ISBLANK(A375),"",if(C375="","N",if(VLOOKUP(BL375,NewPlanet,3,false)=C375,"Y","N")))</f>
        <v/>
      </c>
      <c r="C375" s="438"/>
      <c r="D375" s="52"/>
      <c r="E375" s="52"/>
      <c r="F375" s="52"/>
      <c r="G375" s="52"/>
      <c r="H375" s="52"/>
      <c r="I375" s="54" t="str">
        <f t="shared" si="121"/>
        <v/>
      </c>
      <c r="J375" s="52"/>
      <c r="K375" s="52"/>
      <c r="L375" s="52"/>
      <c r="M375" s="52"/>
      <c r="N375" s="52"/>
      <c r="O375" s="54" t="str">
        <f t="shared" si="122"/>
        <v/>
      </c>
      <c r="P375" s="142"/>
      <c r="Q375" s="56"/>
      <c r="R375" s="143"/>
      <c r="S375" s="58"/>
      <c r="T375" s="144"/>
      <c r="U375" s="60"/>
      <c r="V375" s="61"/>
      <c r="W375" s="62"/>
      <c r="X375" s="52"/>
      <c r="Y375" s="63"/>
      <c r="Z375" s="52"/>
      <c r="AA375" s="52"/>
      <c r="AB375" s="52"/>
      <c r="AC375" s="65"/>
      <c r="AD375" s="52"/>
      <c r="AE375" s="52"/>
      <c r="AF375" s="52"/>
      <c r="AG375" s="65"/>
      <c r="AH375" s="52"/>
      <c r="AI375" s="52"/>
      <c r="AJ375" s="52"/>
      <c r="AK375" s="65"/>
      <c r="AL375" s="52"/>
      <c r="AM375" s="52"/>
      <c r="AN375" s="52"/>
      <c r="AO375" s="56"/>
      <c r="AP375" s="56"/>
      <c r="AQ375" s="58"/>
      <c r="AR375" s="58"/>
      <c r="AS375" s="60"/>
      <c r="AT375" s="60"/>
      <c r="AU375" s="61"/>
      <c r="AV375" s="62"/>
      <c r="AW375" s="31" t="str">
        <f t="shared" si="123"/>
        <v/>
      </c>
      <c r="AX375" s="63"/>
      <c r="AY375" s="69"/>
      <c r="AZ375" s="69"/>
      <c r="BA375" s="71"/>
      <c r="BB375" s="71"/>
      <c r="BC375" s="72"/>
      <c r="BD375" s="73"/>
      <c r="BE375" s="73"/>
      <c r="BF375" s="74"/>
      <c r="BG375" s="74"/>
      <c r="BH375" s="31" t="str">
        <f t="shared" si="124"/>
        <v/>
      </c>
      <c r="BI375" s="139"/>
      <c r="BJ375" s="84" t="str">
        <f>IF(ISBLANK(A375),"",VLOOKUP(LEFT(A375,1),Coordinate,2,FALSE))</f>
        <v/>
      </c>
      <c r="BK375" s="54">
        <f t="shared" si="127"/>
        <v>0</v>
      </c>
      <c r="BL375" s="303">
        <f t="shared" si="128"/>
        <v>0</v>
      </c>
      <c r="BM375" s="54" t="str">
        <f>IF(ISBLANK(A375),"",vlookup(LEFT(A375,1),Coordinate,9,false))</f>
        <v/>
      </c>
      <c r="BN375" s="54" t="str">
        <f>IF(ISBLANK(A375),"",VLOOKUP(MID(A375,2,1),Coordinate,9,false))</f>
        <v/>
      </c>
      <c r="BO375" s="54" t="str">
        <f>IF(ISBLANK(A375),"",VLOOKUP(MID(A375,3,1),Coordinate,9,false))</f>
        <v/>
      </c>
      <c r="BP375" s="54" t="str">
        <f>IF(ISBLANK(A375),"",VLOOKUP(MID(A375,4,1),Coordinate,9,false))</f>
        <v/>
      </c>
      <c r="BQ375" s="54" t="str">
        <f>IF(ISBLANK(A375),"",VLOOKUP(MID(A375,5,1),Coordinate,9,false))</f>
        <v/>
      </c>
      <c r="BR375" s="54" t="str">
        <f>IF(ISBLANK(A375),"",VLOOKUP(MID(A375,6,1),Coordinate,9,false))</f>
        <v/>
      </c>
      <c r="BS375" s="84" t="str">
        <f>IF(ISBLANK(A375),"",VLOOKUP(RIGHT(A375,1),Coordinate,9,false))</f>
        <v/>
      </c>
      <c r="BT375" s="53"/>
    </row>
    <row r="376">
      <c r="A376" s="305"/>
      <c r="B376" s="302" t="str">
        <f>IF(ISBLANK(A376),"",if(C376="","N",if(VLOOKUP(BL376,NewPlanet,3,false)=C376,"Y","N")))</f>
        <v/>
      </c>
      <c r="C376" s="438"/>
      <c r="D376" s="52"/>
      <c r="E376" s="52"/>
      <c r="F376" s="52"/>
      <c r="G376" s="52"/>
      <c r="H376" s="52"/>
      <c r="I376" s="54" t="str">
        <f t="shared" si="121"/>
        <v/>
      </c>
      <c r="J376" s="52"/>
      <c r="K376" s="52"/>
      <c r="L376" s="52"/>
      <c r="M376" s="52"/>
      <c r="N376" s="52"/>
      <c r="O376" s="54" t="str">
        <f t="shared" si="122"/>
        <v/>
      </c>
      <c r="P376" s="142"/>
      <c r="Q376" s="56"/>
      <c r="R376" s="143"/>
      <c r="S376" s="58"/>
      <c r="T376" s="144"/>
      <c r="U376" s="60"/>
      <c r="V376" s="61"/>
      <c r="W376" s="62"/>
      <c r="X376" s="52"/>
      <c r="Y376" s="63"/>
      <c r="Z376" s="52"/>
      <c r="AA376" s="52"/>
      <c r="AB376" s="52"/>
      <c r="AC376" s="65"/>
      <c r="AD376" s="52"/>
      <c r="AE376" s="52"/>
      <c r="AF376" s="52"/>
      <c r="AG376" s="65"/>
      <c r="AH376" s="52"/>
      <c r="AI376" s="52"/>
      <c r="AJ376" s="52"/>
      <c r="AK376" s="65"/>
      <c r="AL376" s="52"/>
      <c r="AM376" s="52"/>
      <c r="AN376" s="52"/>
      <c r="AO376" s="56"/>
      <c r="AP376" s="56"/>
      <c r="AQ376" s="58"/>
      <c r="AR376" s="58"/>
      <c r="AS376" s="60"/>
      <c r="AT376" s="60"/>
      <c r="AU376" s="61"/>
      <c r="AV376" s="62"/>
      <c r="AW376" s="31" t="str">
        <f t="shared" si="123"/>
        <v/>
      </c>
      <c r="AX376" s="63"/>
      <c r="AY376" s="69"/>
      <c r="AZ376" s="69"/>
      <c r="BA376" s="71"/>
      <c r="BB376" s="71"/>
      <c r="BC376" s="72"/>
      <c r="BD376" s="73"/>
      <c r="BE376" s="73"/>
      <c r="BF376" s="74"/>
      <c r="BG376" s="74"/>
      <c r="BH376" s="31" t="str">
        <f t="shared" si="124"/>
        <v/>
      </c>
      <c r="BI376" s="139"/>
      <c r="BJ376" s="84" t="str">
        <f>IF(ISBLANK(A376),"",VLOOKUP(LEFT(A376,1),Coordinate,2,FALSE))</f>
        <v/>
      </c>
      <c r="BK376" s="54">
        <f t="shared" si="127"/>
        <v>0</v>
      </c>
      <c r="BL376" s="303">
        <f t="shared" si="128"/>
        <v>0</v>
      </c>
      <c r="BM376" s="54" t="str">
        <f>IF(ISBLANK(A376),"",vlookup(LEFT(A376,1),Coordinate,9,false))</f>
        <v/>
      </c>
      <c r="BN376" s="54" t="str">
        <f>IF(ISBLANK(A376),"",VLOOKUP(MID(A376,2,1),Coordinate,9,false))</f>
        <v/>
      </c>
      <c r="BO376" s="54" t="str">
        <f>IF(ISBLANK(A376),"",VLOOKUP(MID(A376,3,1),Coordinate,9,false))</f>
        <v/>
      </c>
      <c r="BP376" s="54" t="str">
        <f>IF(ISBLANK(A376),"",VLOOKUP(MID(A376,4,1),Coordinate,9,false))</f>
        <v/>
      </c>
      <c r="BQ376" s="54" t="str">
        <f>IF(ISBLANK(A376),"",VLOOKUP(MID(A376,5,1),Coordinate,9,false))</f>
        <v/>
      </c>
      <c r="BR376" s="54" t="str">
        <f>IF(ISBLANK(A376),"",VLOOKUP(MID(A376,6,1),Coordinate,9,false))</f>
        <v/>
      </c>
      <c r="BS376" s="84" t="str">
        <f>IF(ISBLANK(A376),"",VLOOKUP(RIGHT(A376,1),Coordinate,9,false))</f>
        <v/>
      </c>
      <c r="BT376" s="53"/>
    </row>
    <row r="377">
      <c r="A377" s="305"/>
      <c r="B377" s="302" t="str">
        <f>IF(ISBLANK(A377),"",if(C377="","N",if(VLOOKUP(BL377,NewPlanet,3,false)=C377,"Y","N")))</f>
        <v/>
      </c>
      <c r="C377" s="438"/>
      <c r="D377" s="52"/>
      <c r="E377" s="52"/>
      <c r="F377" s="52"/>
      <c r="G377" s="52"/>
      <c r="H377" s="52"/>
      <c r="I377" s="54" t="str">
        <f t="shared" si="121"/>
        <v/>
      </c>
      <c r="J377" s="52"/>
      <c r="K377" s="52"/>
      <c r="L377" s="52"/>
      <c r="M377" s="52"/>
      <c r="N377" s="52"/>
      <c r="O377" s="54" t="str">
        <f t="shared" si="122"/>
        <v/>
      </c>
      <c r="P377" s="142"/>
      <c r="Q377" s="56"/>
      <c r="R377" s="143"/>
      <c r="S377" s="58"/>
      <c r="T377" s="144"/>
      <c r="U377" s="60"/>
      <c r="V377" s="61"/>
      <c r="W377" s="62"/>
      <c r="X377" s="52"/>
      <c r="Y377" s="63"/>
      <c r="Z377" s="52"/>
      <c r="AA377" s="52"/>
      <c r="AB377" s="52"/>
      <c r="AC377" s="65"/>
      <c r="AD377" s="52"/>
      <c r="AE377" s="52"/>
      <c r="AF377" s="52"/>
      <c r="AG377" s="65"/>
      <c r="AH377" s="52"/>
      <c r="AI377" s="52"/>
      <c r="AJ377" s="52"/>
      <c r="AK377" s="65"/>
      <c r="AL377" s="52"/>
      <c r="AM377" s="52"/>
      <c r="AN377" s="52"/>
      <c r="AO377" s="56"/>
      <c r="AP377" s="56"/>
      <c r="AQ377" s="58"/>
      <c r="AR377" s="58"/>
      <c r="AS377" s="60"/>
      <c r="AT377" s="60"/>
      <c r="AU377" s="61"/>
      <c r="AV377" s="62"/>
      <c r="AW377" s="31" t="str">
        <f t="shared" si="123"/>
        <v/>
      </c>
      <c r="AX377" s="63"/>
      <c r="AY377" s="69"/>
      <c r="AZ377" s="69"/>
      <c r="BA377" s="71"/>
      <c r="BB377" s="71"/>
      <c r="BC377" s="72"/>
      <c r="BD377" s="73"/>
      <c r="BE377" s="73"/>
      <c r="BF377" s="74"/>
      <c r="BG377" s="74"/>
      <c r="BH377" s="31" t="str">
        <f t="shared" si="124"/>
        <v/>
      </c>
      <c r="BI377" s="139"/>
      <c r="BJ377" s="84" t="str">
        <f>IF(ISBLANK(A377),"",VLOOKUP(LEFT(A377,1),Coordinate,2,FALSE))</f>
        <v/>
      </c>
      <c r="BK377" s="54">
        <f t="shared" si="127"/>
        <v>0</v>
      </c>
      <c r="BL377" s="303">
        <f t="shared" si="128"/>
        <v>0</v>
      </c>
      <c r="BM377" s="54" t="str">
        <f>IF(ISBLANK(A377),"",vlookup(LEFT(A377,1),Coordinate,9,false))</f>
        <v/>
      </c>
      <c r="BN377" s="54" t="str">
        <f>IF(ISBLANK(A377),"",VLOOKUP(MID(A377,2,1),Coordinate,9,false))</f>
        <v/>
      </c>
      <c r="BO377" s="54" t="str">
        <f>IF(ISBLANK(A377),"",VLOOKUP(MID(A377,3,1),Coordinate,9,false))</f>
        <v/>
      </c>
      <c r="BP377" s="54" t="str">
        <f>IF(ISBLANK(A377),"",VLOOKUP(MID(A377,4,1),Coordinate,9,false))</f>
        <v/>
      </c>
      <c r="BQ377" s="54" t="str">
        <f>IF(ISBLANK(A377),"",VLOOKUP(MID(A377,5,1),Coordinate,9,false))</f>
        <v/>
      </c>
      <c r="BR377" s="54" t="str">
        <f>IF(ISBLANK(A377),"",VLOOKUP(MID(A377,6,1),Coordinate,9,false))</f>
        <v/>
      </c>
      <c r="BS377" s="84" t="str">
        <f>IF(ISBLANK(A377),"",VLOOKUP(RIGHT(A377,1),Coordinate,9,false))</f>
        <v/>
      </c>
      <c r="BT377" s="52"/>
    </row>
    <row r="378">
      <c r="A378" s="305"/>
      <c r="B378" s="302" t="str">
        <f>IF(ISBLANK(A378),"",if(C378="","N",if(VLOOKUP(BL378,NewPlanet,3,false)=C378,"Y","N")))</f>
        <v/>
      </c>
      <c r="C378" s="438"/>
      <c r="D378" s="52"/>
      <c r="E378" s="52"/>
      <c r="F378" s="52"/>
      <c r="G378" s="52"/>
      <c r="H378" s="52"/>
      <c r="I378" s="54" t="str">
        <f t="shared" si="121"/>
        <v/>
      </c>
      <c r="J378" s="52"/>
      <c r="K378" s="52"/>
      <c r="L378" s="52"/>
      <c r="M378" s="52"/>
      <c r="N378" s="52"/>
      <c r="O378" s="54" t="str">
        <f t="shared" si="122"/>
        <v/>
      </c>
      <c r="P378" s="142"/>
      <c r="Q378" s="56"/>
      <c r="R378" s="143"/>
      <c r="S378" s="58"/>
      <c r="T378" s="144"/>
      <c r="U378" s="60"/>
      <c r="V378" s="61"/>
      <c r="W378" s="62"/>
      <c r="X378" s="52"/>
      <c r="Y378" s="63"/>
      <c r="Z378" s="52"/>
      <c r="AA378" s="52"/>
      <c r="AB378" s="52"/>
      <c r="AC378" s="65"/>
      <c r="AD378" s="52"/>
      <c r="AE378" s="52"/>
      <c r="AF378" s="52"/>
      <c r="AG378" s="65"/>
      <c r="AH378" s="52"/>
      <c r="AI378" s="52"/>
      <c r="AJ378" s="52"/>
      <c r="AK378" s="65"/>
      <c r="AL378" s="52"/>
      <c r="AM378" s="52"/>
      <c r="AN378" s="52"/>
      <c r="AO378" s="56"/>
      <c r="AP378" s="56"/>
      <c r="AQ378" s="58"/>
      <c r="AR378" s="58"/>
      <c r="AS378" s="60"/>
      <c r="AT378" s="60"/>
      <c r="AU378" s="61"/>
      <c r="AV378" s="62"/>
      <c r="AW378" s="31" t="str">
        <f t="shared" si="123"/>
        <v/>
      </c>
      <c r="AX378" s="63"/>
      <c r="AY378" s="69"/>
      <c r="AZ378" s="69"/>
      <c r="BA378" s="71"/>
      <c r="BB378" s="71"/>
      <c r="BC378" s="72"/>
      <c r="BD378" s="73"/>
      <c r="BE378" s="73"/>
      <c r="BF378" s="74"/>
      <c r="BG378" s="74"/>
      <c r="BH378" s="31" t="str">
        <f t="shared" si="124"/>
        <v/>
      </c>
      <c r="BI378" s="139"/>
      <c r="BJ378" s="84" t="str">
        <f>IF(ISBLANK(A378),"",VLOOKUP(LEFT(A378,1),Coordinate,2,FALSE))</f>
        <v/>
      </c>
      <c r="BK378" s="54">
        <f t="shared" si="127"/>
        <v>0</v>
      </c>
      <c r="BL378" s="303">
        <f t="shared" si="128"/>
        <v>0</v>
      </c>
      <c r="BM378" s="54" t="str">
        <f>IF(ISBLANK(A378),"",vlookup(LEFT(A378,1),Coordinate,9,false))</f>
        <v/>
      </c>
      <c r="BN378" s="54" t="str">
        <f>IF(ISBLANK(A378),"",VLOOKUP(MID(A378,2,1),Coordinate,9,false))</f>
        <v/>
      </c>
      <c r="BO378" s="54" t="str">
        <f>IF(ISBLANK(A378),"",VLOOKUP(MID(A378,3,1),Coordinate,9,false))</f>
        <v/>
      </c>
      <c r="BP378" s="54" t="str">
        <f>IF(ISBLANK(A378),"",VLOOKUP(MID(A378,4,1),Coordinate,9,false))</f>
        <v/>
      </c>
      <c r="BQ378" s="54" t="str">
        <f>IF(ISBLANK(A378),"",VLOOKUP(MID(A378,5,1),Coordinate,9,false))</f>
        <v/>
      </c>
      <c r="BR378" s="54" t="str">
        <f>IF(ISBLANK(A378),"",VLOOKUP(MID(A378,6,1),Coordinate,9,false))</f>
        <v/>
      </c>
      <c r="BS378" s="84" t="str">
        <f>IF(ISBLANK(A378),"",VLOOKUP(RIGHT(A378,1),Coordinate,9,false))</f>
        <v/>
      </c>
      <c r="BT378" s="52"/>
    </row>
    <row r="379">
      <c r="A379" s="305"/>
      <c r="B379" s="302" t="str">
        <f>IF(ISBLANK(A379),"",if(C379="","N",if(VLOOKUP(BL379,NewPlanet,3,false)=C379,"Y","N")))</f>
        <v/>
      </c>
      <c r="C379" s="438"/>
      <c r="D379" s="52"/>
      <c r="E379" s="52"/>
      <c r="F379" s="52"/>
      <c r="G379" s="52"/>
      <c r="H379" s="52"/>
      <c r="I379" s="54" t="str">
        <f t="shared" si="121"/>
        <v/>
      </c>
      <c r="J379" s="52"/>
      <c r="K379" s="52"/>
      <c r="L379" s="52"/>
      <c r="M379" s="52"/>
      <c r="N379" s="52"/>
      <c r="O379" s="54" t="str">
        <f t="shared" si="122"/>
        <v/>
      </c>
      <c r="P379" s="142"/>
      <c r="Q379" s="56"/>
      <c r="R379" s="143"/>
      <c r="S379" s="58"/>
      <c r="T379" s="144"/>
      <c r="U379" s="60"/>
      <c r="V379" s="61"/>
      <c r="W379" s="62"/>
      <c r="X379" s="52"/>
      <c r="Y379" s="63"/>
      <c r="Z379" s="52"/>
      <c r="AA379" s="52"/>
      <c r="AB379" s="52"/>
      <c r="AC379" s="65"/>
      <c r="AD379" s="52"/>
      <c r="AE379" s="52"/>
      <c r="AF379" s="52"/>
      <c r="AG379" s="65"/>
      <c r="AH379" s="52"/>
      <c r="AI379" s="52"/>
      <c r="AJ379" s="52"/>
      <c r="AK379" s="65"/>
      <c r="AL379" s="52"/>
      <c r="AM379" s="52"/>
      <c r="AN379" s="52"/>
      <c r="AO379" s="56"/>
      <c r="AP379" s="56"/>
      <c r="AQ379" s="58"/>
      <c r="AR379" s="58"/>
      <c r="AS379" s="60"/>
      <c r="AT379" s="60"/>
      <c r="AU379" s="61"/>
      <c r="AV379" s="62"/>
      <c r="AW379" s="31" t="str">
        <f t="shared" si="123"/>
        <v/>
      </c>
      <c r="AX379" s="63"/>
      <c r="AY379" s="69"/>
      <c r="AZ379" s="69"/>
      <c r="BA379" s="71"/>
      <c r="BB379" s="71"/>
      <c r="BC379" s="72"/>
      <c r="BD379" s="73"/>
      <c r="BE379" s="73"/>
      <c r="BF379" s="74"/>
      <c r="BG379" s="74"/>
      <c r="BH379" s="31" t="str">
        <f t="shared" si="124"/>
        <v/>
      </c>
      <c r="BI379" s="139"/>
      <c r="BJ379" s="84" t="str">
        <f>IF(ISBLANK(A379),"",VLOOKUP(LEFT(A379,1),Coordinate,2,FALSE))</f>
        <v/>
      </c>
      <c r="BK379" s="54">
        <f t="shared" si="127"/>
        <v>0</v>
      </c>
      <c r="BL379" s="303">
        <f t="shared" si="128"/>
        <v>0</v>
      </c>
      <c r="BM379" s="54" t="str">
        <f>IF(ISBLANK(A379),"",vlookup(LEFT(A379,1),Coordinate,9,false))</f>
        <v/>
      </c>
      <c r="BN379" s="54" t="str">
        <f>IF(ISBLANK(A379),"",VLOOKUP(MID(A379,2,1),Coordinate,9,false))</f>
        <v/>
      </c>
      <c r="BO379" s="54" t="str">
        <f>IF(ISBLANK(A379),"",VLOOKUP(MID(A379,3,1),Coordinate,9,false))</f>
        <v/>
      </c>
      <c r="BP379" s="54" t="str">
        <f>IF(ISBLANK(A379),"",VLOOKUP(MID(A379,4,1),Coordinate,9,false))</f>
        <v/>
      </c>
      <c r="BQ379" s="54" t="str">
        <f>IF(ISBLANK(A379),"",VLOOKUP(MID(A379,5,1),Coordinate,9,false))</f>
        <v/>
      </c>
      <c r="BR379" s="54" t="str">
        <f>IF(ISBLANK(A379),"",VLOOKUP(MID(A379,6,1),Coordinate,9,false))</f>
        <v/>
      </c>
      <c r="BS379" s="84" t="str">
        <f>IF(ISBLANK(A379),"",VLOOKUP(RIGHT(A379,1),Coordinate,9,false))</f>
        <v/>
      </c>
      <c r="BT379" s="52"/>
    </row>
    <row r="380">
      <c r="A380" s="305"/>
      <c r="B380" s="302" t="str">
        <f>IF(ISBLANK(A380),"",if(C380="","N",if(VLOOKUP(BL380,NewPlanet,3,false)=C380,"Y","N")))</f>
        <v/>
      </c>
      <c r="C380" s="438"/>
      <c r="D380" s="52"/>
      <c r="E380" s="52"/>
      <c r="F380" s="52"/>
      <c r="G380" s="52"/>
      <c r="H380" s="52"/>
      <c r="I380" s="54" t="str">
        <f t="shared" si="121"/>
        <v/>
      </c>
      <c r="J380" s="52"/>
      <c r="K380" s="52"/>
      <c r="L380" s="52"/>
      <c r="M380" s="52"/>
      <c r="N380" s="52"/>
      <c r="O380" s="54" t="str">
        <f t="shared" si="122"/>
        <v/>
      </c>
      <c r="P380" s="142"/>
      <c r="Q380" s="56"/>
      <c r="R380" s="143"/>
      <c r="S380" s="58"/>
      <c r="T380" s="144"/>
      <c r="U380" s="60"/>
      <c r="V380" s="61"/>
      <c r="W380" s="62"/>
      <c r="X380" s="52"/>
      <c r="Y380" s="63"/>
      <c r="Z380" s="52"/>
      <c r="AA380" s="52"/>
      <c r="AB380" s="52"/>
      <c r="AC380" s="65"/>
      <c r="AD380" s="52"/>
      <c r="AE380" s="52"/>
      <c r="AF380" s="52"/>
      <c r="AG380" s="65"/>
      <c r="AH380" s="52"/>
      <c r="AI380" s="52"/>
      <c r="AJ380" s="52"/>
      <c r="AK380" s="65"/>
      <c r="AL380" s="52"/>
      <c r="AM380" s="52"/>
      <c r="AN380" s="52"/>
      <c r="AO380" s="56"/>
      <c r="AP380" s="56"/>
      <c r="AQ380" s="58"/>
      <c r="AR380" s="58"/>
      <c r="AS380" s="60"/>
      <c r="AT380" s="60"/>
      <c r="AU380" s="61"/>
      <c r="AV380" s="62"/>
      <c r="AW380" s="31" t="str">
        <f t="shared" si="123"/>
        <v/>
      </c>
      <c r="AX380" s="63"/>
      <c r="AY380" s="69"/>
      <c r="AZ380" s="69"/>
      <c r="BA380" s="71"/>
      <c r="BB380" s="71"/>
      <c r="BC380" s="72"/>
      <c r="BD380" s="73"/>
      <c r="BE380" s="73"/>
      <c r="BF380" s="74"/>
      <c r="BG380" s="74"/>
      <c r="BH380" s="31" t="str">
        <f t="shared" si="124"/>
        <v/>
      </c>
      <c r="BI380" s="139"/>
      <c r="BJ380" s="84" t="str">
        <f>IF(ISBLANK(A380),"",VLOOKUP(LEFT(A380,1),Coordinate,2,FALSE))</f>
        <v/>
      </c>
      <c r="BK380" s="54">
        <f t="shared" si="127"/>
        <v>0</v>
      </c>
      <c r="BL380" s="303">
        <f t="shared" si="128"/>
        <v>0</v>
      </c>
      <c r="BM380" s="54" t="str">
        <f>IF(ISBLANK(A380),"",vlookup(LEFT(A380,1),Coordinate,9,false))</f>
        <v/>
      </c>
      <c r="BN380" s="54" t="str">
        <f>IF(ISBLANK(A380),"",VLOOKUP(MID(A380,2,1),Coordinate,9,false))</f>
        <v/>
      </c>
      <c r="BO380" s="54" t="str">
        <f>IF(ISBLANK(A380),"",VLOOKUP(MID(A380,3,1),Coordinate,9,false))</f>
        <v/>
      </c>
      <c r="BP380" s="54" t="str">
        <f>IF(ISBLANK(A380),"",VLOOKUP(MID(A380,4,1),Coordinate,9,false))</f>
        <v/>
      </c>
      <c r="BQ380" s="54" t="str">
        <f>IF(ISBLANK(A380),"",VLOOKUP(MID(A380,5,1),Coordinate,9,false))</f>
        <v/>
      </c>
      <c r="BR380" s="54" t="str">
        <f>IF(ISBLANK(A380),"",VLOOKUP(MID(A380,6,1),Coordinate,9,false))</f>
        <v/>
      </c>
      <c r="BS380" s="84" t="str">
        <f>IF(ISBLANK(A380),"",VLOOKUP(RIGHT(A380,1),Coordinate,9,false))</f>
        <v/>
      </c>
      <c r="BT380" s="52"/>
    </row>
    <row r="381">
      <c r="A381" s="305"/>
      <c r="B381" s="302" t="str">
        <f>IF(ISBLANK(A381),"",if(C381="","N",if(VLOOKUP(BL381,NewPlanet,3,false)=C381,"Y","N")))</f>
        <v/>
      </c>
      <c r="C381" s="438"/>
      <c r="D381" s="52"/>
      <c r="E381" s="52"/>
      <c r="F381" s="52"/>
      <c r="G381" s="52"/>
      <c r="H381" s="52"/>
      <c r="I381" s="54" t="str">
        <f t="shared" si="121"/>
        <v/>
      </c>
      <c r="J381" s="52"/>
      <c r="K381" s="52"/>
      <c r="L381" s="52"/>
      <c r="M381" s="52"/>
      <c r="N381" s="52"/>
      <c r="O381" s="54" t="str">
        <f t="shared" si="122"/>
        <v/>
      </c>
      <c r="P381" s="142"/>
      <c r="Q381" s="56"/>
      <c r="R381" s="143"/>
      <c r="S381" s="58"/>
      <c r="T381" s="144"/>
      <c r="U381" s="60"/>
      <c r="V381" s="61"/>
      <c r="W381" s="62"/>
      <c r="X381" s="52"/>
      <c r="Y381" s="63"/>
      <c r="Z381" s="52"/>
      <c r="AA381" s="52"/>
      <c r="AB381" s="52"/>
      <c r="AC381" s="65"/>
      <c r="AD381" s="52"/>
      <c r="AE381" s="52"/>
      <c r="AF381" s="52"/>
      <c r="AG381" s="65"/>
      <c r="AH381" s="52"/>
      <c r="AI381" s="52"/>
      <c r="AJ381" s="52"/>
      <c r="AK381" s="65"/>
      <c r="AL381" s="52"/>
      <c r="AM381" s="52"/>
      <c r="AN381" s="52"/>
      <c r="AO381" s="56"/>
      <c r="AP381" s="56"/>
      <c r="AQ381" s="58"/>
      <c r="AR381" s="58"/>
      <c r="AS381" s="60"/>
      <c r="AT381" s="60"/>
      <c r="AU381" s="61"/>
      <c r="AV381" s="62"/>
      <c r="AW381" s="31" t="str">
        <f t="shared" si="123"/>
        <v/>
      </c>
      <c r="AX381" s="63"/>
      <c r="AY381" s="69"/>
      <c r="AZ381" s="69"/>
      <c r="BA381" s="71"/>
      <c r="BB381" s="71"/>
      <c r="BC381" s="72"/>
      <c r="BD381" s="73"/>
      <c r="BE381" s="73"/>
      <c r="BF381" s="74"/>
      <c r="BG381" s="74"/>
      <c r="BH381" s="31" t="str">
        <f t="shared" si="124"/>
        <v/>
      </c>
      <c r="BI381" s="139"/>
      <c r="BJ381" s="84" t="str">
        <f>IF(ISBLANK(A381),"",VLOOKUP(LEFT(A381,1),Coordinate,2,FALSE))</f>
        <v/>
      </c>
      <c r="BK381" s="54">
        <f t="shared" si="127"/>
        <v>0</v>
      </c>
      <c r="BL381" s="303">
        <f t="shared" si="128"/>
        <v>0</v>
      </c>
      <c r="BM381" s="54" t="str">
        <f>IF(ISBLANK(A381),"",vlookup(LEFT(A381,1),Coordinate,9,false))</f>
        <v/>
      </c>
      <c r="BN381" s="54" t="str">
        <f>IF(ISBLANK(A381),"",VLOOKUP(MID(A381,2,1),Coordinate,9,false))</f>
        <v/>
      </c>
      <c r="BO381" s="54" t="str">
        <f>IF(ISBLANK(A381),"",VLOOKUP(MID(A381,3,1),Coordinate,9,false))</f>
        <v/>
      </c>
      <c r="BP381" s="54" t="str">
        <f>IF(ISBLANK(A381),"",VLOOKUP(MID(A381,4,1),Coordinate,9,false))</f>
        <v/>
      </c>
      <c r="BQ381" s="54" t="str">
        <f>IF(ISBLANK(A381),"",VLOOKUP(MID(A381,5,1),Coordinate,9,false))</f>
        <v/>
      </c>
      <c r="BR381" s="54" t="str">
        <f>IF(ISBLANK(A381),"",VLOOKUP(MID(A381,6,1),Coordinate,9,false))</f>
        <v/>
      </c>
      <c r="BS381" s="84" t="str">
        <f>IF(ISBLANK(A381),"",VLOOKUP(RIGHT(A381,1),Coordinate,9,false))</f>
        <v/>
      </c>
      <c r="BT381" s="52"/>
    </row>
    <row r="382">
      <c r="A382" s="305"/>
      <c r="B382" s="302" t="str">
        <f>IF(ISBLANK(A382),"",if(C382="","N",if(VLOOKUP(BL382,NewPlanet,3,false)=C382,"Y","N")))</f>
        <v/>
      </c>
      <c r="C382" s="438"/>
      <c r="D382" s="52"/>
      <c r="E382" s="52"/>
      <c r="F382" s="52"/>
      <c r="G382" s="52"/>
      <c r="H382" s="52"/>
      <c r="I382" s="54" t="str">
        <f t="shared" si="121"/>
        <v/>
      </c>
      <c r="J382" s="52"/>
      <c r="K382" s="52"/>
      <c r="L382" s="52"/>
      <c r="M382" s="52"/>
      <c r="N382" s="52"/>
      <c r="O382" s="54" t="str">
        <f t="shared" si="122"/>
        <v/>
      </c>
      <c r="P382" s="142"/>
      <c r="Q382" s="56"/>
      <c r="R382" s="143"/>
      <c r="S382" s="58"/>
      <c r="T382" s="144"/>
      <c r="U382" s="60"/>
      <c r="V382" s="61"/>
      <c r="W382" s="62"/>
      <c r="X382" s="52"/>
      <c r="Y382" s="63"/>
      <c r="Z382" s="52"/>
      <c r="AA382" s="52"/>
      <c r="AB382" s="52"/>
      <c r="AC382" s="65"/>
      <c r="AD382" s="52"/>
      <c r="AE382" s="52"/>
      <c r="AF382" s="52"/>
      <c r="AG382" s="65"/>
      <c r="AH382" s="52"/>
      <c r="AI382" s="52"/>
      <c r="AJ382" s="52"/>
      <c r="AK382" s="65"/>
      <c r="AL382" s="52"/>
      <c r="AM382" s="52"/>
      <c r="AN382" s="52"/>
      <c r="AO382" s="56"/>
      <c r="AP382" s="56"/>
      <c r="AQ382" s="58"/>
      <c r="AR382" s="58"/>
      <c r="AS382" s="60"/>
      <c r="AT382" s="60"/>
      <c r="AU382" s="61"/>
      <c r="AV382" s="62"/>
      <c r="AW382" s="31" t="str">
        <f t="shared" si="123"/>
        <v/>
      </c>
      <c r="AX382" s="63"/>
      <c r="AY382" s="69"/>
      <c r="AZ382" s="69"/>
      <c r="BA382" s="71"/>
      <c r="BB382" s="71"/>
      <c r="BC382" s="72"/>
      <c r="BD382" s="73"/>
      <c r="BE382" s="73"/>
      <c r="BF382" s="74"/>
      <c r="BG382" s="74"/>
      <c r="BH382" s="31" t="str">
        <f t="shared" si="124"/>
        <v/>
      </c>
      <c r="BI382" s="139"/>
      <c r="BJ382" s="84" t="str">
        <f>IF(ISBLANK(A382),"",VLOOKUP(LEFT(A382,1),Coordinate,2,FALSE))</f>
        <v/>
      </c>
      <c r="BK382" s="54">
        <f t="shared" si="127"/>
        <v>0</v>
      </c>
      <c r="BL382" s="303">
        <f t="shared" si="128"/>
        <v>0</v>
      </c>
      <c r="BM382" s="54" t="str">
        <f>IF(ISBLANK(A382),"",vlookup(LEFT(A382,1),Coordinate,9,false))</f>
        <v/>
      </c>
      <c r="BN382" s="54" t="str">
        <f>IF(ISBLANK(A382),"",VLOOKUP(MID(A382,2,1),Coordinate,9,false))</f>
        <v/>
      </c>
      <c r="BO382" s="54" t="str">
        <f>IF(ISBLANK(A382),"",VLOOKUP(MID(A382,3,1),Coordinate,9,false))</f>
        <v/>
      </c>
      <c r="BP382" s="54" t="str">
        <f>IF(ISBLANK(A382),"",VLOOKUP(MID(A382,4,1),Coordinate,9,false))</f>
        <v/>
      </c>
      <c r="BQ382" s="54" t="str">
        <f>IF(ISBLANK(A382),"",VLOOKUP(MID(A382,5,1),Coordinate,9,false))</f>
        <v/>
      </c>
      <c r="BR382" s="54" t="str">
        <f>IF(ISBLANK(A382),"",VLOOKUP(MID(A382,6,1),Coordinate,9,false))</f>
        <v/>
      </c>
      <c r="BS382" s="84" t="str">
        <f>IF(ISBLANK(A382),"",VLOOKUP(RIGHT(A382,1),Coordinate,9,false))</f>
        <v/>
      </c>
      <c r="BT382" s="52"/>
    </row>
    <row r="383">
      <c r="A383" s="357"/>
      <c r="B383" s="302" t="str">
        <f>IF(ISBLANK(A383),"",if(C383="","N",if(VLOOKUP(BL383,NewPlanet,3,false)=C383,"Y","N")))</f>
        <v/>
      </c>
      <c r="C383" s="438"/>
      <c r="D383" s="52"/>
      <c r="E383" s="52"/>
      <c r="F383" s="52"/>
      <c r="G383" s="52"/>
      <c r="H383" s="52"/>
      <c r="I383" s="54" t="str">
        <f t="shared" si="121"/>
        <v/>
      </c>
      <c r="J383" s="52"/>
      <c r="K383" s="52"/>
      <c r="L383" s="52"/>
      <c r="M383" s="52"/>
      <c r="N383" s="52"/>
      <c r="O383" s="54" t="str">
        <f t="shared" si="122"/>
        <v/>
      </c>
      <c r="P383" s="142"/>
      <c r="Q383" s="56"/>
      <c r="R383" s="143"/>
      <c r="S383" s="58"/>
      <c r="T383" s="144"/>
      <c r="U383" s="60"/>
      <c r="V383" s="61"/>
      <c r="W383" s="62"/>
      <c r="X383" s="52"/>
      <c r="Y383" s="63"/>
      <c r="Z383" s="52"/>
      <c r="AA383" s="52"/>
      <c r="AB383" s="52"/>
      <c r="AC383" s="65"/>
      <c r="AD383" s="52"/>
      <c r="AE383" s="52"/>
      <c r="AF383" s="52"/>
      <c r="AG383" s="65"/>
      <c r="AH383" s="52"/>
      <c r="AI383" s="52"/>
      <c r="AJ383" s="52"/>
      <c r="AK383" s="65"/>
      <c r="AL383" s="52"/>
      <c r="AM383" s="52"/>
      <c r="AN383" s="52"/>
      <c r="AO383" s="56"/>
      <c r="AP383" s="56"/>
      <c r="AQ383" s="58"/>
      <c r="AR383" s="58"/>
      <c r="AS383" s="60"/>
      <c r="AT383" s="60"/>
      <c r="AU383" s="61"/>
      <c r="AV383" s="62"/>
      <c r="AW383" s="31" t="str">
        <f t="shared" si="123"/>
        <v/>
      </c>
      <c r="AX383" s="63"/>
      <c r="AY383" s="69"/>
      <c r="AZ383" s="69"/>
      <c r="BA383" s="71"/>
      <c r="BB383" s="71"/>
      <c r="BC383" s="72"/>
      <c r="BD383" s="73"/>
      <c r="BE383" s="73"/>
      <c r="BF383" s="74"/>
      <c r="BG383" s="74"/>
      <c r="BH383" s="31" t="str">
        <f t="shared" si="124"/>
        <v/>
      </c>
      <c r="BI383" s="139"/>
      <c r="BJ383" s="84" t="str">
        <f>IF(ISBLANK(A383),"",VLOOKUP(LEFT(A383,1),Coordinate,2,FALSE))</f>
        <v/>
      </c>
      <c r="BK383" s="54">
        <f t="shared" si="127"/>
        <v>0</v>
      </c>
      <c r="BL383" s="303">
        <f t="shared" si="128"/>
        <v>0</v>
      </c>
      <c r="BM383" s="54" t="str">
        <f>IF(ISBLANK(A383),"",vlookup(LEFT(A383,1),Coordinate,9,false))</f>
        <v/>
      </c>
      <c r="BN383" s="54" t="str">
        <f>IF(ISBLANK(A383),"",VLOOKUP(MID(A383,2,1),Coordinate,9,false))</f>
        <v/>
      </c>
      <c r="BO383" s="54" t="str">
        <f>IF(ISBLANK(A383),"",VLOOKUP(MID(A383,3,1),Coordinate,9,false))</f>
        <v/>
      </c>
      <c r="BP383" s="54" t="str">
        <f>IF(ISBLANK(A383),"",VLOOKUP(MID(A383,4,1),Coordinate,9,false))</f>
        <v/>
      </c>
      <c r="BQ383" s="54" t="str">
        <f>IF(ISBLANK(A383),"",VLOOKUP(MID(A383,5,1),Coordinate,9,false))</f>
        <v/>
      </c>
      <c r="BR383" s="54" t="str">
        <f>IF(ISBLANK(A383),"",VLOOKUP(MID(A383,6,1),Coordinate,9,false))</f>
        <v/>
      </c>
      <c r="BS383" s="84" t="str">
        <f>IF(ISBLANK(A383),"",VLOOKUP(RIGHT(A383,1),Coordinate,9,false))</f>
        <v/>
      </c>
      <c r="BT383" s="52"/>
    </row>
    <row r="384">
      <c r="A384" s="357"/>
      <c r="B384" s="302" t="str">
        <f>IF(ISBLANK(A384),"",if(C384="","N",if(VLOOKUP(BL384,NewPlanet,3,false)=C384,"Y","N")))</f>
        <v/>
      </c>
      <c r="C384" s="438"/>
      <c r="D384" s="52"/>
      <c r="E384" s="52"/>
      <c r="F384" s="52"/>
      <c r="G384" s="52"/>
      <c r="H384" s="52"/>
      <c r="I384" s="54" t="str">
        <f t="shared" si="121"/>
        <v/>
      </c>
      <c r="J384" s="52"/>
      <c r="K384" s="52"/>
      <c r="L384" s="52"/>
      <c r="M384" s="52"/>
      <c r="N384" s="52"/>
      <c r="O384" s="54" t="str">
        <f t="shared" si="122"/>
        <v/>
      </c>
      <c r="P384" s="142"/>
      <c r="Q384" s="56"/>
      <c r="R384" s="143"/>
      <c r="S384" s="58"/>
      <c r="T384" s="144"/>
      <c r="U384" s="60"/>
      <c r="V384" s="61"/>
      <c r="W384" s="62"/>
      <c r="X384" s="52"/>
      <c r="Y384" s="63"/>
      <c r="Z384" s="52"/>
      <c r="AA384" s="52"/>
      <c r="AB384" s="52"/>
      <c r="AC384" s="65"/>
      <c r="AD384" s="52"/>
      <c r="AE384" s="52"/>
      <c r="AF384" s="52"/>
      <c r="AG384" s="65"/>
      <c r="AH384" s="52"/>
      <c r="AI384" s="52"/>
      <c r="AJ384" s="52"/>
      <c r="AK384" s="65"/>
      <c r="AL384" s="52"/>
      <c r="AM384" s="52"/>
      <c r="AN384" s="52"/>
      <c r="AO384" s="56"/>
      <c r="AP384" s="56"/>
      <c r="AQ384" s="58"/>
      <c r="AR384" s="58"/>
      <c r="AS384" s="60"/>
      <c r="AT384" s="60"/>
      <c r="AU384" s="61"/>
      <c r="AV384" s="62"/>
      <c r="AW384" s="31" t="str">
        <f t="shared" si="123"/>
        <v/>
      </c>
      <c r="AX384" s="63"/>
      <c r="AY384" s="69"/>
      <c r="AZ384" s="69"/>
      <c r="BA384" s="71"/>
      <c r="BB384" s="71"/>
      <c r="BC384" s="72"/>
      <c r="BD384" s="73"/>
      <c r="BE384" s="73"/>
      <c r="BF384" s="74"/>
      <c r="BG384" s="74"/>
      <c r="BH384" s="31" t="str">
        <f t="shared" si="124"/>
        <v/>
      </c>
      <c r="BI384" s="139"/>
      <c r="BJ384" s="84" t="str">
        <f>IF(ISBLANK(A384),"",VLOOKUP(LEFT(A384,1),Coordinate,2,FALSE))</f>
        <v/>
      </c>
      <c r="BK384" s="54">
        <f t="shared" si="127"/>
        <v>0</v>
      </c>
      <c r="BL384" s="303">
        <f t="shared" si="128"/>
        <v>0</v>
      </c>
      <c r="BM384" s="54" t="str">
        <f>IF(ISBLANK(A384),"",vlookup(LEFT(A384,1),Coordinate,9,false))</f>
        <v/>
      </c>
      <c r="BN384" s="54" t="str">
        <f>IF(ISBLANK(A384),"",VLOOKUP(MID(A384,2,1),Coordinate,9,false))</f>
        <v/>
      </c>
      <c r="BO384" s="54" t="str">
        <f>IF(ISBLANK(A384),"",VLOOKUP(MID(A384,3,1),Coordinate,9,false))</f>
        <v/>
      </c>
      <c r="BP384" s="54" t="str">
        <f>IF(ISBLANK(A384),"",VLOOKUP(MID(A384,4,1),Coordinate,9,false))</f>
        <v/>
      </c>
      <c r="BQ384" s="54" t="str">
        <f>IF(ISBLANK(A384),"",VLOOKUP(MID(A384,5,1),Coordinate,9,false))</f>
        <v/>
      </c>
      <c r="BR384" s="54" t="str">
        <f>IF(ISBLANK(A384),"",VLOOKUP(MID(A384,6,1),Coordinate,9,false))</f>
        <v/>
      </c>
      <c r="BS384" s="84" t="str">
        <f>IF(ISBLANK(A384),"",VLOOKUP(RIGHT(A384,1),Coordinate,9,false))</f>
        <v/>
      </c>
      <c r="BT384" s="52"/>
    </row>
    <row r="385">
      <c r="A385" s="357"/>
      <c r="B385" s="302" t="str">
        <f>IF(ISBLANK(A385),"",if(C385="","N",if(VLOOKUP(BL385,NewPlanet,3,false)=C385,"Y","N")))</f>
        <v/>
      </c>
      <c r="C385" s="438"/>
      <c r="D385" s="52"/>
      <c r="E385" s="52"/>
      <c r="F385" s="52"/>
      <c r="G385" s="52"/>
      <c r="H385" s="52"/>
      <c r="I385" s="54" t="str">
        <f t="shared" si="121"/>
        <v/>
      </c>
      <c r="J385" s="52"/>
      <c r="K385" s="52"/>
      <c r="L385" s="52"/>
      <c r="M385" s="52"/>
      <c r="N385" s="52"/>
      <c r="O385" s="54" t="str">
        <f t="shared" si="122"/>
        <v/>
      </c>
      <c r="P385" s="142"/>
      <c r="Q385" s="56"/>
      <c r="R385" s="143"/>
      <c r="S385" s="58"/>
      <c r="T385" s="144"/>
      <c r="U385" s="60"/>
      <c r="V385" s="61"/>
      <c r="W385" s="62"/>
      <c r="X385" s="52"/>
      <c r="Y385" s="63"/>
      <c r="Z385" s="52"/>
      <c r="AA385" s="52"/>
      <c r="AB385" s="52"/>
      <c r="AC385" s="65"/>
      <c r="AD385" s="52"/>
      <c r="AE385" s="52"/>
      <c r="AF385" s="52"/>
      <c r="AG385" s="65"/>
      <c r="AH385" s="52"/>
      <c r="AI385" s="52"/>
      <c r="AJ385" s="52"/>
      <c r="AK385" s="65"/>
      <c r="AL385" s="52"/>
      <c r="AM385" s="52"/>
      <c r="AN385" s="52"/>
      <c r="AO385" s="56"/>
      <c r="AP385" s="56"/>
      <c r="AQ385" s="58"/>
      <c r="AR385" s="58"/>
      <c r="AS385" s="60"/>
      <c r="AT385" s="60"/>
      <c r="AU385" s="61"/>
      <c r="AV385" s="62"/>
      <c r="AW385" s="31" t="str">
        <f t="shared" si="123"/>
        <v/>
      </c>
      <c r="AX385" s="63"/>
      <c r="AY385" s="69"/>
      <c r="AZ385" s="69"/>
      <c r="BA385" s="71"/>
      <c r="BB385" s="71"/>
      <c r="BC385" s="72"/>
      <c r="BD385" s="73"/>
      <c r="BE385" s="73"/>
      <c r="BF385" s="74"/>
      <c r="BG385" s="74"/>
      <c r="BH385" s="31" t="str">
        <f t="shared" si="124"/>
        <v/>
      </c>
      <c r="BI385" s="139"/>
      <c r="BJ385" s="84" t="str">
        <f>IF(ISBLANK(A385),"",VLOOKUP(LEFT(A385,1),Coordinate,2,FALSE))</f>
        <v/>
      </c>
      <c r="BK385" s="54">
        <f t="shared" si="127"/>
        <v>0</v>
      </c>
      <c r="BL385" s="303">
        <f t="shared" si="128"/>
        <v>0</v>
      </c>
      <c r="BM385" s="54" t="str">
        <f>IF(ISBLANK(A385),"",vlookup(LEFT(A385,1),Coordinate,9,false))</f>
        <v/>
      </c>
      <c r="BN385" s="54" t="str">
        <f>IF(ISBLANK(A385),"",VLOOKUP(MID(A385,2,1),Coordinate,9,false))</f>
        <v/>
      </c>
      <c r="BO385" s="54" t="str">
        <f>IF(ISBLANK(A385),"",VLOOKUP(MID(A385,3,1),Coordinate,9,false))</f>
        <v/>
      </c>
      <c r="BP385" s="54" t="str">
        <f>IF(ISBLANK(A385),"",VLOOKUP(MID(A385,4,1),Coordinate,9,false))</f>
        <v/>
      </c>
      <c r="BQ385" s="54" t="str">
        <f>IF(ISBLANK(A385),"",VLOOKUP(MID(A385,5,1),Coordinate,9,false))</f>
        <v/>
      </c>
      <c r="BR385" s="54" t="str">
        <f>IF(ISBLANK(A385),"",VLOOKUP(MID(A385,6,1),Coordinate,9,false))</f>
        <v/>
      </c>
      <c r="BS385" s="84" t="str">
        <f>IF(ISBLANK(A385),"",VLOOKUP(RIGHT(A385,1),Coordinate,9,false))</f>
        <v/>
      </c>
      <c r="BT385" s="52"/>
    </row>
    <row r="386">
      <c r="A386" s="357"/>
      <c r="B386" s="302" t="str">
        <f>IF(ISBLANK(A386),"",if(C386="","N",if(VLOOKUP(BL386,NewPlanet,3,false)=C386,"Y","N")))</f>
        <v/>
      </c>
      <c r="C386" s="438"/>
      <c r="D386" s="52"/>
      <c r="E386" s="52"/>
      <c r="F386" s="52"/>
      <c r="G386" s="52"/>
      <c r="H386" s="52"/>
      <c r="I386" s="54" t="str">
        <f t="shared" si="121"/>
        <v/>
      </c>
      <c r="J386" s="52"/>
      <c r="K386" s="52"/>
      <c r="L386" s="52"/>
      <c r="M386" s="52"/>
      <c r="N386" s="52"/>
      <c r="O386" s="54" t="str">
        <f t="shared" si="122"/>
        <v/>
      </c>
      <c r="P386" s="142"/>
      <c r="Q386" s="56"/>
      <c r="R386" s="143"/>
      <c r="S386" s="58"/>
      <c r="T386" s="144"/>
      <c r="U386" s="60"/>
      <c r="V386" s="61"/>
      <c r="W386" s="62"/>
      <c r="X386" s="52"/>
      <c r="Y386" s="63"/>
      <c r="Z386" s="52"/>
      <c r="AA386" s="52"/>
      <c r="AB386" s="52"/>
      <c r="AC386" s="65"/>
      <c r="AD386" s="52"/>
      <c r="AE386" s="52"/>
      <c r="AF386" s="52"/>
      <c r="AG386" s="65"/>
      <c r="AH386" s="52"/>
      <c r="AI386" s="52"/>
      <c r="AJ386" s="52"/>
      <c r="AK386" s="65"/>
      <c r="AL386" s="52"/>
      <c r="AM386" s="52"/>
      <c r="AN386" s="52"/>
      <c r="AO386" s="56"/>
      <c r="AP386" s="56"/>
      <c r="AQ386" s="58"/>
      <c r="AR386" s="58"/>
      <c r="AS386" s="60"/>
      <c r="AT386" s="60"/>
      <c r="AU386" s="61"/>
      <c r="AV386" s="62"/>
      <c r="AW386" s="31" t="str">
        <f t="shared" si="123"/>
        <v/>
      </c>
      <c r="AX386" s="63"/>
      <c r="AY386" s="69"/>
      <c r="AZ386" s="69"/>
      <c r="BA386" s="71"/>
      <c r="BB386" s="71"/>
      <c r="BC386" s="72"/>
      <c r="BD386" s="73"/>
      <c r="BE386" s="73"/>
      <c r="BF386" s="74"/>
      <c r="BG386" s="74"/>
      <c r="BH386" s="31" t="str">
        <f t="shared" si="124"/>
        <v/>
      </c>
      <c r="BI386" s="139"/>
      <c r="BJ386" s="84" t="str">
        <f>IF(ISBLANK(A386),"",VLOOKUP(LEFT(A386,1),Coordinate,2,FALSE))</f>
        <v/>
      </c>
      <c r="BK386" s="54">
        <f t="shared" si="127"/>
        <v>0</v>
      </c>
      <c r="BL386" s="303">
        <f t="shared" si="128"/>
        <v>0</v>
      </c>
      <c r="BM386" s="54" t="str">
        <f>IF(ISBLANK(A386),"",vlookup(LEFT(A386,1),Coordinate,9,false))</f>
        <v/>
      </c>
      <c r="BN386" s="54" t="str">
        <f>IF(ISBLANK(A386),"",VLOOKUP(MID(A386,2,1),Coordinate,9,false))</f>
        <v/>
      </c>
      <c r="BO386" s="54" t="str">
        <f>IF(ISBLANK(A386),"",VLOOKUP(MID(A386,3,1),Coordinate,9,false))</f>
        <v/>
      </c>
      <c r="BP386" s="54" t="str">
        <f>IF(ISBLANK(A386),"",VLOOKUP(MID(A386,4,1),Coordinate,9,false))</f>
        <v/>
      </c>
      <c r="BQ386" s="54" t="str">
        <f>IF(ISBLANK(A386),"",VLOOKUP(MID(A386,5,1),Coordinate,9,false))</f>
        <v/>
      </c>
      <c r="BR386" s="54" t="str">
        <f>IF(ISBLANK(A386),"",VLOOKUP(MID(A386,6,1),Coordinate,9,false))</f>
        <v/>
      </c>
      <c r="BS386" s="84" t="str">
        <f>IF(ISBLANK(A386),"",VLOOKUP(RIGHT(A386,1),Coordinate,9,false))</f>
        <v/>
      </c>
      <c r="BT386" s="52"/>
    </row>
    <row r="387">
      <c r="A387" s="357"/>
      <c r="B387" s="302" t="str">
        <f>IF(ISBLANK(A387),"",if(C387="","N",if(VLOOKUP(BL387,NewPlanet,3,false)=C387,"Y","N")))</f>
        <v/>
      </c>
      <c r="C387" s="438"/>
      <c r="D387" s="52"/>
      <c r="E387" s="52"/>
      <c r="F387" s="52"/>
      <c r="G387" s="52"/>
      <c r="H387" s="52"/>
      <c r="I387" s="54" t="str">
        <f t="shared" si="121"/>
        <v/>
      </c>
      <c r="J387" s="52"/>
      <c r="K387" s="52"/>
      <c r="L387" s="52"/>
      <c r="M387" s="52"/>
      <c r="N387" s="52"/>
      <c r="O387" s="54" t="str">
        <f t="shared" si="122"/>
        <v/>
      </c>
      <c r="P387" s="142"/>
      <c r="Q387" s="56"/>
      <c r="R387" s="143"/>
      <c r="S387" s="58"/>
      <c r="T387" s="144"/>
      <c r="U387" s="60"/>
      <c r="V387" s="61"/>
      <c r="W387" s="62"/>
      <c r="X387" s="52"/>
      <c r="Y387" s="63"/>
      <c r="Z387" s="52"/>
      <c r="AA387" s="52"/>
      <c r="AB387" s="52"/>
      <c r="AC387" s="65"/>
      <c r="AD387" s="52"/>
      <c r="AE387" s="52"/>
      <c r="AF387" s="52"/>
      <c r="AG387" s="65"/>
      <c r="AH387" s="52"/>
      <c r="AI387" s="52"/>
      <c r="AJ387" s="52"/>
      <c r="AK387" s="65"/>
      <c r="AL387" s="52"/>
      <c r="AM387" s="52"/>
      <c r="AN387" s="52"/>
      <c r="AO387" s="56"/>
      <c r="AP387" s="56"/>
      <c r="AQ387" s="58"/>
      <c r="AR387" s="58"/>
      <c r="AS387" s="60"/>
      <c r="AT387" s="60"/>
      <c r="AU387" s="61"/>
      <c r="AV387" s="62"/>
      <c r="AW387" s="31" t="str">
        <f t="shared" si="123"/>
        <v/>
      </c>
      <c r="AX387" s="63"/>
      <c r="AY387" s="69"/>
      <c r="AZ387" s="69"/>
      <c r="BA387" s="71"/>
      <c r="BB387" s="71"/>
      <c r="BC387" s="72"/>
      <c r="BD387" s="73"/>
      <c r="BE387" s="73"/>
      <c r="BF387" s="74"/>
      <c r="BG387" s="74"/>
      <c r="BH387" s="31" t="str">
        <f t="shared" si="124"/>
        <v/>
      </c>
      <c r="BI387" s="139"/>
      <c r="BJ387" s="84" t="str">
        <f>IF(ISBLANK(A387),"",VLOOKUP(LEFT(A387,1),Coordinate,2,FALSE))</f>
        <v/>
      </c>
      <c r="BK387" s="54">
        <f t="shared" si="127"/>
        <v>0</v>
      </c>
      <c r="BL387" s="303">
        <f t="shared" si="128"/>
        <v>0</v>
      </c>
      <c r="BM387" s="54" t="str">
        <f>IF(ISBLANK(A387),"",vlookup(LEFT(A387,1),Coordinate,9,false))</f>
        <v/>
      </c>
      <c r="BN387" s="54" t="str">
        <f>IF(ISBLANK(A387),"",VLOOKUP(MID(A387,2,1),Coordinate,9,false))</f>
        <v/>
      </c>
      <c r="BO387" s="54" t="str">
        <f>IF(ISBLANK(A387),"",VLOOKUP(MID(A387,3,1),Coordinate,9,false))</f>
        <v/>
      </c>
      <c r="BP387" s="54" t="str">
        <f>IF(ISBLANK(A387),"",VLOOKUP(MID(A387,4,1),Coordinate,9,false))</f>
        <v/>
      </c>
      <c r="BQ387" s="54" t="str">
        <f>IF(ISBLANK(A387),"",VLOOKUP(MID(A387,5,1),Coordinate,9,false))</f>
        <v/>
      </c>
      <c r="BR387" s="54" t="str">
        <f>IF(ISBLANK(A387),"",VLOOKUP(MID(A387,6,1),Coordinate,9,false))</f>
        <v/>
      </c>
      <c r="BS387" s="84" t="str">
        <f>IF(ISBLANK(A387),"",VLOOKUP(RIGHT(A387,1),Coordinate,9,false))</f>
        <v/>
      </c>
      <c r="BT387" s="52"/>
    </row>
    <row r="388">
      <c r="A388" s="357"/>
      <c r="B388" s="302" t="str">
        <f>IF(ISBLANK(A388),"",if(C388="","N",if(VLOOKUP(BL388,NewPlanet,3,false)=C388,"Y","N")))</f>
        <v/>
      </c>
      <c r="C388" s="438"/>
      <c r="D388" s="52"/>
      <c r="E388" s="52"/>
      <c r="F388" s="52"/>
      <c r="G388" s="52"/>
      <c r="H388" s="52"/>
      <c r="I388" s="54" t="str">
        <f t="shared" si="121"/>
        <v/>
      </c>
      <c r="J388" s="52"/>
      <c r="K388" s="52"/>
      <c r="L388" s="52"/>
      <c r="M388" s="52"/>
      <c r="N388" s="52"/>
      <c r="O388" s="54" t="str">
        <f t="shared" si="122"/>
        <v/>
      </c>
      <c r="P388" s="142"/>
      <c r="Q388" s="56"/>
      <c r="R388" s="143"/>
      <c r="S388" s="58"/>
      <c r="T388" s="144"/>
      <c r="U388" s="60"/>
      <c r="V388" s="61"/>
      <c r="W388" s="62"/>
      <c r="X388" s="52"/>
      <c r="Y388" s="63"/>
      <c r="Z388" s="52"/>
      <c r="AA388" s="52"/>
      <c r="AB388" s="52"/>
      <c r="AC388" s="65"/>
      <c r="AD388" s="52"/>
      <c r="AE388" s="52"/>
      <c r="AF388" s="52"/>
      <c r="AG388" s="65"/>
      <c r="AH388" s="52"/>
      <c r="AI388" s="52"/>
      <c r="AJ388" s="52"/>
      <c r="AK388" s="65"/>
      <c r="AL388" s="52"/>
      <c r="AM388" s="52"/>
      <c r="AN388" s="52"/>
      <c r="AO388" s="56"/>
      <c r="AP388" s="56"/>
      <c r="AQ388" s="58"/>
      <c r="AR388" s="58"/>
      <c r="AS388" s="60"/>
      <c r="AT388" s="60"/>
      <c r="AU388" s="61"/>
      <c r="AV388" s="62"/>
      <c r="AW388" s="31" t="str">
        <f t="shared" si="123"/>
        <v/>
      </c>
      <c r="AX388" s="63"/>
      <c r="AY388" s="69"/>
      <c r="AZ388" s="69"/>
      <c r="BA388" s="71"/>
      <c r="BB388" s="71"/>
      <c r="BC388" s="72"/>
      <c r="BD388" s="73"/>
      <c r="BE388" s="73"/>
      <c r="BF388" s="74"/>
      <c r="BG388" s="74"/>
      <c r="BH388" s="31" t="str">
        <f t="shared" si="124"/>
        <v/>
      </c>
      <c r="BI388" s="139"/>
      <c r="BJ388" s="84" t="str">
        <f>IF(ISBLANK(A388),"",VLOOKUP(LEFT(A388,1),Coordinate,2,FALSE))</f>
        <v/>
      </c>
      <c r="BK388" s="54">
        <f t="shared" si="127"/>
        <v>0</v>
      </c>
      <c r="BL388" s="303">
        <f t="shared" si="128"/>
        <v>0</v>
      </c>
      <c r="BM388" s="54" t="str">
        <f>IF(ISBLANK(A388),"",vlookup(LEFT(A388,1),Coordinate,9,false))</f>
        <v/>
      </c>
      <c r="BN388" s="54" t="str">
        <f>IF(ISBLANK(A388),"",VLOOKUP(MID(A388,2,1),Coordinate,9,false))</f>
        <v/>
      </c>
      <c r="BO388" s="54" t="str">
        <f>IF(ISBLANK(A388),"",VLOOKUP(MID(A388,3,1),Coordinate,9,false))</f>
        <v/>
      </c>
      <c r="BP388" s="54" t="str">
        <f>IF(ISBLANK(A388),"",VLOOKUP(MID(A388,4,1),Coordinate,9,false))</f>
        <v/>
      </c>
      <c r="BQ388" s="54" t="str">
        <f>IF(ISBLANK(A388),"",VLOOKUP(MID(A388,5,1),Coordinate,9,false))</f>
        <v/>
      </c>
      <c r="BR388" s="54" t="str">
        <f>IF(ISBLANK(A388),"",VLOOKUP(MID(A388,6,1),Coordinate,9,false))</f>
        <v/>
      </c>
      <c r="BS388" s="84" t="str">
        <f>IF(ISBLANK(A388),"",VLOOKUP(RIGHT(A388,1),Coordinate,9,false))</f>
        <v/>
      </c>
      <c r="BT388" s="52"/>
    </row>
    <row r="389">
      <c r="A389" s="357"/>
      <c r="B389" s="302" t="str">
        <f>IF(ISBLANK(A389),"",if(C389="","N",if(VLOOKUP(BL389,NewPlanet,3,false)=C389,"Y","N")))</f>
        <v/>
      </c>
      <c r="C389" s="438"/>
      <c r="D389" s="52"/>
      <c r="E389" s="52"/>
      <c r="F389" s="52"/>
      <c r="G389" s="52"/>
      <c r="H389" s="52"/>
      <c r="I389" s="54" t="str">
        <f t="shared" si="121"/>
        <v/>
      </c>
      <c r="J389" s="52"/>
      <c r="K389" s="52"/>
      <c r="L389" s="52"/>
      <c r="M389" s="52"/>
      <c r="N389" s="52"/>
      <c r="O389" s="54" t="str">
        <f t="shared" si="122"/>
        <v/>
      </c>
      <c r="P389" s="142"/>
      <c r="Q389" s="56"/>
      <c r="R389" s="143"/>
      <c r="S389" s="58"/>
      <c r="T389" s="144"/>
      <c r="U389" s="60"/>
      <c r="V389" s="61"/>
      <c r="W389" s="62"/>
      <c r="X389" s="52"/>
      <c r="Y389" s="63"/>
      <c r="Z389" s="52"/>
      <c r="AA389" s="52"/>
      <c r="AB389" s="52"/>
      <c r="AC389" s="65"/>
      <c r="AD389" s="52"/>
      <c r="AE389" s="52"/>
      <c r="AF389" s="52"/>
      <c r="AG389" s="65"/>
      <c r="AH389" s="52"/>
      <c r="AI389" s="52"/>
      <c r="AJ389" s="52"/>
      <c r="AK389" s="65"/>
      <c r="AL389" s="52"/>
      <c r="AM389" s="52"/>
      <c r="AN389" s="52"/>
      <c r="AO389" s="56"/>
      <c r="AP389" s="56"/>
      <c r="AQ389" s="58"/>
      <c r="AR389" s="58"/>
      <c r="AS389" s="60"/>
      <c r="AT389" s="60"/>
      <c r="AU389" s="61"/>
      <c r="AV389" s="62"/>
      <c r="AW389" s="31" t="str">
        <f t="shared" si="123"/>
        <v/>
      </c>
      <c r="AX389" s="63"/>
      <c r="AY389" s="69"/>
      <c r="AZ389" s="69"/>
      <c r="BA389" s="71"/>
      <c r="BB389" s="71"/>
      <c r="BC389" s="72"/>
      <c r="BD389" s="73"/>
      <c r="BE389" s="73"/>
      <c r="BF389" s="74"/>
      <c r="BG389" s="74"/>
      <c r="BH389" s="31" t="str">
        <f t="shared" si="124"/>
        <v/>
      </c>
      <c r="BI389" s="139"/>
      <c r="BJ389" s="84" t="str">
        <f>IF(ISBLANK(A389),"",VLOOKUP(LEFT(A389,1),Coordinate,2,FALSE))</f>
        <v/>
      </c>
      <c r="BK389" s="54">
        <f t="shared" si="127"/>
        <v>0</v>
      </c>
      <c r="BL389" s="303">
        <f t="shared" si="128"/>
        <v>0</v>
      </c>
      <c r="BM389" s="54" t="str">
        <f>IF(ISBLANK(A389),"",vlookup(LEFT(A389,1),Coordinate,9,false))</f>
        <v/>
      </c>
      <c r="BN389" s="54" t="str">
        <f>IF(ISBLANK(A389),"",VLOOKUP(MID(A389,2,1),Coordinate,9,false))</f>
        <v/>
      </c>
      <c r="BO389" s="54" t="str">
        <f>IF(ISBLANK(A389),"",VLOOKUP(MID(A389,3,1),Coordinate,9,false))</f>
        <v/>
      </c>
      <c r="BP389" s="54" t="str">
        <f>IF(ISBLANK(A389),"",VLOOKUP(MID(A389,4,1),Coordinate,9,false))</f>
        <v/>
      </c>
      <c r="BQ389" s="54" t="str">
        <f>IF(ISBLANK(A389),"",VLOOKUP(MID(A389,5,1),Coordinate,9,false))</f>
        <v/>
      </c>
      <c r="BR389" s="54" t="str">
        <f>IF(ISBLANK(A389),"",VLOOKUP(MID(A389,6,1),Coordinate,9,false))</f>
        <v/>
      </c>
      <c r="BS389" s="84" t="str">
        <f>IF(ISBLANK(A389),"",VLOOKUP(RIGHT(A389,1),Coordinate,9,false))</f>
        <v/>
      </c>
      <c r="BT389" s="52"/>
    </row>
    <row r="390">
      <c r="A390" s="357"/>
      <c r="B390" s="302" t="str">
        <f>IF(ISBLANK(A390),"",if(C390="","N",if(VLOOKUP(BL390,NewPlanet,3,false)=C390,"Y","N")))</f>
        <v/>
      </c>
      <c r="C390" s="438"/>
      <c r="D390" s="52"/>
      <c r="E390" s="52"/>
      <c r="F390" s="52"/>
      <c r="G390" s="52"/>
      <c r="H390" s="52"/>
      <c r="I390" s="54" t="str">
        <f t="shared" si="121"/>
        <v/>
      </c>
      <c r="J390" s="52"/>
      <c r="K390" s="52"/>
      <c r="L390" s="52"/>
      <c r="M390" s="52"/>
      <c r="N390" s="52"/>
      <c r="O390" s="54" t="str">
        <f t="shared" si="122"/>
        <v/>
      </c>
      <c r="P390" s="142"/>
      <c r="Q390" s="56"/>
      <c r="R390" s="143"/>
      <c r="S390" s="58"/>
      <c r="T390" s="144"/>
      <c r="U390" s="60"/>
      <c r="V390" s="61"/>
      <c r="W390" s="62"/>
      <c r="X390" s="52"/>
      <c r="Y390" s="63"/>
      <c r="Z390" s="52"/>
      <c r="AA390" s="52"/>
      <c r="AB390" s="52"/>
      <c r="AC390" s="65"/>
      <c r="AD390" s="52"/>
      <c r="AE390" s="52"/>
      <c r="AF390" s="52"/>
      <c r="AG390" s="65"/>
      <c r="AH390" s="52"/>
      <c r="AI390" s="52"/>
      <c r="AJ390" s="52"/>
      <c r="AK390" s="65"/>
      <c r="AL390" s="52"/>
      <c r="AM390" s="52"/>
      <c r="AN390" s="52"/>
      <c r="AO390" s="56"/>
      <c r="AP390" s="56"/>
      <c r="AQ390" s="58"/>
      <c r="AR390" s="58"/>
      <c r="AS390" s="60"/>
      <c r="AT390" s="60"/>
      <c r="AU390" s="61"/>
      <c r="AV390" s="62"/>
      <c r="AW390" s="31" t="str">
        <f t="shared" si="123"/>
        <v/>
      </c>
      <c r="AX390" s="63"/>
      <c r="AY390" s="69"/>
      <c r="AZ390" s="69"/>
      <c r="BA390" s="71"/>
      <c r="BB390" s="71"/>
      <c r="BC390" s="72"/>
      <c r="BD390" s="73"/>
      <c r="BE390" s="73"/>
      <c r="BF390" s="74"/>
      <c r="BG390" s="74"/>
      <c r="BH390" s="31" t="str">
        <f t="shared" si="124"/>
        <v/>
      </c>
      <c r="BI390" s="139"/>
      <c r="BJ390" s="84" t="str">
        <f>IF(ISBLANK(A390),"",VLOOKUP(LEFT(A390,1),Coordinate,2,FALSE))</f>
        <v/>
      </c>
      <c r="BK390" s="54">
        <f t="shared" si="127"/>
        <v>0</v>
      </c>
      <c r="BL390" s="303">
        <f t="shared" si="128"/>
        <v>0</v>
      </c>
      <c r="BM390" s="54" t="str">
        <f>IF(ISBLANK(A390),"",vlookup(LEFT(A390,1),Coordinate,9,false))</f>
        <v/>
      </c>
      <c r="BN390" s="54" t="str">
        <f>IF(ISBLANK(A390),"",VLOOKUP(MID(A390,2,1),Coordinate,9,false))</f>
        <v/>
      </c>
      <c r="BO390" s="54" t="str">
        <f>IF(ISBLANK(A390),"",VLOOKUP(MID(A390,3,1),Coordinate,9,false))</f>
        <v/>
      </c>
      <c r="BP390" s="54" t="str">
        <f>IF(ISBLANK(A390),"",VLOOKUP(MID(A390,4,1),Coordinate,9,false))</f>
        <v/>
      </c>
      <c r="BQ390" s="54" t="str">
        <f>IF(ISBLANK(A390),"",VLOOKUP(MID(A390,5,1),Coordinate,9,false))</f>
        <v/>
      </c>
      <c r="BR390" s="54" t="str">
        <f>IF(ISBLANK(A390),"",VLOOKUP(MID(A390,6,1),Coordinate,9,false))</f>
        <v/>
      </c>
      <c r="BS390" s="84" t="str">
        <f>IF(ISBLANK(A390),"",VLOOKUP(RIGHT(A390,1),Coordinate,9,false))</f>
        <v/>
      </c>
      <c r="BT390" s="52"/>
    </row>
    <row r="391">
      <c r="A391" s="357"/>
      <c r="B391" s="302" t="str">
        <f>IF(ISBLANK(A391),"",if(C391="","N",if(VLOOKUP(BL391,NewPlanet,3,false)=C391,"Y","N")))</f>
        <v/>
      </c>
      <c r="C391" s="438"/>
      <c r="D391" s="52"/>
      <c r="E391" s="52"/>
      <c r="F391" s="52"/>
      <c r="G391" s="52"/>
      <c r="H391" s="52"/>
      <c r="I391" s="54" t="str">
        <f t="shared" si="121"/>
        <v/>
      </c>
      <c r="J391" s="52"/>
      <c r="K391" s="52"/>
      <c r="L391" s="52"/>
      <c r="M391" s="52"/>
      <c r="N391" s="52"/>
      <c r="O391" s="54" t="str">
        <f t="shared" si="122"/>
        <v/>
      </c>
      <c r="P391" s="142"/>
      <c r="Q391" s="56"/>
      <c r="R391" s="143"/>
      <c r="S391" s="58"/>
      <c r="T391" s="144"/>
      <c r="U391" s="60"/>
      <c r="V391" s="61"/>
      <c r="W391" s="62"/>
      <c r="X391" s="52"/>
      <c r="Y391" s="63"/>
      <c r="Z391" s="52"/>
      <c r="AA391" s="52"/>
      <c r="AB391" s="52"/>
      <c r="AC391" s="65"/>
      <c r="AD391" s="52"/>
      <c r="AE391" s="52"/>
      <c r="AF391" s="52"/>
      <c r="AG391" s="65"/>
      <c r="AH391" s="52"/>
      <c r="AI391" s="52"/>
      <c r="AJ391" s="52"/>
      <c r="AK391" s="65"/>
      <c r="AL391" s="52"/>
      <c r="AM391" s="52"/>
      <c r="AN391" s="52"/>
      <c r="AO391" s="56"/>
      <c r="AP391" s="56"/>
      <c r="AQ391" s="58"/>
      <c r="AR391" s="58"/>
      <c r="AS391" s="60"/>
      <c r="AT391" s="60"/>
      <c r="AU391" s="61"/>
      <c r="AV391" s="62"/>
      <c r="AW391" s="31" t="str">
        <f t="shared" si="123"/>
        <v/>
      </c>
      <c r="AX391" s="63"/>
      <c r="AY391" s="69"/>
      <c r="AZ391" s="69"/>
      <c r="BA391" s="71"/>
      <c r="BB391" s="71"/>
      <c r="BC391" s="72"/>
      <c r="BD391" s="73"/>
      <c r="BE391" s="73"/>
      <c r="BF391" s="74"/>
      <c r="BG391" s="74"/>
      <c r="BH391" s="31" t="str">
        <f t="shared" si="124"/>
        <v/>
      </c>
      <c r="BI391" s="139"/>
      <c r="BJ391" s="84" t="str">
        <f>IF(ISBLANK(A391),"",VLOOKUP(LEFT(A391,1),Coordinate,2,FALSE))</f>
        <v/>
      </c>
      <c r="BK391" s="54">
        <f t="shared" si="127"/>
        <v>0</v>
      </c>
      <c r="BL391" s="303">
        <f t="shared" si="128"/>
        <v>0</v>
      </c>
      <c r="BM391" s="54" t="str">
        <f>IF(ISBLANK(A391),"",vlookup(LEFT(A391,1),Coordinate,9,false))</f>
        <v/>
      </c>
      <c r="BN391" s="54" t="str">
        <f>IF(ISBLANK(A391),"",VLOOKUP(MID(A391,2,1),Coordinate,9,false))</f>
        <v/>
      </c>
      <c r="BO391" s="54" t="str">
        <f>IF(ISBLANK(A391),"",VLOOKUP(MID(A391,3,1),Coordinate,9,false))</f>
        <v/>
      </c>
      <c r="BP391" s="54" t="str">
        <f>IF(ISBLANK(A391),"",VLOOKUP(MID(A391,4,1),Coordinate,9,false))</f>
        <v/>
      </c>
      <c r="BQ391" s="54" t="str">
        <f>IF(ISBLANK(A391),"",VLOOKUP(MID(A391,5,1),Coordinate,9,false))</f>
        <v/>
      </c>
      <c r="BR391" s="54" t="str">
        <f>IF(ISBLANK(A391),"",VLOOKUP(MID(A391,6,1),Coordinate,9,false))</f>
        <v/>
      </c>
      <c r="BS391" s="84" t="str">
        <f>IF(ISBLANK(A391),"",VLOOKUP(RIGHT(A391,1),Coordinate,9,false))</f>
        <v/>
      </c>
      <c r="BT391" s="52"/>
    </row>
    <row r="392">
      <c r="A392" s="357"/>
      <c r="B392" s="302" t="str">
        <f>IF(ISBLANK(A392),"",if(C392="","N",if(VLOOKUP(BL392,NewPlanet,3,false)=C392,"Y","N")))</f>
        <v/>
      </c>
      <c r="C392" s="438"/>
      <c r="D392" s="52"/>
      <c r="E392" s="52"/>
      <c r="F392" s="52"/>
      <c r="G392" s="52"/>
      <c r="H392" s="52"/>
      <c r="I392" s="54" t="str">
        <f t="shared" si="121"/>
        <v/>
      </c>
      <c r="J392" s="52"/>
      <c r="K392" s="52"/>
      <c r="L392" s="52"/>
      <c r="M392" s="52"/>
      <c r="N392" s="52"/>
      <c r="O392" s="54" t="str">
        <f t="shared" si="122"/>
        <v/>
      </c>
      <c r="P392" s="142"/>
      <c r="Q392" s="56"/>
      <c r="R392" s="143"/>
      <c r="S392" s="58"/>
      <c r="T392" s="144"/>
      <c r="U392" s="60"/>
      <c r="V392" s="61"/>
      <c r="W392" s="62"/>
      <c r="X392" s="52"/>
      <c r="Y392" s="63"/>
      <c r="Z392" s="52"/>
      <c r="AA392" s="52"/>
      <c r="AB392" s="52"/>
      <c r="AC392" s="65"/>
      <c r="AD392" s="52"/>
      <c r="AE392" s="52"/>
      <c r="AF392" s="52"/>
      <c r="AG392" s="65"/>
      <c r="AH392" s="52"/>
      <c r="AI392" s="52"/>
      <c r="AJ392" s="52"/>
      <c r="AK392" s="65"/>
      <c r="AL392" s="52"/>
      <c r="AM392" s="52"/>
      <c r="AN392" s="52"/>
      <c r="AO392" s="56"/>
      <c r="AP392" s="56"/>
      <c r="AQ392" s="58"/>
      <c r="AR392" s="58"/>
      <c r="AS392" s="60"/>
      <c r="AT392" s="60"/>
      <c r="AU392" s="61"/>
      <c r="AV392" s="62"/>
      <c r="AW392" s="31" t="str">
        <f t="shared" si="123"/>
        <v/>
      </c>
      <c r="AX392" s="63"/>
      <c r="AY392" s="69"/>
      <c r="AZ392" s="69"/>
      <c r="BA392" s="71"/>
      <c r="BB392" s="71"/>
      <c r="BC392" s="72"/>
      <c r="BD392" s="73"/>
      <c r="BE392" s="73"/>
      <c r="BF392" s="74"/>
      <c r="BG392" s="74"/>
      <c r="BH392" s="31" t="str">
        <f t="shared" si="124"/>
        <v/>
      </c>
      <c r="BI392" s="139"/>
      <c r="BJ392" s="84" t="str">
        <f>IF(ISBLANK(A392),"",VLOOKUP(LEFT(A392,1),Coordinate,2,FALSE))</f>
        <v/>
      </c>
      <c r="BK392" s="54">
        <f t="shared" si="127"/>
        <v>0</v>
      </c>
      <c r="BL392" s="303">
        <f t="shared" si="128"/>
        <v>0</v>
      </c>
      <c r="BM392" s="54" t="str">
        <f>IF(ISBLANK(A392),"",vlookup(LEFT(A392,1),Coordinate,9,false))</f>
        <v/>
      </c>
      <c r="BN392" s="54" t="str">
        <f>IF(ISBLANK(A392),"",VLOOKUP(MID(A392,2,1),Coordinate,9,false))</f>
        <v/>
      </c>
      <c r="BO392" s="54" t="str">
        <f>IF(ISBLANK(A392),"",VLOOKUP(MID(A392,3,1),Coordinate,9,false))</f>
        <v/>
      </c>
      <c r="BP392" s="54" t="str">
        <f>IF(ISBLANK(A392),"",VLOOKUP(MID(A392,4,1),Coordinate,9,false))</f>
        <v/>
      </c>
      <c r="BQ392" s="54" t="str">
        <f>IF(ISBLANK(A392),"",VLOOKUP(MID(A392,5,1),Coordinate,9,false))</f>
        <v/>
      </c>
      <c r="BR392" s="54" t="str">
        <f>IF(ISBLANK(A392),"",VLOOKUP(MID(A392,6,1),Coordinate,9,false))</f>
        <v/>
      </c>
      <c r="BS392" s="84" t="str">
        <f>IF(ISBLANK(A392),"",VLOOKUP(RIGHT(A392,1),Coordinate,9,false))</f>
        <v/>
      </c>
      <c r="BT392" s="52"/>
    </row>
    <row r="393">
      <c r="A393" s="357"/>
      <c r="B393" s="302" t="str">
        <f>IF(ISBLANK(A393),"",if(C393="","N",if(VLOOKUP(BL393,NewPlanet,3,false)=C393,"Y","N")))</f>
        <v/>
      </c>
      <c r="C393" s="438"/>
      <c r="D393" s="52"/>
      <c r="E393" s="52"/>
      <c r="F393" s="52"/>
      <c r="G393" s="52"/>
      <c r="H393" s="52"/>
      <c r="I393" s="54" t="str">
        <f t="shared" si="121"/>
        <v/>
      </c>
      <c r="J393" s="52"/>
      <c r="K393" s="52"/>
      <c r="L393" s="52"/>
      <c r="M393" s="52"/>
      <c r="N393" s="52"/>
      <c r="O393" s="54" t="str">
        <f t="shared" si="122"/>
        <v/>
      </c>
      <c r="P393" s="142"/>
      <c r="Q393" s="56"/>
      <c r="R393" s="143"/>
      <c r="S393" s="58"/>
      <c r="T393" s="144"/>
      <c r="U393" s="60"/>
      <c r="V393" s="61"/>
      <c r="W393" s="62"/>
      <c r="X393" s="52"/>
      <c r="Y393" s="63"/>
      <c r="Z393" s="52"/>
      <c r="AA393" s="52"/>
      <c r="AB393" s="52"/>
      <c r="AC393" s="65"/>
      <c r="AD393" s="52"/>
      <c r="AE393" s="52"/>
      <c r="AF393" s="52"/>
      <c r="AG393" s="65"/>
      <c r="AH393" s="52"/>
      <c r="AI393" s="52"/>
      <c r="AJ393" s="52"/>
      <c r="AK393" s="65"/>
      <c r="AL393" s="52"/>
      <c r="AM393" s="52"/>
      <c r="AN393" s="52"/>
      <c r="AO393" s="56"/>
      <c r="AP393" s="56"/>
      <c r="AQ393" s="58"/>
      <c r="AR393" s="58"/>
      <c r="AS393" s="60"/>
      <c r="AT393" s="60"/>
      <c r="AU393" s="61"/>
      <c r="AV393" s="62"/>
      <c r="AW393" s="31" t="str">
        <f t="shared" si="123"/>
        <v/>
      </c>
      <c r="AX393" s="63"/>
      <c r="AY393" s="69"/>
      <c r="AZ393" s="69"/>
      <c r="BA393" s="71"/>
      <c r="BB393" s="71"/>
      <c r="BC393" s="72"/>
      <c r="BD393" s="73"/>
      <c r="BE393" s="73"/>
      <c r="BF393" s="74"/>
      <c r="BG393" s="74"/>
      <c r="BH393" s="31" t="str">
        <f t="shared" si="124"/>
        <v/>
      </c>
      <c r="BI393" s="139"/>
      <c r="BJ393" s="84" t="str">
        <f>IF(ISBLANK(A393),"",VLOOKUP(LEFT(A393,1),Coordinate,2,FALSE))</f>
        <v/>
      </c>
      <c r="BK393" s="54">
        <f t="shared" si="127"/>
        <v>0</v>
      </c>
      <c r="BL393" s="303">
        <f t="shared" si="128"/>
        <v>0</v>
      </c>
      <c r="BM393" s="54" t="str">
        <f>IF(ISBLANK(A393),"",vlookup(LEFT(A393,1),Coordinate,9,false))</f>
        <v/>
      </c>
      <c r="BN393" s="54" t="str">
        <f>IF(ISBLANK(A393),"",VLOOKUP(MID(A393,2,1),Coordinate,9,false))</f>
        <v/>
      </c>
      <c r="BO393" s="54" t="str">
        <f>IF(ISBLANK(A393),"",VLOOKUP(MID(A393,3,1),Coordinate,9,false))</f>
        <v/>
      </c>
      <c r="BP393" s="54" t="str">
        <f>IF(ISBLANK(A393),"",VLOOKUP(MID(A393,4,1),Coordinate,9,false))</f>
        <v/>
      </c>
      <c r="BQ393" s="54" t="str">
        <f>IF(ISBLANK(A393),"",VLOOKUP(MID(A393,5,1),Coordinate,9,false))</f>
        <v/>
      </c>
      <c r="BR393" s="54" t="str">
        <f>IF(ISBLANK(A393),"",VLOOKUP(MID(A393,6,1),Coordinate,9,false))</f>
        <v/>
      </c>
      <c r="BS393" s="84" t="str">
        <f>IF(ISBLANK(A393),"",VLOOKUP(RIGHT(A393,1),Coordinate,9,false))</f>
        <v/>
      </c>
      <c r="BT393" s="52"/>
    </row>
    <row r="394">
      <c r="A394" s="357"/>
      <c r="B394" s="302" t="str">
        <f>IF(ISBLANK(A394),"",if(C394="","N",if(VLOOKUP(BL394,NewPlanet,3,false)=C394,"Y","N")))</f>
        <v/>
      </c>
      <c r="C394" s="438"/>
      <c r="D394" s="52"/>
      <c r="E394" s="52"/>
      <c r="F394" s="52"/>
      <c r="G394" s="52"/>
      <c r="H394" s="52"/>
      <c r="I394" s="54" t="str">
        <f t="shared" si="121"/>
        <v/>
      </c>
      <c r="J394" s="52"/>
      <c r="K394" s="52"/>
      <c r="L394" s="52"/>
      <c r="M394" s="52"/>
      <c r="N394" s="52"/>
      <c r="O394" s="54" t="str">
        <f t="shared" si="122"/>
        <v/>
      </c>
      <c r="P394" s="142"/>
      <c r="Q394" s="56"/>
      <c r="R394" s="143"/>
      <c r="S394" s="58"/>
      <c r="T394" s="144"/>
      <c r="U394" s="60"/>
      <c r="V394" s="61"/>
      <c r="W394" s="62"/>
      <c r="X394" s="52"/>
      <c r="Y394" s="63"/>
      <c r="Z394" s="52"/>
      <c r="AA394" s="52"/>
      <c r="AB394" s="52"/>
      <c r="AC394" s="65"/>
      <c r="AD394" s="52"/>
      <c r="AE394" s="52"/>
      <c r="AF394" s="52"/>
      <c r="AG394" s="65"/>
      <c r="AH394" s="52"/>
      <c r="AI394" s="52"/>
      <c r="AJ394" s="52"/>
      <c r="AK394" s="65"/>
      <c r="AL394" s="52"/>
      <c r="AM394" s="52"/>
      <c r="AN394" s="52"/>
      <c r="AO394" s="56"/>
      <c r="AP394" s="56"/>
      <c r="AQ394" s="58"/>
      <c r="AR394" s="58"/>
      <c r="AS394" s="60"/>
      <c r="AT394" s="60"/>
      <c r="AU394" s="61"/>
      <c r="AV394" s="62"/>
      <c r="AW394" s="31" t="str">
        <f t="shared" si="123"/>
        <v/>
      </c>
      <c r="AX394" s="63"/>
      <c r="AY394" s="69"/>
      <c r="AZ394" s="69"/>
      <c r="BA394" s="71"/>
      <c r="BB394" s="71"/>
      <c r="BC394" s="72"/>
      <c r="BD394" s="73"/>
      <c r="BE394" s="73"/>
      <c r="BF394" s="74"/>
      <c r="BG394" s="74"/>
      <c r="BH394" s="31" t="str">
        <f t="shared" si="124"/>
        <v/>
      </c>
      <c r="BI394" s="139"/>
      <c r="BJ394" s="84" t="str">
        <f>IF(ISBLANK(A394),"",VLOOKUP(LEFT(A394,1),Coordinate,2,FALSE))</f>
        <v/>
      </c>
      <c r="BK394" s="54">
        <f t="shared" si="127"/>
        <v>0</v>
      </c>
      <c r="BL394" s="303">
        <f t="shared" si="128"/>
        <v>0</v>
      </c>
      <c r="BM394" s="54" t="str">
        <f>IF(ISBLANK(A394),"",vlookup(LEFT(A394,1),Coordinate,9,false))</f>
        <v/>
      </c>
      <c r="BN394" s="54" t="str">
        <f>IF(ISBLANK(A394),"",VLOOKUP(MID(A394,2,1),Coordinate,9,false))</f>
        <v/>
      </c>
      <c r="BO394" s="54" t="str">
        <f>IF(ISBLANK(A394),"",VLOOKUP(MID(A394,3,1),Coordinate,9,false))</f>
        <v/>
      </c>
      <c r="BP394" s="54" t="str">
        <f>IF(ISBLANK(A394),"",VLOOKUP(MID(A394,4,1),Coordinate,9,false))</f>
        <v/>
      </c>
      <c r="BQ394" s="54" t="str">
        <f>IF(ISBLANK(A394),"",VLOOKUP(MID(A394,5,1),Coordinate,9,false))</f>
        <v/>
      </c>
      <c r="BR394" s="54" t="str">
        <f>IF(ISBLANK(A394),"",VLOOKUP(MID(A394,6,1),Coordinate,9,false))</f>
        <v/>
      </c>
      <c r="BS394" s="84" t="str">
        <f>IF(ISBLANK(A394),"",VLOOKUP(RIGHT(A394,1),Coordinate,9,false))</f>
        <v/>
      </c>
      <c r="BT394" s="52"/>
    </row>
    <row r="395">
      <c r="A395" s="357"/>
      <c r="B395" s="302" t="str">
        <f>IF(ISBLANK(A395),"",if(C395="","N",if(VLOOKUP(BL395,NewPlanet,3,false)=C395,"Y","N")))</f>
        <v/>
      </c>
      <c r="C395" s="438"/>
      <c r="D395" s="52"/>
      <c r="E395" s="52"/>
      <c r="F395" s="52"/>
      <c r="G395" s="52"/>
      <c r="H395" s="52"/>
      <c r="I395" s="54" t="str">
        <f t="shared" si="121"/>
        <v/>
      </c>
      <c r="J395" s="52"/>
      <c r="K395" s="52"/>
      <c r="L395" s="52"/>
      <c r="M395" s="52"/>
      <c r="N395" s="52"/>
      <c r="O395" s="54" t="str">
        <f t="shared" si="122"/>
        <v/>
      </c>
      <c r="P395" s="142"/>
      <c r="Q395" s="56"/>
      <c r="R395" s="143"/>
      <c r="S395" s="58"/>
      <c r="T395" s="144"/>
      <c r="U395" s="60"/>
      <c r="V395" s="61"/>
      <c r="W395" s="62"/>
      <c r="X395" s="52"/>
      <c r="Y395" s="63"/>
      <c r="Z395" s="52"/>
      <c r="AA395" s="52"/>
      <c r="AB395" s="52"/>
      <c r="AC395" s="65"/>
      <c r="AD395" s="52"/>
      <c r="AE395" s="52"/>
      <c r="AF395" s="52"/>
      <c r="AG395" s="65"/>
      <c r="AH395" s="52"/>
      <c r="AI395" s="52"/>
      <c r="AJ395" s="52"/>
      <c r="AK395" s="65"/>
      <c r="AL395" s="52"/>
      <c r="AM395" s="52"/>
      <c r="AN395" s="52"/>
      <c r="AO395" s="56"/>
      <c r="AP395" s="56"/>
      <c r="AQ395" s="58"/>
      <c r="AR395" s="58"/>
      <c r="AS395" s="60"/>
      <c r="AT395" s="60"/>
      <c r="AU395" s="61"/>
      <c r="AV395" s="62"/>
      <c r="AW395" s="31" t="str">
        <f t="shared" si="123"/>
        <v/>
      </c>
      <c r="AX395" s="63"/>
      <c r="AY395" s="69"/>
      <c r="AZ395" s="69"/>
      <c r="BA395" s="71"/>
      <c r="BB395" s="71"/>
      <c r="BC395" s="72"/>
      <c r="BD395" s="73"/>
      <c r="BE395" s="73"/>
      <c r="BF395" s="74"/>
      <c r="BG395" s="74"/>
      <c r="BH395" s="31" t="str">
        <f t="shared" si="124"/>
        <v/>
      </c>
      <c r="BI395" s="139"/>
      <c r="BJ395" s="84" t="str">
        <f>IF(ISBLANK(A395),"",VLOOKUP(LEFT(A395,1),Coordinate,2,FALSE))</f>
        <v/>
      </c>
      <c r="BK395" s="54">
        <f t="shared" si="127"/>
        <v>0</v>
      </c>
      <c r="BL395" s="303">
        <f t="shared" si="128"/>
        <v>0</v>
      </c>
      <c r="BM395" s="54" t="str">
        <f>IF(ISBLANK(A395),"",vlookup(LEFT(A395,1),Coordinate,9,false))</f>
        <v/>
      </c>
      <c r="BN395" s="54" t="str">
        <f>IF(ISBLANK(A395),"",VLOOKUP(MID(A395,2,1),Coordinate,9,false))</f>
        <v/>
      </c>
      <c r="BO395" s="54" t="str">
        <f>IF(ISBLANK(A395),"",VLOOKUP(MID(A395,3,1),Coordinate,9,false))</f>
        <v/>
      </c>
      <c r="BP395" s="54" t="str">
        <f>IF(ISBLANK(A395),"",VLOOKUP(MID(A395,4,1),Coordinate,9,false))</f>
        <v/>
      </c>
      <c r="BQ395" s="54" t="str">
        <f>IF(ISBLANK(A395),"",VLOOKUP(MID(A395,5,1),Coordinate,9,false))</f>
        <v/>
      </c>
      <c r="BR395" s="54" t="str">
        <f>IF(ISBLANK(A395),"",VLOOKUP(MID(A395,6,1),Coordinate,9,false))</f>
        <v/>
      </c>
      <c r="BS395" s="84" t="str">
        <f>IF(ISBLANK(A395),"",VLOOKUP(RIGHT(A395,1),Coordinate,9,false))</f>
        <v/>
      </c>
      <c r="BT395" s="52"/>
    </row>
    <row r="396">
      <c r="A396" s="357"/>
      <c r="B396" s="302" t="str">
        <f>IF(ISBLANK(A396),"",if(C396="","N",if(VLOOKUP(BL396,NewPlanet,3,false)=C396,"Y","N")))</f>
        <v/>
      </c>
      <c r="C396" s="438"/>
      <c r="D396" s="52"/>
      <c r="E396" s="52"/>
      <c r="F396" s="52"/>
      <c r="G396" s="52"/>
      <c r="H396" s="52"/>
      <c r="I396" s="54" t="str">
        <f t="shared" si="121"/>
        <v/>
      </c>
      <c r="J396" s="52"/>
      <c r="K396" s="52"/>
      <c r="L396" s="52"/>
      <c r="M396" s="52"/>
      <c r="N396" s="52"/>
      <c r="O396" s="54" t="str">
        <f t="shared" si="122"/>
        <v/>
      </c>
      <c r="P396" s="142"/>
      <c r="Q396" s="56"/>
      <c r="R396" s="143"/>
      <c r="S396" s="58"/>
      <c r="T396" s="144"/>
      <c r="U396" s="60"/>
      <c r="V396" s="61"/>
      <c r="W396" s="62"/>
      <c r="X396" s="52"/>
      <c r="Y396" s="63"/>
      <c r="Z396" s="52"/>
      <c r="AA396" s="52"/>
      <c r="AB396" s="52"/>
      <c r="AC396" s="65"/>
      <c r="AD396" s="52"/>
      <c r="AE396" s="52"/>
      <c r="AF396" s="52"/>
      <c r="AG396" s="65"/>
      <c r="AH396" s="52"/>
      <c r="AI396" s="52"/>
      <c r="AJ396" s="52"/>
      <c r="AK396" s="65"/>
      <c r="AL396" s="52"/>
      <c r="AM396" s="52"/>
      <c r="AN396" s="52"/>
      <c r="AO396" s="56"/>
      <c r="AP396" s="56"/>
      <c r="AQ396" s="58"/>
      <c r="AR396" s="58"/>
      <c r="AS396" s="60"/>
      <c r="AT396" s="60"/>
      <c r="AU396" s="61"/>
      <c r="AV396" s="62"/>
      <c r="AW396" s="31" t="str">
        <f t="shared" si="123"/>
        <v/>
      </c>
      <c r="AX396" s="63"/>
      <c r="AY396" s="69"/>
      <c r="AZ396" s="69"/>
      <c r="BA396" s="71"/>
      <c r="BB396" s="71"/>
      <c r="BC396" s="72"/>
      <c r="BD396" s="73"/>
      <c r="BE396" s="73"/>
      <c r="BF396" s="74"/>
      <c r="BG396" s="74"/>
      <c r="BH396" s="31" t="str">
        <f t="shared" si="124"/>
        <v/>
      </c>
      <c r="BI396" s="139"/>
      <c r="BJ396" s="84" t="str">
        <f>IF(ISBLANK(A396),"",VLOOKUP(LEFT(A396,1),Coordinate,2,FALSE))</f>
        <v/>
      </c>
      <c r="BK396" s="54">
        <f t="shared" si="127"/>
        <v>0</v>
      </c>
      <c r="BL396" s="303">
        <f t="shared" si="128"/>
        <v>0</v>
      </c>
      <c r="BM396" s="54" t="str">
        <f>IF(ISBLANK(A396),"",vlookup(LEFT(A396,1),Coordinate,9,false))</f>
        <v/>
      </c>
      <c r="BN396" s="54" t="str">
        <f>IF(ISBLANK(A396),"",VLOOKUP(MID(A396,2,1),Coordinate,9,false))</f>
        <v/>
      </c>
      <c r="BO396" s="54" t="str">
        <f>IF(ISBLANK(A396),"",VLOOKUP(MID(A396,3,1),Coordinate,9,false))</f>
        <v/>
      </c>
      <c r="BP396" s="54" t="str">
        <f>IF(ISBLANK(A396),"",VLOOKUP(MID(A396,4,1),Coordinate,9,false))</f>
        <v/>
      </c>
      <c r="BQ396" s="54" t="str">
        <f>IF(ISBLANK(A396),"",VLOOKUP(MID(A396,5,1),Coordinate,9,false))</f>
        <v/>
      </c>
      <c r="BR396" s="54" t="str">
        <f>IF(ISBLANK(A396),"",VLOOKUP(MID(A396,6,1),Coordinate,9,false))</f>
        <v/>
      </c>
      <c r="BS396" s="84" t="str">
        <f>IF(ISBLANK(A396),"",VLOOKUP(RIGHT(A396,1),Coordinate,9,false))</f>
        <v/>
      </c>
      <c r="BT396" s="52"/>
    </row>
    <row r="397">
      <c r="A397" s="357"/>
      <c r="B397" s="302" t="str">
        <f>IF(ISBLANK(A397),"",if(C397="","N",if(VLOOKUP(BL397,NewPlanet,3,false)=C397,"Y","N")))</f>
        <v/>
      </c>
      <c r="C397" s="438"/>
      <c r="D397" s="52"/>
      <c r="E397" s="52"/>
      <c r="F397" s="52"/>
      <c r="G397" s="52"/>
      <c r="H397" s="52"/>
      <c r="I397" s="54" t="str">
        <f t="shared" si="121"/>
        <v/>
      </c>
      <c r="J397" s="52"/>
      <c r="K397" s="52"/>
      <c r="L397" s="52"/>
      <c r="M397" s="52"/>
      <c r="N397" s="52"/>
      <c r="O397" s="54" t="str">
        <f t="shared" si="122"/>
        <v/>
      </c>
      <c r="P397" s="142"/>
      <c r="Q397" s="56"/>
      <c r="R397" s="143"/>
      <c r="S397" s="58"/>
      <c r="T397" s="144"/>
      <c r="U397" s="60"/>
      <c r="V397" s="61"/>
      <c r="W397" s="62"/>
      <c r="X397" s="52"/>
      <c r="Y397" s="63"/>
      <c r="Z397" s="52"/>
      <c r="AA397" s="52"/>
      <c r="AB397" s="52"/>
      <c r="AC397" s="65"/>
      <c r="AD397" s="52"/>
      <c r="AE397" s="52"/>
      <c r="AF397" s="52"/>
      <c r="AG397" s="65"/>
      <c r="AH397" s="52"/>
      <c r="AI397" s="52"/>
      <c r="AJ397" s="52"/>
      <c r="AK397" s="65"/>
      <c r="AL397" s="52"/>
      <c r="AM397" s="52"/>
      <c r="AN397" s="52"/>
      <c r="AO397" s="56"/>
      <c r="AP397" s="56"/>
      <c r="AQ397" s="58"/>
      <c r="AR397" s="58"/>
      <c r="AS397" s="60"/>
      <c r="AT397" s="60"/>
      <c r="AU397" s="61"/>
      <c r="AV397" s="62"/>
      <c r="AW397" s="31" t="str">
        <f t="shared" si="123"/>
        <v/>
      </c>
      <c r="AX397" s="63"/>
      <c r="AY397" s="69"/>
      <c r="AZ397" s="69"/>
      <c r="BA397" s="71"/>
      <c r="BB397" s="71"/>
      <c r="BC397" s="72"/>
      <c r="BD397" s="73"/>
      <c r="BE397" s="73"/>
      <c r="BF397" s="74"/>
      <c r="BG397" s="74"/>
      <c r="BH397" s="31" t="str">
        <f t="shared" si="124"/>
        <v/>
      </c>
      <c r="BI397" s="139"/>
      <c r="BJ397" s="84" t="str">
        <f>IF(ISBLANK(A397),"",VLOOKUP(LEFT(A397,1),Coordinate,2,FALSE))</f>
        <v/>
      </c>
      <c r="BK397" s="54">
        <f t="shared" si="127"/>
        <v>0</v>
      </c>
      <c r="BL397" s="303">
        <f t="shared" si="128"/>
        <v>0</v>
      </c>
      <c r="BM397" s="54" t="str">
        <f>IF(ISBLANK(A397),"",vlookup(LEFT(A397,1),Coordinate,9,false))</f>
        <v/>
      </c>
      <c r="BN397" s="54" t="str">
        <f>IF(ISBLANK(A397),"",VLOOKUP(MID(A397,2,1),Coordinate,9,false))</f>
        <v/>
      </c>
      <c r="BO397" s="54" t="str">
        <f>IF(ISBLANK(A397),"",VLOOKUP(MID(A397,3,1),Coordinate,9,false))</f>
        <v/>
      </c>
      <c r="BP397" s="54" t="str">
        <f>IF(ISBLANK(A397),"",VLOOKUP(MID(A397,4,1),Coordinate,9,false))</f>
        <v/>
      </c>
      <c r="BQ397" s="54" t="str">
        <f>IF(ISBLANK(A397),"",VLOOKUP(MID(A397,5,1),Coordinate,9,false))</f>
        <v/>
      </c>
      <c r="BR397" s="54" t="str">
        <f>IF(ISBLANK(A397),"",VLOOKUP(MID(A397,6,1),Coordinate,9,false))</f>
        <v/>
      </c>
      <c r="BS397" s="84" t="str">
        <f>IF(ISBLANK(A397),"",VLOOKUP(RIGHT(A397,1),Coordinate,9,false))</f>
        <v/>
      </c>
      <c r="BT397" s="52"/>
    </row>
    <row r="398">
      <c r="A398" s="357"/>
      <c r="B398" s="302" t="str">
        <f>IF(ISBLANK(A398),"",if(C398="","N",if(VLOOKUP(BL398,NewPlanet,3,false)=C398,"Y","N")))</f>
        <v/>
      </c>
      <c r="C398" s="438"/>
      <c r="D398" s="52"/>
      <c r="E398" s="52"/>
      <c r="F398" s="52"/>
      <c r="G398" s="52"/>
      <c r="H398" s="52"/>
      <c r="I398" s="54" t="str">
        <f t="shared" si="121"/>
        <v/>
      </c>
      <c r="J398" s="52"/>
      <c r="K398" s="52"/>
      <c r="L398" s="52"/>
      <c r="M398" s="52"/>
      <c r="N398" s="52"/>
      <c r="O398" s="54" t="str">
        <f t="shared" si="122"/>
        <v/>
      </c>
      <c r="P398" s="142"/>
      <c r="Q398" s="56"/>
      <c r="R398" s="143"/>
      <c r="S398" s="58"/>
      <c r="T398" s="144"/>
      <c r="U398" s="60"/>
      <c r="V398" s="61"/>
      <c r="W398" s="62"/>
      <c r="X398" s="52"/>
      <c r="Y398" s="63"/>
      <c r="Z398" s="52"/>
      <c r="AA398" s="52"/>
      <c r="AB398" s="52"/>
      <c r="AC398" s="65"/>
      <c r="AD398" s="52"/>
      <c r="AE398" s="52"/>
      <c r="AF398" s="52"/>
      <c r="AG398" s="65"/>
      <c r="AH398" s="52"/>
      <c r="AI398" s="52"/>
      <c r="AJ398" s="52"/>
      <c r="AK398" s="65"/>
      <c r="AL398" s="52"/>
      <c r="AM398" s="52"/>
      <c r="AN398" s="52"/>
      <c r="AO398" s="56"/>
      <c r="AP398" s="56"/>
      <c r="AQ398" s="58"/>
      <c r="AR398" s="58"/>
      <c r="AS398" s="60"/>
      <c r="AT398" s="60"/>
      <c r="AU398" s="61"/>
      <c r="AV398" s="62"/>
      <c r="AW398" s="31" t="str">
        <f t="shared" si="123"/>
        <v/>
      </c>
      <c r="AX398" s="63"/>
      <c r="AY398" s="69"/>
      <c r="AZ398" s="69"/>
      <c r="BA398" s="71"/>
      <c r="BB398" s="71"/>
      <c r="BC398" s="72"/>
      <c r="BD398" s="73"/>
      <c r="BE398" s="73"/>
      <c r="BF398" s="74"/>
      <c r="BG398" s="74"/>
      <c r="BH398" s="31" t="str">
        <f t="shared" si="124"/>
        <v/>
      </c>
      <c r="BI398" s="139"/>
      <c r="BJ398" s="84" t="str">
        <f>IF(ISBLANK(A398),"",VLOOKUP(LEFT(A398,1),Coordinate,2,FALSE))</f>
        <v/>
      </c>
      <c r="BK398" s="54">
        <f t="shared" si="127"/>
        <v>0</v>
      </c>
      <c r="BL398" s="303">
        <f t="shared" si="128"/>
        <v>0</v>
      </c>
      <c r="BM398" s="54" t="str">
        <f>IF(ISBLANK(A398),"",vlookup(LEFT(A398,1),Coordinate,9,false))</f>
        <v/>
      </c>
      <c r="BN398" s="54" t="str">
        <f>IF(ISBLANK(A398),"",VLOOKUP(MID(A398,2,1),Coordinate,9,false))</f>
        <v/>
      </c>
      <c r="BO398" s="54" t="str">
        <f>IF(ISBLANK(A398),"",VLOOKUP(MID(A398,3,1),Coordinate,9,false))</f>
        <v/>
      </c>
      <c r="BP398" s="54" t="str">
        <f>IF(ISBLANK(A398),"",VLOOKUP(MID(A398,4,1),Coordinate,9,false))</f>
        <v/>
      </c>
      <c r="BQ398" s="54" t="str">
        <f>IF(ISBLANK(A398),"",VLOOKUP(MID(A398,5,1),Coordinate,9,false))</f>
        <v/>
      </c>
      <c r="BR398" s="54" t="str">
        <f>IF(ISBLANK(A398),"",VLOOKUP(MID(A398,6,1),Coordinate,9,false))</f>
        <v/>
      </c>
      <c r="BS398" s="84" t="str">
        <f>IF(ISBLANK(A398),"",VLOOKUP(RIGHT(A398,1),Coordinate,9,false))</f>
        <v/>
      </c>
      <c r="BT398" s="52"/>
    </row>
    <row r="399">
      <c r="A399" s="357"/>
      <c r="B399" s="302" t="str">
        <f>IF(ISBLANK(A399),"",if(C399="","N",if(VLOOKUP(BL399,NewPlanet,3,false)=C399,"Y","N")))</f>
        <v/>
      </c>
      <c r="C399" s="438"/>
      <c r="D399" s="52"/>
      <c r="E399" s="52"/>
      <c r="F399" s="52"/>
      <c r="G399" s="52"/>
      <c r="H399" s="52"/>
      <c r="I399" s="54" t="str">
        <f t="shared" si="121"/>
        <v/>
      </c>
      <c r="J399" s="52"/>
      <c r="K399" s="52"/>
      <c r="L399" s="52"/>
      <c r="M399" s="52"/>
      <c r="N399" s="52"/>
      <c r="O399" s="54" t="str">
        <f t="shared" si="122"/>
        <v/>
      </c>
      <c r="P399" s="142"/>
      <c r="Q399" s="56"/>
      <c r="R399" s="143"/>
      <c r="S399" s="58"/>
      <c r="T399" s="144"/>
      <c r="U399" s="60"/>
      <c r="V399" s="61"/>
      <c r="W399" s="62"/>
      <c r="X399" s="52"/>
      <c r="Y399" s="63"/>
      <c r="Z399" s="52"/>
      <c r="AA399" s="52"/>
      <c r="AB399" s="52"/>
      <c r="AC399" s="65"/>
      <c r="AD399" s="52"/>
      <c r="AE399" s="52"/>
      <c r="AF399" s="52"/>
      <c r="AG399" s="65"/>
      <c r="AH399" s="52"/>
      <c r="AI399" s="52"/>
      <c r="AJ399" s="52"/>
      <c r="AK399" s="65"/>
      <c r="AL399" s="52"/>
      <c r="AM399" s="52"/>
      <c r="AN399" s="52"/>
      <c r="AO399" s="56"/>
      <c r="AP399" s="56"/>
      <c r="AQ399" s="58"/>
      <c r="AR399" s="58"/>
      <c r="AS399" s="60"/>
      <c r="AT399" s="60"/>
      <c r="AU399" s="61"/>
      <c r="AV399" s="62"/>
      <c r="AW399" s="31" t="str">
        <f t="shared" si="123"/>
        <v/>
      </c>
      <c r="AX399" s="63"/>
      <c r="AY399" s="69"/>
      <c r="AZ399" s="69"/>
      <c r="BA399" s="71"/>
      <c r="BB399" s="71"/>
      <c r="BC399" s="72"/>
      <c r="BD399" s="73"/>
      <c r="BE399" s="73"/>
      <c r="BF399" s="74"/>
      <c r="BG399" s="74"/>
      <c r="BH399" s="31" t="str">
        <f t="shared" si="124"/>
        <v/>
      </c>
      <c r="BI399" s="139"/>
      <c r="BJ399" s="84" t="str">
        <f>IF(ISBLANK(A399),"",VLOOKUP(LEFT(A399,1),Coordinate,2,FALSE))</f>
        <v/>
      </c>
      <c r="BK399" s="54">
        <f t="shared" si="127"/>
        <v>0</v>
      </c>
      <c r="BL399" s="303">
        <f t="shared" si="128"/>
        <v>0</v>
      </c>
      <c r="BM399" s="54" t="str">
        <f>IF(ISBLANK(A399),"",vlookup(LEFT(A399,1),Coordinate,9,false))</f>
        <v/>
      </c>
      <c r="BN399" s="54" t="str">
        <f>IF(ISBLANK(A399),"",VLOOKUP(MID(A399,2,1),Coordinate,9,false))</f>
        <v/>
      </c>
      <c r="BO399" s="54" t="str">
        <f>IF(ISBLANK(A399),"",VLOOKUP(MID(A399,3,1),Coordinate,9,false))</f>
        <v/>
      </c>
      <c r="BP399" s="54" t="str">
        <f>IF(ISBLANK(A399),"",VLOOKUP(MID(A399,4,1),Coordinate,9,false))</f>
        <v/>
      </c>
      <c r="BQ399" s="54" t="str">
        <f>IF(ISBLANK(A399),"",VLOOKUP(MID(A399,5,1),Coordinate,9,false))</f>
        <v/>
      </c>
      <c r="BR399" s="54" t="str">
        <f>IF(ISBLANK(A399),"",VLOOKUP(MID(A399,6,1),Coordinate,9,false))</f>
        <v/>
      </c>
      <c r="BS399" s="84" t="str">
        <f>IF(ISBLANK(A399),"",VLOOKUP(RIGHT(A399,1),Coordinate,9,false))</f>
        <v/>
      </c>
      <c r="BT399" s="52"/>
    </row>
    <row r="400">
      <c r="A400" s="357"/>
      <c r="B400" s="302" t="str">
        <f>IF(ISBLANK(A400),"",if(C400="","N",if(VLOOKUP(BL400,NewPlanet,3,false)=C400,"Y","N")))</f>
        <v/>
      </c>
      <c r="C400" s="438"/>
      <c r="D400" s="52"/>
      <c r="E400" s="52"/>
      <c r="F400" s="52"/>
      <c r="G400" s="52"/>
      <c r="H400" s="52"/>
      <c r="I400" s="54" t="str">
        <f t="shared" si="121"/>
        <v/>
      </c>
      <c r="J400" s="52"/>
      <c r="K400" s="52"/>
      <c r="L400" s="52"/>
      <c r="M400" s="52"/>
      <c r="N400" s="52"/>
      <c r="O400" s="54" t="str">
        <f t="shared" si="122"/>
        <v/>
      </c>
      <c r="P400" s="142"/>
      <c r="Q400" s="56"/>
      <c r="R400" s="143"/>
      <c r="S400" s="58"/>
      <c r="T400" s="144"/>
      <c r="U400" s="60"/>
      <c r="V400" s="61"/>
      <c r="W400" s="62"/>
      <c r="X400" s="52"/>
      <c r="Y400" s="63"/>
      <c r="Z400" s="52"/>
      <c r="AA400" s="52"/>
      <c r="AB400" s="52"/>
      <c r="AC400" s="65"/>
      <c r="AD400" s="52"/>
      <c r="AE400" s="52"/>
      <c r="AF400" s="52"/>
      <c r="AG400" s="65"/>
      <c r="AH400" s="52"/>
      <c r="AI400" s="52"/>
      <c r="AJ400" s="52"/>
      <c r="AK400" s="65"/>
      <c r="AL400" s="52"/>
      <c r="AM400" s="52"/>
      <c r="AN400" s="52"/>
      <c r="AO400" s="56"/>
      <c r="AP400" s="56"/>
      <c r="AQ400" s="58"/>
      <c r="AR400" s="58"/>
      <c r="AS400" s="60"/>
      <c r="AT400" s="60"/>
      <c r="AU400" s="61"/>
      <c r="AV400" s="62"/>
      <c r="AW400" s="31" t="str">
        <f t="shared" si="123"/>
        <v/>
      </c>
      <c r="AX400" s="63"/>
      <c r="AY400" s="69"/>
      <c r="AZ400" s="69"/>
      <c r="BA400" s="71"/>
      <c r="BB400" s="71"/>
      <c r="BC400" s="72"/>
      <c r="BD400" s="73"/>
      <c r="BE400" s="73"/>
      <c r="BF400" s="74"/>
      <c r="BG400" s="74"/>
      <c r="BH400" s="31" t="str">
        <f t="shared" si="124"/>
        <v/>
      </c>
      <c r="BI400" s="139"/>
      <c r="BJ400" s="84" t="str">
        <f>IF(ISBLANK(A400),"",VLOOKUP(LEFT(A400,1),Coordinate,2,FALSE))</f>
        <v/>
      </c>
      <c r="BK400" s="54">
        <f t="shared" si="127"/>
        <v>0</v>
      </c>
      <c r="BL400" s="303">
        <f t="shared" si="128"/>
        <v>0</v>
      </c>
      <c r="BM400" s="54" t="str">
        <f>IF(ISBLANK(A400),"",vlookup(LEFT(A400,1),Coordinate,9,false))</f>
        <v/>
      </c>
      <c r="BN400" s="54" t="str">
        <f>IF(ISBLANK(A400),"",VLOOKUP(MID(A400,2,1),Coordinate,9,false))</f>
        <v/>
      </c>
      <c r="BO400" s="54" t="str">
        <f>IF(ISBLANK(A400),"",VLOOKUP(MID(A400,3,1),Coordinate,9,false))</f>
        <v/>
      </c>
      <c r="BP400" s="54" t="str">
        <f>IF(ISBLANK(A400),"",VLOOKUP(MID(A400,4,1),Coordinate,9,false))</f>
        <v/>
      </c>
      <c r="BQ400" s="54" t="str">
        <f>IF(ISBLANK(A400),"",VLOOKUP(MID(A400,5,1),Coordinate,9,false))</f>
        <v/>
      </c>
      <c r="BR400" s="54" t="str">
        <f>IF(ISBLANK(A400),"",VLOOKUP(MID(A400,6,1),Coordinate,9,false))</f>
        <v/>
      </c>
      <c r="BS400" s="84" t="str">
        <f>IF(ISBLANK(A400),"",VLOOKUP(RIGHT(A400,1),Coordinate,9,false))</f>
        <v/>
      </c>
      <c r="BT400" s="52"/>
    </row>
    <row r="401">
      <c r="A401" s="357"/>
      <c r="B401" s="302" t="str">
        <f>IF(ISBLANK(A401),"",if(C401="","N",if(VLOOKUP(BL401,NewPlanet,3,false)=C401,"Y","N")))</f>
        <v/>
      </c>
      <c r="C401" s="438"/>
      <c r="D401" s="52"/>
      <c r="E401" s="52"/>
      <c r="F401" s="52"/>
      <c r="G401" s="52"/>
      <c r="H401" s="52"/>
      <c r="I401" s="54" t="str">
        <f t="shared" si="121"/>
        <v/>
      </c>
      <c r="J401" s="52"/>
      <c r="K401" s="52"/>
      <c r="L401" s="52"/>
      <c r="M401" s="52"/>
      <c r="N401" s="52"/>
      <c r="O401" s="54" t="str">
        <f t="shared" si="122"/>
        <v/>
      </c>
      <c r="P401" s="142"/>
      <c r="Q401" s="56"/>
      <c r="R401" s="143"/>
      <c r="S401" s="58"/>
      <c r="T401" s="144"/>
      <c r="U401" s="60"/>
      <c r="V401" s="61"/>
      <c r="W401" s="62"/>
      <c r="X401" s="52"/>
      <c r="Y401" s="63"/>
      <c r="Z401" s="52"/>
      <c r="AA401" s="52"/>
      <c r="AB401" s="52"/>
      <c r="AC401" s="65"/>
      <c r="AD401" s="52"/>
      <c r="AE401" s="52"/>
      <c r="AF401" s="52"/>
      <c r="AG401" s="65"/>
      <c r="AH401" s="52"/>
      <c r="AI401" s="52"/>
      <c r="AJ401" s="52"/>
      <c r="AK401" s="65"/>
      <c r="AL401" s="52"/>
      <c r="AM401" s="52"/>
      <c r="AN401" s="52"/>
      <c r="AO401" s="56"/>
      <c r="AP401" s="56"/>
      <c r="AQ401" s="58"/>
      <c r="AR401" s="58"/>
      <c r="AS401" s="60"/>
      <c r="AT401" s="60"/>
      <c r="AU401" s="61"/>
      <c r="AV401" s="62"/>
      <c r="AW401" s="31" t="str">
        <f t="shared" si="123"/>
        <v/>
      </c>
      <c r="AX401" s="63"/>
      <c r="AY401" s="69"/>
      <c r="AZ401" s="69"/>
      <c r="BA401" s="71"/>
      <c r="BB401" s="71"/>
      <c r="BC401" s="72"/>
      <c r="BD401" s="73"/>
      <c r="BE401" s="73"/>
      <c r="BF401" s="74"/>
      <c r="BG401" s="74"/>
      <c r="BH401" s="31" t="str">
        <f t="shared" si="124"/>
        <v/>
      </c>
      <c r="BI401" s="139"/>
      <c r="BJ401" s="84" t="str">
        <f>IF(ISBLANK(A401),"",VLOOKUP(LEFT(A401,1),Coordinate,2,FALSE))</f>
        <v/>
      </c>
      <c r="BK401" s="54">
        <f t="shared" si="127"/>
        <v>0</v>
      </c>
      <c r="BL401" s="303">
        <f t="shared" si="128"/>
        <v>0</v>
      </c>
      <c r="BM401" s="54" t="str">
        <f>IF(ISBLANK(A401),"",vlookup(LEFT(A401,1),Coordinate,9,false))</f>
        <v/>
      </c>
      <c r="BN401" s="54" t="str">
        <f>IF(ISBLANK(A401),"",VLOOKUP(MID(A401,2,1),Coordinate,9,false))</f>
        <v/>
      </c>
      <c r="BO401" s="54" t="str">
        <f>IF(ISBLANK(A401),"",VLOOKUP(MID(A401,3,1),Coordinate,9,false))</f>
        <v/>
      </c>
      <c r="BP401" s="54" t="str">
        <f>IF(ISBLANK(A401),"",VLOOKUP(MID(A401,4,1),Coordinate,9,false))</f>
        <v/>
      </c>
      <c r="BQ401" s="54" t="str">
        <f>IF(ISBLANK(A401),"",VLOOKUP(MID(A401,5,1),Coordinate,9,false))</f>
        <v/>
      </c>
      <c r="BR401" s="54" t="str">
        <f>IF(ISBLANK(A401),"",VLOOKUP(MID(A401,6,1),Coordinate,9,false))</f>
        <v/>
      </c>
      <c r="BS401" s="84" t="str">
        <f>IF(ISBLANK(A401),"",VLOOKUP(RIGHT(A401,1),Coordinate,9,false))</f>
        <v/>
      </c>
      <c r="BT401" s="52"/>
    </row>
    <row r="402">
      <c r="A402" s="477"/>
      <c r="B402" s="302" t="str">
        <f>IF(ISBLANK(A402),"",if(C402="","N",if(VLOOKUP(BL402,NewPlanet,3,false)=C402,"Y","N")))</f>
        <v/>
      </c>
      <c r="C402" s="438"/>
      <c r="D402" s="52"/>
      <c r="E402" s="52"/>
      <c r="F402" s="52"/>
      <c r="G402" s="52"/>
      <c r="H402" s="52"/>
      <c r="I402" s="54" t="str">
        <f t="shared" si="121"/>
        <v/>
      </c>
      <c r="J402" s="52"/>
      <c r="K402" s="52"/>
      <c r="L402" s="52"/>
      <c r="M402" s="52"/>
      <c r="N402" s="52"/>
      <c r="O402" s="54" t="str">
        <f t="shared" si="122"/>
        <v/>
      </c>
      <c r="P402" s="142"/>
      <c r="Q402" s="56"/>
      <c r="R402" s="143"/>
      <c r="S402" s="58"/>
      <c r="T402" s="144"/>
      <c r="U402" s="60"/>
      <c r="V402" s="61"/>
      <c r="W402" s="62"/>
      <c r="X402" s="52"/>
      <c r="Y402" s="63"/>
      <c r="Z402" s="52"/>
      <c r="AA402" s="52"/>
      <c r="AB402" s="52"/>
      <c r="AC402" s="65"/>
      <c r="AD402" s="52"/>
      <c r="AE402" s="52"/>
      <c r="AF402" s="52"/>
      <c r="AG402" s="65"/>
      <c r="AH402" s="52"/>
      <c r="AI402" s="52"/>
      <c r="AJ402" s="52"/>
      <c r="AK402" s="65"/>
      <c r="AL402" s="52"/>
      <c r="AM402" s="52"/>
      <c r="AN402" s="52"/>
      <c r="AO402" s="56"/>
      <c r="AP402" s="56"/>
      <c r="AQ402" s="58"/>
      <c r="AR402" s="58"/>
      <c r="AS402" s="60"/>
      <c r="AT402" s="60"/>
      <c r="AU402" s="61"/>
      <c r="AV402" s="62"/>
      <c r="AW402" s="31" t="str">
        <f t="shared" si="123"/>
        <v/>
      </c>
      <c r="AX402" s="63"/>
      <c r="AY402" s="69"/>
      <c r="AZ402" s="69"/>
      <c r="BA402" s="71"/>
      <c r="BB402" s="71"/>
      <c r="BC402" s="72"/>
      <c r="BD402" s="73"/>
      <c r="BE402" s="73"/>
      <c r="BF402" s="74"/>
      <c r="BG402" s="74"/>
      <c r="BH402" s="31" t="str">
        <f t="shared" si="124"/>
        <v/>
      </c>
      <c r="BI402" s="139"/>
      <c r="BJ402" s="84" t="str">
        <f>IF(ISBLANK(A402),"",VLOOKUP(LEFT(A402,1),Coordinate,2,FALSE))</f>
        <v/>
      </c>
      <c r="BK402" s="54">
        <f t="shared" si="127"/>
        <v>0</v>
      </c>
      <c r="BL402" s="303">
        <f t="shared" si="128"/>
        <v>0</v>
      </c>
      <c r="BM402" s="54" t="str">
        <f>IF(ISBLANK(A402),"",vlookup(LEFT(A402,1),Coordinate,9,false))</f>
        <v/>
      </c>
      <c r="BN402" s="54" t="str">
        <f>IF(ISBLANK(A402),"",VLOOKUP(MID(A402,2,1),Coordinate,9,false))</f>
        <v/>
      </c>
      <c r="BO402" s="54" t="str">
        <f>IF(ISBLANK(A402),"",VLOOKUP(MID(A402,3,1),Coordinate,9,false))</f>
        <v/>
      </c>
      <c r="BP402" s="54" t="str">
        <f>IF(ISBLANK(A402),"",VLOOKUP(MID(A402,4,1),Coordinate,9,false))</f>
        <v/>
      </c>
      <c r="BQ402" s="54" t="str">
        <f>IF(ISBLANK(A402),"",VLOOKUP(MID(A402,5,1),Coordinate,9,false))</f>
        <v/>
      </c>
      <c r="BR402" s="54" t="str">
        <f>IF(ISBLANK(A402),"",VLOOKUP(MID(A402,6,1),Coordinate,9,false))</f>
        <v/>
      </c>
      <c r="BS402" s="84" t="str">
        <f>IF(ISBLANK(A402),"",VLOOKUP(RIGHT(A402,1),Coordinate,9,false))</f>
        <v/>
      </c>
      <c r="BT402" s="52"/>
    </row>
    <row r="403">
      <c r="A403" s="477"/>
      <c r="B403" s="302" t="str">
        <f>IF(ISBLANK(A403),"",if(C403="","N",if(VLOOKUP(BL403,NewPlanet,3,false)=C403,"Y","N")))</f>
        <v/>
      </c>
      <c r="C403" s="438"/>
      <c r="D403" s="52"/>
      <c r="E403" s="52"/>
      <c r="F403" s="52"/>
      <c r="G403" s="52"/>
      <c r="H403" s="52"/>
      <c r="I403" s="54" t="str">
        <f t="shared" si="121"/>
        <v/>
      </c>
      <c r="J403" s="52"/>
      <c r="K403" s="52"/>
      <c r="L403" s="52"/>
      <c r="M403" s="52"/>
      <c r="N403" s="52"/>
      <c r="O403" s="54" t="str">
        <f t="shared" si="122"/>
        <v/>
      </c>
      <c r="P403" s="142"/>
      <c r="Q403" s="56"/>
      <c r="R403" s="143"/>
      <c r="S403" s="58"/>
      <c r="T403" s="144"/>
      <c r="U403" s="60"/>
      <c r="V403" s="61"/>
      <c r="W403" s="62"/>
      <c r="X403" s="52"/>
      <c r="Y403" s="63"/>
      <c r="Z403" s="52"/>
      <c r="AA403" s="52"/>
      <c r="AB403" s="52"/>
      <c r="AC403" s="65"/>
      <c r="AD403" s="52"/>
      <c r="AE403" s="52"/>
      <c r="AF403" s="52"/>
      <c r="AG403" s="65"/>
      <c r="AH403" s="52"/>
      <c r="AI403" s="52"/>
      <c r="AJ403" s="52"/>
      <c r="AK403" s="65"/>
      <c r="AL403" s="52"/>
      <c r="AM403" s="52"/>
      <c r="AN403" s="52"/>
      <c r="AO403" s="56"/>
      <c r="AP403" s="56"/>
      <c r="AQ403" s="58"/>
      <c r="AR403" s="58"/>
      <c r="AS403" s="60"/>
      <c r="AT403" s="60"/>
      <c r="AU403" s="61"/>
      <c r="AV403" s="62"/>
      <c r="AW403" s="31" t="str">
        <f t="shared" si="123"/>
        <v/>
      </c>
      <c r="AX403" s="63"/>
      <c r="AY403" s="69"/>
      <c r="AZ403" s="69"/>
      <c r="BA403" s="71"/>
      <c r="BB403" s="71"/>
      <c r="BC403" s="72"/>
      <c r="BD403" s="73"/>
      <c r="BE403" s="73"/>
      <c r="BF403" s="74"/>
      <c r="BG403" s="74"/>
      <c r="BH403" s="31" t="str">
        <f t="shared" si="124"/>
        <v/>
      </c>
      <c r="BI403" s="139"/>
      <c r="BJ403" s="84" t="str">
        <f>IF(ISBLANK(A403),"",VLOOKUP(LEFT(A403,1),Coordinate,2,FALSE))</f>
        <v/>
      </c>
      <c r="BK403" s="54">
        <f t="shared" si="127"/>
        <v>0</v>
      </c>
      <c r="BL403" s="303">
        <f t="shared" si="128"/>
        <v>0</v>
      </c>
      <c r="BM403" s="54" t="str">
        <f>IF(ISBLANK(A403),"",vlookup(LEFT(A403,1),Coordinate,9,false))</f>
        <v/>
      </c>
      <c r="BN403" s="54" t="str">
        <f>IF(ISBLANK(A403),"",VLOOKUP(MID(A403,2,1),Coordinate,9,false))</f>
        <v/>
      </c>
      <c r="BO403" s="54" t="str">
        <f>IF(ISBLANK(A403),"",VLOOKUP(MID(A403,3,1),Coordinate,9,false))</f>
        <v/>
      </c>
      <c r="BP403" s="54" t="str">
        <f>IF(ISBLANK(A403),"",VLOOKUP(MID(A403,4,1),Coordinate,9,false))</f>
        <v/>
      </c>
      <c r="BQ403" s="54" t="str">
        <f>IF(ISBLANK(A403),"",VLOOKUP(MID(A403,5,1),Coordinate,9,false))</f>
        <v/>
      </c>
      <c r="BR403" s="54" t="str">
        <f>IF(ISBLANK(A403),"",VLOOKUP(MID(A403,6,1),Coordinate,9,false))</f>
        <v/>
      </c>
      <c r="BS403" s="84" t="str">
        <f>IF(ISBLANK(A403),"",VLOOKUP(RIGHT(A403,1),Coordinate,9,false))</f>
        <v/>
      </c>
      <c r="BT403" s="52"/>
    </row>
  </sheetData>
  <conditionalFormatting sqref="S24:U24">
    <cfRule type="cellIs" dxfId="0" priority="1" operator="equal">
      <formula>"Detected"</formula>
    </cfRule>
  </conditionalFormatting>
  <conditionalFormatting sqref="O24:U24">
    <cfRule type="cellIs" dxfId="1" priority="2" operator="equal">
      <formula>"Advanced"</formula>
    </cfRule>
  </conditionalFormatting>
  <conditionalFormatting sqref="O24:U24">
    <cfRule type="containsText" dxfId="3" priority="3" operator="containsText" text="Anomalous">
      <formula>NOT(ISERROR(SEARCH(("Anomalous"),(O24))))</formula>
    </cfRule>
  </conditionalFormatting>
  <conditionalFormatting sqref="D24:W24 X24 BK24">
    <cfRule type="cellIs" dxfId="4" priority="4" operator="equal">
      <formula>"Y"</formula>
    </cfRule>
  </conditionalFormatting>
  <conditionalFormatting sqref="U24">
    <cfRule type="colorScale" priority="5">
      <colorScale>
        <cfvo type="min"/>
        <cfvo type="max"/>
        <color rgb="FFFFFFFF"/>
        <color rgb="FFE67C73"/>
      </colorScale>
    </cfRule>
  </conditionalFormatting>
  <conditionalFormatting sqref="P24:U24">
    <cfRule type="cellIs" dxfId="0" priority="6" operator="equal">
      <formula>"Primitive"</formula>
    </cfRule>
  </conditionalFormatting>
  <conditionalFormatting sqref="P2:R2 P4:P121 Q4:R23 Q25:R121 S44:U44 S62 T62:T78 U62 P123:P403 Q123:Q137 R123:R403 Q139:Q403 T235 S276:U276 S278:U278">
    <cfRule type="cellIs" dxfId="0" priority="7" operator="equal">
      <formula>"Primitive"</formula>
    </cfRule>
  </conditionalFormatting>
  <conditionalFormatting sqref="O2:U2 BJ2 O4:P121 Q4:T23 U4:U121 BJ6:BJ403 Q25:T121 O123:U403 V292">
    <cfRule type="cellIs" dxfId="1" priority="8" operator="equal">
      <formula>"Advanced"</formula>
    </cfRule>
  </conditionalFormatting>
  <conditionalFormatting sqref="O2:U2 BJ2 O4:P121 Q4:T23 U4:U121 BJ6:BJ403 Q25:T121 O123:U403 V292">
    <cfRule type="cellIs" dxfId="2" priority="9" operator="equal">
      <formula>"Advanced (Hostile)"</formula>
    </cfRule>
  </conditionalFormatting>
  <conditionalFormatting sqref="O2:U2 BJ2 O4:P121 Q4:T23 U4:U121 BJ6:BJ403 Q25:T121 O123:U403 V292">
    <cfRule type="containsText" dxfId="3" priority="10" operator="containsText" text="Anomalous">
      <formula>NOT(ISERROR(SEARCH(("Anomalous"),(O2))))</formula>
    </cfRule>
  </conditionalFormatting>
  <conditionalFormatting sqref="S2:U2 S4:T23 U4:U121 S25:T121 S123:U403 Q138 P287 V292 Q357">
    <cfRule type="cellIs" dxfId="0" priority="11" operator="equal">
      <formula>"Detected"</formula>
    </cfRule>
  </conditionalFormatting>
  <conditionalFormatting sqref="A2 C2:X2 BJ2:BK2 C4:H23 I4:I121 J4:N23 O4:P121 Q4:T23 U4:U121 V4:X23 BJ4:BK403 C25:C70 D25:H121 J25:N121 Q25:T121 V25:X121 C72:C121 A77 A79:A121 A123:A233 C123:C124 D123:L403 M123:M137 N123:U403 V123:V321 W123:X403 C126:C403 M139:M403 A235:A241 A243:A268 A270:A294 A296:A326 V323:V403 A328:A339 A341:A403">
    <cfRule type="cellIs" dxfId="4" priority="12" operator="equal">
      <formula>"Y"</formula>
    </cfRule>
  </conditionalFormatting>
  <conditionalFormatting sqref="U2 BJ2 U4:U121 BJ4:BJ403 U123:U403 V292">
    <cfRule type="colorScale" priority="13">
      <colorScale>
        <cfvo type="min"/>
        <cfvo type="max"/>
        <color rgb="FFFFFFFF"/>
        <color rgb="FFE67C73"/>
      </colorScale>
    </cfRule>
  </conditionalFormatting>
  <conditionalFormatting sqref="BK2 BK6:BK403">
    <cfRule type="notContainsBlanks" dxfId="5" priority="14">
      <formula>LEN(TRIM(BK2))&gt;0</formula>
    </cfRule>
  </conditionalFormatting>
  <conditionalFormatting sqref="AW2 BH2 AW4:AW121 BH4:BH121 AW123:AW403 BH123:BH403">
    <cfRule type="cellIs" dxfId="6" priority="15" operator="greaterThan">
      <formula>10</formula>
    </cfRule>
  </conditionalFormatting>
  <conditionalFormatting sqref="B2 B6:B121 B123:B403">
    <cfRule type="cellIs" dxfId="4" priority="16" operator="equal">
      <formula>"N"</formula>
    </cfRule>
  </conditionalFormatting>
  <conditionalFormatting sqref="A3:T3">
    <cfRule type="colorScale" priority="17">
      <colorScale>
        <cfvo type="min"/>
        <cfvo type="percentile" val="50"/>
        <cfvo type="max"/>
        <color rgb="FFE67C73"/>
        <color rgb="FFFFFFFF"/>
        <color rgb="FF57BB8A"/>
      </colorScale>
    </cfRule>
  </conditionalFormatting>
  <drawing r:id="rId2"/>
  <legacyDrawing r:id="rId3"/>
</worksheet>
</file>