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fafbd9865cd20b/Bureau/Bourse/"/>
    </mc:Choice>
  </mc:AlternateContent>
  <xr:revisionPtr revIDLastSave="54" documentId="13_ncr:1_{1309683C-1030-43DF-97F1-EDB8A158B530}" xr6:coauthVersionLast="47" xr6:coauthVersionMax="47" xr10:uidLastSave="{7F1B8CB1-6968-46E9-91CC-25F4EC01526E}"/>
  <bookViews>
    <workbookView xWindow="-120" yWindow="-120" windowWidth="29040" windowHeight="15720" xr2:uid="{1D05591E-4FDA-4537-930F-90175A2126B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Q23" i="1" s="1"/>
  <c r="P23" i="1"/>
  <c r="I22" i="1"/>
  <c r="J22" i="1" s="1"/>
  <c r="P22" i="1"/>
  <c r="I21" i="1"/>
  <c r="J21" i="1" s="1"/>
  <c r="P21" i="1"/>
  <c r="I20" i="1"/>
  <c r="J20" i="1" s="1"/>
  <c r="P20" i="1"/>
  <c r="I19" i="1"/>
  <c r="J19" i="1" s="1"/>
  <c r="P19" i="1"/>
  <c r="P17" i="1"/>
  <c r="I18" i="1"/>
  <c r="J18" i="1" s="1"/>
  <c r="P18" i="1"/>
  <c r="I17" i="1"/>
  <c r="J17" i="1" s="1"/>
  <c r="I16" i="1"/>
  <c r="J16" i="1" s="1"/>
  <c r="P16" i="1"/>
  <c r="I15" i="1"/>
  <c r="J15" i="1" s="1"/>
  <c r="P15" i="1"/>
  <c r="I14" i="1"/>
  <c r="Q14" i="1" s="1"/>
  <c r="P14" i="1"/>
  <c r="I13" i="1"/>
  <c r="J13" i="1" s="1"/>
  <c r="K13" i="1" s="1"/>
  <c r="M13" i="1" s="1"/>
  <c r="P13" i="1"/>
  <c r="I12" i="1"/>
  <c r="Q12" i="1" s="1"/>
  <c r="P12" i="1"/>
  <c r="P11" i="1"/>
  <c r="P8" i="1"/>
  <c r="I11" i="1"/>
  <c r="J11" i="1" s="1"/>
  <c r="K11" i="1" s="1"/>
  <c r="M11" i="1" s="1"/>
  <c r="I10" i="1"/>
  <c r="Q10" i="1" s="1"/>
  <c r="P10" i="1"/>
  <c r="P9" i="1"/>
  <c r="I9" i="1"/>
  <c r="J9" i="1" s="1"/>
  <c r="K9" i="1" s="1"/>
  <c r="M9" i="1" s="1"/>
  <c r="I8" i="1"/>
  <c r="J8" i="1" s="1"/>
  <c r="J23" i="1" l="1"/>
  <c r="Q22" i="1"/>
  <c r="K22" i="1"/>
  <c r="M22" i="1" s="1"/>
  <c r="L22" i="1"/>
  <c r="K21" i="1"/>
  <c r="M21" i="1" s="1"/>
  <c r="L21" i="1"/>
  <c r="Q21" i="1"/>
  <c r="K20" i="1"/>
  <c r="M20" i="1" s="1"/>
  <c r="L20" i="1"/>
  <c r="Q20" i="1"/>
  <c r="K8" i="1"/>
  <c r="M8" i="1" s="1"/>
  <c r="Q19" i="1"/>
  <c r="K19" i="1"/>
  <c r="M19" i="1" s="1"/>
  <c r="L19" i="1"/>
  <c r="Q18" i="1"/>
  <c r="K18" i="1"/>
  <c r="M18" i="1" s="1"/>
  <c r="L18" i="1"/>
  <c r="Q17" i="1"/>
  <c r="K17" i="1"/>
  <c r="M17" i="1" s="1"/>
  <c r="L17" i="1"/>
  <c r="Q16" i="1"/>
  <c r="K16" i="1"/>
  <c r="M16" i="1" s="1"/>
  <c r="L16" i="1"/>
  <c r="K15" i="1"/>
  <c r="M15" i="1" s="1"/>
  <c r="L15" i="1"/>
  <c r="Q15" i="1"/>
  <c r="J14" i="1"/>
  <c r="K14" i="1" s="1"/>
  <c r="M14" i="1" s="1"/>
  <c r="L9" i="1"/>
  <c r="Q11" i="1"/>
  <c r="L13" i="1"/>
  <c r="L11" i="1"/>
  <c r="L8" i="1"/>
  <c r="Q13" i="1"/>
  <c r="Q8" i="1"/>
  <c r="Q9" i="1"/>
  <c r="J12" i="1"/>
  <c r="J10" i="1"/>
  <c r="K23" i="1" l="1"/>
  <c r="M23" i="1" s="1"/>
  <c r="L23" i="1"/>
  <c r="L14" i="1"/>
  <c r="K10" i="1"/>
  <c r="M10" i="1" s="1"/>
  <c r="L10" i="1"/>
  <c r="K12" i="1"/>
  <c r="M12" i="1" s="1"/>
  <c r="L12" i="1"/>
</calcChain>
</file>

<file path=xl/sharedStrings.xml><?xml version="1.0" encoding="utf-8"?>
<sst xmlns="http://schemas.openxmlformats.org/spreadsheetml/2006/main" count="34" uniqueCount="34">
  <si>
    <t>Revenus</t>
  </si>
  <si>
    <t>FCF</t>
  </si>
  <si>
    <t>P.E.R</t>
  </si>
  <si>
    <t>Dette Nette</t>
  </si>
  <si>
    <t>Nbr Actions</t>
  </si>
  <si>
    <t>Air Liquide</t>
  </si>
  <si>
    <t>LVMH</t>
  </si>
  <si>
    <t>Capitalisation</t>
  </si>
  <si>
    <t>Prix actuel</t>
  </si>
  <si>
    <t>Rdmt Max Dvd</t>
  </si>
  <si>
    <t>Date</t>
  </si>
  <si>
    <t>Rev * FCF</t>
  </si>
  <si>
    <t>Nb Actions</t>
  </si>
  <si>
    <t>Entreprises</t>
  </si>
  <si>
    <t>Euronext</t>
  </si>
  <si>
    <t>Prix évalué avec dette :</t>
  </si>
  <si>
    <t>Prix évalué sans prendre en compte la dette :</t>
  </si>
  <si>
    <t>Rubis</t>
  </si>
  <si>
    <t>I * P.E.R</t>
  </si>
  <si>
    <t>J - DN</t>
  </si>
  <si>
    <t>Amundi</t>
  </si>
  <si>
    <t>Nexity</t>
  </si>
  <si>
    <t>Derichebourg</t>
  </si>
  <si>
    <t>BNP Paribas</t>
  </si>
  <si>
    <t>TelePerformance</t>
  </si>
  <si>
    <t>Calcul de la valeur d'une entreprise - Analyse quantitative</t>
  </si>
  <si>
    <t>PepsiCo ($)</t>
  </si>
  <si>
    <t>The Coca-Cola Company ($)</t>
  </si>
  <si>
    <t>Realty Income ($)</t>
  </si>
  <si>
    <t xml:space="preserve"> </t>
  </si>
  <si>
    <t>P&amp;G ($)</t>
  </si>
  <si>
    <t>Apple ($)</t>
  </si>
  <si>
    <t>TotalEnergies</t>
  </si>
  <si>
    <t>Ubisoft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</si>
</sst>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14" fontId="1" fillId="2" borderId="8" xfId="0" applyNumberFormat="1" applyFont="1" applyFill="1" applyBorder="1"/>
    <xf numFmtId="49" fontId="1" fillId="2" borderId="10" xfId="0" applyNumberFormat="1" applyFont="1" applyFill="1" applyBorder="1"/>
    <xf numFmtId="49" fontId="1" fillId="2" borderId="12" xfId="0" applyNumberFormat="1" applyFont="1" applyFill="1" applyBorder="1"/>
    <xf numFmtId="1" fontId="0" fillId="0" borderId="8" xfId="0" applyNumberFormat="1" applyBorder="1"/>
    <xf numFmtId="1" fontId="0" fillId="0" borderId="4" xfId="0" applyNumberFormat="1" applyBorder="1"/>
    <xf numFmtId="0" fontId="0" fillId="3" borderId="7" xfId="0" applyFill="1" applyBorder="1"/>
    <xf numFmtId="0" fontId="0" fillId="3" borderId="5" xfId="0" applyFill="1" applyBorder="1"/>
    <xf numFmtId="1" fontId="0" fillId="0" borderId="7" xfId="0" applyNumberFormat="1" applyBorder="1"/>
    <xf numFmtId="10" fontId="1" fillId="2" borderId="13" xfId="0" applyNumberFormat="1" applyFont="1" applyFill="1" applyBorder="1"/>
    <xf numFmtId="44" fontId="1" fillId="2" borderId="10" xfId="0" applyNumberFormat="1" applyFont="1" applyFill="1" applyBorder="1"/>
    <xf numFmtId="44" fontId="1" fillId="2" borderId="14" xfId="0" applyNumberFormat="1" applyFont="1" applyFill="1" applyBorder="1"/>
    <xf numFmtId="0" fontId="0" fillId="3" borderId="10" xfId="0" applyFill="1" applyBorder="1"/>
    <xf numFmtId="14" fontId="1" fillId="2" borderId="1" xfId="0" applyNumberFormat="1" applyFont="1" applyFill="1" applyBorder="1"/>
    <xf numFmtId="49" fontId="1" fillId="2" borderId="11" xfId="0" applyNumberFormat="1" applyFont="1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44" fontId="1" fillId="2" borderId="22" xfId="0" applyNumberFormat="1" applyFont="1" applyFill="1" applyBorder="1"/>
    <xf numFmtId="44" fontId="1" fillId="2" borderId="11" xfId="0" applyNumberFormat="1" applyFont="1" applyFill="1" applyBorder="1"/>
    <xf numFmtId="1" fontId="0" fillId="0" borderId="1" xfId="0" applyNumberFormat="1" applyBorder="1"/>
    <xf numFmtId="10" fontId="1" fillId="2" borderId="23" xfId="0" applyNumberFormat="1" applyFont="1" applyFill="1" applyBorder="1"/>
    <xf numFmtId="14" fontId="0" fillId="0" borderId="24" xfId="0" applyNumberForma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4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6" xfId="0" applyBorder="1"/>
    <xf numFmtId="0" fontId="0" fillId="0" borderId="25" xfId="0" applyBorder="1" applyAlignment="1">
      <alignment horizontal="center" vertical="center" wrapText="1"/>
    </xf>
    <xf numFmtId="0" fontId="0" fillId="3" borderId="2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29" xfId="0" applyFill="1" applyBorder="1"/>
    <xf numFmtId="0" fontId="0" fillId="3" borderId="12" xfId="0" applyFill="1" applyBorder="1"/>
    <xf numFmtId="164" fontId="0" fillId="0" borderId="28" xfId="0" applyNumberFormat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" fontId="0" fillId="0" borderId="21" xfId="0" applyNumberFormat="1" applyBorder="1" applyAlignment="1">
      <alignment horizontal="center" vertical="center" wrapText="1"/>
    </xf>
    <xf numFmtId="1" fontId="0" fillId="3" borderId="23" xfId="0" applyNumberFormat="1" applyFill="1" applyBorder="1"/>
    <xf numFmtId="1" fontId="0" fillId="3" borderId="13" xfId="0" applyNumberFormat="1" applyFill="1" applyBorder="1"/>
    <xf numFmtId="1" fontId="0" fillId="3" borderId="30" xfId="0" applyNumberFormat="1" applyFill="1" applyBorder="1"/>
    <xf numFmtId="164" fontId="0" fillId="0" borderId="7" xfId="0" applyNumberFormat="1" applyBorder="1"/>
    <xf numFmtId="0" fontId="4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44" fontId="1" fillId="2" borderId="10" xfId="0" applyNumberFormat="1" applyFont="1" applyFill="1" applyBorder="1" applyProtection="1"/>
    <xf numFmtId="10" fontId="1" fillId="2" borderId="13" xfId="0" applyNumberFormat="1" applyFont="1" applyFill="1" applyBorder="1" applyProtection="1"/>
    <xf numFmtId="0" fontId="0" fillId="0" borderId="7" xfId="0" applyNumberFormat="1" applyBorder="1"/>
    <xf numFmtId="0" fontId="0" fillId="3" borderId="14" xfId="0" applyNumberFormat="1" applyFill="1" applyBorder="1" applyProtection="1"/>
    <xf numFmtId="0" fontId="0" fillId="3" borderId="7" xfId="0" applyNumberFormat="1" applyFill="1" applyBorder="1" applyProtection="1"/>
    <xf numFmtId="0" fontId="0" fillId="3" borderId="10" xfId="0" applyNumberFormat="1" applyFill="1" applyBorder="1" applyProtection="1"/>
    <xf numFmtId="1" fontId="0" fillId="0" borderId="7" xfId="0" applyNumberFormat="1" applyBorder="1" applyProtection="1"/>
    <xf numFmtId="164" fontId="0" fillId="0" borderId="7" xfId="0" applyNumberFormat="1" applyBorder="1" applyProtection="1"/>
    <xf numFmtId="1" fontId="0" fillId="3" borderId="13" xfId="0" applyNumberFormat="1" applyFill="1" applyBorder="1" applyProtection="1"/>
  </cellXfs>
  <cellStyles count="1">
    <cellStyle name="Normal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4"/>
        </patternFill>
      </fill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  <protection locked="1" hidden="0"/>
    </dxf>
    <dxf>
      <numFmt numFmtId="1" formatCode="0"/>
      <fill>
        <patternFill patternType="solid">
          <fgColor indexed="64"/>
          <bgColor theme="4" tint="0.39994506668294322"/>
        </patternFill>
      </fill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</border>
      <protection locked="1" hidden="0"/>
    </dxf>
    <dxf>
      <numFmt numFmtId="164" formatCode="#,##0.00\ &quot;€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4"/>
        </patternFill>
      </fill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4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4" tint="0.39994506668294322"/>
        </patternFill>
      </fill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  <protection locked="1" hidden="0"/>
    </dxf>
    <dxf>
      <numFmt numFmtId="0" formatCode="General"/>
      <fill>
        <patternFill patternType="solid">
          <fgColor indexed="64"/>
          <bgColor theme="4" tint="0.3999450666829432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4" tint="0.3999450666829432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4"/>
        </patternFill>
      </fill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medium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4</xdr:row>
      <xdr:rowOff>33337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4326242D-C461-9D14-32F3-70EF035EAD0C}"/>
            </a:ext>
          </a:extLst>
        </xdr:cNvPr>
        <xdr:cNvSpPr txBox="1"/>
      </xdr:nvSpPr>
      <xdr:spPr>
        <a:xfrm>
          <a:off x="4772025" y="98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11</xdr:col>
      <xdr:colOff>28575</xdr:colOff>
      <xdr:row>29</xdr:row>
      <xdr:rowOff>128587</xdr:rowOff>
    </xdr:from>
    <xdr:ext cx="65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84A1064D-C40F-AA90-1A0D-970C85F3469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0</xdr:colOff>
      <xdr:row>8</xdr:row>
      <xdr:rowOff>0</xdr:rowOff>
    </xdr:from>
    <xdr:ext cx="65" cy="172227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E849F4FF-3D94-4D0C-902C-61721EDBDAA1}"/>
            </a:ext>
          </a:extLst>
        </xdr:cNvPr>
        <xdr:cNvSpPr txBox="1"/>
      </xdr:nvSpPr>
      <xdr:spPr>
        <a:xfrm>
          <a:off x="7067550" y="1176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14</xdr:col>
      <xdr:colOff>209550</xdr:colOff>
      <xdr:row>31</xdr:row>
      <xdr:rowOff>142875</xdr:rowOff>
    </xdr:from>
    <xdr:ext cx="184731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95CC0E2F-E5BC-C4CA-3333-BE9D69BCB696}"/>
            </a:ext>
          </a:extLst>
        </xdr:cNvPr>
        <xdr:cNvSpPr txBox="1"/>
      </xdr:nvSpPr>
      <xdr:spPr>
        <a:xfrm>
          <a:off x="109632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0</xdr:colOff>
      <xdr:row>8</xdr:row>
      <xdr:rowOff>0</xdr:rowOff>
    </xdr:from>
    <xdr:ext cx="65" cy="172227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73E37D59-0C2B-452A-ADCF-57B9B7F6AB13}"/>
            </a:ext>
          </a:extLst>
        </xdr:cNvPr>
        <xdr:cNvSpPr txBox="1"/>
      </xdr:nvSpPr>
      <xdr:spPr>
        <a:xfrm>
          <a:off x="7067550" y="1176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0</xdr:colOff>
      <xdr:row>8</xdr:row>
      <xdr:rowOff>0</xdr:rowOff>
    </xdr:from>
    <xdr:ext cx="65" cy="172227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B30658AB-D95B-42CA-BBCD-A961B7623F3C}"/>
            </a:ext>
          </a:extLst>
        </xdr:cNvPr>
        <xdr:cNvSpPr txBox="1"/>
      </xdr:nvSpPr>
      <xdr:spPr>
        <a:xfrm>
          <a:off x="7067550" y="1176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161925</xdr:colOff>
      <xdr:row>8</xdr:row>
      <xdr:rowOff>0</xdr:rowOff>
    </xdr:from>
    <xdr:ext cx="65" cy="172227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26CEFF45-7BC9-4ED5-994F-8B1A213878D5}"/>
            </a:ext>
          </a:extLst>
        </xdr:cNvPr>
        <xdr:cNvSpPr txBox="1"/>
      </xdr:nvSpPr>
      <xdr:spPr>
        <a:xfrm>
          <a:off x="7067550" y="1176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0</xdr:colOff>
      <xdr:row>2</xdr:row>
      <xdr:rowOff>33337</xdr:rowOff>
    </xdr:from>
    <xdr:ext cx="65" cy="172227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8F897B38-8AE0-4EE3-ADAE-9C7126F43FB8}"/>
            </a:ext>
          </a:extLst>
        </xdr:cNvPr>
        <xdr:cNvSpPr txBox="1"/>
      </xdr:nvSpPr>
      <xdr:spPr>
        <a:xfrm>
          <a:off x="7077075" y="795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0</xdr:colOff>
      <xdr:row>3</xdr:row>
      <xdr:rowOff>33337</xdr:rowOff>
    </xdr:from>
    <xdr:ext cx="65" cy="172227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3E4A64D0-1858-41AD-A2D7-AADEC375AC4D}"/>
            </a:ext>
          </a:extLst>
        </xdr:cNvPr>
        <xdr:cNvSpPr txBox="1"/>
      </xdr:nvSpPr>
      <xdr:spPr>
        <a:xfrm>
          <a:off x="6915150" y="98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0</xdr:colOff>
      <xdr:row>3</xdr:row>
      <xdr:rowOff>33337</xdr:rowOff>
    </xdr:from>
    <xdr:ext cx="65" cy="172227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B7723E6A-E3D5-4883-B311-B37E8543FAF5}"/>
            </a:ext>
          </a:extLst>
        </xdr:cNvPr>
        <xdr:cNvSpPr txBox="1"/>
      </xdr:nvSpPr>
      <xdr:spPr>
        <a:xfrm>
          <a:off x="6915150" y="98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0</xdr:colOff>
      <xdr:row>3</xdr:row>
      <xdr:rowOff>33337</xdr:rowOff>
    </xdr:from>
    <xdr:ext cx="65" cy="172227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DB5E7CE6-0767-4240-B724-7D85337874C2}"/>
            </a:ext>
          </a:extLst>
        </xdr:cNvPr>
        <xdr:cNvSpPr txBox="1"/>
      </xdr:nvSpPr>
      <xdr:spPr>
        <a:xfrm>
          <a:off x="6915150" y="98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17</xdr:col>
      <xdr:colOff>0</xdr:colOff>
      <xdr:row>3</xdr:row>
      <xdr:rowOff>33337</xdr:rowOff>
    </xdr:from>
    <xdr:ext cx="65" cy="172227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6C415B4D-F95C-4685-81EC-CB0C4E19E167}"/>
            </a:ext>
          </a:extLst>
        </xdr:cNvPr>
        <xdr:cNvSpPr txBox="1"/>
      </xdr:nvSpPr>
      <xdr:spPr>
        <a:xfrm>
          <a:off x="7077075" y="98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161925</xdr:colOff>
      <xdr:row>6</xdr:row>
      <xdr:rowOff>33337</xdr:rowOff>
    </xdr:from>
    <xdr:ext cx="65" cy="172227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AFE5478-7FC3-4AEE-AE57-692FB52FBB0B}"/>
            </a:ext>
          </a:extLst>
        </xdr:cNvPr>
        <xdr:cNvSpPr txBox="1"/>
      </xdr:nvSpPr>
      <xdr:spPr>
        <a:xfrm>
          <a:off x="10258425" y="414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161925</xdr:colOff>
      <xdr:row>6</xdr:row>
      <xdr:rowOff>33337</xdr:rowOff>
    </xdr:from>
    <xdr:ext cx="65" cy="172227"/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398D2AF1-A906-4D65-BE10-3C732BB4734F}"/>
            </a:ext>
          </a:extLst>
        </xdr:cNvPr>
        <xdr:cNvSpPr txBox="1"/>
      </xdr:nvSpPr>
      <xdr:spPr>
        <a:xfrm>
          <a:off x="10258425" y="414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0</xdr:colOff>
      <xdr:row>7</xdr:row>
      <xdr:rowOff>33337</xdr:rowOff>
    </xdr:from>
    <xdr:ext cx="65" cy="172227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48908BED-15A7-4CC2-A178-22C6AAA29054}"/>
            </a:ext>
          </a:extLst>
        </xdr:cNvPr>
        <xdr:cNvSpPr txBox="1"/>
      </xdr:nvSpPr>
      <xdr:spPr>
        <a:xfrm>
          <a:off x="10096500" y="604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0</xdr:colOff>
      <xdr:row>7</xdr:row>
      <xdr:rowOff>33337</xdr:rowOff>
    </xdr:from>
    <xdr:ext cx="65" cy="172227"/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F2BDC13D-EFA8-4226-AD35-2B0244490AE3}"/>
            </a:ext>
          </a:extLst>
        </xdr:cNvPr>
        <xdr:cNvSpPr txBox="1"/>
      </xdr:nvSpPr>
      <xdr:spPr>
        <a:xfrm>
          <a:off x="10096500" y="604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0</xdr:colOff>
      <xdr:row>7</xdr:row>
      <xdr:rowOff>33337</xdr:rowOff>
    </xdr:from>
    <xdr:ext cx="65" cy="172227"/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150DB4D9-1DB0-4AA1-8E8F-D11B25F3C189}"/>
            </a:ext>
          </a:extLst>
        </xdr:cNvPr>
        <xdr:cNvSpPr txBox="1"/>
      </xdr:nvSpPr>
      <xdr:spPr>
        <a:xfrm>
          <a:off x="10096500" y="604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161925</xdr:colOff>
      <xdr:row>7</xdr:row>
      <xdr:rowOff>33337</xdr:rowOff>
    </xdr:from>
    <xdr:ext cx="65" cy="172227"/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92026A63-010B-4A2C-AFA1-2A2B506DC74F}"/>
            </a:ext>
          </a:extLst>
        </xdr:cNvPr>
        <xdr:cNvSpPr txBox="1"/>
      </xdr:nvSpPr>
      <xdr:spPr>
        <a:xfrm>
          <a:off x="10258425" y="604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99B0A-81DF-44DF-A4DB-AE3A01A97C2A}" name="Tableau2" displayName="Tableau2" ref="B7:Q23" totalsRowShown="0" headerRowDxfId="19" headerRowBorderDxfId="18" tableBorderDxfId="17" totalsRowBorderDxfId="16">
  <autoFilter ref="B7:Q23" xr:uid="{0E399B0A-81DF-44DF-A4DB-AE3A01A97C2A}"/>
  <tableColumns count="16">
    <tableColumn id="14" xr3:uid="{3927D183-D752-4392-A5A0-1495F6C91C5A}" name="Date" dataDxfId="15"/>
    <tableColumn id="11" xr3:uid="{EE059FC5-9E73-404F-9C48-52287A4B2987}" name="Entreprises" dataDxfId="14"/>
    <tableColumn id="1" xr3:uid="{87E69971-803E-46AF-A41D-696E178EBA2A}" name="Revenus" dataDxfId="13"/>
    <tableColumn id="2" xr3:uid="{46E6CD90-9742-45D2-A124-62FDAABED73E}" name="FCF" dataDxfId="12"/>
    <tableColumn id="3" xr3:uid="{CD191644-5258-4851-A563-56CA4A3F8618}" name="P.E.R" dataDxfId="11"/>
    <tableColumn id="4" xr3:uid="{7904298A-9AFC-48EC-872E-E0FCE16F333C}" name="Dette Nette" dataDxfId="10"/>
    <tableColumn id="5" xr3:uid="{9AA229F3-B699-4CF0-9F0E-EC4E68E04134}" name="Nbr Actions" dataDxfId="9"/>
    <tableColumn id="16" xr3:uid="{6EDDF8C6-EB83-47C0-ABEB-0120033B8AD0}" name="Rev * FCF" dataDxfId="8">
      <calculatedColumnFormula>SUM(Tableau2[[#This Row],[Revenus]]*Tableau2[[#This Row],[FCF]])</calculatedColumnFormula>
    </tableColumn>
    <tableColumn id="17" xr3:uid="{201964F0-5950-4134-81DB-73FEA74A7065}" name="I * P.E.R" dataDxfId="7">
      <calculatedColumnFormula>SUM(I8*Tableau2[[#This Row],[P.E.R]])</calculatedColumnFormula>
    </tableColumn>
    <tableColumn id="18" xr3:uid="{A68ECD5C-D98E-4D60-8817-99CCB795F9EC}" name="J - DN" dataDxfId="6">
      <calculatedColumnFormula>SUM(J8-Tableau2[[#This Row],[Dette Nette]])</calculatedColumnFormula>
    </tableColumn>
    <tableColumn id="6" xr3:uid="{36A6724F-9045-4F77-8243-21C05CE05C33}" name="Prix évalué sans prendre en compte la dette :" dataDxfId="5">
      <calculatedColumnFormula>SUM(Tableau2[[#This Row],[I * P.E.R]]/Tableau2[[#This Row],[Nbr Actions]])</calculatedColumnFormula>
    </tableColumn>
    <tableColumn id="19" xr3:uid="{4519167D-6975-41D6-B482-3B82ECF34F33}" name="Prix évalué avec dette :" dataDxfId="4">
      <calculatedColumnFormula>SUM(K8/Tableau2[[#This Row],[Nbr Actions]])</calculatedColumnFormula>
    </tableColumn>
    <tableColumn id="20" xr3:uid="{78F24A2A-468E-4F1F-8B57-EC358766E819}" name="Capitalisation" dataDxfId="3"/>
    <tableColumn id="22" xr3:uid="{0932141C-BDA8-4373-9C02-930CF4E2883C}" name="Prix actuel" dataDxfId="2"/>
    <tableColumn id="21" xr3:uid="{87AADD02-F4B6-49A6-997D-9E3DE69FDC2E}" name="Nb Actions" dataDxfId="1">
      <calculatedColumnFormula>SUM(Tableau2[[#This Row],[Capitalisation]]/Tableau2[[#This Row],[Prix actuel]])</calculatedColumnFormula>
    </tableColumn>
    <tableColumn id="23" xr3:uid="{16F7BE31-A983-4DFB-9123-02BFACD1E97B}" name="Rdmt Max Dvd" dataDxfId="0">
      <calculatedColumnFormula>SUM((Tableau2[[#This Row],[Rev * FCF]]/Tableau2[[#This Row],[Capitalisation]]))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0DD2-364E-44D4-A299-7785647CB10A}">
  <dimension ref="B2:Q33"/>
  <sheetViews>
    <sheetView tabSelected="1" workbookViewId="0">
      <selection activeCell="G27" sqref="G27"/>
    </sheetView>
  </sheetViews>
  <sheetFormatPr baseColWidth="10" defaultRowHeight="15" x14ac:dyDescent="0.25"/>
  <cols>
    <col min="1" max="1" width="11.5703125" customWidth="1"/>
    <col min="3" max="3" width="16.140625" customWidth="1"/>
    <col min="4" max="6" width="11.5703125" customWidth="1"/>
    <col min="7" max="7" width="14" customWidth="1"/>
    <col min="8" max="8" width="13.7109375" customWidth="1"/>
    <col min="10" max="11" width="11.5703125" customWidth="1"/>
    <col min="12" max="12" width="25.42578125" customWidth="1"/>
    <col min="13" max="13" width="15.7109375" customWidth="1"/>
    <col min="14" max="14" width="13.28515625" customWidth="1"/>
    <col min="15" max="15" width="13.42578125" customWidth="1"/>
    <col min="16" max="16" width="16.85546875" customWidth="1"/>
    <col min="17" max="17" width="12" bestFit="1" customWidth="1"/>
  </cols>
  <sheetData>
    <row r="2" spans="2:17" ht="15.75" thickBot="1" x14ac:dyDescent="0.3"/>
    <row r="3" spans="2:17" ht="15.75" thickTop="1" x14ac:dyDescent="0.25">
      <c r="B3" s="53" t="s">
        <v>25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ht="15.75" thickBot="1" x14ac:dyDescent="0.3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2:17" ht="15.75" thickTop="1" x14ac:dyDescent="0.25"/>
    <row r="6" spans="2:17" ht="17.25" customHeight="1" thickBot="1" x14ac:dyDescent="0.3"/>
    <row r="7" spans="2:17" ht="46.5" customHeight="1" thickBot="1" x14ac:dyDescent="0.3">
      <c r="B7" s="26" t="s">
        <v>10</v>
      </c>
      <c r="C7" s="27" t="s">
        <v>13</v>
      </c>
      <c r="D7" s="28" t="s">
        <v>0</v>
      </c>
      <c r="E7" s="29" t="s">
        <v>1</v>
      </c>
      <c r="F7" s="29" t="s">
        <v>2</v>
      </c>
      <c r="G7" s="29" t="s">
        <v>3</v>
      </c>
      <c r="H7" s="30" t="s">
        <v>4</v>
      </c>
      <c r="I7" s="31" t="s">
        <v>11</v>
      </c>
      <c r="J7" s="29" t="s">
        <v>18</v>
      </c>
      <c r="K7" s="38" t="s">
        <v>19</v>
      </c>
      <c r="L7" s="31" t="s">
        <v>16</v>
      </c>
      <c r="M7" s="32" t="s">
        <v>15</v>
      </c>
      <c r="N7" s="33" t="s">
        <v>7</v>
      </c>
      <c r="O7" s="44" t="s">
        <v>8</v>
      </c>
      <c r="P7" s="48" t="s">
        <v>12</v>
      </c>
      <c r="Q7" s="34" t="s">
        <v>9</v>
      </c>
    </row>
    <row r="8" spans="2:17" x14ac:dyDescent="0.25">
      <c r="B8" s="17">
        <v>44997</v>
      </c>
      <c r="C8" s="18" t="s">
        <v>5</v>
      </c>
      <c r="D8" s="19">
        <v>30200</v>
      </c>
      <c r="E8" s="20">
        <v>0.1</v>
      </c>
      <c r="F8" s="20">
        <v>25</v>
      </c>
      <c r="G8" s="20">
        <v>10300</v>
      </c>
      <c r="H8" s="35">
        <v>524</v>
      </c>
      <c r="I8" s="39">
        <f>SUM(Tableau2[[#This Row],[Revenus]]*Tableau2[[#This Row],[FCF]])</f>
        <v>3020</v>
      </c>
      <c r="J8" s="21">
        <f>SUM(I8*Tableau2[[#This Row],[P.E.R]])</f>
        <v>75500</v>
      </c>
      <c r="K8" s="40">
        <f>SUM(J8-Tableau2[[#This Row],[Dette Nette]])</f>
        <v>65200</v>
      </c>
      <c r="L8" s="22">
        <f>SUM(Tableau2[[#This Row],[I * P.E.R]]/Tableau2[[#This Row],[Nbr Actions]])</f>
        <v>144.08396946564886</v>
      </c>
      <c r="M8" s="23">
        <f>SUM(K8/Tableau2[[#This Row],[Nbr Actions]])</f>
        <v>124.42748091603053</v>
      </c>
      <c r="N8" s="24">
        <v>75000</v>
      </c>
      <c r="O8" s="45">
        <v>148.86000000000001</v>
      </c>
      <c r="P8" s="49">
        <f>SUM(Tableau2[[#This Row],[Capitalisation]]/Tableau2[[#This Row],[Prix actuel]])</f>
        <v>503.82910116888348</v>
      </c>
      <c r="Q8" s="25">
        <f>SUM((Tableau2[[#This Row],[Rev * FCF]]/Tableau2[[#This Row],[Capitalisation]]))</f>
        <v>4.0266666666666666E-2</v>
      </c>
    </row>
    <row r="9" spans="2:17" x14ac:dyDescent="0.25">
      <c r="B9" s="5">
        <v>44997</v>
      </c>
      <c r="C9" s="6" t="s">
        <v>6</v>
      </c>
      <c r="D9" s="2">
        <v>79184</v>
      </c>
      <c r="E9" s="4">
        <v>0.18</v>
      </c>
      <c r="F9" s="4">
        <v>28.63</v>
      </c>
      <c r="G9" s="4">
        <v>9201</v>
      </c>
      <c r="H9" s="36">
        <v>501</v>
      </c>
      <c r="I9" s="41">
        <f>SUM(Tableau2[[#This Row],[Revenus]]*Tableau2[[#This Row],[FCF]])</f>
        <v>14253.119999999999</v>
      </c>
      <c r="J9" s="10">
        <f>SUM(I9*Tableau2[[#This Row],[P.E.R]])</f>
        <v>408066.82559999998</v>
      </c>
      <c r="K9" s="16">
        <f>SUM(J9-Tableau2[[#This Row],[Dette Nette]])</f>
        <v>398865.82559999998</v>
      </c>
      <c r="L9" s="15">
        <f>SUM(Tableau2[[#This Row],[I * P.E.R]]/Tableau2[[#This Row],[Nbr Actions]])</f>
        <v>814.50464191616766</v>
      </c>
      <c r="M9" s="14">
        <f>SUM(K9/Tableau2[[#This Row],[Nbr Actions]])</f>
        <v>796.13937245508976</v>
      </c>
      <c r="N9" s="8">
        <v>402000</v>
      </c>
      <c r="O9" s="46">
        <v>802</v>
      </c>
      <c r="P9" s="50">
        <f>SUM(Tableau2[[#This Row],[Capitalisation]]/Tableau2[[#This Row],[Prix actuel]])</f>
        <v>501.24688279301745</v>
      </c>
      <c r="Q9" s="13">
        <f>SUM((Tableau2[[#This Row],[Rev * FCF]]/Tableau2[[#This Row],[Capitalisation]]))</f>
        <v>3.5455522388059699E-2</v>
      </c>
    </row>
    <row r="10" spans="2:17" x14ac:dyDescent="0.25">
      <c r="B10" s="5">
        <v>44997</v>
      </c>
      <c r="C10" s="7" t="s">
        <v>14</v>
      </c>
      <c r="D10" s="1">
        <v>1520</v>
      </c>
      <c r="E10" s="3">
        <v>0.35</v>
      </c>
      <c r="F10" s="3">
        <v>20</v>
      </c>
      <c r="G10" s="3">
        <v>1740</v>
      </c>
      <c r="H10" s="37">
        <v>107</v>
      </c>
      <c r="I10" s="42">
        <f>SUM(Tableau2[[#This Row],[Revenus]]*Tableau2[[#This Row],[FCF]])</f>
        <v>532</v>
      </c>
      <c r="J10" s="11">
        <f>SUM(I10*Tableau2[[#This Row],[P.E.R]])</f>
        <v>10640</v>
      </c>
      <c r="K10" s="43">
        <f>SUM(J10-Tableau2[[#This Row],[Dette Nette]])</f>
        <v>8900</v>
      </c>
      <c r="L10" s="15">
        <f>SUM(Tableau2[[#This Row],[I * P.E.R]]/Tableau2[[#This Row],[Nbr Actions]])</f>
        <v>99.439252336448604</v>
      </c>
      <c r="M10" s="14">
        <f>SUM(K10/Tableau2[[#This Row],[Nbr Actions]])</f>
        <v>83.177570093457945</v>
      </c>
      <c r="N10" s="9">
        <v>7493</v>
      </c>
      <c r="O10" s="47">
        <v>69.98</v>
      </c>
      <c r="P10" s="51">
        <f>SUM(Tableau2[[#This Row],[Capitalisation]]/Tableau2[[#This Row],[Prix actuel]])</f>
        <v>107.07344955701629</v>
      </c>
      <c r="Q10" s="13">
        <f>SUM((Tableau2[[#This Row],[Rev * FCF]]/Tableau2[[#This Row],[Capitalisation]]))</f>
        <v>7.0999599626317897E-2</v>
      </c>
    </row>
    <row r="11" spans="2:17" x14ac:dyDescent="0.25">
      <c r="B11" s="5">
        <v>44997</v>
      </c>
      <c r="C11" s="6" t="s">
        <v>17</v>
      </c>
      <c r="D11" s="4">
        <v>6000</v>
      </c>
      <c r="E11" s="4">
        <v>7.0000000000000007E-2</v>
      </c>
      <c r="F11" s="4">
        <v>11</v>
      </c>
      <c r="G11" s="4">
        <v>1436</v>
      </c>
      <c r="H11" s="36">
        <v>104</v>
      </c>
      <c r="I11" s="41">
        <f>SUM(Tableau2[[#This Row],[Revenus]]*Tableau2[[#This Row],[FCF]])</f>
        <v>420.00000000000006</v>
      </c>
      <c r="J11" s="10">
        <f>SUM(I11*Tableau2[[#This Row],[P.E.R]])</f>
        <v>4620.0000000000009</v>
      </c>
      <c r="K11" s="16">
        <f>SUM(J11-Tableau2[[#This Row],[Dette Nette]])</f>
        <v>3184.0000000000009</v>
      </c>
      <c r="L11" s="15">
        <f>SUM(Tableau2[[#This Row],[I * P.E.R]]/Tableau2[[#This Row],[Nbr Actions]])</f>
        <v>44.423076923076934</v>
      </c>
      <c r="M11" s="14">
        <f>SUM(K11/Tableau2[[#This Row],[Nbr Actions]])</f>
        <v>30.615384615384624</v>
      </c>
      <c r="N11" s="8">
        <v>2690</v>
      </c>
      <c r="O11" s="46">
        <v>25.95</v>
      </c>
      <c r="P11" s="50">
        <f>SUM(Tableau2[[#This Row],[Capitalisation]]/Tableau2[[#This Row],[Prix actuel]])</f>
        <v>103.66088631984586</v>
      </c>
      <c r="Q11" s="13">
        <f>SUM((Tableau2[[#This Row],[Rev * FCF]]/Tableau2[[#This Row],[Capitalisation]]))</f>
        <v>0.15613382899628256</v>
      </c>
    </row>
    <row r="12" spans="2:17" x14ac:dyDescent="0.25">
      <c r="B12" s="5">
        <v>44997</v>
      </c>
      <c r="C12" s="6" t="s">
        <v>20</v>
      </c>
      <c r="D12" s="4">
        <v>3190</v>
      </c>
      <c r="E12" s="4">
        <v>0.37</v>
      </c>
      <c r="F12" s="4">
        <v>11.5</v>
      </c>
      <c r="G12" s="4">
        <v>324</v>
      </c>
      <c r="H12" s="36">
        <v>205</v>
      </c>
      <c r="I12" s="41">
        <f>SUM(Tableau2[[#This Row],[Revenus]]*Tableau2[[#This Row],[FCF]])</f>
        <v>1180.3</v>
      </c>
      <c r="J12" s="10">
        <f>SUM(I12*Tableau2[[#This Row],[P.E.R]])</f>
        <v>13573.449999999999</v>
      </c>
      <c r="K12" s="16">
        <f>SUM(J12-Tableau2[[#This Row],[Dette Nette]])</f>
        <v>13249.449999999999</v>
      </c>
      <c r="L12" s="15">
        <f>SUM(Tableau2[[#This Row],[I * P.E.R]]/Tableau2[[#This Row],[Nbr Actions]])</f>
        <v>66.211951219512187</v>
      </c>
      <c r="M12" s="14">
        <f>SUM(K12/Tableau2[[#This Row],[Nbr Actions]])</f>
        <v>64.63146341463414</v>
      </c>
      <c r="N12" s="12">
        <v>12400</v>
      </c>
      <c r="O12" s="46">
        <v>60.6</v>
      </c>
      <c r="P12" s="50">
        <f>SUM(Tableau2[[#This Row],[Capitalisation]]/Tableau2[[#This Row],[Prix actuel]])</f>
        <v>204.62046204620461</v>
      </c>
      <c r="Q12" s="13">
        <f>SUM((Tableau2[[#This Row],[Rev * FCF]]/Tableau2[[#This Row],[Capitalisation]]))</f>
        <v>9.5185483870967744E-2</v>
      </c>
    </row>
    <row r="13" spans="2:17" x14ac:dyDescent="0.25">
      <c r="B13" s="5">
        <v>44997</v>
      </c>
      <c r="C13" s="6" t="s">
        <v>21</v>
      </c>
      <c r="D13" s="4">
        <v>4350</v>
      </c>
      <c r="E13" s="4">
        <v>0.06</v>
      </c>
      <c r="F13" s="4">
        <v>9</v>
      </c>
      <c r="G13" s="4">
        <v>515</v>
      </c>
      <c r="H13" s="36">
        <v>56</v>
      </c>
      <c r="I13" s="41">
        <f>SUM(Tableau2[[#This Row],[Revenus]]*Tableau2[[#This Row],[FCF]])</f>
        <v>261</v>
      </c>
      <c r="J13" s="10">
        <f>SUM(I13*Tableau2[[#This Row],[P.E.R]])</f>
        <v>2349</v>
      </c>
      <c r="K13" s="16">
        <f>SUM(J13-Tableau2[[#This Row],[Dette Nette]])</f>
        <v>1834</v>
      </c>
      <c r="L13" s="15">
        <f>SUM(Tableau2[[#This Row],[I * P.E.R]]/Tableau2[[#This Row],[Nbr Actions]])</f>
        <v>41.946428571428569</v>
      </c>
      <c r="M13" s="14">
        <f>SUM(K13/Tableau2[[#This Row],[Nbr Actions]])</f>
        <v>32.75</v>
      </c>
      <c r="N13" s="12">
        <v>1350</v>
      </c>
      <c r="O13" s="46">
        <v>24.02</v>
      </c>
      <c r="P13" s="50">
        <f>SUM(Tableau2[[#This Row],[Capitalisation]]/Tableau2[[#This Row],[Prix actuel]])</f>
        <v>56.203164029975021</v>
      </c>
      <c r="Q13" s="13">
        <f>SUM((Tableau2[[#This Row],[Rev * FCF]]/Tableau2[[#This Row],[Capitalisation]]))</f>
        <v>0.19333333333333333</v>
      </c>
    </row>
    <row r="14" spans="2:17" x14ac:dyDescent="0.25">
      <c r="B14" s="5">
        <v>44997</v>
      </c>
      <c r="C14" s="6" t="s">
        <v>22</v>
      </c>
      <c r="D14" s="4">
        <v>5280</v>
      </c>
      <c r="E14" s="4">
        <v>0.04</v>
      </c>
      <c r="F14" s="4">
        <v>10</v>
      </c>
      <c r="G14" s="4">
        <v>650</v>
      </c>
      <c r="H14" s="36">
        <v>157</v>
      </c>
      <c r="I14" s="41">
        <f>SUM(Tableau2[[#This Row],[Revenus]]*Tableau2[[#This Row],[FCF]])</f>
        <v>211.20000000000002</v>
      </c>
      <c r="J14" s="10">
        <f>SUM(I14*Tableau2[[#This Row],[P.E.R]])</f>
        <v>2112</v>
      </c>
      <c r="K14" s="16">
        <f>SUM(J14-Tableau2[[#This Row],[Dette Nette]])</f>
        <v>1462</v>
      </c>
      <c r="L14" s="15">
        <f>SUM(Tableau2[[#This Row],[I * P.E.R]]/Tableau2[[#This Row],[Nbr Actions]])</f>
        <v>13.452229299363058</v>
      </c>
      <c r="M14" s="14">
        <f>SUM(K14/Tableau2[[#This Row],[Nbr Actions]])</f>
        <v>9.3121019108280247</v>
      </c>
      <c r="N14" s="12">
        <v>934</v>
      </c>
      <c r="O14" s="46">
        <v>5.96</v>
      </c>
      <c r="P14" s="50">
        <f>SUM(Tableau2[[#This Row],[Capitalisation]]/Tableau2[[#This Row],[Prix actuel]])</f>
        <v>156.71140939597316</v>
      </c>
      <c r="Q14" s="13">
        <f>SUM((Tableau2[[#This Row],[Rev * FCF]]/Tableau2[[#This Row],[Capitalisation]]))</f>
        <v>0.22612419700214134</v>
      </c>
    </row>
    <row r="15" spans="2:17" x14ac:dyDescent="0.25">
      <c r="B15" s="5">
        <v>44997</v>
      </c>
      <c r="C15" s="6" t="s">
        <v>23</v>
      </c>
      <c r="D15" s="4">
        <v>44370</v>
      </c>
      <c r="E15" s="4">
        <v>0.23</v>
      </c>
      <c r="F15" s="4">
        <v>8</v>
      </c>
      <c r="G15" s="4">
        <v>100</v>
      </c>
      <c r="H15" s="36">
        <v>1123</v>
      </c>
      <c r="I15" s="41">
        <f>SUM(Tableau2[[#This Row],[Revenus]]*Tableau2[[#This Row],[FCF]])</f>
        <v>10205.1</v>
      </c>
      <c r="J15" s="10">
        <f>SUM(I15*Tableau2[[#This Row],[P.E.R]])</f>
        <v>81640.800000000003</v>
      </c>
      <c r="K15" s="16">
        <f>SUM(J15-Tableau2[[#This Row],[Dette Nette]])</f>
        <v>81540.800000000003</v>
      </c>
      <c r="L15" s="15">
        <f>SUM(Tableau2[[#This Row],[I * P.E.R]]/Tableau2[[#This Row],[Nbr Actions]])</f>
        <v>72.698842386464833</v>
      </c>
      <c r="M15" s="14">
        <f>SUM(K15/Tableau2[[#This Row],[Nbr Actions]])</f>
        <v>72.609795191451468</v>
      </c>
      <c r="N15" s="12">
        <v>73700</v>
      </c>
      <c r="O15" s="46">
        <v>60.25</v>
      </c>
      <c r="P15" s="50">
        <f>SUM(Tableau2[[#This Row],[Capitalisation]]/Tableau2[[#This Row],[Prix actuel]])</f>
        <v>1223.2365145228216</v>
      </c>
      <c r="Q15" s="13">
        <f>SUM((Tableau2[[#This Row],[Rev * FCF]]/Tableau2[[#This Row],[Capitalisation]]))</f>
        <v>0.13846811397557668</v>
      </c>
    </row>
    <row r="16" spans="2:17" x14ac:dyDescent="0.25">
      <c r="B16" s="5">
        <v>44999</v>
      </c>
      <c r="C16" s="6" t="s">
        <v>24</v>
      </c>
      <c r="D16" s="4">
        <v>8150</v>
      </c>
      <c r="E16" s="4">
        <v>0.08</v>
      </c>
      <c r="F16" s="4">
        <v>20</v>
      </c>
      <c r="G16" s="4">
        <v>2630</v>
      </c>
      <c r="H16" s="36">
        <v>59</v>
      </c>
      <c r="I16" s="41">
        <f>SUM(Tableau2[[#This Row],[Revenus]]*Tableau2[[#This Row],[FCF]])</f>
        <v>652</v>
      </c>
      <c r="J16" s="10">
        <f>SUM(I16*Tableau2[[#This Row],[P.E.R]])</f>
        <v>13040</v>
      </c>
      <c r="K16" s="16">
        <f>SUM(J16-Tableau2[[#This Row],[Dette Nette]])</f>
        <v>10410</v>
      </c>
      <c r="L16" s="15">
        <f>SUM(Tableau2[[#This Row],[I * P.E.R]]/Tableau2[[#This Row],[Nbr Actions]])</f>
        <v>221.01694915254237</v>
      </c>
      <c r="M16" s="14">
        <f>SUM(K16/Tableau2[[#This Row],[Nbr Actions]])</f>
        <v>176.4406779661017</v>
      </c>
      <c r="N16" s="12">
        <v>13110</v>
      </c>
      <c r="O16" s="46">
        <v>222.1</v>
      </c>
      <c r="P16" s="50">
        <f>SUM(Tableau2[[#This Row],[Capitalisation]]/Tableau2[[#This Row],[Prix actuel]])</f>
        <v>59.027465105808197</v>
      </c>
      <c r="Q16" s="13">
        <f>SUM((Tableau2[[#This Row],[Rev * FCF]]/Tableau2[[#This Row],[Capitalisation]]))</f>
        <v>4.9733028222730742E-2</v>
      </c>
    </row>
    <row r="17" spans="2:17" x14ac:dyDescent="0.25">
      <c r="B17" s="5">
        <v>45016</v>
      </c>
      <c r="C17" s="6" t="s">
        <v>26</v>
      </c>
      <c r="D17" s="4">
        <v>86390</v>
      </c>
      <c r="E17" s="4">
        <v>0.1</v>
      </c>
      <c r="F17" s="4">
        <v>25</v>
      </c>
      <c r="G17" s="4">
        <v>36140</v>
      </c>
      <c r="H17" s="4">
        <v>1376</v>
      </c>
      <c r="I17" s="41">
        <f>SUM(Tableau2[[#This Row],[Revenus]]*Tableau2[[#This Row],[FCF]])</f>
        <v>8639</v>
      </c>
      <c r="J17" s="10">
        <f>SUM(I17*Tableau2[[#This Row],[P.E.R]])</f>
        <v>215975</v>
      </c>
      <c r="K17" s="16">
        <f>SUM(J17-Tableau2[[#This Row],[Dette Nette]])</f>
        <v>179835</v>
      </c>
      <c r="L17" s="15">
        <f>SUM(Tableau2[[#This Row],[I * P.E.R]]/Tableau2[[#This Row],[Nbr Actions]])</f>
        <v>156.95857558139534</v>
      </c>
      <c r="M17" s="14">
        <f>SUM(K17/Tableau2[[#This Row],[Nbr Actions]])</f>
        <v>130.69404069767441</v>
      </c>
      <c r="N17" s="12">
        <v>250350</v>
      </c>
      <c r="O17" s="52">
        <v>181.93</v>
      </c>
      <c r="P17" s="50">
        <f>SUM(Tableau2[[#This Row],[Capitalisation]]/Tableau2[[#This Row],[Prix actuel]])</f>
        <v>1376.0787115923706</v>
      </c>
      <c r="Q17" s="13">
        <f>SUM((Tableau2[[#This Row],[Rev * FCF]]/Tableau2[[#This Row],[Capitalisation]]))</f>
        <v>3.4507689235070901E-2</v>
      </c>
    </row>
    <row r="18" spans="2:17" x14ac:dyDescent="0.25">
      <c r="B18" s="5">
        <v>45016</v>
      </c>
      <c r="C18" s="6" t="s">
        <v>27</v>
      </c>
      <c r="D18" s="4">
        <v>43000</v>
      </c>
      <c r="E18" s="4">
        <v>0.22</v>
      </c>
      <c r="F18" s="4">
        <v>25</v>
      </c>
      <c r="G18" s="4">
        <v>30650</v>
      </c>
      <c r="H18" s="4">
        <v>4700</v>
      </c>
      <c r="I18" s="41">
        <f>SUM(Tableau2[[#This Row],[Revenus]]*Tableau2[[#This Row],[FCF]])</f>
        <v>9460</v>
      </c>
      <c r="J18" s="10">
        <f>SUM(I18*Tableau2[[#This Row],[P.E.R]])</f>
        <v>236500</v>
      </c>
      <c r="K18" s="16">
        <f>SUM(J18-Tableau2[[#This Row],[Dette Nette]])</f>
        <v>205850</v>
      </c>
      <c r="L18" s="15">
        <f>SUM(Tableau2[[#This Row],[I * P.E.R]]/Tableau2[[#This Row],[Nbr Actions]])</f>
        <v>50.319148936170215</v>
      </c>
      <c r="M18" s="14">
        <f>SUM(K18/Tableau2[[#This Row],[Nbr Actions]])</f>
        <v>43.797872340425535</v>
      </c>
      <c r="N18" s="12">
        <v>268690</v>
      </c>
      <c r="O18" s="52">
        <v>57.17</v>
      </c>
      <c r="P18" s="50">
        <f>SUM(Tableau2[[#This Row],[Capitalisation]]/Tableau2[[#This Row],[Prix actuel]])</f>
        <v>4699.8425747769807</v>
      </c>
      <c r="Q18" s="13">
        <f>SUM((Tableau2[[#This Row],[Rev * FCF]]/Tableau2[[#This Row],[Capitalisation]]))</f>
        <v>3.5207860359522128E-2</v>
      </c>
    </row>
    <row r="19" spans="2:17" x14ac:dyDescent="0.25">
      <c r="B19" s="5">
        <v>45016</v>
      </c>
      <c r="C19" s="6" t="s">
        <v>28</v>
      </c>
      <c r="D19" s="4">
        <v>3340</v>
      </c>
      <c r="E19" s="4">
        <v>0.26</v>
      </c>
      <c r="F19" s="4">
        <v>40</v>
      </c>
      <c r="G19" s="4">
        <v>18490</v>
      </c>
      <c r="H19" s="4">
        <v>661</v>
      </c>
      <c r="I19" s="41">
        <f>SUM(Tableau2[[#This Row],[Revenus]]*Tableau2[[#This Row],[FCF]])</f>
        <v>868.4</v>
      </c>
      <c r="J19" s="10">
        <f>SUM(I19*Tableau2[[#This Row],[P.E.R]])</f>
        <v>34736</v>
      </c>
      <c r="K19" s="16">
        <f>SUM(J19-Tableau2[[#This Row],[Dette Nette]])</f>
        <v>16246</v>
      </c>
      <c r="L19" s="15">
        <f>SUM(Tableau2[[#This Row],[I * P.E.R]]/Tableau2[[#This Row],[Nbr Actions]])</f>
        <v>52.55068078668684</v>
      </c>
      <c r="M19" s="14">
        <f>SUM(K19/Tableau2[[#This Row],[Nbr Actions]])</f>
        <v>24.577912254160363</v>
      </c>
      <c r="N19" s="12">
        <v>41450</v>
      </c>
      <c r="O19" s="52">
        <v>62.72</v>
      </c>
      <c r="P19" s="50">
        <f>SUM(Tableau2[[#This Row],[Capitalisation]]/Tableau2[[#This Row],[Prix actuel]])</f>
        <v>660.8737244897959</v>
      </c>
      <c r="Q19" s="13">
        <f>SUM((Tableau2[[#This Row],[Rev * FCF]]/Tableau2[[#This Row],[Capitalisation]]))</f>
        <v>2.0950542822677925E-2</v>
      </c>
    </row>
    <row r="20" spans="2:17" x14ac:dyDescent="0.25">
      <c r="B20" s="5">
        <v>45047</v>
      </c>
      <c r="C20" s="6" t="s">
        <v>30</v>
      </c>
      <c r="D20" s="4">
        <v>80970</v>
      </c>
      <c r="E20" s="4">
        <v>0.18</v>
      </c>
      <c r="F20" s="4">
        <v>25</v>
      </c>
      <c r="G20" s="4">
        <v>29000</v>
      </c>
      <c r="H20" s="4">
        <v>2357</v>
      </c>
      <c r="I20" s="41">
        <f>SUM(Tableau2[[#This Row],[Revenus]]*Tableau2[[#This Row],[FCF]])</f>
        <v>14574.6</v>
      </c>
      <c r="J20" s="10">
        <f>SUM(I20*Tableau2[[#This Row],[P.E.R]])</f>
        <v>364365</v>
      </c>
      <c r="K20" s="16">
        <f>SUM(J20-Tableau2[[#This Row],[Dette Nette]])</f>
        <v>335365</v>
      </c>
      <c r="L20" s="15">
        <f>SUM(Tableau2[[#This Row],[I * P.E.R]]/Tableau2[[#This Row],[Nbr Actions]])</f>
        <v>154.588459906661</v>
      </c>
      <c r="M20" s="14">
        <f>SUM(K20/Tableau2[[#This Row],[Nbr Actions]])</f>
        <v>142.2846839202376</v>
      </c>
      <c r="N20" s="12">
        <v>369550</v>
      </c>
      <c r="O20" s="52">
        <v>156.79</v>
      </c>
      <c r="P20" s="50">
        <f>SUM(Tableau2[[#This Row],[Capitalisation]]/Tableau2[[#This Row],[Prix actuel]])</f>
        <v>2356.9742968301553</v>
      </c>
      <c r="Q20" s="13">
        <f>SUM((Tableau2[[#This Row],[Rev * FCF]]/Tableau2[[#This Row],[Capitalisation]]))</f>
        <v>3.9438776890813154E-2</v>
      </c>
    </row>
    <row r="21" spans="2:17" x14ac:dyDescent="0.25">
      <c r="B21" s="5">
        <v>45054</v>
      </c>
      <c r="C21" s="6" t="s">
        <v>31</v>
      </c>
      <c r="D21" s="4">
        <v>385100</v>
      </c>
      <c r="E21" s="4">
        <v>0.25</v>
      </c>
      <c r="F21" s="4">
        <v>26</v>
      </c>
      <c r="G21" s="4">
        <v>-56720</v>
      </c>
      <c r="H21" s="4">
        <v>15821</v>
      </c>
      <c r="I21" s="41">
        <f>SUM(Tableau2[[#This Row],[Revenus]]*Tableau2[[#This Row],[FCF]])</f>
        <v>96275</v>
      </c>
      <c r="J21" s="10">
        <f>SUM(I21*Tableau2[[#This Row],[P.E.R]])</f>
        <v>2503150</v>
      </c>
      <c r="K21" s="16">
        <f>SUM(J21-Tableau2[[#This Row],[Dette Nette]])</f>
        <v>2559870</v>
      </c>
      <c r="L21" s="15">
        <f>SUM(Tableau2[[#This Row],[I * P.E.R]]/Tableau2[[#This Row],[Nbr Actions]])</f>
        <v>158.21692686935086</v>
      </c>
      <c r="M21" s="14">
        <f>SUM(K21/Tableau2[[#This Row],[Nbr Actions]])</f>
        <v>161.8020352695784</v>
      </c>
      <c r="N21" s="12">
        <v>2740000</v>
      </c>
      <c r="O21" s="52">
        <v>173.19</v>
      </c>
      <c r="P21" s="50">
        <f>SUM(Tableau2[[#This Row],[Capitalisation]]/Tableau2[[#This Row],[Prix actuel]])</f>
        <v>15820.77487152838</v>
      </c>
      <c r="Q21" s="13">
        <f>SUM((Tableau2[[#This Row],[Rev * FCF]]/Tableau2[[#This Row],[Capitalisation]]))</f>
        <v>3.513686131386861E-2</v>
      </c>
    </row>
    <row r="22" spans="2:17" x14ac:dyDescent="0.25">
      <c r="B22" s="5">
        <v>45059</v>
      </c>
      <c r="C22" s="6" t="s">
        <v>32</v>
      </c>
      <c r="D22" s="61">
        <v>25759</v>
      </c>
      <c r="E22" s="61">
        <v>0.82</v>
      </c>
      <c r="F22" s="61">
        <v>7</v>
      </c>
      <c r="G22" s="61">
        <v>25560</v>
      </c>
      <c r="H22" s="61">
        <v>2499</v>
      </c>
      <c r="I22" s="62">
        <f>SUM(Tableau2[[#This Row],[Revenus]]*Tableau2[[#This Row],[FCF]])</f>
        <v>21122.379999999997</v>
      </c>
      <c r="J22" s="63">
        <f>SUM(I22*Tableau2[[#This Row],[P.E.R]])</f>
        <v>147856.65999999997</v>
      </c>
      <c r="K22" s="64">
        <f>SUM(J22-Tableau2[[#This Row],[Dette Nette]])</f>
        <v>122296.65999999997</v>
      </c>
      <c r="L22" s="15">
        <f>SUM(Tableau2[[#This Row],[I * P.E.R]]/Tableau2[[#This Row],[Nbr Actions]])</f>
        <v>59.166330532212875</v>
      </c>
      <c r="M22" s="59">
        <f>SUM(K22/Tableau2[[#This Row],[Nbr Actions]])</f>
        <v>48.938239295718276</v>
      </c>
      <c r="N22" s="65">
        <v>139330</v>
      </c>
      <c r="O22" s="66">
        <v>55.76</v>
      </c>
      <c r="P22" s="67">
        <f>SUM(Tableau2[[#This Row],[Capitalisation]]/Tableau2[[#This Row],[Prix actuel]])</f>
        <v>2498.7446197991394</v>
      </c>
      <c r="Q22" s="60">
        <f>SUM((Tableau2[[#This Row],[Rev * FCF]]/Tableau2[[#This Row],[Capitalisation]]))</f>
        <v>0.15159965549415055</v>
      </c>
    </row>
    <row r="23" spans="2:17" x14ac:dyDescent="0.25">
      <c r="B23" s="5">
        <v>45059</v>
      </c>
      <c r="C23" s="6" t="s">
        <v>33</v>
      </c>
      <c r="D23" s="61">
        <v>2110</v>
      </c>
      <c r="E23" s="61">
        <v>-0.53</v>
      </c>
      <c r="F23" s="61">
        <v>20</v>
      </c>
      <c r="G23" s="61">
        <v>673</v>
      </c>
      <c r="H23" s="61">
        <v>126</v>
      </c>
      <c r="I23" s="62">
        <f>SUM(Tableau2[[#This Row],[Revenus]]*Tableau2[[#This Row],[FCF]])</f>
        <v>-1118.3</v>
      </c>
      <c r="J23" s="63">
        <f>SUM(I23*Tableau2[[#This Row],[P.E.R]])</f>
        <v>-22366</v>
      </c>
      <c r="K23" s="64">
        <f>SUM(J23-Tableau2[[#This Row],[Dette Nette]])</f>
        <v>-23039</v>
      </c>
      <c r="L23" s="15">
        <f>SUM(Tableau2[[#This Row],[I * P.E.R]]/Tableau2[[#This Row],[Nbr Actions]])</f>
        <v>-177.50793650793651</v>
      </c>
      <c r="M23" s="59">
        <f>SUM(K23/Tableau2[[#This Row],[Nbr Actions]])</f>
        <v>-182.84920634920636</v>
      </c>
      <c r="N23" s="65">
        <v>3280</v>
      </c>
      <c r="O23" s="66">
        <v>26.09</v>
      </c>
      <c r="P23" s="67">
        <f>SUM(Tableau2[[#This Row],[Capitalisation]]/Tableau2[[#This Row],[Prix actuel]])</f>
        <v>125.71866615561518</v>
      </c>
      <c r="Q23" s="60">
        <f>SUM((Tableau2[[#This Row],[Rev * FCF]]/Tableau2[[#This Row],[Capitalisation]]))</f>
        <v>-0.34094512195121951</v>
      </c>
    </row>
    <row r="33" spans="8:8" x14ac:dyDescent="0.25">
      <c r="H33" t="s">
        <v>29</v>
      </c>
    </row>
  </sheetData>
  <mergeCells count="1">
    <mergeCell ref="B3:Q4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Auriat</dc:creator>
  <cp:lastModifiedBy>Alexandre Auriat</cp:lastModifiedBy>
  <dcterms:created xsi:type="dcterms:W3CDTF">2023-03-12T09:28:39Z</dcterms:created>
  <dcterms:modified xsi:type="dcterms:W3CDTF">2023-05-13T07:41:07Z</dcterms:modified>
</cp:coreProperties>
</file>