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ffafbd9865cd20b/Bureau/Bourse/"/>
    </mc:Choice>
  </mc:AlternateContent>
  <xr:revisionPtr revIDLastSave="684" documentId="8_{B042568A-649F-43F9-A761-A4989961E5B7}" xr6:coauthVersionLast="47" xr6:coauthVersionMax="47" xr10:uidLastSave="{6D1686CE-5F38-4798-8138-2B08FB02BBC0}"/>
  <bookViews>
    <workbookView xWindow="-120" yWindow="-120" windowWidth="29040" windowHeight="15720" xr2:uid="{723BD5AE-037C-4DDF-AF86-93E4C536DE86}"/>
  </bookViews>
  <sheets>
    <sheet name="PEA" sheetId="1" r:id="rId1"/>
    <sheet name="CTO" sheetId="4" r:id="rId2"/>
    <sheet name="PrixAction" sheetId="3" r:id="rId3"/>
  </sheets>
  <definedNames>
    <definedName name="invest">PEA!$C$5</definedName>
    <definedName name="test">PEA!#REF!</definedName>
    <definedName name="ValoTotale">PEA!$C$4</definedName>
    <definedName name="value">PEA!$I$4</definedName>
    <definedName name="valueP">PEA!$I$5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2" i="3" l="1"/>
  <c r="J22" i="3"/>
  <c r="L22" i="3" s="1"/>
  <c r="I22" i="3"/>
  <c r="Q22" i="3" s="1"/>
  <c r="P21" i="3"/>
  <c r="I21" i="3"/>
  <c r="J21" i="3" s="1"/>
  <c r="P20" i="3"/>
  <c r="I20" i="3"/>
  <c r="J20" i="3" s="1"/>
  <c r="P19" i="3"/>
  <c r="J19" i="3"/>
  <c r="L19" i="3" s="1"/>
  <c r="I19" i="3"/>
  <c r="Q19" i="3" s="1"/>
  <c r="P18" i="3"/>
  <c r="I18" i="3"/>
  <c r="J18" i="3" s="1"/>
  <c r="P17" i="3"/>
  <c r="I17" i="3"/>
  <c r="J17" i="3" s="1"/>
  <c r="P16" i="3"/>
  <c r="J16" i="3"/>
  <c r="L16" i="3" s="1"/>
  <c r="I16" i="3"/>
  <c r="Q16" i="3" s="1"/>
  <c r="P15" i="3"/>
  <c r="I15" i="3"/>
  <c r="J15" i="3" s="1"/>
  <c r="P14" i="3"/>
  <c r="I14" i="3"/>
  <c r="J14" i="3" s="1"/>
  <c r="P13" i="3"/>
  <c r="J13" i="3"/>
  <c r="L13" i="3" s="1"/>
  <c r="I13" i="3"/>
  <c r="Q13" i="3" s="1"/>
  <c r="P12" i="3"/>
  <c r="I12" i="3"/>
  <c r="J12" i="3" s="1"/>
  <c r="P11" i="3"/>
  <c r="I11" i="3"/>
  <c r="Q11" i="3" s="1"/>
  <c r="P10" i="3"/>
  <c r="J10" i="3"/>
  <c r="L10" i="3" s="1"/>
  <c r="I10" i="3"/>
  <c r="Q10" i="3" s="1"/>
  <c r="P9" i="3"/>
  <c r="I9" i="3"/>
  <c r="J9" i="3" s="1"/>
  <c r="P8" i="3"/>
  <c r="I8" i="3"/>
  <c r="J8" i="3" s="1"/>
  <c r="P7" i="3"/>
  <c r="L7" i="3"/>
  <c r="J7" i="3"/>
  <c r="K7" i="3" s="1"/>
  <c r="M7" i="3" s="1"/>
  <c r="I7" i="3"/>
  <c r="Q7" i="3" s="1"/>
  <c r="L12" i="3" l="1"/>
  <c r="K12" i="3"/>
  <c r="M12" i="3" s="1"/>
  <c r="L17" i="3"/>
  <c r="K17" i="3"/>
  <c r="M17" i="3" s="1"/>
  <c r="K15" i="3"/>
  <c r="M15" i="3" s="1"/>
  <c r="L15" i="3"/>
  <c r="K20" i="3"/>
  <c r="M20" i="3" s="1"/>
  <c r="L20" i="3"/>
  <c r="L18" i="3"/>
  <c r="K18" i="3"/>
  <c r="M18" i="3" s="1"/>
  <c r="K8" i="3"/>
  <c r="M8" i="3" s="1"/>
  <c r="L8" i="3"/>
  <c r="L21" i="3"/>
  <c r="K21" i="3"/>
  <c r="M21" i="3" s="1"/>
  <c r="K9" i="3"/>
  <c r="M9" i="3" s="1"/>
  <c r="L9" i="3"/>
  <c r="K14" i="3"/>
  <c r="M14" i="3" s="1"/>
  <c r="L14" i="3"/>
  <c r="Q17" i="3"/>
  <c r="K10" i="3"/>
  <c r="M10" i="3" s="1"/>
  <c r="J11" i="3"/>
  <c r="Q12" i="3"/>
  <c r="K16" i="3"/>
  <c r="M16" i="3" s="1"/>
  <c r="Q18" i="3"/>
  <c r="K22" i="3"/>
  <c r="M22" i="3" s="1"/>
  <c r="Q8" i="3"/>
  <c r="Q14" i="3"/>
  <c r="Q20" i="3"/>
  <c r="Q9" i="3"/>
  <c r="K13" i="3"/>
  <c r="M13" i="3" s="1"/>
  <c r="Q15" i="3"/>
  <c r="K19" i="3"/>
  <c r="M19" i="3" s="1"/>
  <c r="Q21" i="3"/>
  <c r="L11" i="3" l="1"/>
  <c r="K11" i="3"/>
  <c r="M11" i="3" s="1"/>
  <c r="I9" i="1" a="1"/>
  <c r="I9" i="1" s="1"/>
  <c r="I10" i="1" a="1"/>
  <c r="I10" i="1" s="1"/>
  <c r="I11" i="1" a="1"/>
  <c r="I11" i="1" s="1"/>
  <c r="I12" i="1" a="1"/>
  <c r="I12" i="1" s="1"/>
  <c r="I13" i="1" a="1"/>
  <c r="I13" i="1" s="1"/>
  <c r="I14" i="1" a="1"/>
  <c r="I14" i="1" s="1"/>
  <c r="I15" i="1" a="1"/>
  <c r="I15" i="1" s="1"/>
  <c r="I16" i="1" a="1"/>
  <c r="I16" i="1" s="1"/>
  <c r="I17" i="1" a="1"/>
  <c r="I17" i="1" s="1"/>
  <c r="C5" i="1" a="1"/>
  <c r="C5" i="1" s="1"/>
  <c r="E16" i="1" a="1"/>
  <c r="E16" i="1" s="1"/>
  <c r="F16" i="1" s="1"/>
  <c r="G16" i="1" s="1"/>
  <c r="H16" i="1" s="1"/>
  <c r="E13" i="1" a="1"/>
  <c r="E13" i="1" s="1"/>
  <c r="F13" i="1" s="1"/>
  <c r="G13" i="1" s="1"/>
  <c r="H13" i="1" s="1"/>
  <c r="E11" i="1" a="1"/>
  <c r="E11" i="1" s="1"/>
  <c r="F11" i="1" s="1"/>
  <c r="G11" i="1" s="1"/>
  <c r="H11" i="1" s="1"/>
  <c r="E17" i="1" a="1"/>
  <c r="E17" i="1" s="1"/>
  <c r="F17" i="1" s="1"/>
  <c r="G17" i="1" s="1"/>
  <c r="H17" i="1" s="1"/>
  <c r="E12" i="1" a="1"/>
  <c r="E12" i="1" s="1"/>
  <c r="F12" i="1" s="1"/>
  <c r="G12" i="1" s="1"/>
  <c r="H12" i="1" s="1"/>
  <c r="E15" i="1" a="1"/>
  <c r="E15" i="1" s="1"/>
  <c r="F15" i="1" s="1"/>
  <c r="G15" i="1" s="1"/>
  <c r="H15" i="1" s="1"/>
  <c r="E10" i="1" a="1"/>
  <c r="E10" i="1" s="1"/>
  <c r="F10" i="1" s="1"/>
  <c r="G10" i="1" s="1"/>
  <c r="H10" i="1" s="1"/>
  <c r="E9" i="1" a="1"/>
  <c r="E9" i="1" s="1"/>
  <c r="F9" i="1" s="1"/>
  <c r="G9" i="1" s="1"/>
  <c r="H9" i="1" s="1"/>
  <c r="E14" i="1" a="1"/>
  <c r="E14" i="1" s="1"/>
  <c r="F14" i="1" s="1"/>
  <c r="G14" i="1" s="1"/>
  <c r="H14" i="1" s="1"/>
  <c r="C4" i="1" l="1"/>
  <c r="I5" i="1" s="1"/>
  <c r="I4" i="1"/>
  <c r="J14" i="1" l="1"/>
  <c r="J17" i="1"/>
  <c r="J11" i="1"/>
  <c r="J9" i="1"/>
  <c r="J12" i="1"/>
  <c r="J10" i="1"/>
  <c r="J13" i="1"/>
  <c r="J15" i="1"/>
  <c r="J1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<sst xmlns="http://schemas.openxmlformats.org/spreadsheetml/2006/main" count="51" uniqueCount="50">
  <si>
    <t>Libellé</t>
  </si>
  <si>
    <t>Qté</t>
  </si>
  <si>
    <t>PRU</t>
  </si>
  <si>
    <t>Cours</t>
  </si>
  <si>
    <t>Valo</t>
  </si>
  <si>
    <t>+/- Val.</t>
  </si>
  <si>
    <t>var/PRU</t>
  </si>
  <si>
    <t>%</t>
  </si>
  <si>
    <t>PEA</t>
  </si>
  <si>
    <t>+/- values          :</t>
  </si>
  <si>
    <t>+/- values PRU :</t>
  </si>
  <si>
    <t>Investissement total :</t>
  </si>
  <si>
    <t>Valorisation totale :</t>
  </si>
  <si>
    <t>var/Jour</t>
  </si>
  <si>
    <t>Date</t>
  </si>
  <si>
    <t>Valo. Totale</t>
  </si>
  <si>
    <t>Année</t>
  </si>
  <si>
    <t>Montant</t>
  </si>
  <si>
    <t>Calcul de la valeur d'une entreprise - Analyse quantitative</t>
  </si>
  <si>
    <t>Entreprises</t>
  </si>
  <si>
    <t>Revenus</t>
  </si>
  <si>
    <t>FCF</t>
  </si>
  <si>
    <t>P.E.R</t>
  </si>
  <si>
    <t>Dette Nette</t>
  </si>
  <si>
    <t>Nbr Actions</t>
  </si>
  <si>
    <t>Rev * FCF</t>
  </si>
  <si>
    <t>I * P.E.R</t>
  </si>
  <si>
    <t>J - DN</t>
  </si>
  <si>
    <t>Prix évalué sans prendre en compte la dette :</t>
  </si>
  <si>
    <t>Prix évalué avec dette :</t>
  </si>
  <si>
    <t>Capitalisation</t>
  </si>
  <si>
    <t>Prix actuel</t>
  </si>
  <si>
    <t>Nb Actions</t>
  </si>
  <si>
    <t>Rdmt Max Dvd</t>
  </si>
  <si>
    <t>Air Liquide</t>
  </si>
  <si>
    <t>LVMH</t>
  </si>
  <si>
    <t>Euronext</t>
  </si>
  <si>
    <t>Rubis</t>
  </si>
  <si>
    <t>Amundi</t>
  </si>
  <si>
    <t>Nexity</t>
  </si>
  <si>
    <t>Derichebourg</t>
  </si>
  <si>
    <t>BNP Paribas</t>
  </si>
  <si>
    <t>TelePerformance</t>
  </si>
  <si>
    <t>PepsiCo ($)</t>
  </si>
  <si>
    <t>The Coca-Cola Company ($)</t>
  </si>
  <si>
    <t>Realty Income ($)</t>
  </si>
  <si>
    <t>P&amp;G ($)</t>
  </si>
  <si>
    <t>Apple ($)</t>
  </si>
  <si>
    <t>TotalEnergies</t>
  </si>
  <si>
    <t>Ubisoft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</si>
</sst>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0.00\ &quot;€&quot;;[Red]\-#,##0.00\ &quot;€&quot;"/>
    <numFmt numFmtId="44" formatCode="_-* #,##0.00\ &quot;€&quot;_-;\-* #,##0.00\ &quot;€&quot;_-;_-* &quot;-&quot;??\ &quot;€&quot;_-;_-@_-"/>
    <numFmt numFmtId="164" formatCode="#,##0.00\ &quot;€&quot;"/>
    <numFmt numFmtId="165" formatCode="0.00%;[Red]\-#,##0.00%"/>
  </numFmts>
  <fonts count="7" x14ac:knownFonts="1">
    <font>
      <sz val="11"/>
      <color theme="1"/>
      <name val="Calibri"/>
      <family val="2"/>
      <scheme val="minor"/>
    </font>
    <font>
      <sz val="11"/>
      <color rgb="FF00B050"/>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39994506668294322"/>
        <bgColor indexed="64"/>
      </patternFill>
    </fill>
  </fills>
  <borders count="33">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bottom style="thin">
        <color auto="1"/>
      </bottom>
      <diagonal/>
    </border>
    <border>
      <left style="medium">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thin">
        <color auto="1"/>
      </right>
      <top style="thin">
        <color auto="1"/>
      </top>
      <bottom/>
      <diagonal/>
    </border>
    <border>
      <left style="medium">
        <color auto="1"/>
      </left>
      <right style="medium">
        <color auto="1"/>
      </right>
      <top style="thin">
        <color auto="1"/>
      </top>
      <bottom/>
      <diagonal/>
    </border>
    <border>
      <left/>
      <right/>
      <top style="thin">
        <color auto="1"/>
      </top>
      <bottom/>
      <diagonal/>
    </border>
    <border>
      <left/>
      <right/>
      <top/>
      <bottom style="thin">
        <color auto="1"/>
      </bottom>
      <diagonal/>
    </border>
  </borders>
  <cellStyleXfs count="1">
    <xf numFmtId="0" fontId="0" fillId="0" borderId="0"/>
  </cellStyleXfs>
  <cellXfs count="77">
    <xf numFmtId="0" fontId="0" fillId="0" borderId="0" xfId="0"/>
    <xf numFmtId="49" fontId="0" fillId="0" borderId="0" xfId="0" applyNumberFormat="1"/>
    <xf numFmtId="164" fontId="0" fillId="0" borderId="0" xfId="0" applyNumberFormat="1"/>
    <xf numFmtId="165" fontId="1" fillId="0" borderId="0" xfId="0" applyNumberFormat="1" applyFont="1"/>
    <xf numFmtId="10" fontId="2" fillId="0" borderId="0" xfId="0" applyNumberFormat="1" applyFont="1"/>
    <xf numFmtId="8" fontId="1" fillId="0" borderId="0" xfId="0" applyNumberFormat="1" applyFont="1"/>
    <xf numFmtId="165" fontId="0" fillId="0" borderId="0" xfId="0" applyNumberFormat="1"/>
    <xf numFmtId="14" fontId="0" fillId="0" borderId="0" xfId="0" applyNumberFormat="1"/>
    <xf numFmtId="0" fontId="5"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14"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44" fontId="0" fillId="0" borderId="8" xfId="0" applyNumberFormat="1" applyBorder="1" applyAlignment="1">
      <alignment horizontal="center" vertical="center" wrapText="1"/>
    </xf>
    <xf numFmtId="1" fontId="0" fillId="0" borderId="9" xfId="0" applyNumberFormat="1" applyBorder="1" applyAlignment="1">
      <alignment horizontal="center" vertical="center" wrapText="1"/>
    </xf>
    <xf numFmtId="164" fontId="0" fillId="0" borderId="11" xfId="0" applyNumberFormat="1" applyBorder="1" applyAlignment="1">
      <alignment horizontal="center" vertical="center" wrapText="1"/>
    </xf>
    <xf numFmtId="1" fontId="0" fillId="0" borderId="12" xfId="0" applyNumberFormat="1" applyBorder="1" applyAlignment="1">
      <alignment horizontal="center" vertical="center" wrapText="1"/>
    </xf>
    <xf numFmtId="2" fontId="0" fillId="0" borderId="12" xfId="0" applyNumberFormat="1" applyBorder="1" applyAlignment="1">
      <alignment horizontal="center" vertical="center" wrapText="1"/>
    </xf>
    <xf numFmtId="14" fontId="4" fillId="2" borderId="13" xfId="0" applyNumberFormat="1" applyFont="1" applyFill="1" applyBorder="1"/>
    <xf numFmtId="49" fontId="4" fillId="2" borderId="14" xfId="0" applyNumberFormat="1" applyFont="1" applyFill="1" applyBorder="1"/>
    <xf numFmtId="0" fontId="0" fillId="0" borderId="13" xfId="0" applyBorder="1"/>
    <xf numFmtId="0" fontId="0" fillId="0" borderId="15" xfId="0" applyBorder="1"/>
    <xf numFmtId="0" fontId="0" fillId="0" borderId="16" xfId="0" applyBorder="1"/>
    <xf numFmtId="0" fontId="0" fillId="3" borderId="17" xfId="0" applyFill="1" applyBorder="1"/>
    <xf numFmtId="0" fontId="0" fillId="3" borderId="15" xfId="0" applyFill="1" applyBorder="1"/>
    <xf numFmtId="0" fontId="0" fillId="3" borderId="14" xfId="0" applyFill="1" applyBorder="1"/>
    <xf numFmtId="44" fontId="4" fillId="2" borderId="17" xfId="0" applyNumberFormat="1" applyFont="1" applyFill="1" applyBorder="1"/>
    <xf numFmtId="44" fontId="4" fillId="2" borderId="14" xfId="0" applyNumberFormat="1" applyFont="1" applyFill="1" applyBorder="1"/>
    <xf numFmtId="1" fontId="0" fillId="0" borderId="13" xfId="0" applyNumberFormat="1" applyBorder="1"/>
    <xf numFmtId="164" fontId="0" fillId="0" borderId="16" xfId="0" applyNumberFormat="1" applyBorder="1"/>
    <xf numFmtId="1" fontId="0" fillId="3" borderId="18" xfId="0" applyNumberFormat="1" applyFill="1" applyBorder="1"/>
    <xf numFmtId="10" fontId="4" fillId="2" borderId="18" xfId="0" applyNumberFormat="1" applyFont="1" applyFill="1" applyBorder="1"/>
    <xf numFmtId="14" fontId="4" fillId="2" borderId="19" xfId="0" applyNumberFormat="1" applyFont="1" applyFill="1" applyBorder="1"/>
    <xf numFmtId="49" fontId="4" fillId="2" borderId="20" xfId="0" applyNumberFormat="1" applyFont="1" applyFill="1" applyBorder="1"/>
    <xf numFmtId="0" fontId="0" fillId="0" borderId="19" xfId="0" applyBorder="1"/>
    <xf numFmtId="0" fontId="0" fillId="0" borderId="21" xfId="0" applyBorder="1"/>
    <xf numFmtId="0" fontId="0" fillId="0" borderId="22" xfId="0" applyBorder="1"/>
    <xf numFmtId="0" fontId="0" fillId="3" borderId="23" xfId="0" applyFill="1" applyBorder="1"/>
    <xf numFmtId="0" fontId="0" fillId="3" borderId="21" xfId="0" applyFill="1" applyBorder="1"/>
    <xf numFmtId="0" fontId="0" fillId="3" borderId="20" xfId="0" applyFill="1" applyBorder="1"/>
    <xf numFmtId="44" fontId="4" fillId="2" borderId="23" xfId="0" applyNumberFormat="1" applyFont="1" applyFill="1" applyBorder="1"/>
    <xf numFmtId="44" fontId="4" fillId="2" borderId="20" xfId="0" applyNumberFormat="1" applyFont="1" applyFill="1" applyBorder="1"/>
    <xf numFmtId="1" fontId="0" fillId="0" borderId="19" xfId="0" applyNumberFormat="1" applyBorder="1"/>
    <xf numFmtId="164" fontId="0" fillId="0" borderId="22" xfId="0" applyNumberFormat="1" applyBorder="1"/>
    <xf numFmtId="1" fontId="0" fillId="3" borderId="24" xfId="0" applyNumberFormat="1" applyFill="1" applyBorder="1"/>
    <xf numFmtId="10" fontId="4" fillId="2" borderId="24" xfId="0" applyNumberFormat="1" applyFont="1" applyFill="1" applyBorder="1"/>
    <xf numFmtId="49" fontId="4" fillId="2" borderId="25" xfId="0" applyNumberFormat="1" applyFont="1" applyFill="1" applyBorder="1"/>
    <xf numFmtId="0" fontId="0" fillId="0" borderId="26" xfId="0" applyBorder="1"/>
    <xf numFmtId="0" fontId="0" fillId="0" borderId="27" xfId="0" applyBorder="1"/>
    <xf numFmtId="0" fontId="0" fillId="0" borderId="28" xfId="0" applyBorder="1"/>
    <xf numFmtId="0" fontId="0" fillId="3" borderId="29" xfId="0" applyFill="1" applyBorder="1"/>
    <xf numFmtId="0" fontId="0" fillId="3" borderId="27" xfId="0" applyFill="1" applyBorder="1"/>
    <xf numFmtId="0" fontId="0" fillId="3" borderId="25" xfId="0" applyFill="1" applyBorder="1"/>
    <xf numFmtId="1" fontId="0" fillId="0" borderId="26" xfId="0" applyNumberFormat="1" applyBorder="1"/>
    <xf numFmtId="164" fontId="0" fillId="0" borderId="28" xfId="0" applyNumberFormat="1" applyBorder="1"/>
    <xf numFmtId="1" fontId="0" fillId="3" borderId="30" xfId="0" applyNumberFormat="1" applyFill="1" applyBorder="1"/>
    <xf numFmtId="1" fontId="0" fillId="0" borderId="21" xfId="0" applyNumberFormat="1" applyBorder="1"/>
    <xf numFmtId="164" fontId="0" fillId="0" borderId="21" xfId="0" applyNumberFormat="1" applyBorder="1"/>
    <xf numFmtId="164" fontId="1" fillId="0" borderId="31" xfId="0" applyNumberFormat="1" applyFont="1" applyBorder="1" applyAlignment="1">
      <alignment horizontal="center"/>
    </xf>
    <xf numFmtId="0" fontId="0" fillId="0" borderId="31" xfId="0" applyBorder="1"/>
    <xf numFmtId="49" fontId="0" fillId="0" borderId="31" xfId="0" applyNumberFormat="1" applyBorder="1"/>
    <xf numFmtId="8" fontId="1" fillId="0" borderId="26" xfId="0" applyNumberFormat="1" applyFont="1" applyBorder="1" applyAlignment="1">
      <alignment horizontal="center"/>
    </xf>
    <xf numFmtId="164" fontId="0" fillId="0" borderId="32" xfId="0" applyNumberFormat="1" applyBorder="1" applyAlignment="1">
      <alignment horizontal="center"/>
    </xf>
    <xf numFmtId="0" fontId="0" fillId="0" borderId="32" xfId="0" applyBorder="1"/>
    <xf numFmtId="49" fontId="0" fillId="0" borderId="32" xfId="0" applyNumberFormat="1" applyBorder="1"/>
    <xf numFmtId="165" fontId="1" fillId="0" borderId="13" xfId="0" applyNumberFormat="1" applyFont="1" applyBorder="1" applyAlignment="1">
      <alignment horizontal="center"/>
    </xf>
    <xf numFmtId="0" fontId="0" fillId="0" borderId="28" xfId="0" applyBorder="1" applyAlignment="1">
      <alignment horizontal="left"/>
    </xf>
    <xf numFmtId="0" fontId="0" fillId="0" borderId="16" xfId="0" applyBorder="1" applyAlignment="1">
      <alignment horizontal="left"/>
    </xf>
    <xf numFmtId="0" fontId="6" fillId="0" borderId="0" xfId="0" applyFont="1" applyAlignment="1">
      <alignment horizontal="center"/>
    </xf>
  </cellXfs>
  <cellStyles count="1">
    <cellStyle name="Normal" xfId="0" builtinId="0"/>
  </cellStyles>
  <dxfs count="32">
    <dxf>
      <font>
        <b val="0"/>
        <i val="0"/>
        <strike val="0"/>
        <outline val="0"/>
        <shadow val="0"/>
        <u val="none"/>
        <vertAlign val="baseline"/>
        <sz val="11"/>
        <color theme="0"/>
        <name val="Calibri"/>
        <family val="2"/>
        <scheme val="minor"/>
      </font>
      <numFmt numFmtId="14" formatCode="0.00%"/>
      <fill>
        <patternFill patternType="solid">
          <fgColor indexed="64"/>
          <bgColor theme="4"/>
        </patternFill>
      </fill>
      <border diagonalUp="0" diagonalDown="0">
        <left style="medium">
          <color auto="1"/>
        </left>
        <right style="medium">
          <color auto="1"/>
        </right>
        <top style="thin">
          <color auto="1"/>
        </top>
        <bottom style="thin">
          <color auto="1"/>
        </bottom>
        <vertical/>
        <horizontal style="thin">
          <color auto="1"/>
        </horizontal>
      </border>
      <protection locked="1" hidden="0"/>
    </dxf>
    <dxf>
      <numFmt numFmtId="1" formatCode="0"/>
      <fill>
        <patternFill patternType="solid">
          <fgColor indexed="64"/>
          <bgColor theme="4" tint="0.39994506668294322"/>
        </patternFill>
      </fill>
      <border diagonalUp="0" diagonalDown="0">
        <left style="medium">
          <color auto="1"/>
        </left>
        <right style="medium">
          <color auto="1"/>
        </right>
        <top style="thin">
          <color auto="1"/>
        </top>
        <bottom style="thin">
          <color auto="1"/>
        </bottom>
        <vertical/>
      </border>
      <protection locked="1" hidden="0"/>
    </dxf>
    <dxf>
      <numFmt numFmtId="164" formatCode="#,##0.00\ &quot;€&quot;"/>
      <border diagonalUp="0" diagonalDown="0">
        <left style="thin">
          <color auto="1"/>
        </left>
        <right style="thin">
          <color auto="1"/>
        </right>
        <top style="thin">
          <color auto="1"/>
        </top>
        <bottom style="thin">
          <color auto="1"/>
        </bottom>
        <vertical style="thin">
          <color auto="1"/>
        </vertical>
        <horizontal style="thin">
          <color auto="1"/>
        </horizontal>
      </border>
      <protection locked="1" hidden="0"/>
    </dxf>
    <dxf>
      <numFmt numFmtId="1" formatCode="0"/>
      <border diagonalUp="0" diagonalDown="0">
        <left style="thin">
          <color auto="1"/>
        </left>
        <right style="thin">
          <color auto="1"/>
        </right>
        <top style="thin">
          <color auto="1"/>
        </top>
        <bottom style="thin">
          <color auto="1"/>
        </bottom>
        <vertical style="thin">
          <color auto="1"/>
        </vertical>
        <horizontal style="thin">
          <color auto="1"/>
        </horizontal>
      </border>
      <protection locked="1" hidden="0"/>
    </dxf>
    <dxf>
      <font>
        <b val="0"/>
        <i val="0"/>
        <strike val="0"/>
        <outline val="0"/>
        <shadow val="0"/>
        <u val="none"/>
        <vertAlign val="baseline"/>
        <sz val="11"/>
        <color theme="0"/>
        <name val="Calibri"/>
        <family val="2"/>
        <scheme val="minor"/>
      </font>
      <numFmt numFmtId="34" formatCode="_-* #,##0.00\ &quot;€&quot;_-;\-* #,##0.00\ &quot;€&quot;_-;_-* &quot;-&quot;??\ &quot;€&quot;_-;_-@_-"/>
      <fill>
        <patternFill patternType="solid">
          <fgColor indexed="64"/>
          <bgColor theme="4"/>
        </patternFill>
      </fill>
      <border diagonalUp="0" diagonalDown="0">
        <left style="thin">
          <color auto="1"/>
        </left>
        <right style="medium">
          <color auto="1"/>
        </right>
        <top style="thin">
          <color auto="1"/>
        </top>
        <bottom style="thin">
          <color auto="1"/>
        </bottom>
        <vertical style="thin">
          <color auto="1"/>
        </vertical>
        <horizontal style="thin">
          <color auto="1"/>
        </horizontal>
      </border>
      <protection locked="1" hidden="0"/>
    </dxf>
    <dxf>
      <font>
        <b val="0"/>
        <i val="0"/>
        <strike val="0"/>
        <outline val="0"/>
        <shadow val="0"/>
        <u val="none"/>
        <vertAlign val="baseline"/>
        <sz val="11"/>
        <color theme="0"/>
        <name val="Calibri"/>
        <family val="2"/>
        <scheme val="minor"/>
      </font>
      <numFmt numFmtId="34" formatCode="_-* #,##0.00\ &quot;€&quot;_-;\-* #,##0.00\ &quot;€&quot;_-;_-* &quot;-&quot;??\ &quot;€&quot;_-;_-@_-"/>
      <fill>
        <patternFill patternType="solid">
          <fgColor indexed="64"/>
          <bgColor theme="4"/>
        </patternFill>
      </fill>
      <border diagonalUp="0" diagonalDown="0">
        <left style="medium">
          <color auto="1"/>
        </left>
        <right style="thin">
          <color auto="1"/>
        </right>
        <top style="thin">
          <color auto="1"/>
        </top>
        <bottom style="thin">
          <color auto="1"/>
        </bottom>
        <vertical style="thin">
          <color auto="1"/>
        </vertical>
        <horizontal style="thin">
          <color auto="1"/>
        </horizontal>
      </border>
    </dxf>
    <dxf>
      <numFmt numFmtId="0" formatCode="General"/>
      <fill>
        <patternFill patternType="solid">
          <fgColor indexed="64"/>
          <bgColor theme="4" tint="0.39994506668294322"/>
        </patternFill>
      </fill>
      <border diagonalUp="0" diagonalDown="0">
        <left style="thin">
          <color auto="1"/>
        </left>
        <right style="medium">
          <color auto="1"/>
        </right>
        <top style="thin">
          <color auto="1"/>
        </top>
        <bottom style="thin">
          <color auto="1"/>
        </bottom>
        <vertical style="thin">
          <color auto="1"/>
        </vertical>
      </border>
      <protection locked="1" hidden="0"/>
    </dxf>
    <dxf>
      <numFmt numFmtId="0" formatCode="General"/>
      <fill>
        <patternFill patternType="solid">
          <fgColor indexed="64"/>
          <bgColor theme="4" tint="0.39994506668294322"/>
        </patternFill>
      </fill>
      <border diagonalUp="0" diagonalDown="0">
        <left style="thin">
          <color auto="1"/>
        </left>
        <right style="thin">
          <color auto="1"/>
        </right>
        <top style="thin">
          <color auto="1"/>
        </top>
        <bottom style="thin">
          <color auto="1"/>
        </bottom>
        <vertical style="thin">
          <color auto="1"/>
        </vertical>
        <horizontal style="thin">
          <color auto="1"/>
        </horizontal>
      </border>
      <protection locked="1" hidden="0"/>
    </dxf>
    <dxf>
      <numFmt numFmtId="0" formatCode="General"/>
      <fill>
        <patternFill patternType="solid">
          <fgColor indexed="64"/>
          <bgColor theme="4" tint="0.39994506668294322"/>
        </patternFill>
      </fill>
      <border diagonalUp="0" diagonalDown="0">
        <left style="medium">
          <color auto="1"/>
        </left>
        <right style="thin">
          <color auto="1"/>
        </right>
        <top style="thin">
          <color auto="1"/>
        </top>
        <bottom style="thin">
          <color auto="1"/>
        </bottom>
        <vertical style="thin">
          <color auto="1"/>
        </vertical>
        <horizontal style="thin">
          <color auto="1"/>
        </horizontal>
      </border>
      <protection locked="1" hidden="0"/>
    </dxf>
    <dxf>
      <numFmt numFmtId="0" formatCode="General"/>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0"/>
        <name val="Calibri"/>
        <family val="2"/>
        <scheme val="minor"/>
      </font>
      <numFmt numFmtId="30" formatCode="@"/>
      <fill>
        <patternFill patternType="solid">
          <fgColor indexed="64"/>
          <bgColor theme="4"/>
        </patternFill>
      </fill>
      <border diagonalUp="0" diagonalDown="0">
        <left style="thin">
          <color auto="1"/>
        </left>
        <right style="medium">
          <color auto="1"/>
        </right>
        <top style="thin">
          <color auto="1"/>
        </top>
        <bottom style="thin">
          <color auto="1"/>
        </bottom>
        <vertical style="thin">
          <color auto="1"/>
        </vertical>
        <horizontal style="thin">
          <color auto="1"/>
        </horizontal>
      </border>
    </dxf>
    <dxf>
      <numFmt numFmtId="19" formatCode="dd/mm/yyyy"/>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bottom style="medium">
          <color auto="1"/>
        </bottom>
      </border>
    </dxf>
    <dxf>
      <border diagonalUp="0" diagonalDown="0">
        <left style="thick">
          <color auto="1"/>
        </left>
        <right style="thick">
          <color auto="1"/>
        </right>
        <top style="thick">
          <color auto="1"/>
        </top>
        <bottom style="thick">
          <color auto="1"/>
        </bottom>
      </border>
    </dxf>
    <dxf>
      <alignment horizontal="center" vertical="center" textRotation="0" wrapText="1" indent="0" justifyLastLine="0" shrinkToFit="0" readingOrder="0"/>
      <border diagonalUp="0" diagonalDown="0" outline="0">
        <left style="thin">
          <color auto="1"/>
        </left>
        <right style="thin">
          <color auto="1"/>
        </right>
        <top/>
        <bottom/>
      </border>
    </dxf>
    <dxf>
      <numFmt numFmtId="164" formatCode="#,##0.00\ &quot;€&quot;"/>
    </dxf>
    <dxf>
      <numFmt numFmtId="19" formatCode="dd/mm/yyyy"/>
    </dxf>
    <dxf>
      <numFmt numFmtId="164" formatCode="#,##0.00\ &quot;€&quot;"/>
    </dxf>
    <dxf>
      <numFmt numFmtId="19" formatCode="dd/mm/yyyy"/>
    </dxf>
    <dxf>
      <font>
        <b val="0"/>
        <i val="0"/>
        <strike val="0"/>
        <outline val="0"/>
        <shadow val="0"/>
        <u val="none"/>
        <vertAlign val="baseline"/>
        <sz val="11"/>
        <color auto="1"/>
        <name val="Calibri"/>
        <family val="2"/>
        <scheme val="minor"/>
      </font>
      <numFmt numFmtId="14" formatCode="0.00%"/>
    </dxf>
    <dxf>
      <font>
        <b val="0"/>
        <i val="0"/>
        <strike val="0"/>
        <outline val="0"/>
        <shadow val="0"/>
        <u val="none"/>
        <vertAlign val="baseline"/>
        <sz val="11"/>
        <color rgb="FF00B050"/>
        <name val="Calibri"/>
        <family val="2"/>
        <scheme val="minor"/>
      </font>
      <numFmt numFmtId="165" formatCode="0.00%;[Red]\-#,##0.00%"/>
    </dxf>
    <dxf>
      <font>
        <b val="0"/>
        <i val="0"/>
        <strike val="0"/>
        <outline val="0"/>
        <shadow val="0"/>
        <u val="none"/>
        <vertAlign val="baseline"/>
        <sz val="11"/>
        <color rgb="FF00B050"/>
        <name val="Calibri"/>
        <family val="2"/>
        <scheme val="minor"/>
      </font>
      <numFmt numFmtId="165" formatCode="0.00%;[Red]\-#,##0.00%"/>
    </dxf>
    <dxf>
      <font>
        <b val="0"/>
        <i val="0"/>
        <strike val="0"/>
        <outline val="0"/>
        <shadow val="0"/>
        <u val="none"/>
        <vertAlign val="baseline"/>
        <sz val="11"/>
        <color rgb="FF00B050"/>
        <name val="Calibri"/>
        <family val="2"/>
        <scheme val="minor"/>
      </font>
      <numFmt numFmtId="12" formatCode="#,##0.00\ &quot;€&quot;;[Red]\-#,##0.00\ &quot;€&quot;"/>
    </dxf>
    <dxf>
      <numFmt numFmtId="164" formatCode="#,##0.00\ &quot;€&quot;"/>
    </dxf>
    <dxf>
      <numFmt numFmtId="164" formatCode="#,##0.00\ &quot;€&quot;"/>
    </dxf>
    <dxf>
      <numFmt numFmtId="164" formatCode="#,##0.00\ &quot;€&quot;"/>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Evolution</a:t>
            </a:r>
            <a:r>
              <a:rPr lang="en-US" baseline="0"/>
              <a:t> </a:t>
            </a:r>
            <a:r>
              <a:rPr lang="en-US"/>
              <a:t>Valo.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PEA!$R$8</c:f>
              <c:strCache>
                <c:ptCount val="1"/>
                <c:pt idx="0">
                  <c:v>Valo. Totale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PEA!$Q$9:$Q$16</c:f>
              <c:numCache>
                <c:formatCode>m/d/yyyy</c:formatCode>
                <c:ptCount val="8"/>
                <c:pt idx="0">
                  <c:v>44774</c:v>
                </c:pt>
                <c:pt idx="1">
                  <c:v>44788</c:v>
                </c:pt>
                <c:pt idx="2">
                  <c:v>44805</c:v>
                </c:pt>
                <c:pt idx="3">
                  <c:v>44819</c:v>
                </c:pt>
                <c:pt idx="4">
                  <c:v>44835</c:v>
                </c:pt>
                <c:pt idx="5">
                  <c:v>44881</c:v>
                </c:pt>
                <c:pt idx="6">
                  <c:v>44958</c:v>
                </c:pt>
                <c:pt idx="7">
                  <c:v>45060</c:v>
                </c:pt>
              </c:numCache>
            </c:numRef>
          </c:cat>
          <c:val>
            <c:numRef>
              <c:f>PEA!$R$9:$R$16</c:f>
              <c:numCache>
                <c:formatCode>#\ ##0.00\ "€"</c:formatCode>
                <c:ptCount val="8"/>
                <c:pt idx="0">
                  <c:v>1000</c:v>
                </c:pt>
                <c:pt idx="1">
                  <c:v>4000</c:v>
                </c:pt>
                <c:pt idx="2">
                  <c:v>3000</c:v>
                </c:pt>
                <c:pt idx="3">
                  <c:v>3300</c:v>
                </c:pt>
                <c:pt idx="4">
                  <c:v>3500</c:v>
                </c:pt>
                <c:pt idx="5">
                  <c:v>7150.39</c:v>
                </c:pt>
                <c:pt idx="6">
                  <c:v>9500</c:v>
                </c:pt>
                <c:pt idx="7">
                  <c:v>11807.59</c:v>
                </c:pt>
              </c:numCache>
            </c:numRef>
          </c:val>
          <c:smooth val="0"/>
          <c:extLst>
            <c:ext xmlns:c16="http://schemas.microsoft.com/office/drawing/2014/chart" uri="{C3380CC4-5D6E-409C-BE32-E72D297353CC}">
              <c16:uniqueId val="{00000000-69D7-4F85-98E0-4145C6643B9F}"/>
            </c:ext>
          </c:extLst>
        </c:ser>
        <c:dLbls>
          <c:showLegendKey val="0"/>
          <c:showVal val="0"/>
          <c:showCatName val="0"/>
          <c:showSerName val="0"/>
          <c:showPercent val="0"/>
          <c:showBubbleSize val="0"/>
        </c:dLbls>
        <c:marker val="1"/>
        <c:smooth val="0"/>
        <c:axId val="391398991"/>
        <c:axId val="391399471"/>
      </c:lineChart>
      <c:dateAx>
        <c:axId val="39139899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1399471"/>
        <c:crosses val="autoZero"/>
        <c:auto val="1"/>
        <c:lblOffset val="100"/>
        <c:baseTimeUnit val="days"/>
      </c:dateAx>
      <c:valAx>
        <c:axId val="391399471"/>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139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Evolution dividende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PEA!$R$23</c:f>
              <c:strCache>
                <c:ptCount val="1"/>
                <c:pt idx="0">
                  <c:v>Montant</c:v>
                </c:pt>
              </c:strCache>
            </c:strRef>
          </c:tx>
          <c:spPr>
            <a:solidFill>
              <a:schemeClr val="accent1"/>
            </a:solidFill>
            <a:ln>
              <a:noFill/>
            </a:ln>
            <a:effectLst/>
          </c:spPr>
          <c:invertIfNegative val="0"/>
          <c:cat>
            <c:numRef>
              <c:f>PEA!$Q$24:$Q$28</c:f>
              <c:numCache>
                <c:formatCode>m/d/yyyy</c:formatCode>
                <c:ptCount val="5"/>
                <c:pt idx="0">
                  <c:v>44926</c:v>
                </c:pt>
                <c:pt idx="1">
                  <c:v>45291</c:v>
                </c:pt>
                <c:pt idx="2">
                  <c:v>45657</c:v>
                </c:pt>
                <c:pt idx="3">
                  <c:v>46022</c:v>
                </c:pt>
                <c:pt idx="4">
                  <c:v>46387</c:v>
                </c:pt>
              </c:numCache>
            </c:numRef>
          </c:cat>
          <c:val>
            <c:numRef>
              <c:f>PEA!$R$24:$R$28</c:f>
              <c:numCache>
                <c:formatCode>#\ ##0.00\ "€"</c:formatCode>
                <c:ptCount val="5"/>
                <c:pt idx="0">
                  <c:v>200</c:v>
                </c:pt>
                <c:pt idx="1">
                  <c:v>700</c:v>
                </c:pt>
                <c:pt idx="2">
                  <c:v>1500</c:v>
                </c:pt>
                <c:pt idx="3">
                  <c:v>3000</c:v>
                </c:pt>
                <c:pt idx="4">
                  <c:v>4000</c:v>
                </c:pt>
              </c:numCache>
            </c:numRef>
          </c:val>
          <c:extLst>
            <c:ext xmlns:c16="http://schemas.microsoft.com/office/drawing/2014/chart" uri="{C3380CC4-5D6E-409C-BE32-E72D297353CC}">
              <c16:uniqueId val="{00000000-2969-4BE6-AFDE-C32E89537D2A}"/>
            </c:ext>
          </c:extLst>
        </c:ser>
        <c:dLbls>
          <c:showLegendKey val="0"/>
          <c:showVal val="0"/>
          <c:showCatName val="0"/>
          <c:showSerName val="0"/>
          <c:showPercent val="0"/>
          <c:showBubbleSize val="0"/>
        </c:dLbls>
        <c:gapWidth val="150"/>
        <c:axId val="402823839"/>
        <c:axId val="402824799"/>
      </c:barChart>
      <c:dateAx>
        <c:axId val="4028238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2824799"/>
        <c:crosses val="autoZero"/>
        <c:auto val="1"/>
        <c:lblOffset val="100"/>
        <c:baseTimeUnit val="years"/>
      </c:dateAx>
      <c:valAx>
        <c:axId val="402824799"/>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2823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247650</xdr:colOff>
      <xdr:row>6</xdr:row>
      <xdr:rowOff>185737</xdr:rowOff>
    </xdr:from>
    <xdr:to>
      <xdr:col>15</xdr:col>
      <xdr:colOff>571500</xdr:colOff>
      <xdr:row>21</xdr:row>
      <xdr:rowOff>71437</xdr:rowOff>
    </xdr:to>
    <xdr:graphicFrame macro="">
      <xdr:nvGraphicFramePr>
        <xdr:cNvPr id="4" name="Graphique 3">
          <a:extLst>
            <a:ext uri="{FF2B5EF4-FFF2-40B4-BE49-F238E27FC236}">
              <a16:creationId xmlns:a16="http://schemas.microsoft.com/office/drawing/2014/main" id="{DE6D0C20-3C16-402F-0F54-E2A16B753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447675</xdr:colOff>
      <xdr:row>21</xdr:row>
      <xdr:rowOff>176212</xdr:rowOff>
    </xdr:from>
    <xdr:to>
      <xdr:col>15</xdr:col>
      <xdr:colOff>409575</xdr:colOff>
      <xdr:row>36</xdr:row>
      <xdr:rowOff>61912</xdr:rowOff>
    </xdr:to>
    <xdr:graphicFrame macro="">
      <xdr:nvGraphicFramePr>
        <xdr:cNvPr id="7" name="Graphique 6">
          <a:extLst>
            <a:ext uri="{FF2B5EF4-FFF2-40B4-BE49-F238E27FC236}">
              <a16:creationId xmlns:a16="http://schemas.microsoft.com/office/drawing/2014/main" id="{5CB5E985-BA1C-E2C7-DFEB-9B55E9C75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9</xdr:col>
      <xdr:colOff>0</xdr:colOff>
      <xdr:row>7</xdr:row>
      <xdr:rowOff>0</xdr:rowOff>
    </xdr:from>
    <xdr:ext cx="65" cy="172227"/>
    <xdr:sp macro="" textlink="">
      <xdr:nvSpPr>
        <xdr:cNvPr id="12" name="ZoneTexte 11">
          <a:extLst>
            <a:ext uri="{FF2B5EF4-FFF2-40B4-BE49-F238E27FC236}">
              <a16:creationId xmlns:a16="http://schemas.microsoft.com/office/drawing/2014/main" id="{F8715EE0-7709-4562-993C-E2DAD88FC780}"/>
            </a:ext>
          </a:extLst>
        </xdr:cNvPr>
        <xdr:cNvSpPr txBox="1"/>
      </xdr:nvSpPr>
      <xdr:spPr>
        <a:xfrm>
          <a:off x="7534275" y="1990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9</xdr:col>
      <xdr:colOff>0</xdr:colOff>
      <xdr:row>7</xdr:row>
      <xdr:rowOff>0</xdr:rowOff>
    </xdr:from>
    <xdr:ext cx="65" cy="172227"/>
    <xdr:sp macro="" textlink="">
      <xdr:nvSpPr>
        <xdr:cNvPr id="13" name="ZoneTexte 12">
          <a:extLst>
            <a:ext uri="{FF2B5EF4-FFF2-40B4-BE49-F238E27FC236}">
              <a16:creationId xmlns:a16="http://schemas.microsoft.com/office/drawing/2014/main" id="{2E606AD9-FD88-4191-9F45-E54B35DD30DB}"/>
            </a:ext>
          </a:extLst>
        </xdr:cNvPr>
        <xdr:cNvSpPr txBox="1"/>
      </xdr:nvSpPr>
      <xdr:spPr>
        <a:xfrm>
          <a:off x="7534275" y="1990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9</xdr:col>
      <xdr:colOff>0</xdr:colOff>
      <xdr:row>7</xdr:row>
      <xdr:rowOff>0</xdr:rowOff>
    </xdr:from>
    <xdr:ext cx="65" cy="172227"/>
    <xdr:sp macro="" textlink="">
      <xdr:nvSpPr>
        <xdr:cNvPr id="14" name="ZoneTexte 13">
          <a:extLst>
            <a:ext uri="{FF2B5EF4-FFF2-40B4-BE49-F238E27FC236}">
              <a16:creationId xmlns:a16="http://schemas.microsoft.com/office/drawing/2014/main" id="{3FDEDABC-3F76-4E27-83A7-07F3AB2BB035}"/>
            </a:ext>
          </a:extLst>
        </xdr:cNvPr>
        <xdr:cNvSpPr txBox="1"/>
      </xdr:nvSpPr>
      <xdr:spPr>
        <a:xfrm>
          <a:off x="7534275" y="1990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9</xdr:col>
      <xdr:colOff>161925</xdr:colOff>
      <xdr:row>7</xdr:row>
      <xdr:rowOff>0</xdr:rowOff>
    </xdr:from>
    <xdr:ext cx="65" cy="172227"/>
    <xdr:sp macro="" textlink="">
      <xdr:nvSpPr>
        <xdr:cNvPr id="15" name="ZoneTexte 14">
          <a:extLst>
            <a:ext uri="{FF2B5EF4-FFF2-40B4-BE49-F238E27FC236}">
              <a16:creationId xmlns:a16="http://schemas.microsoft.com/office/drawing/2014/main" id="{0D9456A4-2AEA-477E-943D-547FAC43C406}"/>
            </a:ext>
          </a:extLst>
        </xdr:cNvPr>
        <xdr:cNvSpPr txBox="1"/>
      </xdr:nvSpPr>
      <xdr:spPr>
        <a:xfrm>
          <a:off x="7696200" y="1990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8</xdr:col>
      <xdr:colOff>161925</xdr:colOff>
      <xdr:row>5</xdr:row>
      <xdr:rowOff>33337</xdr:rowOff>
    </xdr:from>
    <xdr:ext cx="65" cy="172227"/>
    <xdr:sp macro="" textlink="">
      <xdr:nvSpPr>
        <xdr:cNvPr id="16" name="ZoneTexte 15">
          <a:extLst>
            <a:ext uri="{FF2B5EF4-FFF2-40B4-BE49-F238E27FC236}">
              <a16:creationId xmlns:a16="http://schemas.microsoft.com/office/drawing/2014/main" id="{1927D59B-4FCF-4E4E-92ED-EEB6A96C2FDA}"/>
            </a:ext>
          </a:extLst>
        </xdr:cNvPr>
        <xdr:cNvSpPr txBox="1"/>
      </xdr:nvSpPr>
      <xdr:spPr>
        <a:xfrm>
          <a:off x="6934200" y="1243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8</xdr:col>
      <xdr:colOff>161925</xdr:colOff>
      <xdr:row>5</xdr:row>
      <xdr:rowOff>33337</xdr:rowOff>
    </xdr:from>
    <xdr:ext cx="65" cy="172227"/>
    <xdr:sp macro="" textlink="">
      <xdr:nvSpPr>
        <xdr:cNvPr id="17" name="ZoneTexte 16">
          <a:extLst>
            <a:ext uri="{FF2B5EF4-FFF2-40B4-BE49-F238E27FC236}">
              <a16:creationId xmlns:a16="http://schemas.microsoft.com/office/drawing/2014/main" id="{8ECC51E5-6AB9-4BD5-98E1-25E1687E87F0}"/>
            </a:ext>
          </a:extLst>
        </xdr:cNvPr>
        <xdr:cNvSpPr txBox="1"/>
      </xdr:nvSpPr>
      <xdr:spPr>
        <a:xfrm>
          <a:off x="6934200" y="1243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8</xdr:col>
      <xdr:colOff>0</xdr:colOff>
      <xdr:row>6</xdr:row>
      <xdr:rowOff>33337</xdr:rowOff>
    </xdr:from>
    <xdr:ext cx="65" cy="172227"/>
    <xdr:sp macro="" textlink="">
      <xdr:nvSpPr>
        <xdr:cNvPr id="18" name="ZoneTexte 17">
          <a:extLst>
            <a:ext uri="{FF2B5EF4-FFF2-40B4-BE49-F238E27FC236}">
              <a16:creationId xmlns:a16="http://schemas.microsoft.com/office/drawing/2014/main" id="{C51F5BF2-B8A0-4B12-BA59-2E26B87E94A7}"/>
            </a:ext>
          </a:extLst>
        </xdr:cNvPr>
        <xdr:cNvSpPr txBox="1"/>
      </xdr:nvSpPr>
      <xdr:spPr>
        <a:xfrm>
          <a:off x="6772275" y="1833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8</xdr:col>
      <xdr:colOff>0</xdr:colOff>
      <xdr:row>6</xdr:row>
      <xdr:rowOff>33337</xdr:rowOff>
    </xdr:from>
    <xdr:ext cx="65" cy="172227"/>
    <xdr:sp macro="" textlink="">
      <xdr:nvSpPr>
        <xdr:cNvPr id="19" name="ZoneTexte 18">
          <a:extLst>
            <a:ext uri="{FF2B5EF4-FFF2-40B4-BE49-F238E27FC236}">
              <a16:creationId xmlns:a16="http://schemas.microsoft.com/office/drawing/2014/main" id="{34C0A1D0-CAE7-4730-BDD2-D0C988158E58}"/>
            </a:ext>
          </a:extLst>
        </xdr:cNvPr>
        <xdr:cNvSpPr txBox="1"/>
      </xdr:nvSpPr>
      <xdr:spPr>
        <a:xfrm>
          <a:off x="6772275" y="1833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8</xdr:col>
      <xdr:colOff>0</xdr:colOff>
      <xdr:row>6</xdr:row>
      <xdr:rowOff>33337</xdr:rowOff>
    </xdr:from>
    <xdr:ext cx="65" cy="172227"/>
    <xdr:sp macro="" textlink="">
      <xdr:nvSpPr>
        <xdr:cNvPr id="20" name="ZoneTexte 19">
          <a:extLst>
            <a:ext uri="{FF2B5EF4-FFF2-40B4-BE49-F238E27FC236}">
              <a16:creationId xmlns:a16="http://schemas.microsoft.com/office/drawing/2014/main" id="{0C57E66B-9387-4057-8DD3-DD49E4363BA6}"/>
            </a:ext>
          </a:extLst>
        </xdr:cNvPr>
        <xdr:cNvSpPr txBox="1"/>
      </xdr:nvSpPr>
      <xdr:spPr>
        <a:xfrm>
          <a:off x="6772275" y="1833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oneCellAnchor>
    <xdr:from>
      <xdr:col>8</xdr:col>
      <xdr:colOff>161925</xdr:colOff>
      <xdr:row>6</xdr:row>
      <xdr:rowOff>33337</xdr:rowOff>
    </xdr:from>
    <xdr:ext cx="65" cy="172227"/>
    <xdr:sp macro="" textlink="">
      <xdr:nvSpPr>
        <xdr:cNvPr id="21" name="ZoneTexte 20">
          <a:extLst>
            <a:ext uri="{FF2B5EF4-FFF2-40B4-BE49-F238E27FC236}">
              <a16:creationId xmlns:a16="http://schemas.microsoft.com/office/drawing/2014/main" id="{7D59B144-1910-4E9D-BA5A-41B998A74EF5}"/>
            </a:ext>
          </a:extLst>
        </xdr:cNvPr>
        <xdr:cNvSpPr txBox="1"/>
      </xdr:nvSpPr>
      <xdr:spPr>
        <a:xfrm>
          <a:off x="6934200" y="1833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fr-FR" sz="1100"/>
        </a:p>
      </xdr:txBody>
    </xdr:sp>
    <xdr:clientData/>
  </xdr:one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https://www.bing.com/financeapi/forcetrigger?t=ae9x7w&amp;q=XPAR%3aRUI&amp;form=skydnc</v>
    <v>Learn more on Bing</v>
  </rv>
  <rv s="1">
    <v>fr-FR</v>
    <v>ae9x7w</v>
    <v>268435456</v>
    <v>1</v>
    <v>Avec Refinitiv</v>
    <v>0</v>
    <v>1</v>
    <v>RUBIS SCA (XPAR:RUI)</v>
    <v>3</v>
    <v>4</v>
    <v>Finance</v>
    <v>5</v>
    <v>XPAR</v>
    <v>102953600</v>
    <v>1954</v>
    <v>25.68</v>
    <v>20.74</v>
    <v>1.0764</v>
    <v>2654143000</v>
    <v>Euronext Paris</v>
    <v>25.7</v>
    <v>RUI</v>
    <v>45058.666666666664</v>
    <v>Rubis SCA est une société internationale basée en France spécialisée dans le stockage et la distribution de pétrole et d'autres produits liquides. La Société est structurée autour de trois divisions opérationnelles détenues à 100 %, telles que Rubis Terminal, spécialisée dans le stockage en vrac de produits industriels liquides, dont le pétrole, la chimie, les engrais et les denrées alimentaires pour compte de tiers, et Rubis Energie, active dans la logistique et la distribution de produits pétroliers. produits, notamment le gaz de pétrole liquéfié (GPL), vendu sous forme de gaz en bouteille et en vrac et commercialisé sous la marque Vitogaz, et Rubis Support et services qui traite de la logistique et de la distribution. Rubis SCA est présent dans trois zones géographiques : Zone Europe, Zone Caraïbes &amp; Centre Américain et Zone Afrique.</v>
    <v>EUR</v>
    <v>4055</v>
    <v>XPAR</v>
    <v>26.06</v>
    <v>29.26</v>
    <v>Oil &amp; Gas</v>
    <v>0</v>
    <v>3.1130000000000003E-3</v>
    <v>0.08</v>
    <v>RUBIS SCA</v>
    <v>RUBIS SCA</v>
    <v>25.72</v>
    <v>10.0512</v>
    <v>25.78</v>
    <v>46 Rue Boissiere, PARIS, ILE-DE-FRANCE, 75116 FR</v>
    <v>Bourse</v>
    <v>RUBIS SCA (XPAR:RUI)</v>
    <v>141704</v>
    <v>142940</v>
  </rv>
  <rv s="2">
    <v>1</v>
  </rv>
  <rv s="0">
    <v>https://www.bing.com/financeapi/forcetrigger?t=ae9prw&amp;q=XPAR%3aNXI&amp;form=skydnc</v>
    <v>Learn more on Bing</v>
  </rv>
  <rv s="1">
    <v>fr-FR</v>
    <v>ae9prw</v>
    <v>268435456</v>
    <v>1</v>
    <v>Avec Refinitiv</v>
    <v>0</v>
    <v>1</v>
    <v>NEXITY SA (XPAR:NXI)</v>
    <v>3</v>
    <v>4</v>
    <v>Finance</v>
    <v>5</v>
    <v>XPAR</v>
    <v>56129720</v>
    <v>2002</v>
    <v>23.54</v>
    <v>16.8</v>
    <v>1.0737000000000001</v>
    <v>1333642000</v>
    <v>Euronext Paris</v>
    <v>23.54</v>
    <v>NXI</v>
    <v>45058.666666666664</v>
    <v>NEXITY S.A. est un promoteur d'immobilier résidentiel et commercial basé à Paris, en France. En tant que développeur de l'immobilier résidentiel, la Société offre des solutions dans les maisons individuelles, les immeubles d'habitation, et le développement complet des quartiers avec des maisons disponibles à la location ou à l'achat, des espaces commerciaux et des installations publiques. Elle dispose de plusieurs filiales engagées dans différentes divisions, telles que Nexity Entreprises qui est spécialisée dans les bâtiments gratte-ciel, les nouveaux immeubles de bureaux et les rénovations structurelles. Geprim est spécialisée dans les entrepôts, les centres de distribution et les unités à usage mixte. Nexity Services fournit des services le long de toutes les étapes de conception d'un projet, l'achat, la gestion quotidienne, la rénovation et la vente. Le Groupe est également actif au niveau international et il est présent en Belgique, en Espagne, en Italie et au Portugal. Il opère à travers Costame, entre autres.</v>
    <v>EUR</v>
    <v>8481</v>
    <v>XPAR</v>
    <v>24.04</v>
    <v>30.66</v>
    <v>Real Estate Operations</v>
    <v>3</v>
    <v>9.3460000000000001E-3</v>
    <v>0.22</v>
    <v>NEXITY SA</v>
    <v>NEXITY SA</v>
    <v>23.72</v>
    <v>6.9362000000000004</v>
    <v>23.76</v>
    <v>19 rue de Vienne, Tsa 50029, PARIS Cedex 08, PARIS, ILE-DE-FRANCE, 75801 FR</v>
    <v>Bourse</v>
    <v>NEXITY SA (XPAR:NXI)</v>
    <v>144284</v>
    <v>124390</v>
  </rv>
  <rv s="2">
    <v>4</v>
  </rv>
  <rv s="0">
    <v>https://www.bing.com/financeapi/forcetrigger?t=ae7w1h&amp;q=XPAR%3aBNP&amp;form=skydnc</v>
    <v>Learn more on Bing</v>
  </rv>
  <rv s="1">
    <v>fr-FR</v>
    <v>ae7w1h</v>
    <v>268435456</v>
    <v>1</v>
    <v>Avec Refinitiv</v>
    <v>0</v>
    <v>1</v>
    <v>BNP PARIBAS SA (XPAR:BNP)</v>
    <v>3</v>
    <v>4</v>
    <v>Finance</v>
    <v>5</v>
    <v>XPAR</v>
    <v>1234332000</v>
    <v>1966</v>
    <v>57.81</v>
    <v>40.67</v>
    <v>1.7393000000000001</v>
    <v>72196050000</v>
    <v>Euronext Paris</v>
    <v>57.35</v>
    <v>BNP</v>
    <v>45058.666666666664</v>
    <v>BNP Paribas SA est une institution bancaire internationale basée en France. La Société organise ses activités en deux principaux domaines d’activité : Retail Banking &amp; Services (RBS) et Corporate Institutional Banking (CIB). RBS couvre les marchés intérieurs et les services financiers internationaux. Les marchés domestiques incluent les réseaux de banque de détail en France, en Italie, en Belgique et au Luxembourg, ainsi que certaines divisions spécialisées de banque de détail. International Financial Services est composé de toutes les activités de banque de détail de la zone euro, réparties entre Europe Méditerranée et BancWest aux États-Unis, ainsi que des activités de finance personnelle, d’assurance, de gestion de patrimoine et d’actifs. CIB fournit des services bancaires aux entreprises, des marchés mondiaux (titres à revenu fixe, devises et matières premières, ainsi que des services d’actions et de premier ordre) et des services de valeurs mobilières aux sociétés de gestion, aux institutions financières et à d’autres sociétés. BNP Paribas SA est la société mère du groupe BNP Paribas.</v>
    <v>EUR</v>
    <v>193122</v>
    <v>XPAR</v>
    <v>58.89</v>
    <v>67.02</v>
    <v>Banking Services</v>
    <v>6</v>
    <v>1.9878E-2</v>
    <v>1.1399999999999999</v>
    <v>BNP PARIBAS SA</v>
    <v>BNP PARIBAS SA</v>
    <v>57.82</v>
    <v>5.7554999999999996</v>
    <v>58.49</v>
    <v>16 boulevard des Italiens, PARIS, ILE-DE-FRANCE, 75009 FR</v>
    <v>Bourse</v>
    <v>BNP PARIBAS SA (XPAR:BNP)</v>
    <v>3047458</v>
    <v>3404220</v>
  </rv>
  <rv s="2">
    <v>7</v>
  </rv>
  <rv s="0">
    <v>https://www.bing.com/financeapi/forcetrigger?t=ae8j5r&amp;q=XPAR%3aENX&amp;form=skydnc</v>
    <v>Learn more on Bing</v>
  </rv>
  <rv s="1">
    <v>fr-FR</v>
    <v>ae8j5r</v>
    <v>268435456</v>
    <v>1</v>
    <v>Avec Refinitiv</v>
    <v>0</v>
    <v>1</v>
    <v>Euronext NV (XPAR:ENX)</v>
    <v>3</v>
    <v>4</v>
    <v>Finance</v>
    <v>5</v>
    <v>XPAR</v>
    <v>107106300</v>
    <v>2014</v>
    <v>70.3</v>
    <v>60.6</v>
    <v>0.48530000000000001</v>
    <v>7567060000</v>
    <v>Euronext Paris</v>
    <v>70.25</v>
    <v>ENX</v>
    <v>45058.666666666664</v>
    <v>Euronext NV est une société basée aux Pays-Bas qui est la société mère du groupe d’échange paneuropéen Euronext. Euronext propose une gamme diversifiée de produits et services, combinant les marchés actions, titres à revenu fixe et dérivés à Amsterdam, Bruxelles, Dublin, Lisbonne, Londres et Paris. Les activités de la Société comprennent la cotation, le cash trading, le trading sur dérivés, les données et indices de marché, les solutions post-trade et de marché, entre autres. Les marchés réglementés d’Euronext constituent une plate-forme de cotation pour les entreprises qui souhaitent lever des capitaux et entrer dans la zone euro. Il fournit une plate-forme de négociation électronique, qui permet aux investisseurs de passer des ordres directement avec la bourse. La société vend des données en temps réel, historiques et de référence générées par l’activité sur les marchés Euronext. Il calcule et publie également un portefeuille de plus de 500 indices de référence, dont l’indice AEX-Index et l’indice CAC 40. La Société offre des solutions et des services technologiques aux opérateurs d’échanges et de marchés.</v>
    <v>EUR</v>
    <v>2203</v>
    <v>XPAR</v>
    <v>70.900000000000006</v>
    <v>83.04</v>
    <v>Investment Banking &amp; Investment Services</v>
    <v>9</v>
    <v>5.6940000000000003E-3</v>
    <v>0.4</v>
    <v>Euronext NV</v>
    <v>Euronext NV</v>
    <v>70.8</v>
    <v>17.113700000000001</v>
    <v>70.650000000000006</v>
    <v>Beursplein 5, AMSTERDAM, NOORD-HOLLAND, 1012 JW NL</v>
    <v>Bourse</v>
    <v>Euronext NV (XPAR:ENX)</v>
    <v>89030</v>
    <v>95180</v>
  </rv>
  <rv s="2">
    <v>10</v>
  </rv>
  <rv s="0">
    <v>https://www.bing.com/financeapi/forcetrigger?t=azrbr7&amp;q=XPAR%3aTEP&amp;form=skydnc</v>
    <v>Learn more on Bing</v>
  </rv>
  <rv s="1">
    <v>fr-FR</v>
    <v>azrbr7</v>
    <v>268435456</v>
    <v>1</v>
    <v>Avec Refinitiv</v>
    <v>0</v>
    <v>1</v>
    <v>TELEPERFORMANCE SE (XPAR:TEP)</v>
    <v>3</v>
    <v>4</v>
    <v>Finance</v>
    <v>5</v>
    <v>XPAR</v>
    <v>59120840</v>
    <v>1974</v>
    <v>155</v>
    <v>153.19999999999999</v>
    <v>0.62760000000000005</v>
    <v>9385434000</v>
    <v>Euronext Paris</v>
    <v>154.15</v>
    <v>TEP</v>
    <v>45058.666666666664</v>
    <v>Teleperformance SE, anciennement Teleperformance SA, est un fournisseur de télémarketing et de télé-services basé en France. La Société est spécialisée dans les centres de contact de gestion de la relation client. La Société utilise une gamme de supports de vente à distance, y compris des téléphones fixes et mobiles. Ses services comprennent conseil en processus métier (knowledge services), support technique, acquisition de clients et service de recouvrement de créances. Ses filiales comprennent Teleperformance France, Synerfil, Iberphone, Wibilong SAS, Telepoerformance Intermediation, Citytech et Teleperformance Group Inc, entre autres. Teleperformance SE opère dans des pays tels que le Royaume-Uni, la Norvège, la Tunisie, la Grèce, les États-Unis, entre autres. Teleperformance SE opère également par l'intermédiaire d'Aegis USA Inc., une société d'externalisation et de technologie aux États-Unis, aux Philippines et au Costa Rica.</v>
    <v>EUR</v>
    <v>412742</v>
    <v>XPAR</v>
    <v>158.75</v>
    <v>334.6</v>
    <v>Professional &amp; Commercial Services</v>
    <v>12</v>
    <v>2.9841000000000003E-2</v>
    <v>4.5999999999999996</v>
    <v>TELEPERFORMANCE SE</v>
    <v>TELEPERFORMANCE SE</v>
    <v>155</v>
    <v>14.081099999999999</v>
    <v>158.75</v>
    <v>21-25 Rue Balzac, PARIS, ILE-DE-FRANCE, 75008 FR</v>
    <v>Bourse</v>
    <v>TELEPERFORMANCE SE (XPAR:TEP)</v>
    <v>445805</v>
    <v>349490</v>
  </rv>
  <rv s="2">
    <v>13</v>
  </rv>
  <rv s="0">
    <v>https://www.bing.com/financeapi/forcetrigger?t=bq39r7&amp;q=XPAR%3aPE500&amp;form=skydnc</v>
    <v>Learn more on Bing</v>
  </rv>
  <rv s="3">
    <v>fr-FR</v>
    <v>bq39r7</v>
    <v>268435456</v>
    <v>1</v>
    <v>Avec Refinitiv</v>
    <v>6</v>
    <v>7</v>
    <v>Amundi ETF PEA S&amp;P 500 UEEURCD (XPAR:PE500)</v>
    <v>8</v>
    <v>9</v>
    <v>Finance</v>
    <v>5</v>
    <v>XPAR</v>
    <v>30.678999999999998</v>
    <v>27.9</v>
    <v>1.0008999999999999</v>
    <v>674060000</v>
    <v>Euronext Paris</v>
    <v>30.64</v>
    <v>PE500</v>
    <v>45058.666666666664</v>
    <v>EUR</v>
    <v>30.872</v>
    <v>34.020000000000003</v>
    <v>15</v>
    <v>2.317E-3</v>
    <v>7.0999999999999994E-2</v>
    <v>Amundi ETF PEA S&amp;P 500 UEEURCD</v>
    <v>30.678999999999998</v>
    <v>30.710999999999999</v>
    <v>1.5E-3</v>
    <v>Fonds coté en bourse</v>
    <v>Amundi ETF PEA S&amp;P 500 UEEURCD (XPAR:PE500)</v>
    <v>24110</v>
  </rv>
  <rv s="2">
    <v>16</v>
  </rv>
  <rv s="0">
    <v>https://www.bing.com/financeapi/forcetrigger?t=ae7rdm&amp;q=XPAR%3aAMUN&amp;form=skydnc</v>
    <v>Learn more on Bing</v>
  </rv>
  <rv s="1">
    <v>fr-FR</v>
    <v>ae7rdm</v>
    <v>268435456</v>
    <v>1</v>
    <v>Avec Refinitiv</v>
    <v>0</v>
    <v>1</v>
    <v>AMUNDI SA (XPAR:AMUN)</v>
    <v>3</v>
    <v>4</v>
    <v>Finance</v>
    <v>5</v>
    <v>XPAR</v>
    <v>203860100</v>
    <v>1978</v>
    <v>60.7</v>
    <v>40.520000000000003</v>
    <v>1.1974</v>
    <v>12486430000</v>
    <v>Euronext Paris</v>
    <v>60.3</v>
    <v>AMUN</v>
    <v>45058.666666666664</v>
    <v>Amundi SA est une société basée en France, qui opère dans le domaine de la gestion d'actifs. La Société offre ses services aux particuliers, aux institutionnels et aux entreprises, avec un large éventail de stratégies et de contacts afin d'accompagner ses clients dans leurs investissements. Son offre produit concerne toutes les classes d'actifs, telles que la gestion active, qui comprend les actions, les obligations et le multi-actifs ; la gestion passive, qui englobe les fonds négociés en bourse, les fonds indiciels et le Smart Beta ; les actifs réels et alternatifs, qui comprennent l'immobilier, la dette privée, les fonds d'infrastructure et le capital-investissement, ainsi que la gestion de trésorerie et les produits structurés, entre autres. La ligne métier Amundi Services propose aux sociétés de gestion et aux investisseurs institutionnels des services de gestion et d'administration de fonds, d'accès au marché et de domiciliation de fonds. La Société est active en Europe, au Moyen-Orient, en Asie-Pacifique et en Amérique.</v>
    <v>EUR</v>
    <v>5463</v>
    <v>XPAR</v>
    <v>61.45</v>
    <v>64.75</v>
    <v>Investment Banking &amp; Investment Services</v>
    <v>18</v>
    <v>1.5754999999999998E-2</v>
    <v>0.95</v>
    <v>AMUNDI SA</v>
    <v>AMUNDI SA</v>
    <v>60.8</v>
    <v>11.6241</v>
    <v>61.25</v>
    <v>91-93 Boulevard Pasteur, PARIS, ILE-DE-FRANCE, 75015 FR</v>
    <v>Bourse</v>
    <v>AMUNDI SA (XPAR:AMUN)</v>
    <v>155989</v>
    <v>109740</v>
  </rv>
  <rv s="2">
    <v>19</v>
  </rv>
  <rv s="0">
    <v>https://www.bing.com/financeapi/forcetrigger?t=ae8qf2&amp;q=XPAR%3aTTE&amp;form=skydnc</v>
    <v>Learn more on Bing</v>
  </rv>
  <rv s="1">
    <v>fr-FR</v>
    <v>ae8qf2</v>
    <v>268435456</v>
    <v>1</v>
    <v>Avec Refinitiv</v>
    <v>0</v>
    <v>1</v>
    <v>TotalEnergies SE (XPAR:TTE)</v>
    <v>3</v>
    <v>4</v>
    <v>Finance</v>
    <v>5</v>
    <v>XPAR</v>
    <v>2490262000</v>
    <v>1954</v>
    <v>54.73</v>
    <v>45.81</v>
    <v>1.0112000000000001</v>
    <v>139702700000</v>
    <v>Euronext Paris</v>
    <v>54.87</v>
    <v>TTE</v>
    <v>45058.666666666664</v>
    <v>TotalEnergies SE est une société pétrolière et gazière basée en France. Elle opère à travers quatre segments : Exploration et production, Gaz, énergies renouvelables et électricité, Raffinage et chimie et Marketing et services. L'Exploration-Production regroupe les activités d'exploration et de production. Gas, Renewables &amp; Power regroupe les activités gazières menées en aval du processus de production et concerne le gaz naturel, le gaz naturel liquéfié (GNL) et le gaz de pétrole liquéfié (GPL), ainsi que la production d'électricité, le négoce et la commercialisation de gaz et d'électricité. Elle développe également des activités d'énergies renouvelables (hors biotechnologies) et de stockage d'énergie. Les activités d'efficacité énergétique sont représentées au travers d'un pôle Innovation &amp; Efficacité Energétique dédié. Le Raffinage-Chimie regroupe les activités de raffinage et de pétrochimie et les activités d'Hutchinson. Il comprend également les activités de négoce et d'expédition de pétrole. Marketing &amp; Services regroupe les activités mondiales d'approvisionnement et de commercialisation dans le domaine des produits et services pétroliers.</v>
    <v>EUR</v>
    <v>101279</v>
    <v>XPAR</v>
    <v>55.92</v>
    <v>60.93</v>
    <v>Oil &amp; Gas</v>
    <v>21</v>
    <v>1.6220000000000002E-2</v>
    <v>0.89</v>
    <v>TotalEnergies SE</v>
    <v>TotalEnergies SE</v>
    <v>54.8</v>
    <v>7.2248999999999999</v>
    <v>55.76</v>
    <v>2 Place Jean Millier, Paris la Defense cedex, PARIS, ILE-DE-FRANCE, 92078 FR</v>
    <v>Bourse</v>
    <v>TotalEnergies SE (XPAR:TTE)</v>
    <v>5045585</v>
    <v>4993590</v>
  </rv>
  <rv s="2">
    <v>22</v>
  </rv>
  <rv s="0">
    <v>https://www.bing.com/financeapi/forcetrigger?t=ae8c7w&amp;q=XPAR%3aDBG&amp;form=skydnc</v>
    <v>Learn more on Bing</v>
  </rv>
  <rv s="1">
    <v>fr-FR</v>
    <v>ae8c7w</v>
    <v>268435456</v>
    <v>1</v>
    <v>Avec Refinitiv</v>
    <v>0</v>
    <v>1</v>
    <v>DERICHEBOURG SA (XPAR:DBG)</v>
    <v>3</v>
    <v>4</v>
    <v>Finance</v>
    <v>5</v>
    <v>XPAR</v>
    <v>159397500</v>
    <v>1989</v>
    <v>5.53</v>
    <v>3.9</v>
    <v>1.359</v>
    <v>886250100</v>
    <v>Euronext Paris</v>
    <v>5.73</v>
    <v>DBG</v>
    <v>45058.666666666664</v>
    <v>Derichebourg SA est un opérateur mondial basé en France qui s'engage dans les services environnementaux, d'entreprise et aéroportuaires. Les activités de la Société peuvent être divisées en deux branches distinctes : la division Environnement et la division Multiservices. Les services environnementaux comprennent le recyclage, la gestion des déchets et l'élimination des déchets industriels produits par les fabricants, les collectivités et les particuliers. La division multiservices joue un rôle important sur le marché européen des services aux entreprises et aux collectivités qui se concentrent sur le cœur de métier, améliorent l'organisation et contrôlent les coûts.</v>
    <v>EUR</v>
    <v>42908</v>
    <v>XPAR</v>
    <v>5.78</v>
    <v>8.9700000000000006</v>
    <v>Professional &amp; Commercial Services</v>
    <v>24</v>
    <v>-2.9668E-2</v>
    <v>-0.17</v>
    <v>DERICHEBOURG SA</v>
    <v>DERICHEBOURG SA</v>
    <v>5.75</v>
    <v>3.8441000000000001</v>
    <v>5.56</v>
    <v>119, Av. du General Michel Bizot, PARIS Cedex 12, PARIS, ILE-DE-FRANCE, 75579 FR</v>
    <v>Bourse</v>
    <v>DERICHEBOURG SA (XPAR:DBG)</v>
    <v>181224</v>
    <v>128230</v>
  </rv>
  <rv s="2">
    <v>25</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éviation de change" t="s"/>
    <k n="Actions en circulation"/>
    <k n="Année de constitution"/>
    <k n="Bas"/>
    <k n="Bas depuis 52 semaines"/>
    <k n="Bêta"/>
    <k n="Capitalisation boursière"/>
    <k n="Change" t="s"/>
    <k n="Clôture précédente"/>
    <k n="Code mnémonique" t="s"/>
    <k n="Dernière heure d'échange"/>
    <k n="Description" t="s"/>
    <k n="Devise" t="s"/>
    <k n="Employés"/>
    <k n="ExchangeID" t="s"/>
    <k n="Haut"/>
    <k n="Haut depuis 52 semaines"/>
    <k n="Industrie" t="s"/>
    <k n="LearnMoreOnLink" t="r"/>
    <k n="Modification (%)"/>
    <k n="Modifier"/>
    <k n="Nom" t="s"/>
    <k n="Nom officiel" t="s"/>
    <k n="Ouvrir"/>
    <k n="P/E"/>
    <k n="Prix"/>
    <k n="Sièges sociaux" t="s"/>
    <k n="Type d'instrument" t="s"/>
    <k n="UniqueName" t="s"/>
    <k n="Volume"/>
    <k n="Volume moyen"/>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éviation de change" t="s"/>
    <k n="Bas"/>
    <k n="Bas depuis 52 semaines"/>
    <k n="Bêta"/>
    <k n="Capitalisation boursière"/>
    <k n="Change" t="s"/>
    <k n="Clôture précédente"/>
    <k n="Code mnémonique" t="s"/>
    <k n="Dernière heure d'échange"/>
    <k n="Devise" t="s"/>
    <k n="Haut"/>
    <k n="Haut depuis 52 semaines"/>
    <k n="LearnMoreOnLink" t="r"/>
    <k n="Modification (%)"/>
    <k n="Modifier"/>
    <k n="Nom" t="s"/>
    <k n="Ouvrir"/>
    <k n="Prix"/>
    <k n="Taux de dépenses"/>
    <k n="Type d'instrument" t="s"/>
    <k n="UniqueName" t="s"/>
    <k n="Volume"/>
  </s>
</rvStructures>
</file>

<file path=xl/richData/rdsupportingpropertybag.xml><?xml version="1.0" encoding="utf-8"?>
<supportingPropertyBags xmlns="http://schemas.microsoft.com/office/spreadsheetml/2017/richdata2">
  <spbArrays count="2">
    <a count="43">
      <v t="s">%EntityServiceId</v>
      <v t="s">_Format</v>
      <v t="s">%IsRefreshable</v>
      <v t="s">_CanonicalPropertyNames</v>
      <v t="s">%EntityCulture</v>
      <v t="s">%EntityId</v>
      <v t="s">_Icon</v>
      <v t="s">_Display</v>
      <v t="s">Nom</v>
      <v t="s">_SubLabel</v>
      <v t="s">Prix</v>
      <v t="s">Change</v>
      <v t="s">Nom officiel</v>
      <v t="s">Dernière heure d'échange</v>
      <v t="s">Code mnémonique</v>
      <v t="s">Abréviation de change</v>
      <v t="s">Modifier</v>
      <v t="s">Modification (%)</v>
      <v t="s">Devise</v>
      <v t="s">Clôture précédente</v>
      <v t="s">Ouvrir</v>
      <v t="s">Haut</v>
      <v t="s">Bas</v>
      <v t="s">Haut depuis 52 semaines</v>
      <v t="s">Bas depuis 52 semaines</v>
      <v t="s">Volume</v>
      <v t="s">Volume moyen</v>
      <v t="s">Capitalisation boursière</v>
      <v t="s">Bêta</v>
      <v t="s">P/E</v>
      <v t="s">Actions en circulation</v>
      <v t="s">Description</v>
      <v t="s">Employés</v>
      <v t="s">Sièges sociaux</v>
      <v t="s">Industrie</v>
      <v t="s">Type d'instrument</v>
      <v t="s">Année de constitution</v>
      <v t="s">_Flags</v>
      <v t="s">UniqueName</v>
      <v t="s">_DisplayString</v>
      <v t="s">LearnMoreOnLink</v>
      <v t="s">ExchangeID</v>
      <v t="s">%ProviderInfo</v>
    </a>
    <a count="34">
      <v t="s">%EntityServiceId</v>
      <v t="s">_Format</v>
      <v t="s">%IsRefreshable</v>
      <v t="s">_CanonicalPropertyNames</v>
      <v t="s">%EntityCulture</v>
      <v t="s">%EntityId</v>
      <v t="s">_Icon</v>
      <v t="s">_Display</v>
      <v t="s">Nom</v>
      <v t="s">_SubLabel</v>
      <v t="s">Prix</v>
      <v t="s">Change</v>
      <v t="s">Dernière heure d'échange</v>
      <v t="s">Code mnémonique</v>
      <v t="s">Abréviation de change</v>
      <v t="s">Modifier</v>
      <v t="s">Taux de dépenses</v>
      <v t="s">Modification (%)</v>
      <v t="s">Devise</v>
      <v t="s">Clôture précédente</v>
      <v t="s">Ouvrir</v>
      <v t="s">Haut</v>
      <v t="s">Bas</v>
      <v t="s">Haut depuis 52 semaines</v>
      <v t="s">Bas depuis 52 semaines</v>
      <v t="s">Volume</v>
      <v t="s">Capitalisation boursière</v>
      <v t="s">Bêta</v>
      <v t="s">Type d'instrument</v>
      <v t="s">_Flags</v>
      <v t="s">UniqueName</v>
      <v t="s">_DisplayString</v>
      <v t="s">LearnMoreOnLink</v>
      <v t="s">%ProviderInfo</v>
    </a>
  </spbArrays>
  <spbData count="10">
    <spb s="0">
      <v>Low</v>
      <v>Name</v>
      <v>P/E</v>
      <v>Beta</v>
      <v>High</v>
      <v>Price</v>
      <v>Exchange</v>
      <v>Currency</v>
      <v>Open</v>
      <v>Volume</v>
      <v>Employees</v>
      <v>Change</v>
      <v>Industry</v>
      <v>ExchangeID</v>
      <v>UniqueName</v>
      <v>Description</v>
      <v>Official name</v>
      <v>Volume average</v>
      <v>%ProviderInfo</v>
      <v>Headquarters</v>
      <v>Ticker symbol</v>
      <v>LearnMoreOnLink</v>
      <v>Change (%)</v>
      <v>Instrument type</v>
      <v>Previous close</v>
      <v>Exchange abbreviation</v>
      <v>Year incorporated</v>
      <v>Shares outstanding</v>
      <v>52 week low</v>
      <v>52 week high</v>
      <v>Market cap</v>
      <v>Last trade time</v>
    </spb>
    <spb s="1">
      <v>0</v>
      <v>Name</v>
      <v>LearnMoreOnLink</v>
    </spb>
    <spb s="2">
      <v>0</v>
      <v>0</v>
      <v>0</v>
    </spb>
    <spb s="3">
      <v>2</v>
      <v>2</v>
      <v>2</v>
      <v>2</v>
    </spb>
    <spb s="4">
      <v>1</v>
      <v>2</v>
      <v>3</v>
      <v>3</v>
      <v>1</v>
      <v>1</v>
      <v>1</v>
      <v>4</v>
      <v>4</v>
      <v>1</v>
      <v>4</v>
      <v>5</v>
      <v>6</v>
      <v>1</v>
      <v>7</v>
      <v>4</v>
      <v>1</v>
      <v>1</v>
      <v>8</v>
      <v>9</v>
    </spb>
    <spb s="5">
      <v>Différé de 15 minutes</v>
      <v xml:space="preserve">depuis la clôture précédente </v>
      <v xml:space="preserve">depuis la clôture précédente </v>
      <v>GMT</v>
    </spb>
    <spb s="6">
      <v>Low</v>
      <v>Name</v>
      <v>Beta</v>
      <v>High</v>
      <v>Price</v>
      <v>Exchange</v>
      <v>Currency</v>
      <v>Open</v>
      <v>Volume</v>
      <v>Change</v>
      <v>UniqueName</v>
      <v>%ProviderInfo</v>
      <v>Ticker symbol</v>
      <v>LearnMoreOnLink</v>
      <v>Change (%)</v>
      <v>Expense ratio</v>
      <v>Instrument type</v>
      <v>Previous close</v>
      <v>Exchange abbreviation</v>
      <v>52 week low</v>
      <v>52 week high</v>
      <v>Market cap</v>
      <v>Last trade time</v>
    </spb>
    <spb s="1">
      <v>1</v>
      <v>Name</v>
      <v>LearnMoreOnLink</v>
    </spb>
    <spb s="7">
      <v>2</v>
      <v>2</v>
      <v>2</v>
    </spb>
    <spb s="8">
      <v>1</v>
      <v>2</v>
      <v>3</v>
      <v>1</v>
      <v>1</v>
      <v>1</v>
      <v>4</v>
      <v>1</v>
      <v>5</v>
      <v>5</v>
      <v>6</v>
      <v>1</v>
      <v>1</v>
      <v>1</v>
      <v>8</v>
      <v>9</v>
    </spb>
  </spbData>
</supportingPropertyBags>
</file>

<file path=xl/richData/rdsupportingpropertybagstructure.xml><?xml version="1.0" encoding="utf-8"?>
<spbStructures xmlns="http://schemas.microsoft.com/office/spreadsheetml/2017/richdata2" count="9">
  <s>
    <k n="Bas" t="s"/>
    <k n="Nom" t="s"/>
    <k n="P/E" t="s"/>
    <k n="Bêta" t="s"/>
    <k n="Haut" t="s"/>
    <k n="Prix" t="s"/>
    <k n="Change" t="s"/>
    <k n="Devise" t="s"/>
    <k n="Ouvrir" t="s"/>
    <k n="Volume" t="s"/>
    <k n="Employés" t="s"/>
    <k n="Modifier" t="s"/>
    <k n="Industrie" t="s"/>
    <k n="ExchangeID" t="s"/>
    <k n="UniqueName" t="s"/>
    <k n="Description" t="s"/>
    <k n="Nom officiel" t="s"/>
    <k n="Volume moyen" t="s"/>
    <k n="%ProviderInfo" t="s"/>
    <k n="Sièges sociaux" t="s"/>
    <k n="Code mnémonique" t="s"/>
    <k n="LearnMoreOnLink" t="s"/>
    <k n="Modification (%)" t="s"/>
    <k n="Type d'instrument" t="s"/>
    <k n="Clôture précédente" t="s"/>
    <k n="Abréviation de change" t="s"/>
    <k n="Année de constitution" t="s"/>
    <k n="Actions en circulation" t="s"/>
    <k n="Bas depuis 52 semaines" t="s"/>
    <k n="Haut depuis 52 semaines" t="s"/>
    <k n="Capitalisation boursière" t="s"/>
    <k n="Dernière heure d'échange" t="s"/>
  </s>
  <s>
    <k n="^Order" t="spba"/>
    <k n="TitleProperty" t="s"/>
    <k n="SubTitleProperty" t="s"/>
  </s>
  <s>
    <k n="ShowInCardView" t="b"/>
    <k n="ShowInDotNotation" t="b"/>
    <k n="ShowInAutoComplete" t="b"/>
  </s>
  <s>
    <k n="ExchangeID" t="spb"/>
    <k n="UniqueName" t="spb"/>
    <k n="`%ProviderInfo" t="spb"/>
    <k n="LearnMoreOnLink" t="spb"/>
  </s>
  <s>
    <k n="Bas" t="i"/>
    <k n="Nom" t="i"/>
    <k n="P/E" t="i"/>
    <k n="Bêta" t="i"/>
    <k n="Haut" t="i"/>
    <k n="Prix" t="i"/>
    <k n="Ouvrir" t="i"/>
    <k n="Volume" t="i"/>
    <k n="Employés" t="i"/>
    <k n="Modifier" t="i"/>
    <k n="Volume moyen" t="i"/>
    <k n="Modification (%)" t="i"/>
    <k n="`%EntityServiceId" t="i"/>
    <k n="Clôture précédente" t="i"/>
    <k n="Année de constitution" t="i"/>
    <k n="Actions en circulation" t="i"/>
    <k n="Bas depuis 52 semaines" t="i"/>
    <k n="Haut depuis 52 semaines" t="i"/>
    <k n="Capitalisation boursière" t="i"/>
    <k n="Dernière heure d'échange" t="i"/>
  </s>
  <s>
    <k n="Prix" t="s"/>
    <k n="Modifier" t="s"/>
    <k n="Modification (%)" t="s"/>
    <k n="Dernière heure d'échange" t="s"/>
  </s>
  <s>
    <k n="Bas" t="s"/>
    <k n="Nom" t="s"/>
    <k n="Bêta" t="s"/>
    <k n="Haut" t="s"/>
    <k n="Prix" t="s"/>
    <k n="Change" t="s"/>
    <k n="Devise" t="s"/>
    <k n="Ouvrir" t="s"/>
    <k n="Volume" t="s"/>
    <k n="Modifier" t="s"/>
    <k n="UniqueName" t="s"/>
    <k n="%ProviderInfo" t="s"/>
    <k n="Code mnémonique" t="s"/>
    <k n="LearnMoreOnLink" t="s"/>
    <k n="Modification (%)" t="s"/>
    <k n="Taux de dépenses" t="s"/>
    <k n="Type d'instrument" t="s"/>
    <k n="Clôture précédente" t="s"/>
    <k n="Abréviation de change" t="s"/>
    <k n="Bas depuis 52 semaines" t="s"/>
    <k n="Haut depuis 52 semaines" t="s"/>
    <k n="Capitalisation boursière" t="s"/>
    <k n="Dernière heure d'échange" t="s"/>
  </s>
  <s>
    <k n="UniqueName" t="spb"/>
    <k n="`%ProviderInfo" t="spb"/>
    <k n="LearnMoreOnLink" t="spb"/>
  </s>
  <s>
    <k n="Bas" t="i"/>
    <k n="Nom" t="i"/>
    <k n="Bêta" t="i"/>
    <k n="Haut" t="i"/>
    <k n="Prix" t="i"/>
    <k n="Ouvrir" t="i"/>
    <k n="Volume" t="i"/>
    <k n="Modifier" t="i"/>
    <k n="Modification (%)" t="i"/>
    <k n="Taux de dépenses" t="i"/>
    <k n="`%EntityServiceId" t="i"/>
    <k n="Clôture précédente" t="i"/>
    <k n="Bas depuis 52 semaines" t="i"/>
    <k n="Haut depuis 52 semaines" t="i"/>
    <k n="Capitalisation boursière" t="i"/>
    <k n="Dernière heure d'échan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rpv i="1">1</rpv>
    </rSty>
    <rSty dxfid="5">
      <rpv i="0">#,##0.00</rpv>
    </rSty>
    <rSty dxfid="4">
      <rpv i="0">#,##0</rpv>
    </rSty>
    <rSty dxfid="3"/>
    <rSty dxfid="0">
      <rpv i="0">0.00</rpv>
    </rSty>
    <rSty dxfid="6">
      <rpv i="0">0</rpv>
    </rSty>
    <rSty dxfid="1">
      <rpv i="0">_([$€-x-euro2] * #,##0_);_([$€-x-euro2] * (#,##0);_([$€-x-euro2] *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2EFD1E-31AF-476A-B48F-928C832C4214}" name="Tableau1" displayName="Tableau1" ref="B8:J17" totalsRowShown="0" headerRowDxfId="31">
  <autoFilter ref="B8:J17" xr:uid="{042EFD1E-31AF-476A-B48F-928C832C4214}"/>
  <sortState xmlns:xlrd2="http://schemas.microsoft.com/office/spreadsheetml/2017/richdata2" ref="B9:J17">
    <sortCondition descending="1" ref="J8:J17"/>
  </sortState>
  <tableColumns count="9">
    <tableColumn id="1" xr3:uid="{D3156B59-E5DE-428C-94A6-48DEB26F39AC}" name="Libellé"/>
    <tableColumn id="2" xr3:uid="{30A33014-DF4A-4699-BBBF-799845580EA7}" name="Qté"/>
    <tableColumn id="3" xr3:uid="{2A329349-984C-4886-B3AE-6BAAC1C2D6BE}" name="PRU" dataDxfId="30"/>
    <tableColumn id="13" xr3:uid="{18FA84CE-6EE0-49E7-8524-F99EC18F0CA2}" name="Cours" dataDxfId="29">
      <calculatedColumnFormula array="1">_FV(Tableau1[[#This Row],[Libellé]],"Prix")</calculatedColumnFormula>
    </tableColumn>
    <tableColumn id="15" xr3:uid="{112010AE-3F4B-4C82-86E5-6B732BBC95C5}" name="Valo" dataDxfId="28">
      <calculatedColumnFormula>PRODUCT(Tableau1[[#This Row],[Qté]],Tableau1[[#This Row],[Cours]])</calculatedColumnFormula>
    </tableColumn>
    <tableColumn id="16" xr3:uid="{436DDEF9-A400-4BF6-8223-AA9AE3D485E6}" name="+/- Val." dataDxfId="27">
      <calculatedColumnFormula>PRODUCT(Tableau1[[#This Row],[Valo]] - Tableau1[[#This Row],[PRU]]*Tableau1[[#This Row],[Qté]])</calculatedColumnFormula>
    </tableColumn>
    <tableColumn id="17" xr3:uid="{14D77B0F-6BBD-4BF3-A3D1-5DDF528CFA8D}" name="var/PRU" dataDxfId="26">
      <calculatedColumnFormula>Tableau1[[#This Row],[+/- Val.]]/Tableau1[[#This Row],[Valo]]</calculatedColumnFormula>
    </tableColumn>
    <tableColumn id="7" xr3:uid="{338826C9-E0D9-41CB-8DEE-D088AEC7B6F3}" name="var/Jour" dataDxfId="25">
      <calculatedColumnFormula array="1">_FV(Tableau1[[#This Row],[Libellé]],"Modification (%)",TRUE)</calculatedColumnFormula>
    </tableColumn>
    <tableColumn id="4" xr3:uid="{70F38986-96EA-47D3-9A80-DE8A191E95AB}" name="%" dataDxfId="24">
      <calculatedColumnFormula>Tableau1[[#This Row],[Valo]]/ValoTotale</calculatedColumnFormula>
    </tableColumn>
  </tableColumns>
  <tableStyleInfo name="TableStyleMedium2"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DF10AF-A839-4D52-B7FD-5E2FB0D2EF2C}" name="Tableau2" displayName="Tableau2" ref="Q8:R16" totalsRowShown="0">
  <autoFilter ref="Q8:R16" xr:uid="{32DF10AF-A839-4D52-B7FD-5E2FB0D2EF2C}"/>
  <tableColumns count="2">
    <tableColumn id="1" xr3:uid="{C3535A83-05BB-427D-8F33-9D427F72CFBB}" name="Date" dataDxfId="23"/>
    <tableColumn id="2" xr3:uid="{A1ABE015-F3F3-4913-9889-1A5E014B1055}" name="Valo. Totale" dataDxfId="22"/>
  </tableColumns>
  <tableStyleInfo name="TableStyleMedium2" showFirstColumn="0"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FA82E5-8996-4EB0-A51F-055F102C9BCD}" name="Tableau3" displayName="Tableau3" ref="Q23:R28" totalsRowShown="0">
  <autoFilter ref="Q23:R28" xr:uid="{9FFA82E5-8996-4EB0-A51F-055F102C9BCD}"/>
  <tableColumns count="2">
    <tableColumn id="1" xr3:uid="{31C3966B-C230-478A-A54D-F0317911478A}" name="Année" dataDxfId="21"/>
    <tableColumn id="2" xr3:uid="{A2D44A40-4519-42D5-A73E-BDF492C59FFB}" name="Montant" dataDxfId="20"/>
  </tableColumns>
  <tableStyleInfo name="TableStyleMedium2" showFirstColumn="0" showLastColumn="0" showRowStripes="0"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AE5B8F-6CFB-4CC6-8657-497CD658DCD0}" name="Tableau26" displayName="Tableau26" ref="B6:Q22" totalsRowShown="0" headerRowDxfId="19" headerRowBorderDxfId="17" tableBorderDxfId="18" totalsRowBorderDxfId="16">
  <autoFilter ref="B6:Q22" xr:uid="{68AE5B8F-6CFB-4CC6-8657-497CD658DCD0}"/>
  <tableColumns count="16">
    <tableColumn id="14" xr3:uid="{5C5638D3-2A9D-47FE-9446-3AF61905B2B7}" name="Date" dataDxfId="15"/>
    <tableColumn id="11" xr3:uid="{9F3025CF-A5E6-4909-84A5-45361F3A4CC2}" name="Entreprises" dataDxfId="14"/>
    <tableColumn id="1" xr3:uid="{B954D746-3CD5-47F2-9383-65BC652CF527}" name="Revenus" dataDxfId="13"/>
    <tableColumn id="2" xr3:uid="{B6E6C064-CE64-4778-8422-087B76CC5819}" name="FCF" dataDxfId="12"/>
    <tableColumn id="3" xr3:uid="{35D2048B-62C4-434F-97EB-C8A6FB2C0354}" name="P.E.R" dataDxfId="11"/>
    <tableColumn id="4" xr3:uid="{52623CB4-D737-4C8B-A073-7CB43DAC6A3A}" name="Dette Nette" dataDxfId="10"/>
    <tableColumn id="5" xr3:uid="{7B0D304E-244E-4F48-B349-ACFD76739AD5}" name="Nbr Actions" dataDxfId="9"/>
    <tableColumn id="16" xr3:uid="{9DC70BAA-6C93-46BE-8A39-15A52F4E046F}" name="Rev * FCF" dataDxfId="8">
      <calculatedColumnFormula>SUM(Tableau26[[#This Row],[Revenus]]*Tableau26[[#This Row],[FCF]])</calculatedColumnFormula>
    </tableColumn>
    <tableColumn id="17" xr3:uid="{874CC3F1-E7A7-4D6D-9FF2-2E074F220796}" name="I * P.E.R" dataDxfId="7">
      <calculatedColumnFormula>SUM(I7*Tableau26[[#This Row],[P.E.R]])</calculatedColumnFormula>
    </tableColumn>
    <tableColumn id="18" xr3:uid="{6A5BD11A-67BF-4364-97EE-A02F85606B34}" name="J - DN" dataDxfId="6">
      <calculatedColumnFormula>SUM(J7-Tableau26[[#This Row],[Dette Nette]])</calculatedColumnFormula>
    </tableColumn>
    <tableColumn id="6" xr3:uid="{C911FCF0-2ECA-4130-8FD7-DEEA7FAF7405}" name="Prix évalué sans prendre en compte la dette :" dataDxfId="5">
      <calculatedColumnFormula>SUM(Tableau26[[#This Row],[I * P.E.R]]/Tableau26[[#This Row],[Nbr Actions]])</calculatedColumnFormula>
    </tableColumn>
    <tableColumn id="19" xr3:uid="{3F5A799A-3092-406C-948D-867ACB6103E8}" name="Prix évalué avec dette :" dataDxfId="4">
      <calculatedColumnFormula>SUM(K7/Tableau26[[#This Row],[Nbr Actions]])</calculatedColumnFormula>
    </tableColumn>
    <tableColumn id="20" xr3:uid="{8F6EF23A-D4B0-4B32-BFE6-EC11EC5CC0BE}" name="Capitalisation" dataDxfId="3"/>
    <tableColumn id="22" xr3:uid="{4F453497-DBEB-44DD-8B15-F3C659C02B94}" name="Prix actuel" dataDxfId="2"/>
    <tableColumn id="21" xr3:uid="{F5F3D514-ECC9-4635-8E30-E58D8BA69F1B}" name="Nb Actions" dataDxfId="1">
      <calculatedColumnFormula>SUM(Tableau26[[#This Row],[Capitalisation]]/Tableau26[[#This Row],[Prix actuel]])</calculatedColumnFormula>
    </tableColumn>
    <tableColumn id="23" xr3:uid="{5999E0F5-EA21-4138-8441-57B27AEBC660}" name="Rdmt Max Dvd" dataDxfId="0">
      <calculatedColumnFormula>SUM((Tableau26[[#This Row],[Rev * FCF]]/Tableau26[[#This Row],[Capitalisation]]))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D8FCC-D348-4701-B381-2CBE7F9D0719}">
  <dimension ref="B2:R28"/>
  <sheetViews>
    <sheetView showGridLines="0" tabSelected="1" zoomScaleNormal="100" workbookViewId="0">
      <selection activeCell="B21" sqref="B21"/>
    </sheetView>
  </sheetViews>
  <sheetFormatPr baseColWidth="10" defaultRowHeight="15" x14ac:dyDescent="0.25"/>
  <cols>
    <col min="2" max="2" width="46.85546875" customWidth="1"/>
    <col min="3" max="3" width="12.5703125" customWidth="1"/>
    <col min="4" max="4" width="9.85546875" customWidth="1"/>
    <col min="5" max="5" width="10.140625" customWidth="1"/>
    <col min="6" max="6" width="13" customWidth="1"/>
    <col min="7" max="7" width="11.5703125" customWidth="1"/>
    <col min="9" max="9" width="13.42578125" customWidth="1"/>
    <col min="10" max="10" width="16.5703125" customWidth="1"/>
    <col min="11" max="11" width="14.42578125" customWidth="1"/>
    <col min="12" max="12" width="11.7109375" customWidth="1"/>
    <col min="13" max="13" width="14.42578125" customWidth="1"/>
    <col min="14" max="14" width="15.85546875" customWidth="1"/>
    <col min="15" max="15" width="12.7109375" customWidth="1"/>
    <col min="17" max="18" width="11.5703125" customWidth="1"/>
  </cols>
  <sheetData>
    <row r="2" spans="2:18" ht="18.75" x14ac:dyDescent="0.3">
      <c r="E2" s="76" t="s">
        <v>8</v>
      </c>
    </row>
    <row r="4" spans="2:18" x14ac:dyDescent="0.25">
      <c r="B4" s="74" t="s">
        <v>12</v>
      </c>
      <c r="C4" s="66">
        <f>SUM(Tableau1[Valo])</f>
        <v>11807.586000000001</v>
      </c>
      <c r="D4" s="67"/>
      <c r="E4" s="67"/>
      <c r="F4" s="67"/>
      <c r="G4" s="68" t="s">
        <v>9</v>
      </c>
      <c r="H4" s="67"/>
      <c r="I4" s="69">
        <f>SUM(Tableau1[+/- Val.])</f>
        <v>82.266000000000417</v>
      </c>
      <c r="J4" s="6"/>
    </row>
    <row r="5" spans="2:18" x14ac:dyDescent="0.25">
      <c r="B5" s="75" t="s">
        <v>11</v>
      </c>
      <c r="C5" s="70" cm="1">
        <f t="array" ref="C5">SUM(Tableau1[Qté]*Tableau1[PRU])</f>
        <v>11725.32</v>
      </c>
      <c r="D5" s="71"/>
      <c r="E5" s="71"/>
      <c r="F5" s="71"/>
      <c r="G5" s="72" t="s">
        <v>10</v>
      </c>
      <c r="H5" s="71"/>
      <c r="I5" s="73">
        <f>(ValoTotale - invest) / invest</f>
        <v>7.0160984945401442E-3</v>
      </c>
    </row>
    <row r="8" spans="2:18" x14ac:dyDescent="0.25">
      <c r="B8" s="1" t="s">
        <v>0</v>
      </c>
      <c r="C8" s="1" t="s">
        <v>1</v>
      </c>
      <c r="D8" s="1" t="s">
        <v>2</v>
      </c>
      <c r="E8" s="1" t="s">
        <v>3</v>
      </c>
      <c r="F8" s="1" t="s">
        <v>4</v>
      </c>
      <c r="G8" s="1" t="s">
        <v>5</v>
      </c>
      <c r="H8" s="1" t="s">
        <v>6</v>
      </c>
      <c r="I8" s="1" t="s">
        <v>13</v>
      </c>
      <c r="J8" s="1" t="s">
        <v>7</v>
      </c>
      <c r="Q8" t="s">
        <v>14</v>
      </c>
      <c r="R8" t="s">
        <v>15</v>
      </c>
    </row>
    <row r="9" spans="2:18" x14ac:dyDescent="0.25">
      <c r="B9" t="e" vm="1">
        <v>#VALUE!</v>
      </c>
      <c r="C9">
        <v>125</v>
      </c>
      <c r="D9" s="2">
        <v>25.72</v>
      </c>
      <c r="E9" s="2" cm="1">
        <f t="array" ref="E9">_FV(Tableau1[[#This Row],[Libellé]],"Prix")</f>
        <v>25.78</v>
      </c>
      <c r="F9" s="2">
        <f>PRODUCT(Tableau1[[#This Row],[Qté]],Tableau1[[#This Row],[Cours]])</f>
        <v>3222.5</v>
      </c>
      <c r="G9" s="5">
        <f>PRODUCT(Tableau1[[#This Row],[Valo]] - Tableau1[[#This Row],[PRU]]*Tableau1[[#This Row],[Qté]])</f>
        <v>7.5</v>
      </c>
      <c r="H9" s="3">
        <f>Tableau1[[#This Row],[+/- Val.]]/Tableau1[[#This Row],[Valo]]</f>
        <v>2.3273855702094647E-3</v>
      </c>
      <c r="I9" s="3" cm="1">
        <f t="array" ref="I9">_FV(Tableau1[[#This Row],[Libellé]],"Modification (%)",TRUE)</f>
        <v>3.1130000000000003E-3</v>
      </c>
      <c r="J9" s="4">
        <f>Tableau1[[#This Row],[Valo]]/ValoTotale</f>
        <v>0.27291776659513634</v>
      </c>
      <c r="Q9" s="7">
        <v>44774</v>
      </c>
      <c r="R9" s="2">
        <v>1000</v>
      </c>
    </row>
    <row r="10" spans="2:18" x14ac:dyDescent="0.25">
      <c r="B10" t="e" vm="2">
        <v>#VALUE!</v>
      </c>
      <c r="C10">
        <v>80</v>
      </c>
      <c r="D10" s="2">
        <v>24.36</v>
      </c>
      <c r="E10" s="2" cm="1">
        <f t="array" ref="E10">_FV(Tableau1[[#This Row],[Libellé]],"Prix")</f>
        <v>23.76</v>
      </c>
      <c r="F10" s="2">
        <f>PRODUCT(Tableau1[[#This Row],[Qté]],Tableau1[[#This Row],[Cours]])</f>
        <v>1900.8000000000002</v>
      </c>
      <c r="G10" s="5">
        <f>PRODUCT(Tableau1[[#This Row],[Valo]] - Tableau1[[#This Row],[PRU]]*Tableau1[[#This Row],[Qté]])</f>
        <v>-47.999999999999773</v>
      </c>
      <c r="H10" s="3">
        <f>Tableau1[[#This Row],[+/- Val.]]/Tableau1[[#This Row],[Valo]]</f>
        <v>-2.5252525252525131E-2</v>
      </c>
      <c r="I10" s="3" cm="1">
        <f t="array" ref="I10">_FV(Tableau1[[#This Row],[Libellé]],"Modification (%)",TRUE)</f>
        <v>9.3460000000000001E-3</v>
      </c>
      <c r="J10" s="4">
        <f>Tableau1[[#This Row],[Valo]]/ValoTotale</f>
        <v>0.16098125391591472</v>
      </c>
      <c r="Q10" s="7">
        <v>44788</v>
      </c>
      <c r="R10" s="2">
        <v>4000</v>
      </c>
    </row>
    <row r="11" spans="2:18" x14ac:dyDescent="0.25">
      <c r="B11" t="e" vm="3">
        <v>#VALUE!</v>
      </c>
      <c r="C11">
        <v>30</v>
      </c>
      <c r="D11" s="2">
        <v>53.46</v>
      </c>
      <c r="E11" s="2" cm="1">
        <f t="array" ref="E11">_FV(Tableau1[[#This Row],[Libellé]],"Prix")</f>
        <v>58.49</v>
      </c>
      <c r="F11" s="2">
        <f>PRODUCT(Tableau1[[#This Row],[Qté]],Tableau1[[#This Row],[Cours]])</f>
        <v>1754.7</v>
      </c>
      <c r="G11" s="5">
        <f>PRODUCT(Tableau1[[#This Row],[Valo]] - Tableau1[[#This Row],[PRU]]*Tableau1[[#This Row],[Qté]])</f>
        <v>150.90000000000009</v>
      </c>
      <c r="H11" s="3">
        <f>Tableau1[[#This Row],[+/- Val.]]/Tableau1[[#This Row],[Valo]]</f>
        <v>8.5997606428449364E-2</v>
      </c>
      <c r="I11" s="3" cm="1">
        <f t="array" ref="I11">_FV(Tableau1[[#This Row],[Libellé]],"Modification (%)",TRUE)</f>
        <v>1.9878E-2</v>
      </c>
      <c r="J11" s="4">
        <f>Tableau1[[#This Row],[Valo]]/ValoTotale</f>
        <v>0.14860785261271864</v>
      </c>
      <c r="Q11" s="7">
        <v>44805</v>
      </c>
      <c r="R11" s="2">
        <v>3000</v>
      </c>
    </row>
    <row r="12" spans="2:18" x14ac:dyDescent="0.25">
      <c r="B12" t="e" vm="4">
        <v>#VALUE!</v>
      </c>
      <c r="C12">
        <v>20</v>
      </c>
      <c r="D12" s="2">
        <v>73.55</v>
      </c>
      <c r="E12" s="2" cm="1">
        <f t="array" ref="E12">_FV(Tableau1[[#This Row],[Libellé]],"Prix")</f>
        <v>70.650000000000006</v>
      </c>
      <c r="F12" s="2">
        <f>PRODUCT(Tableau1[[#This Row],[Qté]],Tableau1[[#This Row],[Cours]])</f>
        <v>1413</v>
      </c>
      <c r="G12" s="5">
        <f>PRODUCT(Tableau1[[#This Row],[Valo]] - Tableau1[[#This Row],[PRU]]*Tableau1[[#This Row],[Qté]])</f>
        <v>-58</v>
      </c>
      <c r="H12" s="3">
        <f>Tableau1[[#This Row],[+/- Val.]]/Tableau1[[#This Row],[Valo]]</f>
        <v>-4.104741684359519E-2</v>
      </c>
      <c r="I12" s="3" cm="1">
        <f t="array" ref="I12">_FV(Tableau1[[#This Row],[Libellé]],"Modification (%)",TRUE)</f>
        <v>5.6940000000000003E-3</v>
      </c>
      <c r="J12" s="4">
        <f>Tableau1[[#This Row],[Valo]]/ValoTotale</f>
        <v>0.11966882985226615</v>
      </c>
      <c r="Q12" s="7">
        <v>44819</v>
      </c>
      <c r="R12" s="2">
        <v>3300</v>
      </c>
    </row>
    <row r="13" spans="2:18" x14ac:dyDescent="0.25">
      <c r="B13" t="e" vm="5">
        <v>#VALUE!</v>
      </c>
      <c r="C13">
        <v>8</v>
      </c>
      <c r="D13" s="2">
        <v>156.53</v>
      </c>
      <c r="E13" s="2" cm="1">
        <f t="array" ref="E13">_FV(Tableau1[[#This Row],[Libellé]],"Prix")</f>
        <v>158.75</v>
      </c>
      <c r="F13" s="2">
        <f>PRODUCT(Tableau1[[#This Row],[Qté]],Tableau1[[#This Row],[Cours]])</f>
        <v>1270</v>
      </c>
      <c r="G13" s="5">
        <f>PRODUCT(Tableau1[[#This Row],[Valo]] - Tableau1[[#This Row],[PRU]]*Tableau1[[#This Row],[Qté]])</f>
        <v>17.759999999999991</v>
      </c>
      <c r="H13" s="3">
        <f>Tableau1[[#This Row],[+/- Val.]]/Tableau1[[#This Row],[Valo]]</f>
        <v>1.3984251968503929E-2</v>
      </c>
      <c r="I13" s="3" cm="1">
        <f t="array" ref="I13">_FV(Tableau1[[#This Row],[Libellé]],"Modification (%)",TRUE)</f>
        <v>2.9841000000000003E-2</v>
      </c>
      <c r="J13" s="4">
        <f>Tableau1[[#This Row],[Valo]]/ValoTotale</f>
        <v>0.10755797162942535</v>
      </c>
      <c r="Q13" s="7">
        <v>44835</v>
      </c>
      <c r="R13" s="2">
        <v>3500</v>
      </c>
    </row>
    <row r="14" spans="2:18" x14ac:dyDescent="0.25">
      <c r="B14" t="e" vm="6">
        <v>#VALUE!</v>
      </c>
      <c r="C14">
        <v>26</v>
      </c>
      <c r="D14" s="2">
        <v>31.53</v>
      </c>
      <c r="E14" s="2" cm="1">
        <f t="array" ref="E14">_FV(Tableau1[[#This Row],[Libellé]],"Prix")</f>
        <v>30.710999999999999</v>
      </c>
      <c r="F14" s="2">
        <f>PRODUCT(Tableau1[[#This Row],[Qté]],Tableau1[[#This Row],[Cours]])</f>
        <v>798.48599999999999</v>
      </c>
      <c r="G14" s="5">
        <f>PRODUCT(Tableau1[[#This Row],[Valo]] - Tableau1[[#This Row],[PRU]]*Tableau1[[#This Row],[Qté]])</f>
        <v>-21.293999999999983</v>
      </c>
      <c r="H14" s="3">
        <f>Tableau1[[#This Row],[+/- Val.]]/Tableau1[[#This Row],[Valo]]</f>
        <v>-2.6667969131581495E-2</v>
      </c>
      <c r="I14" s="3" cm="1">
        <f t="array" ref="I14">_FV(Tableau1[[#This Row],[Libellé]],"Modification (%)",TRUE)</f>
        <v>2.317E-3</v>
      </c>
      <c r="J14" s="4">
        <f>Tableau1[[#This Row],[Valo]]/ValoTotale</f>
        <v>6.7624830342120731E-2</v>
      </c>
      <c r="Q14" s="7">
        <v>44881</v>
      </c>
      <c r="R14" s="2">
        <v>7150.39</v>
      </c>
    </row>
    <row r="15" spans="2:18" x14ac:dyDescent="0.25">
      <c r="B15" t="e" vm="7">
        <v>#VALUE!</v>
      </c>
      <c r="C15">
        <v>10</v>
      </c>
      <c r="D15" s="2">
        <v>56.44</v>
      </c>
      <c r="E15" s="2" cm="1">
        <f t="array" ref="E15">_FV(Tableau1[[#This Row],[Libellé]],"Prix")</f>
        <v>61.25</v>
      </c>
      <c r="F15" s="2">
        <f>PRODUCT(Tableau1[[#This Row],[Qté]],Tableau1[[#This Row],[Cours]])</f>
        <v>612.5</v>
      </c>
      <c r="G15" s="5">
        <f>PRODUCT(Tableau1[[#This Row],[Valo]] - Tableau1[[#This Row],[PRU]]*Tableau1[[#This Row],[Qté]])</f>
        <v>48.100000000000023</v>
      </c>
      <c r="H15" s="3">
        <f>Tableau1[[#This Row],[+/- Val.]]/Tableau1[[#This Row],[Valo]]</f>
        <v>7.853061224489799E-2</v>
      </c>
      <c r="I15" s="3" cm="1">
        <f t="array" ref="I15">_FV(Tableau1[[#This Row],[Libellé]],"Modification (%)",TRUE)</f>
        <v>1.5754999999999998E-2</v>
      </c>
      <c r="J15" s="4">
        <f>Tableau1[[#This Row],[Valo]]/ValoTotale</f>
        <v>5.1873431199230727E-2</v>
      </c>
      <c r="Q15" s="7">
        <v>44958</v>
      </c>
      <c r="R15" s="2">
        <v>9500</v>
      </c>
    </row>
    <row r="16" spans="2:18" x14ac:dyDescent="0.25">
      <c r="B16" t="e" vm="8">
        <v>#VALUE!</v>
      </c>
      <c r="C16">
        <v>10</v>
      </c>
      <c r="D16" s="2">
        <v>55.48</v>
      </c>
      <c r="E16" s="2" cm="1">
        <f t="array" ref="E16">_FV(Tableau1[[#This Row],[Libellé]],"Prix")</f>
        <v>55.76</v>
      </c>
      <c r="F16" s="2">
        <f>PRODUCT(Tableau1[[#This Row],[Qté]],Tableau1[[#This Row],[Cours]])</f>
        <v>557.6</v>
      </c>
      <c r="G16" s="5">
        <f>PRODUCT(Tableau1[[#This Row],[Valo]] - Tableau1[[#This Row],[PRU]]*Tableau1[[#This Row],[Qté]])</f>
        <v>2.8000000000000682</v>
      </c>
      <c r="H16" s="3">
        <f>Tableau1[[#This Row],[+/- Val.]]/Tableau1[[#This Row],[Valo]]</f>
        <v>5.0215208034434505E-3</v>
      </c>
      <c r="I16" s="3" cm="1">
        <f t="array" ref="I16">_FV(Tableau1[[#This Row],[Libellé]],"Modification (%)",TRUE)</f>
        <v>1.6220000000000002E-2</v>
      </c>
      <c r="J16" s="4">
        <f>Tableau1[[#This Row],[Valo]]/ValoTotale</f>
        <v>4.7223877937454785E-2</v>
      </c>
      <c r="Q16" s="7">
        <v>45060</v>
      </c>
      <c r="R16" s="2">
        <v>11807.59</v>
      </c>
    </row>
    <row r="17" spans="2:18" x14ac:dyDescent="0.25">
      <c r="B17" t="e" vm="9">
        <v>#VALUE!</v>
      </c>
      <c r="C17">
        <v>50</v>
      </c>
      <c r="D17" s="2">
        <v>5.91</v>
      </c>
      <c r="E17" s="2" cm="1">
        <f t="array" ref="E17">_FV(Tableau1[[#This Row],[Libellé]],"Prix")</f>
        <v>5.56</v>
      </c>
      <c r="F17" s="2">
        <f>PRODUCT(Tableau1[[#This Row],[Qté]],Tableau1[[#This Row],[Cours]])</f>
        <v>278</v>
      </c>
      <c r="G17" s="5">
        <f>PRODUCT(Tableau1[[#This Row],[Valo]] - Tableau1[[#This Row],[PRU]]*Tableau1[[#This Row],[Qté]])</f>
        <v>-17.5</v>
      </c>
      <c r="H17" s="3">
        <f>Tableau1[[#This Row],[+/- Val.]]/Tableau1[[#This Row],[Valo]]</f>
        <v>-6.2949640287769781E-2</v>
      </c>
      <c r="I17" s="3" cm="1">
        <f t="array" ref="I17">_FV(Tableau1[[#This Row],[Libellé]],"Modification (%)",TRUE)</f>
        <v>-2.9668E-2</v>
      </c>
      <c r="J17" s="4">
        <f>Tableau1[[#This Row],[Valo]]/ValoTotale</f>
        <v>2.3544185915732478E-2</v>
      </c>
    </row>
    <row r="23" spans="2:18" x14ac:dyDescent="0.25">
      <c r="Q23" t="s">
        <v>16</v>
      </c>
      <c r="R23" t="s">
        <v>17</v>
      </c>
    </row>
    <row r="24" spans="2:18" x14ac:dyDescent="0.25">
      <c r="Q24" s="7">
        <v>44926</v>
      </c>
      <c r="R24" s="2">
        <v>200</v>
      </c>
    </row>
    <row r="25" spans="2:18" x14ac:dyDescent="0.25">
      <c r="Q25" s="7">
        <v>45291</v>
      </c>
      <c r="R25" s="2">
        <v>700</v>
      </c>
    </row>
    <row r="26" spans="2:18" x14ac:dyDescent="0.25">
      <c r="Q26" s="7">
        <v>45657</v>
      </c>
      <c r="R26" s="2">
        <v>1500</v>
      </c>
    </row>
    <row r="27" spans="2:18" x14ac:dyDescent="0.25">
      <c r="Q27" s="7">
        <v>46022</v>
      </c>
      <c r="R27" s="2">
        <v>3000</v>
      </c>
    </row>
    <row r="28" spans="2:18" x14ac:dyDescent="0.25">
      <c r="Q28" s="7">
        <v>46387</v>
      </c>
      <c r="R28" s="2">
        <v>4000</v>
      </c>
    </row>
  </sheetData>
  <pageMargins left="0.7" right="0.7" top="0.75" bottom="0.75" header="0.3" footer="0.3"/>
  <pageSetup paperSize="9" orientation="portrait" r:id="rId1"/>
  <drawing r:id="rId2"/>
  <tableParts count="3">
    <tablePart r:id="rId3"/>
    <tablePart r:id="rId4"/>
    <tablePart r:id="rId5"/>
  </tableParts>
  <extLst>
    <ext xmlns:x14="http://schemas.microsoft.com/office/spreadsheetml/2009/9/main" uri="{05C60535-1F16-4fd2-B633-F4F36F0B64E0}">
      <x14:sparklineGroups xmlns:xm="http://schemas.microsoft.com/office/excel/2006/main">
        <x14:sparklineGroup displayEmptyCellsAs="gap" xr2:uid="{E99175A2-D87A-4B53-AEAC-D01EBBE233D1}">
          <x14:colorSeries rgb="FF376092"/>
          <x14:colorNegative rgb="FFD00000"/>
          <x14:colorAxis rgb="FF000000"/>
          <x14:colorMarkers rgb="FFD00000"/>
          <x14:colorFirst rgb="FFD00000"/>
          <x14:colorLast rgb="FFD00000"/>
          <x14:colorHigh rgb="FFD00000"/>
          <x14:colorLow rgb="FFD00000"/>
          <x14:sparklines>
            <x14:sparkline>
              <xm:f>ValoTotale</xm:f>
              <xm:sqref>B22</xm:sqref>
            </x14:sparkline>
          </x14:sparklines>
        </x14:sparklineGroup>
        <x14:sparklineGroup displayEmptyCellsAs="gap" xr2:uid="{3C4CDD68-9372-4B97-B737-7E7824079A7E}">
          <x14:colorSeries rgb="FF376092"/>
          <x14:colorNegative rgb="FFD00000"/>
          <x14:colorAxis rgb="FF000000"/>
          <x14:colorMarkers rgb="FFD00000"/>
          <x14:colorFirst rgb="FFD00000"/>
          <x14:colorLast rgb="FFD00000"/>
          <x14:colorHigh rgb="FFD00000"/>
          <x14:colorLow rgb="FFD00000"/>
          <x14:sparklines>
            <x14:sparkline>
              <xm:f>ValoTotale</xm:f>
              <xm:sqref>L21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15573-39BD-4C64-92CC-09C897CFDE51}">
  <dimension ref="A1"/>
  <sheetViews>
    <sheetView showGridLines="0" workbookViewId="0">
      <selection activeCell="H9" sqref="H9"/>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F89C6-15ED-4980-BF07-57C79856D7C9}">
  <dimension ref="B1:Q22"/>
  <sheetViews>
    <sheetView showGridLines="0" workbookViewId="0">
      <selection activeCell="U9" sqref="U9"/>
    </sheetView>
  </sheetViews>
  <sheetFormatPr baseColWidth="10" defaultRowHeight="15" x14ac:dyDescent="0.25"/>
  <sheetData>
    <row r="1" spans="2:17" ht="15.75" thickBot="1" x14ac:dyDescent="0.3"/>
    <row r="2" spans="2:17" ht="15.75" thickTop="1" x14ac:dyDescent="0.25">
      <c r="B2" s="8" t="s">
        <v>18</v>
      </c>
      <c r="C2" s="9"/>
      <c r="D2" s="9"/>
      <c r="E2" s="9"/>
      <c r="F2" s="9"/>
      <c r="G2" s="9"/>
      <c r="H2" s="9"/>
      <c r="I2" s="9"/>
      <c r="J2" s="9"/>
      <c r="K2" s="9"/>
      <c r="L2" s="9"/>
      <c r="M2" s="9"/>
      <c r="N2" s="9"/>
      <c r="O2" s="9"/>
      <c r="P2" s="9"/>
      <c r="Q2" s="10"/>
    </row>
    <row r="3" spans="2:17" ht="15.75" thickBot="1" x14ac:dyDescent="0.3">
      <c r="B3" s="11"/>
      <c r="C3" s="12"/>
      <c r="D3" s="12"/>
      <c r="E3" s="12"/>
      <c r="F3" s="12"/>
      <c r="G3" s="12"/>
      <c r="H3" s="12"/>
      <c r="I3" s="12"/>
      <c r="J3" s="12"/>
      <c r="K3" s="12"/>
      <c r="L3" s="12"/>
      <c r="M3" s="12"/>
      <c r="N3" s="12"/>
      <c r="O3" s="12"/>
      <c r="P3" s="12"/>
      <c r="Q3" s="13"/>
    </row>
    <row r="4" spans="2:17" ht="15.75" thickTop="1" x14ac:dyDescent="0.25"/>
    <row r="5" spans="2:17" ht="15.75" thickBot="1" x14ac:dyDescent="0.3"/>
    <row r="6" spans="2:17" ht="75.75" thickBot="1" x14ac:dyDescent="0.3">
      <c r="B6" s="14" t="s">
        <v>14</v>
      </c>
      <c r="C6" s="15" t="s">
        <v>19</v>
      </c>
      <c r="D6" s="16" t="s">
        <v>20</v>
      </c>
      <c r="E6" s="17" t="s">
        <v>21</v>
      </c>
      <c r="F6" s="17" t="s">
        <v>22</v>
      </c>
      <c r="G6" s="17" t="s">
        <v>23</v>
      </c>
      <c r="H6" s="18" t="s">
        <v>24</v>
      </c>
      <c r="I6" s="19" t="s">
        <v>25</v>
      </c>
      <c r="J6" s="17" t="s">
        <v>26</v>
      </c>
      <c r="K6" s="20" t="s">
        <v>27</v>
      </c>
      <c r="L6" s="19" t="s">
        <v>28</v>
      </c>
      <c r="M6" s="21" t="s">
        <v>29</v>
      </c>
      <c r="N6" s="22" t="s">
        <v>30</v>
      </c>
      <c r="O6" s="23" t="s">
        <v>31</v>
      </c>
      <c r="P6" s="24" t="s">
        <v>32</v>
      </c>
      <c r="Q6" s="25" t="s">
        <v>33</v>
      </c>
    </row>
    <row r="7" spans="2:17" x14ac:dyDescent="0.25">
      <c r="B7" s="26">
        <v>44997</v>
      </c>
      <c r="C7" s="27" t="s">
        <v>34</v>
      </c>
      <c r="D7" s="28">
        <v>30200</v>
      </c>
      <c r="E7" s="29">
        <v>0.1</v>
      </c>
      <c r="F7" s="29">
        <v>25</v>
      </c>
      <c r="G7" s="29">
        <v>10300</v>
      </c>
      <c r="H7" s="30">
        <v>524</v>
      </c>
      <c r="I7" s="31">
        <f>SUM(Tableau26[[#This Row],[Revenus]]*Tableau26[[#This Row],[FCF]])</f>
        <v>3020</v>
      </c>
      <c r="J7" s="32">
        <f>SUM(I7*Tableau26[[#This Row],[P.E.R]])</f>
        <v>75500</v>
      </c>
      <c r="K7" s="33">
        <f>SUM(J7-Tableau26[[#This Row],[Dette Nette]])</f>
        <v>65200</v>
      </c>
      <c r="L7" s="34">
        <f>SUM(Tableau26[[#This Row],[I * P.E.R]]/Tableau26[[#This Row],[Nbr Actions]])</f>
        <v>144.08396946564886</v>
      </c>
      <c r="M7" s="35">
        <f>SUM(K7/Tableau26[[#This Row],[Nbr Actions]])</f>
        <v>124.42748091603053</v>
      </c>
      <c r="N7" s="36">
        <v>75000</v>
      </c>
      <c r="O7" s="37">
        <v>148.86000000000001</v>
      </c>
      <c r="P7" s="38">
        <f>SUM(Tableau26[[#This Row],[Capitalisation]]/Tableau26[[#This Row],[Prix actuel]])</f>
        <v>503.82910116888348</v>
      </c>
      <c r="Q7" s="39">
        <f>SUM((Tableau26[[#This Row],[Rev * FCF]]/Tableau26[[#This Row],[Capitalisation]]))</f>
        <v>4.0266666666666666E-2</v>
      </c>
    </row>
    <row r="8" spans="2:17" x14ac:dyDescent="0.25">
      <c r="B8" s="40">
        <v>44997</v>
      </c>
      <c r="C8" s="41" t="s">
        <v>35</v>
      </c>
      <c r="D8" s="42">
        <v>79184</v>
      </c>
      <c r="E8" s="43">
        <v>0.18</v>
      </c>
      <c r="F8" s="43">
        <v>28.63</v>
      </c>
      <c r="G8" s="43">
        <v>9201</v>
      </c>
      <c r="H8" s="44">
        <v>501</v>
      </c>
      <c r="I8" s="45">
        <f>SUM(Tableau26[[#This Row],[Revenus]]*Tableau26[[#This Row],[FCF]])</f>
        <v>14253.119999999999</v>
      </c>
      <c r="J8" s="46">
        <f>SUM(I8*Tableau26[[#This Row],[P.E.R]])</f>
        <v>408066.82559999998</v>
      </c>
      <c r="K8" s="47">
        <f>SUM(J8-Tableau26[[#This Row],[Dette Nette]])</f>
        <v>398865.82559999998</v>
      </c>
      <c r="L8" s="48">
        <f>SUM(Tableau26[[#This Row],[I * P.E.R]]/Tableau26[[#This Row],[Nbr Actions]])</f>
        <v>814.50464191616766</v>
      </c>
      <c r="M8" s="49">
        <f>SUM(K8/Tableau26[[#This Row],[Nbr Actions]])</f>
        <v>796.13937245508976</v>
      </c>
      <c r="N8" s="50">
        <v>402000</v>
      </c>
      <c r="O8" s="51">
        <v>802</v>
      </c>
      <c r="P8" s="52">
        <f>SUM(Tableau26[[#This Row],[Capitalisation]]/Tableau26[[#This Row],[Prix actuel]])</f>
        <v>501.24688279301745</v>
      </c>
      <c r="Q8" s="53">
        <f>SUM((Tableau26[[#This Row],[Rev * FCF]]/Tableau26[[#This Row],[Capitalisation]]))</f>
        <v>3.5455522388059699E-2</v>
      </c>
    </row>
    <row r="9" spans="2:17" x14ac:dyDescent="0.25">
      <c r="B9" s="40">
        <v>44997</v>
      </c>
      <c r="C9" s="54" t="s">
        <v>36</v>
      </c>
      <c r="D9" s="55">
        <v>1520</v>
      </c>
      <c r="E9" s="56">
        <v>0.35</v>
      </c>
      <c r="F9" s="56">
        <v>20</v>
      </c>
      <c r="G9" s="56">
        <v>1740</v>
      </c>
      <c r="H9" s="57">
        <v>107</v>
      </c>
      <c r="I9" s="58">
        <f>SUM(Tableau26[[#This Row],[Revenus]]*Tableau26[[#This Row],[FCF]])</f>
        <v>532</v>
      </c>
      <c r="J9" s="59">
        <f>SUM(I9*Tableau26[[#This Row],[P.E.R]])</f>
        <v>10640</v>
      </c>
      <c r="K9" s="60">
        <f>SUM(J9-Tableau26[[#This Row],[Dette Nette]])</f>
        <v>8900</v>
      </c>
      <c r="L9" s="48">
        <f>SUM(Tableau26[[#This Row],[I * P.E.R]]/Tableau26[[#This Row],[Nbr Actions]])</f>
        <v>99.439252336448604</v>
      </c>
      <c r="M9" s="49">
        <f>SUM(K9/Tableau26[[#This Row],[Nbr Actions]])</f>
        <v>83.177570093457945</v>
      </c>
      <c r="N9" s="61">
        <v>7493</v>
      </c>
      <c r="O9" s="62">
        <v>69.98</v>
      </c>
      <c r="P9" s="63">
        <f>SUM(Tableau26[[#This Row],[Capitalisation]]/Tableau26[[#This Row],[Prix actuel]])</f>
        <v>107.07344955701629</v>
      </c>
      <c r="Q9" s="53">
        <f>SUM((Tableau26[[#This Row],[Rev * FCF]]/Tableau26[[#This Row],[Capitalisation]]))</f>
        <v>7.0999599626317897E-2</v>
      </c>
    </row>
    <row r="10" spans="2:17" x14ac:dyDescent="0.25">
      <c r="B10" s="40">
        <v>44997</v>
      </c>
      <c r="C10" s="41" t="s">
        <v>37</v>
      </c>
      <c r="D10" s="43">
        <v>6000</v>
      </c>
      <c r="E10" s="43">
        <v>7.0000000000000007E-2</v>
      </c>
      <c r="F10" s="43">
        <v>11</v>
      </c>
      <c r="G10" s="43">
        <v>1436</v>
      </c>
      <c r="H10" s="44">
        <v>104</v>
      </c>
      <c r="I10" s="45">
        <f>SUM(Tableau26[[#This Row],[Revenus]]*Tableau26[[#This Row],[FCF]])</f>
        <v>420.00000000000006</v>
      </c>
      <c r="J10" s="46">
        <f>SUM(I10*Tableau26[[#This Row],[P.E.R]])</f>
        <v>4620.0000000000009</v>
      </c>
      <c r="K10" s="47">
        <f>SUM(J10-Tableau26[[#This Row],[Dette Nette]])</f>
        <v>3184.0000000000009</v>
      </c>
      <c r="L10" s="48">
        <f>SUM(Tableau26[[#This Row],[I * P.E.R]]/Tableau26[[#This Row],[Nbr Actions]])</f>
        <v>44.423076923076934</v>
      </c>
      <c r="M10" s="49">
        <f>SUM(K10/Tableau26[[#This Row],[Nbr Actions]])</f>
        <v>30.615384615384624</v>
      </c>
      <c r="N10" s="50">
        <v>2690</v>
      </c>
      <c r="O10" s="51">
        <v>25.95</v>
      </c>
      <c r="P10" s="52">
        <f>SUM(Tableau26[[#This Row],[Capitalisation]]/Tableau26[[#This Row],[Prix actuel]])</f>
        <v>103.66088631984586</v>
      </c>
      <c r="Q10" s="53">
        <f>SUM((Tableau26[[#This Row],[Rev * FCF]]/Tableau26[[#This Row],[Capitalisation]]))</f>
        <v>0.15613382899628256</v>
      </c>
    </row>
    <row r="11" spans="2:17" x14ac:dyDescent="0.25">
      <c r="B11" s="40">
        <v>44997</v>
      </c>
      <c r="C11" s="41" t="s">
        <v>38</v>
      </c>
      <c r="D11" s="43">
        <v>3190</v>
      </c>
      <c r="E11" s="43">
        <v>0.37</v>
      </c>
      <c r="F11" s="43">
        <v>11.5</v>
      </c>
      <c r="G11" s="43">
        <v>324</v>
      </c>
      <c r="H11" s="44">
        <v>205</v>
      </c>
      <c r="I11" s="45">
        <f>SUM(Tableau26[[#This Row],[Revenus]]*Tableau26[[#This Row],[FCF]])</f>
        <v>1180.3</v>
      </c>
      <c r="J11" s="46">
        <f>SUM(I11*Tableau26[[#This Row],[P.E.R]])</f>
        <v>13573.449999999999</v>
      </c>
      <c r="K11" s="47">
        <f>SUM(J11-Tableau26[[#This Row],[Dette Nette]])</f>
        <v>13249.449999999999</v>
      </c>
      <c r="L11" s="48">
        <f>SUM(Tableau26[[#This Row],[I * P.E.R]]/Tableau26[[#This Row],[Nbr Actions]])</f>
        <v>66.211951219512187</v>
      </c>
      <c r="M11" s="49">
        <f>SUM(K11/Tableau26[[#This Row],[Nbr Actions]])</f>
        <v>64.63146341463414</v>
      </c>
      <c r="N11" s="64">
        <v>12400</v>
      </c>
      <c r="O11" s="51">
        <v>60.6</v>
      </c>
      <c r="P11" s="52">
        <f>SUM(Tableau26[[#This Row],[Capitalisation]]/Tableau26[[#This Row],[Prix actuel]])</f>
        <v>204.62046204620461</v>
      </c>
      <c r="Q11" s="53">
        <f>SUM((Tableau26[[#This Row],[Rev * FCF]]/Tableau26[[#This Row],[Capitalisation]]))</f>
        <v>9.5185483870967744E-2</v>
      </c>
    </row>
    <row r="12" spans="2:17" x14ac:dyDescent="0.25">
      <c r="B12" s="40">
        <v>44997</v>
      </c>
      <c r="C12" s="41" t="s">
        <v>39</v>
      </c>
      <c r="D12" s="43">
        <v>4350</v>
      </c>
      <c r="E12" s="43">
        <v>0.06</v>
      </c>
      <c r="F12" s="43">
        <v>9</v>
      </c>
      <c r="G12" s="43">
        <v>515</v>
      </c>
      <c r="H12" s="44">
        <v>56</v>
      </c>
      <c r="I12" s="45">
        <f>SUM(Tableau26[[#This Row],[Revenus]]*Tableau26[[#This Row],[FCF]])</f>
        <v>261</v>
      </c>
      <c r="J12" s="46">
        <f>SUM(I12*Tableau26[[#This Row],[P.E.R]])</f>
        <v>2349</v>
      </c>
      <c r="K12" s="47">
        <f>SUM(J12-Tableau26[[#This Row],[Dette Nette]])</f>
        <v>1834</v>
      </c>
      <c r="L12" s="48">
        <f>SUM(Tableau26[[#This Row],[I * P.E.R]]/Tableau26[[#This Row],[Nbr Actions]])</f>
        <v>41.946428571428569</v>
      </c>
      <c r="M12" s="49">
        <f>SUM(K12/Tableau26[[#This Row],[Nbr Actions]])</f>
        <v>32.75</v>
      </c>
      <c r="N12" s="64">
        <v>1350</v>
      </c>
      <c r="O12" s="51">
        <v>24.02</v>
      </c>
      <c r="P12" s="52">
        <f>SUM(Tableau26[[#This Row],[Capitalisation]]/Tableau26[[#This Row],[Prix actuel]])</f>
        <v>56.203164029975021</v>
      </c>
      <c r="Q12" s="53">
        <f>SUM((Tableau26[[#This Row],[Rev * FCF]]/Tableau26[[#This Row],[Capitalisation]]))</f>
        <v>0.19333333333333333</v>
      </c>
    </row>
    <row r="13" spans="2:17" x14ac:dyDescent="0.25">
      <c r="B13" s="40">
        <v>44997</v>
      </c>
      <c r="C13" s="41" t="s">
        <v>40</v>
      </c>
      <c r="D13" s="43">
        <v>5280</v>
      </c>
      <c r="E13" s="43">
        <v>0.04</v>
      </c>
      <c r="F13" s="43">
        <v>10</v>
      </c>
      <c r="G13" s="43">
        <v>650</v>
      </c>
      <c r="H13" s="44">
        <v>157</v>
      </c>
      <c r="I13" s="45">
        <f>SUM(Tableau26[[#This Row],[Revenus]]*Tableau26[[#This Row],[FCF]])</f>
        <v>211.20000000000002</v>
      </c>
      <c r="J13" s="46">
        <f>SUM(I13*Tableau26[[#This Row],[P.E.R]])</f>
        <v>2112</v>
      </c>
      <c r="K13" s="47">
        <f>SUM(J13-Tableau26[[#This Row],[Dette Nette]])</f>
        <v>1462</v>
      </c>
      <c r="L13" s="48">
        <f>SUM(Tableau26[[#This Row],[I * P.E.R]]/Tableau26[[#This Row],[Nbr Actions]])</f>
        <v>13.452229299363058</v>
      </c>
      <c r="M13" s="49">
        <f>SUM(K13/Tableau26[[#This Row],[Nbr Actions]])</f>
        <v>9.3121019108280247</v>
      </c>
      <c r="N13" s="64">
        <v>934</v>
      </c>
      <c r="O13" s="51">
        <v>5.96</v>
      </c>
      <c r="P13" s="52">
        <f>SUM(Tableau26[[#This Row],[Capitalisation]]/Tableau26[[#This Row],[Prix actuel]])</f>
        <v>156.71140939597316</v>
      </c>
      <c r="Q13" s="53">
        <f>SUM((Tableau26[[#This Row],[Rev * FCF]]/Tableau26[[#This Row],[Capitalisation]]))</f>
        <v>0.22612419700214134</v>
      </c>
    </row>
    <row r="14" spans="2:17" x14ac:dyDescent="0.25">
      <c r="B14" s="40">
        <v>44997</v>
      </c>
      <c r="C14" s="41" t="s">
        <v>41</v>
      </c>
      <c r="D14" s="43">
        <v>44370</v>
      </c>
      <c r="E14" s="43">
        <v>0.23</v>
      </c>
      <c r="F14" s="43">
        <v>8</v>
      </c>
      <c r="G14" s="43">
        <v>100</v>
      </c>
      <c r="H14" s="44">
        <v>1123</v>
      </c>
      <c r="I14" s="45">
        <f>SUM(Tableau26[[#This Row],[Revenus]]*Tableau26[[#This Row],[FCF]])</f>
        <v>10205.1</v>
      </c>
      <c r="J14" s="46">
        <f>SUM(I14*Tableau26[[#This Row],[P.E.R]])</f>
        <v>81640.800000000003</v>
      </c>
      <c r="K14" s="47">
        <f>SUM(J14-Tableau26[[#This Row],[Dette Nette]])</f>
        <v>81540.800000000003</v>
      </c>
      <c r="L14" s="48">
        <f>SUM(Tableau26[[#This Row],[I * P.E.R]]/Tableau26[[#This Row],[Nbr Actions]])</f>
        <v>72.698842386464833</v>
      </c>
      <c r="M14" s="49">
        <f>SUM(K14/Tableau26[[#This Row],[Nbr Actions]])</f>
        <v>72.609795191451468</v>
      </c>
      <c r="N14" s="64">
        <v>73700</v>
      </c>
      <c r="O14" s="51">
        <v>60.25</v>
      </c>
      <c r="P14" s="52">
        <f>SUM(Tableau26[[#This Row],[Capitalisation]]/Tableau26[[#This Row],[Prix actuel]])</f>
        <v>1223.2365145228216</v>
      </c>
      <c r="Q14" s="53">
        <f>SUM((Tableau26[[#This Row],[Rev * FCF]]/Tableau26[[#This Row],[Capitalisation]]))</f>
        <v>0.13846811397557668</v>
      </c>
    </row>
    <row r="15" spans="2:17" x14ac:dyDescent="0.25">
      <c r="B15" s="40">
        <v>44999</v>
      </c>
      <c r="C15" s="41" t="s">
        <v>42</v>
      </c>
      <c r="D15" s="43">
        <v>8150</v>
      </c>
      <c r="E15" s="43">
        <v>0.08</v>
      </c>
      <c r="F15" s="43">
        <v>20</v>
      </c>
      <c r="G15" s="43">
        <v>2630</v>
      </c>
      <c r="H15" s="44">
        <v>59</v>
      </c>
      <c r="I15" s="45">
        <f>SUM(Tableau26[[#This Row],[Revenus]]*Tableau26[[#This Row],[FCF]])</f>
        <v>652</v>
      </c>
      <c r="J15" s="46">
        <f>SUM(I15*Tableau26[[#This Row],[P.E.R]])</f>
        <v>13040</v>
      </c>
      <c r="K15" s="47">
        <f>SUM(J15-Tableau26[[#This Row],[Dette Nette]])</f>
        <v>10410</v>
      </c>
      <c r="L15" s="48">
        <f>SUM(Tableau26[[#This Row],[I * P.E.R]]/Tableau26[[#This Row],[Nbr Actions]])</f>
        <v>221.01694915254237</v>
      </c>
      <c r="M15" s="49">
        <f>SUM(K15/Tableau26[[#This Row],[Nbr Actions]])</f>
        <v>176.4406779661017</v>
      </c>
      <c r="N15" s="64">
        <v>13110</v>
      </c>
      <c r="O15" s="51">
        <v>222.1</v>
      </c>
      <c r="P15" s="52">
        <f>SUM(Tableau26[[#This Row],[Capitalisation]]/Tableau26[[#This Row],[Prix actuel]])</f>
        <v>59.027465105808197</v>
      </c>
      <c r="Q15" s="53">
        <f>SUM((Tableau26[[#This Row],[Rev * FCF]]/Tableau26[[#This Row],[Capitalisation]]))</f>
        <v>4.9733028222730742E-2</v>
      </c>
    </row>
    <row r="16" spans="2:17" x14ac:dyDescent="0.25">
      <c r="B16" s="40">
        <v>45016</v>
      </c>
      <c r="C16" s="41" t="s">
        <v>43</v>
      </c>
      <c r="D16" s="43">
        <v>86390</v>
      </c>
      <c r="E16" s="43">
        <v>0.1</v>
      </c>
      <c r="F16" s="43">
        <v>25</v>
      </c>
      <c r="G16" s="43">
        <v>36140</v>
      </c>
      <c r="H16" s="43">
        <v>1376</v>
      </c>
      <c r="I16" s="45">
        <f>SUM(Tableau26[[#This Row],[Revenus]]*Tableau26[[#This Row],[FCF]])</f>
        <v>8639</v>
      </c>
      <c r="J16" s="46">
        <f>SUM(I16*Tableau26[[#This Row],[P.E.R]])</f>
        <v>215975</v>
      </c>
      <c r="K16" s="47">
        <f>SUM(J16-Tableau26[[#This Row],[Dette Nette]])</f>
        <v>179835</v>
      </c>
      <c r="L16" s="48">
        <f>SUM(Tableau26[[#This Row],[I * P.E.R]]/Tableau26[[#This Row],[Nbr Actions]])</f>
        <v>156.95857558139534</v>
      </c>
      <c r="M16" s="49">
        <f>SUM(K16/Tableau26[[#This Row],[Nbr Actions]])</f>
        <v>130.69404069767441</v>
      </c>
      <c r="N16" s="64">
        <v>250350</v>
      </c>
      <c r="O16" s="65">
        <v>181.93</v>
      </c>
      <c r="P16" s="52">
        <f>SUM(Tableau26[[#This Row],[Capitalisation]]/Tableau26[[#This Row],[Prix actuel]])</f>
        <v>1376.0787115923706</v>
      </c>
      <c r="Q16" s="53">
        <f>SUM((Tableau26[[#This Row],[Rev * FCF]]/Tableau26[[#This Row],[Capitalisation]]))</f>
        <v>3.4507689235070901E-2</v>
      </c>
    </row>
    <row r="17" spans="2:17" x14ac:dyDescent="0.25">
      <c r="B17" s="40">
        <v>45016</v>
      </c>
      <c r="C17" s="41" t="s">
        <v>44</v>
      </c>
      <c r="D17" s="43">
        <v>43000</v>
      </c>
      <c r="E17" s="43">
        <v>0.22</v>
      </c>
      <c r="F17" s="43">
        <v>25</v>
      </c>
      <c r="G17" s="43">
        <v>30650</v>
      </c>
      <c r="H17" s="43">
        <v>4700</v>
      </c>
      <c r="I17" s="45">
        <f>SUM(Tableau26[[#This Row],[Revenus]]*Tableau26[[#This Row],[FCF]])</f>
        <v>9460</v>
      </c>
      <c r="J17" s="46">
        <f>SUM(I17*Tableau26[[#This Row],[P.E.R]])</f>
        <v>236500</v>
      </c>
      <c r="K17" s="47">
        <f>SUM(J17-Tableau26[[#This Row],[Dette Nette]])</f>
        <v>205850</v>
      </c>
      <c r="L17" s="48">
        <f>SUM(Tableau26[[#This Row],[I * P.E.R]]/Tableau26[[#This Row],[Nbr Actions]])</f>
        <v>50.319148936170215</v>
      </c>
      <c r="M17" s="49">
        <f>SUM(K17/Tableau26[[#This Row],[Nbr Actions]])</f>
        <v>43.797872340425535</v>
      </c>
      <c r="N17" s="64">
        <v>268690</v>
      </c>
      <c r="O17" s="65">
        <v>57.17</v>
      </c>
      <c r="P17" s="52">
        <f>SUM(Tableau26[[#This Row],[Capitalisation]]/Tableau26[[#This Row],[Prix actuel]])</f>
        <v>4699.8425747769807</v>
      </c>
      <c r="Q17" s="53">
        <f>SUM((Tableau26[[#This Row],[Rev * FCF]]/Tableau26[[#This Row],[Capitalisation]]))</f>
        <v>3.5207860359522128E-2</v>
      </c>
    </row>
    <row r="18" spans="2:17" x14ac:dyDescent="0.25">
      <c r="B18" s="40">
        <v>45016</v>
      </c>
      <c r="C18" s="41" t="s">
        <v>45</v>
      </c>
      <c r="D18" s="43">
        <v>3340</v>
      </c>
      <c r="E18" s="43">
        <v>0.26</v>
      </c>
      <c r="F18" s="43">
        <v>40</v>
      </c>
      <c r="G18" s="43">
        <v>18490</v>
      </c>
      <c r="H18" s="43">
        <v>661</v>
      </c>
      <c r="I18" s="45">
        <f>SUM(Tableau26[[#This Row],[Revenus]]*Tableau26[[#This Row],[FCF]])</f>
        <v>868.4</v>
      </c>
      <c r="J18" s="46">
        <f>SUM(I18*Tableau26[[#This Row],[P.E.R]])</f>
        <v>34736</v>
      </c>
      <c r="K18" s="47">
        <f>SUM(J18-Tableau26[[#This Row],[Dette Nette]])</f>
        <v>16246</v>
      </c>
      <c r="L18" s="48">
        <f>SUM(Tableau26[[#This Row],[I * P.E.R]]/Tableau26[[#This Row],[Nbr Actions]])</f>
        <v>52.55068078668684</v>
      </c>
      <c r="M18" s="49">
        <f>SUM(K18/Tableau26[[#This Row],[Nbr Actions]])</f>
        <v>24.577912254160363</v>
      </c>
      <c r="N18" s="64">
        <v>41450</v>
      </c>
      <c r="O18" s="65">
        <v>62.72</v>
      </c>
      <c r="P18" s="52">
        <f>SUM(Tableau26[[#This Row],[Capitalisation]]/Tableau26[[#This Row],[Prix actuel]])</f>
        <v>660.8737244897959</v>
      </c>
      <c r="Q18" s="53">
        <f>SUM((Tableau26[[#This Row],[Rev * FCF]]/Tableau26[[#This Row],[Capitalisation]]))</f>
        <v>2.0950542822677925E-2</v>
      </c>
    </row>
    <row r="19" spans="2:17" x14ac:dyDescent="0.25">
      <c r="B19" s="40">
        <v>45047</v>
      </c>
      <c r="C19" s="41" t="s">
        <v>46</v>
      </c>
      <c r="D19" s="43">
        <v>80970</v>
      </c>
      <c r="E19" s="43">
        <v>0.18</v>
      </c>
      <c r="F19" s="43">
        <v>25</v>
      </c>
      <c r="G19" s="43">
        <v>29000</v>
      </c>
      <c r="H19" s="43">
        <v>2357</v>
      </c>
      <c r="I19" s="45">
        <f>SUM(Tableau26[[#This Row],[Revenus]]*Tableau26[[#This Row],[FCF]])</f>
        <v>14574.6</v>
      </c>
      <c r="J19" s="46">
        <f>SUM(I19*Tableau26[[#This Row],[P.E.R]])</f>
        <v>364365</v>
      </c>
      <c r="K19" s="47">
        <f>SUM(J19-Tableau26[[#This Row],[Dette Nette]])</f>
        <v>335365</v>
      </c>
      <c r="L19" s="48">
        <f>SUM(Tableau26[[#This Row],[I * P.E.R]]/Tableau26[[#This Row],[Nbr Actions]])</f>
        <v>154.588459906661</v>
      </c>
      <c r="M19" s="49">
        <f>SUM(K19/Tableau26[[#This Row],[Nbr Actions]])</f>
        <v>142.2846839202376</v>
      </c>
      <c r="N19" s="64">
        <v>369550</v>
      </c>
      <c r="O19" s="65">
        <v>156.79</v>
      </c>
      <c r="P19" s="52">
        <f>SUM(Tableau26[[#This Row],[Capitalisation]]/Tableau26[[#This Row],[Prix actuel]])</f>
        <v>2356.9742968301553</v>
      </c>
      <c r="Q19" s="53">
        <f>SUM((Tableau26[[#This Row],[Rev * FCF]]/Tableau26[[#This Row],[Capitalisation]]))</f>
        <v>3.9438776890813154E-2</v>
      </c>
    </row>
    <row r="20" spans="2:17" x14ac:dyDescent="0.25">
      <c r="B20" s="40">
        <v>45054</v>
      </c>
      <c r="C20" s="41" t="s">
        <v>47</v>
      </c>
      <c r="D20" s="43">
        <v>385100</v>
      </c>
      <c r="E20" s="43">
        <v>0.25</v>
      </c>
      <c r="F20" s="43">
        <v>26</v>
      </c>
      <c r="G20" s="43">
        <v>-56720</v>
      </c>
      <c r="H20" s="43">
        <v>15821</v>
      </c>
      <c r="I20" s="45">
        <f>SUM(Tableau26[[#This Row],[Revenus]]*Tableau26[[#This Row],[FCF]])</f>
        <v>96275</v>
      </c>
      <c r="J20" s="46">
        <f>SUM(I20*Tableau26[[#This Row],[P.E.R]])</f>
        <v>2503150</v>
      </c>
      <c r="K20" s="47">
        <f>SUM(J20-Tableau26[[#This Row],[Dette Nette]])</f>
        <v>2559870</v>
      </c>
      <c r="L20" s="48">
        <f>SUM(Tableau26[[#This Row],[I * P.E.R]]/Tableau26[[#This Row],[Nbr Actions]])</f>
        <v>158.21692686935086</v>
      </c>
      <c r="M20" s="49">
        <f>SUM(K20/Tableau26[[#This Row],[Nbr Actions]])</f>
        <v>161.8020352695784</v>
      </c>
      <c r="N20" s="64">
        <v>2740000</v>
      </c>
      <c r="O20" s="65">
        <v>173.19</v>
      </c>
      <c r="P20" s="52">
        <f>SUM(Tableau26[[#This Row],[Capitalisation]]/Tableau26[[#This Row],[Prix actuel]])</f>
        <v>15820.77487152838</v>
      </c>
      <c r="Q20" s="53">
        <f>SUM((Tableau26[[#This Row],[Rev * FCF]]/Tableau26[[#This Row],[Capitalisation]]))</f>
        <v>3.513686131386861E-2</v>
      </c>
    </row>
    <row r="21" spans="2:17" x14ac:dyDescent="0.25">
      <c r="B21" s="40">
        <v>45059</v>
      </c>
      <c r="C21" s="41" t="s">
        <v>48</v>
      </c>
      <c r="D21" s="43">
        <v>25759</v>
      </c>
      <c r="E21" s="43">
        <v>0.82</v>
      </c>
      <c r="F21" s="43">
        <v>7</v>
      </c>
      <c r="G21" s="43">
        <v>25560</v>
      </c>
      <c r="H21" s="43">
        <v>2499</v>
      </c>
      <c r="I21" s="45">
        <f>SUM(Tableau26[[#This Row],[Revenus]]*Tableau26[[#This Row],[FCF]])</f>
        <v>21122.379999999997</v>
      </c>
      <c r="J21" s="46">
        <f>SUM(I21*Tableau26[[#This Row],[P.E.R]])</f>
        <v>147856.65999999997</v>
      </c>
      <c r="K21" s="47">
        <f>SUM(J21-Tableau26[[#This Row],[Dette Nette]])</f>
        <v>122296.65999999997</v>
      </c>
      <c r="L21" s="48">
        <f>SUM(Tableau26[[#This Row],[I * P.E.R]]/Tableau26[[#This Row],[Nbr Actions]])</f>
        <v>59.166330532212875</v>
      </c>
      <c r="M21" s="49">
        <f>SUM(K21/Tableau26[[#This Row],[Nbr Actions]])</f>
        <v>48.938239295718276</v>
      </c>
      <c r="N21" s="64">
        <v>139330</v>
      </c>
      <c r="O21" s="65">
        <v>55.76</v>
      </c>
      <c r="P21" s="52">
        <f>SUM(Tableau26[[#This Row],[Capitalisation]]/Tableau26[[#This Row],[Prix actuel]])</f>
        <v>2498.7446197991394</v>
      </c>
      <c r="Q21" s="53">
        <f>SUM((Tableau26[[#This Row],[Rev * FCF]]/Tableau26[[#This Row],[Capitalisation]]))</f>
        <v>0.15159965549415055</v>
      </c>
    </row>
    <row r="22" spans="2:17" x14ac:dyDescent="0.25">
      <c r="B22" s="40">
        <v>45059</v>
      </c>
      <c r="C22" s="41" t="s">
        <v>49</v>
      </c>
      <c r="D22" s="43">
        <v>2110</v>
      </c>
      <c r="E22" s="43">
        <v>-0.53</v>
      </c>
      <c r="F22" s="43">
        <v>20</v>
      </c>
      <c r="G22" s="43">
        <v>673</v>
      </c>
      <c r="H22" s="43">
        <v>126</v>
      </c>
      <c r="I22" s="45">
        <f>SUM(Tableau26[[#This Row],[Revenus]]*Tableau26[[#This Row],[FCF]])</f>
        <v>-1118.3</v>
      </c>
      <c r="J22" s="46">
        <f>SUM(I22*Tableau26[[#This Row],[P.E.R]])</f>
        <v>-22366</v>
      </c>
      <c r="K22" s="47">
        <f>SUM(J22-Tableau26[[#This Row],[Dette Nette]])</f>
        <v>-23039</v>
      </c>
      <c r="L22" s="48">
        <f>SUM(Tableau26[[#This Row],[I * P.E.R]]/Tableau26[[#This Row],[Nbr Actions]])</f>
        <v>-177.50793650793651</v>
      </c>
      <c r="M22" s="49">
        <f>SUM(K22/Tableau26[[#This Row],[Nbr Actions]])</f>
        <v>-182.84920634920636</v>
      </c>
      <c r="N22" s="64">
        <v>3280</v>
      </c>
      <c r="O22" s="65">
        <v>26.09</v>
      </c>
      <c r="P22" s="52">
        <f>SUM(Tableau26[[#This Row],[Capitalisation]]/Tableau26[[#This Row],[Prix actuel]])</f>
        <v>125.71866615561518</v>
      </c>
      <c r="Q22" s="53">
        <f>SUM((Tableau26[[#This Row],[Rev * FCF]]/Tableau26[[#This Row],[Capitalisation]]))</f>
        <v>-0.34094512195121951</v>
      </c>
    </row>
  </sheetData>
  <mergeCells count="1">
    <mergeCell ref="B2:Q3"/>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4</vt:i4>
      </vt:variant>
    </vt:vector>
  </HeadingPairs>
  <TitlesOfParts>
    <vt:vector size="7" baseType="lpstr">
      <vt:lpstr>PEA</vt:lpstr>
      <vt:lpstr>CTO</vt:lpstr>
      <vt:lpstr>PrixAction</vt:lpstr>
      <vt:lpstr>invest</vt:lpstr>
      <vt:lpstr>ValoTotale</vt:lpstr>
      <vt:lpstr>value</vt:lpstr>
      <vt:lpstr>valueP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Auriat</dc:creator>
  <cp:lastModifiedBy>Alexandre Auriat</cp:lastModifiedBy>
  <dcterms:created xsi:type="dcterms:W3CDTF">2023-05-13T16:12:52Z</dcterms:created>
  <dcterms:modified xsi:type="dcterms:W3CDTF">2023-05-14T14:46:10Z</dcterms:modified>
</cp:coreProperties>
</file>