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han Khan\Documents\EXCEL PRACTICE\Intermediate Excel (DATA ANALYSIS)\"/>
    </mc:Choice>
  </mc:AlternateContent>
  <xr:revisionPtr revIDLastSave="0" documentId="13_ncr:1_{2E579D18-928B-4FB0-9634-DD59A01424BC}" xr6:coauthVersionLast="47" xr6:coauthVersionMax="47" xr10:uidLastSave="{00000000-0000-0000-0000-000000000000}"/>
  <bookViews>
    <workbookView xWindow="0" yWindow="0" windowWidth="14400" windowHeight="15600" firstSheet="4" activeTab="6" xr2:uid="{6B4EED37-497C-634C-864B-550DF14C92E4}"/>
  </bookViews>
  <sheets>
    <sheet name="Cover Page" sheetId="8" r:id="rId1"/>
    <sheet name="INDEX MATCH" sheetId="9" r:id="rId2"/>
    <sheet name="1 - Criteria" sheetId="3" r:id="rId3"/>
    <sheet name="2 - Multiple Criteria" sheetId="1" r:id="rId4"/>
    <sheet name="3 - Criteria Dynamic" sheetId="5" r:id="rId5"/>
    <sheet name="4 - Advanced" sheetId="6" r:id="rId6"/>
    <sheet name="5 - Bonu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7" l="1" a="1"/>
  <c r="C5" i="7" s="1"/>
  <c r="B33" i="6" a="1"/>
  <c r="B33" i="6" s="1"/>
  <c r="N10" i="9"/>
  <c r="C11" i="9" a="1"/>
  <c r="C11" i="9"/>
  <c r="K11" i="9"/>
  <c r="N11" i="9"/>
  <c r="C6" i="6" l="1" a="1"/>
  <c r="C6" i="6" s="1"/>
  <c r="G5" i="5" a="1"/>
  <c r="G5" i="5"/>
  <c r="H5" i="5" a="1"/>
  <c r="H5" i="5"/>
  <c r="G6" i="5" a="1"/>
  <c r="G6" i="5" s="1"/>
  <c r="H6" i="5" a="1"/>
  <c r="H6" i="5"/>
  <c r="H4" i="5" a="1"/>
  <c r="H4" i="5"/>
  <c r="G4" i="5" a="1"/>
  <c r="G4" i="5" s="1"/>
  <c r="D4" i="5"/>
  <c r="D5" i="5"/>
  <c r="D6" i="5"/>
  <c r="C5" i="5"/>
  <c r="C6" i="5"/>
  <c r="C4" i="5"/>
  <c r="E4" i="1" a="1"/>
  <c r="E4" i="1" s="1"/>
  <c r="C5" i="1"/>
  <c r="E4" i="3"/>
  <c r="C4" i="3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G12" i="5"/>
  <c r="G16" i="5" s="1"/>
  <c r="G20" i="5" s="1"/>
  <c r="G23" i="5" s="1"/>
  <c r="F12" i="5"/>
  <c r="F16" i="5" s="1"/>
  <c r="F20" i="5" s="1"/>
  <c r="F23" i="5" s="1"/>
  <c r="E12" i="5"/>
  <c r="E16" i="5" s="1"/>
  <c r="E20" i="5" s="1"/>
  <c r="E23" i="5" s="1"/>
  <c r="D12" i="5"/>
  <c r="D16" i="5" s="1"/>
  <c r="D20" i="5" s="1"/>
  <c r="D23" i="5" s="1"/>
  <c r="C12" i="5"/>
  <c r="C16" i="5" s="1"/>
  <c r="C20" i="5" s="1"/>
  <c r="C23" i="5" s="1"/>
  <c r="D9" i="5"/>
  <c r="E9" i="5" l="1"/>
  <c r="F9" i="5" s="1"/>
  <c r="G9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Ezhan Khan</author>
  </authors>
  <commentList>
    <comment ref="G3" authorId="0" shapeId="0" xr:uid="{34E27A2E-A691-4B93-9DB9-6895BE9DF34D}">
      <text>
        <r>
          <rPr>
            <b/>
            <sz val="9"/>
            <color indexed="81"/>
            <rFont val="Tahoma"/>
            <family val="2"/>
          </rPr>
          <t xml:space="preserve">AS USUAL! - Just do CORRECT 'Absolute' and 'Relative' Referencing </t>
        </r>
      </text>
    </comment>
    <comment ref="C4" authorId="0" shapeId="0" xr:uid="{4C9EA83F-5A0F-4222-91AA-49BE33F795AC}">
      <text>
        <r>
          <rPr>
            <b/>
            <sz val="9"/>
            <color indexed="81"/>
            <rFont val="Tahoma"/>
            <family val="2"/>
          </rPr>
          <t>USED APPROPRIATE 'Absolute' and 'Relative' Referencing DEPENDING on Values - so can be FILLED ACROSS and DOWN for OTHER VALUES!</t>
        </r>
      </text>
    </comment>
    <comment ref="E5" authorId="0" shapeId="0" xr:uid="{9FCF8A27-ACEA-4E35-B327-8C5024F8B762}">
      <text>
        <r>
          <rPr>
            <b/>
            <sz val="9"/>
            <color indexed="81"/>
            <rFont val="Tahoma"/>
            <family val="2"/>
          </rPr>
          <t>DYNAMICALLY MOVES to give results for OTHER Years and Gross Profit, Net Income TOO!)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<sst xmlns="http://schemas.openxmlformats.org/spreadsheetml/2006/main" count="200" uniqueCount="97">
  <si>
    <t>Country</t>
  </si>
  <si>
    <t>Sales</t>
  </si>
  <si>
    <t>Spain</t>
  </si>
  <si>
    <t>August</t>
  </si>
  <si>
    <t>January</t>
  </si>
  <si>
    <t>February</t>
  </si>
  <si>
    <t>March</t>
  </si>
  <si>
    <t>April</t>
  </si>
  <si>
    <t>May</t>
  </si>
  <si>
    <t>June</t>
  </si>
  <si>
    <t>July</t>
  </si>
  <si>
    <t>Italy</t>
  </si>
  <si>
    <t>France</t>
  </si>
  <si>
    <t>Portugal</t>
  </si>
  <si>
    <t>Belgium</t>
  </si>
  <si>
    <t>Holland</t>
  </si>
  <si>
    <t>Switzerland</t>
  </si>
  <si>
    <t>Austria</t>
  </si>
  <si>
    <t>Germany</t>
  </si>
  <si>
    <t>Countries</t>
  </si>
  <si>
    <t>Revenue</t>
  </si>
  <si>
    <t>Cost of revenue</t>
  </si>
  <si>
    <t>Gross profit</t>
  </si>
  <si>
    <t>Research and development</t>
  </si>
  <si>
    <t>Operating income</t>
  </si>
  <si>
    <t>Interest Expense</t>
  </si>
  <si>
    <t>Other income (expense)</t>
  </si>
  <si>
    <t>Income before taxes</t>
  </si>
  <si>
    <t>Provision for income taxes</t>
  </si>
  <si>
    <t>Net income</t>
  </si>
  <si>
    <t>Gross Profit</t>
  </si>
  <si>
    <t>Net Income</t>
  </si>
  <si>
    <t>USD in millions</t>
  </si>
  <si>
    <t>Income Statement</t>
  </si>
  <si>
    <t>Bulgaria</t>
  </si>
  <si>
    <t>Greece</t>
  </si>
  <si>
    <t>Poland</t>
  </si>
  <si>
    <t>Norway</t>
  </si>
  <si>
    <t>Sweden</t>
  </si>
  <si>
    <t>Romania</t>
  </si>
  <si>
    <t>Iceland</t>
  </si>
  <si>
    <t>Finland</t>
  </si>
  <si>
    <t>Albania</t>
  </si>
  <si>
    <t>Serbia</t>
  </si>
  <si>
    <t>Ireland</t>
  </si>
  <si>
    <t>Country:</t>
  </si>
  <si>
    <t>Sales:</t>
  </si>
  <si>
    <t>Month:</t>
  </si>
  <si>
    <t>Dynamic Index Match</t>
  </si>
  <si>
    <t>Multiple Criteria Index Match</t>
  </si>
  <si>
    <t>Simple Index Match</t>
  </si>
  <si>
    <t>General and administrative</t>
  </si>
  <si>
    <t>Year:</t>
  </si>
  <si>
    <t>Advanced IndexMatch</t>
  </si>
  <si>
    <t>Salesperson</t>
  </si>
  <si>
    <t>Salesperson:</t>
  </si>
  <si>
    <t>Bonus Scenario</t>
  </si>
  <si>
    <t>Steven</t>
  </si>
  <si>
    <t>Billy</t>
  </si>
  <si>
    <t>Arturo</t>
  </si>
  <si>
    <t>David</t>
  </si>
  <si>
    <t>Jaidyn</t>
  </si>
  <si>
    <t>Bruno</t>
  </si>
  <si>
    <t>Franklin</t>
  </si>
  <si>
    <t>Lucia</t>
  </si>
  <si>
    <t>Index Match Tutorial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</si>
  <si>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</si>
  <si>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and Finance Course</t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</si>
  <si>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</si>
  <si>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</si>
  <si>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</si>
  <si>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</si>
  <si>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XLOOKUP = BETTER!</t>
  </si>
  <si>
    <t>XLOOKUP Way</t>
  </si>
  <si>
    <t>XLOOKUP WAY:</t>
  </si>
  <si>
    <t xml:space="preserve"> </t>
  </si>
  <si>
    <t>Now, have '3 CRITERIA' - so use '&amp;' to COMBINE the 2 LAST Criteria IN our LAST 'MATCH()' - COOL!</t>
  </si>
  <si>
    <t>Did with 'INDEX' and 'MATCH' here</t>
  </si>
  <si>
    <t>HERE Did this with 'XLOOKUP' 
Showing it Can be Done this way</t>
  </si>
  <si>
    <t>Match ONLY gives POSITION/INDEX of the Value WITHIN a Given ARRAY</t>
  </si>
  <si>
    <t>Q2</t>
  </si>
  <si>
    <t>Quarter</t>
  </si>
  <si>
    <t xml:space="preserve">Match: </t>
  </si>
  <si>
    <t>YouTube</t>
  </si>
  <si>
    <t>Service</t>
  </si>
  <si>
    <t>TikTok</t>
  </si>
  <si>
    <t>Netflix</t>
  </si>
  <si>
    <t>Disney +</t>
  </si>
  <si>
    <t>Q4</t>
  </si>
  <si>
    <t>Q3</t>
  </si>
  <si>
    <t>Q1</t>
  </si>
  <si>
    <t>Streaming Service</t>
  </si>
  <si>
    <t>2021 Revenue by Quarter (in $ billions)</t>
  </si>
  <si>
    <t>AGAIN - CAN use '&amp;' to Specify 2 Criteria for the' NESTED' XLOOKUP</t>
  </si>
  <si>
    <t>What if MULTIPLE Values with SAME NAME?</t>
  </si>
  <si>
    <t>(e.g. Here, have 'Steven' MULTIPLE TIMES!)</t>
  </si>
  <si>
    <t>(CANNOT do INDEX-MATCH, so? use SUMFILTER (Covered in Previous Tutorial too!)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</si>
</sst>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mmm"/>
    <numFmt numFmtId="165" formatCode="_(* #,##0_);_(* \(#,##0\);_(* &quot;-&quot;??_);_(@_)"/>
    <numFmt numFmtId="166" formatCode="_-* #,##0_-;\-* #,##0_-;_-* &quot;-&quot;??_-;_-@_-"/>
    <numFmt numFmtId="167" formatCode="_-[$$-409]* #,##0.00_ ;_-[$$-409]* \-#,##0.00\ ;_-[$$-409]* &quot;-&quot;??_ ;_-@_ "/>
    <numFmt numFmtId="168" formatCode="_-&quot;$&quot;* #,##0.00_-;\-&quot;$&quot;* #,##0.00_-;_-&quot;$&quot;* &quot;-&quot;??_-;_-@_-"/>
  </numFmts>
  <fonts count="2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b/>
      <sz val="11"/>
      <color theme="1"/>
      <name val="Calibri (Body)"/>
    </font>
    <font>
      <sz val="11"/>
      <color rgb="FF000000"/>
      <name val="Calibri (Body)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  <font>
      <b/>
      <sz val="9"/>
      <color indexed="81"/>
      <name val="Tahoma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</cellStyleXfs>
  <cellXfs count="62">
    <xf numFmtId="0" fontId="0" fillId="0" borderId="0" xfId="0"/>
    <xf numFmtId="0" fontId="5" fillId="2" borderId="0" xfId="0" applyFont="1" applyFill="1" applyAlignment="1">
      <alignment vertical="center"/>
    </xf>
    <xf numFmtId="164" fontId="5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4" fillId="0" borderId="0" xfId="0" applyFont="1"/>
    <xf numFmtId="166" fontId="0" fillId="0" borderId="0" xfId="1" applyNumberFormat="1" applyFont="1"/>
    <xf numFmtId="0" fontId="4" fillId="0" borderId="2" xfId="0" applyFont="1" applyBorder="1"/>
    <xf numFmtId="166" fontId="0" fillId="0" borderId="2" xfId="1" applyNumberFormat="1" applyFont="1" applyBorder="1"/>
    <xf numFmtId="166" fontId="2" fillId="0" borderId="2" xfId="1" applyNumberFormat="1" applyFont="1" applyBorder="1"/>
    <xf numFmtId="0" fontId="0" fillId="3" borderId="0" xfId="0" applyFill="1"/>
    <xf numFmtId="165" fontId="7" fillId="5" borderId="1" xfId="0" applyNumberFormat="1" applyFont="1" applyFill="1" applyBorder="1" applyAlignment="1">
      <alignment vertical="center"/>
    </xf>
    <xf numFmtId="166" fontId="0" fillId="0" borderId="0" xfId="1" applyNumberFormat="1" applyFont="1" applyBorder="1"/>
    <xf numFmtId="165" fontId="8" fillId="0" borderId="0" xfId="0" applyNumberFormat="1" applyFont="1" applyAlignment="1">
      <alignment vertic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10" fillId="5" borderId="1" xfId="0" applyFont="1" applyFill="1" applyBorder="1" applyAlignment="1">
      <alignment horizontal="right"/>
    </xf>
    <xf numFmtId="0" fontId="11" fillId="4" borderId="0" xfId="0" applyFont="1" applyFill="1" applyAlignment="1">
      <alignment horizontal="center"/>
    </xf>
    <xf numFmtId="0" fontId="9" fillId="3" borderId="0" xfId="0" applyFont="1" applyFill="1" applyAlignment="1">
      <alignment vertical="center"/>
    </xf>
    <xf numFmtId="164" fontId="9" fillId="3" borderId="0" xfId="0" applyNumberFormat="1" applyFont="1" applyFill="1" applyAlignment="1">
      <alignment horizontal="center" vertical="center"/>
    </xf>
    <xf numFmtId="0" fontId="0" fillId="0" borderId="6" xfId="0" applyBorder="1"/>
    <xf numFmtId="0" fontId="13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4" fillId="0" borderId="0" xfId="0" applyFont="1" applyAlignment="1">
      <alignment horizontal="center" vertical="center"/>
    </xf>
    <xf numFmtId="0" fontId="0" fillId="0" borderId="10" xfId="0" applyBorder="1"/>
    <xf numFmtId="0" fontId="2" fillId="0" borderId="9" xfId="0" applyFont="1" applyBorder="1"/>
    <xf numFmtId="0" fontId="15" fillId="0" borderId="0" xfId="0" applyFont="1" applyAlignment="1">
      <alignment horizontal="center"/>
    </xf>
    <xf numFmtId="0" fontId="2" fillId="0" borderId="10" xfId="0" applyFont="1" applyBorder="1"/>
    <xf numFmtId="0" fontId="2" fillId="3" borderId="0" xfId="0" applyFont="1" applyFill="1"/>
    <xf numFmtId="0" fontId="2" fillId="0" borderId="0" xfId="0" applyFont="1"/>
    <xf numFmtId="0" fontId="0" fillId="0" borderId="9" xfId="0" applyBorder="1" applyAlignment="1">
      <alignment vertical="center"/>
    </xf>
    <xf numFmtId="0" fontId="17" fillId="6" borderId="11" xfId="2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3" borderId="0" xfId="0" applyFill="1" applyAlignment="1">
      <alignment vertical="center"/>
    </xf>
    <xf numFmtId="0" fontId="18" fillId="0" borderId="0" xfId="2" applyFont="1" applyFill="1" applyBorder="1"/>
    <xf numFmtId="0" fontId="10" fillId="0" borderId="12" xfId="0" applyFont="1" applyBorder="1"/>
    <xf numFmtId="0" fontId="0" fillId="0" borderId="0" xfId="0" applyAlignment="1">
      <alignment vertical="top" wrapText="1"/>
    </xf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5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0" fillId="0" borderId="0" xfId="0" applyFont="1"/>
    <xf numFmtId="3" fontId="9" fillId="0" borderId="0" xfId="0" applyNumberFormat="1" applyFont="1"/>
    <xf numFmtId="0" fontId="20" fillId="0" borderId="0" xfId="0" applyFont="1"/>
    <xf numFmtId="0" fontId="21" fillId="0" borderId="0" xfId="0" applyFont="1"/>
    <xf numFmtId="3" fontId="2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3"/>
    <xf numFmtId="0" fontId="22" fillId="0" borderId="0" xfId="3" applyFont="1"/>
    <xf numFmtId="2" fontId="1" fillId="0" borderId="0" xfId="3" applyNumberFormat="1"/>
    <xf numFmtId="0" fontId="10" fillId="0" borderId="0" xfId="3" applyFont="1"/>
    <xf numFmtId="0" fontId="22" fillId="0" borderId="0" xfId="3" applyFont="1" applyAlignment="1">
      <alignment horizontal="center" wrapText="1"/>
    </xf>
    <xf numFmtId="167" fontId="1" fillId="0" borderId="0" xfId="3" applyNumberFormat="1"/>
    <xf numFmtId="0" fontId="1" fillId="0" borderId="0" xfId="3" applyAlignment="1">
      <alignment horizontal="center" vertical="center"/>
    </xf>
    <xf numFmtId="0" fontId="1" fillId="0" borderId="0" xfId="3" applyAlignment="1">
      <alignment horizontal="center"/>
    </xf>
    <xf numFmtId="168" fontId="0" fillId="0" borderId="0" xfId="4" applyFont="1"/>
    <xf numFmtId="0" fontId="1" fillId="0" borderId="0" xfId="3" applyAlignment="1">
      <alignment horizontal="center"/>
    </xf>
  </cellXfs>
  <cellStyles count="5">
    <cellStyle name="Comma" xfId="1" builtinId="3"/>
    <cellStyle name="Currency 2" xfId="4" xr:uid="{1A5E8961-390B-449F-95BB-34D91BA745E1}"/>
    <cellStyle name="Hyperlink" xfId="2" builtinId="8"/>
    <cellStyle name="Normal" xfId="0" builtinId="0"/>
    <cellStyle name="Normal 2" xfId="3" xr:uid="{4D60BA78-E87B-4541-A910-EA439AFD6485}"/>
  </cellStyles>
  <dxfs count="0"/>
  <tableStyles count="0" defaultTableStyle="TableStyleMedium2" defaultPivotStyle="PivotStyleLight16"/>
  <colors>
    <mruColors>
      <color rgb="FF293D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2209032</xdr:colOff>
      <xdr:row>3</xdr:row>
      <xdr:rowOff>50217</xdr:rowOff>
    </xdr:from>
    <xdr:ext cx="3204694" cy="1114911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085B13-6778-42DB-B424-86C2ECC8F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2232" y="1612317"/>
          <a:ext cx="3204694" cy="11149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excel-for-business-financ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3178-2774-4F99-91E9-6420FF4A9D09}">
  <dimension ref="B3:D16"/>
  <sheetViews>
    <sheetView showGridLines="0" zoomScale="70" zoomScaleNormal="70" workbookViewId="0">
      <selection activeCell="G4" sqref="G4"/>
    </sheetView>
  </sheetViews>
  <sheetFormatPr defaultColWidth="10.875" defaultRowHeight="15.75"/>
  <cols>
    <col min="1" max="1" width="10.875" style="10"/>
    <col min="2" max="2" width="8.5" style="10" customWidth="1"/>
    <col min="3" max="3" width="102.625" style="10" bestFit="1" customWidth="1"/>
    <col min="4" max="4" width="9.5" style="10" customWidth="1"/>
    <col min="5" max="16384" width="10.875" style="10"/>
  </cols>
  <sheetData>
    <row r="3" spans="2:4" ht="92.25">
      <c r="B3" s="20"/>
      <c r="C3" s="21" t="s">
        <v>65</v>
      </c>
      <c r="D3" s="22"/>
    </row>
    <row r="4" spans="2:4" ht="54" customHeight="1">
      <c r="B4" s="23"/>
      <c r="C4" s="24"/>
      <c r="D4" s="25"/>
    </row>
    <row r="5" spans="2:4" ht="32.1" customHeight="1">
      <c r="B5" s="23"/>
      <c r="C5" s="24"/>
      <c r="D5" s="25"/>
    </row>
    <row r="6" spans="2:4">
      <c r="B6" s="23"/>
      <c r="C6"/>
      <c r="D6" s="25"/>
    </row>
    <row r="7" spans="2:4" s="29" customFormat="1" ht="21">
      <c r="B7" s="26"/>
      <c r="C7" s="27" t="s">
        <v>66</v>
      </c>
      <c r="D7" s="28"/>
    </row>
    <row r="8" spans="2:4" s="29" customFormat="1">
      <c r="B8" s="26"/>
      <c r="C8" s="30"/>
      <c r="D8" s="28"/>
    </row>
    <row r="9" spans="2:4" s="34" customFormat="1" ht="26.25">
      <c r="B9" s="31"/>
      <c r="C9" s="32" t="s">
        <v>67</v>
      </c>
      <c r="D9" s="33"/>
    </row>
    <row r="10" spans="2:4">
      <c r="B10" s="23"/>
      <c r="C10"/>
      <c r="D10" s="25"/>
    </row>
    <row r="11" spans="2:4" ht="18.75">
      <c r="B11" s="23"/>
      <c r="C11" s="35" t="s">
        <v>68</v>
      </c>
      <c r="D11" s="25"/>
    </row>
    <row r="12" spans="2:4">
      <c r="B12" s="23"/>
      <c r="C12"/>
      <c r="D12" s="25"/>
    </row>
    <row r="13" spans="2:4">
      <c r="B13" s="23"/>
      <c r="C13" s="36" t="s">
        <v>69</v>
      </c>
      <c r="D13" s="25"/>
    </row>
    <row r="14" spans="2:4">
      <c r="B14" s="23"/>
      <c r="C14" t="s">
        <v>70</v>
      </c>
      <c r="D14" s="25"/>
    </row>
    <row r="15" spans="2:4" ht="31.5">
      <c r="B15" s="23"/>
      <c r="C15" s="37" t="s">
        <v>71</v>
      </c>
      <c r="D15" s="25"/>
    </row>
    <row r="16" spans="2:4">
      <c r="B16" s="38"/>
      <c r="C16" s="39"/>
      <c r="D16" s="40"/>
    </row>
  </sheetData>
  <sheetProtection algorithmName="SHA-512" hashValue="zciovkb04NHjuzXCO45kktUhaiNXruIG1qU0tTkqI3D6n+ELgBEfG3hx1I9oUxq07UZIxvS3RSCMKDpg3YyjKg==" saltValue="wsvb0/lQu2DtFLpksXDDnw==" spinCount="100000" sheet="1" objects="1" scenarios="1"/>
  <hyperlinks>
    <hyperlink ref="C11" r:id="rId1" display="Made by Kenji Explains" xr:uid="{B3C40D32-18F6-4BDC-8474-90E31014A9B7}"/>
    <hyperlink ref="C9" r:id="rId2" display="START new Excel features " xr:uid="{EA2FFD89-0645-4E17-B45D-A409CE80FC79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6913-D162-4F0D-979E-27B775CEF843}">
  <dimension ref="A1:O13"/>
  <sheetViews>
    <sheetView workbookViewId="0">
      <selection activeCell="E21" sqref="E21"/>
    </sheetView>
  </sheetViews>
  <sheetFormatPr defaultRowHeight="15"/>
  <cols>
    <col min="1" max="1" width="14.875" style="52" bestFit="1" customWidth="1"/>
    <col min="2" max="3" width="9" style="52"/>
    <col min="4" max="4" width="8.25" style="52" bestFit="1" customWidth="1"/>
    <col min="5" max="8" width="9" style="52"/>
    <col min="9" max="9" width="14.875" style="52" bestFit="1" customWidth="1"/>
    <col min="10" max="16384" width="9" style="52"/>
  </cols>
  <sheetData>
    <row r="1" spans="1:15">
      <c r="A1" s="61" t="s">
        <v>92</v>
      </c>
      <c r="B1" s="61"/>
      <c r="C1" s="61"/>
      <c r="D1" s="61"/>
      <c r="E1" s="61"/>
      <c r="I1" s="61" t="s">
        <v>92</v>
      </c>
      <c r="J1" s="61"/>
      <c r="K1" s="61"/>
      <c r="L1" s="61"/>
      <c r="M1" s="61"/>
    </row>
    <row r="3" spans="1:15">
      <c r="A3" s="55" t="s">
        <v>91</v>
      </c>
      <c r="B3" s="55" t="s">
        <v>90</v>
      </c>
      <c r="C3" s="55" t="s">
        <v>80</v>
      </c>
      <c r="D3" s="55" t="s">
        <v>89</v>
      </c>
      <c r="E3" s="55" t="s">
        <v>88</v>
      </c>
      <c r="I3" s="55" t="s">
        <v>91</v>
      </c>
      <c r="J3" s="55" t="s">
        <v>90</v>
      </c>
      <c r="K3" s="55" t="s">
        <v>80</v>
      </c>
      <c r="L3" s="55" t="s">
        <v>89</v>
      </c>
      <c r="M3" s="55" t="s">
        <v>88</v>
      </c>
    </row>
    <row r="4" spans="1:15" ht="15.75">
      <c r="A4" s="52" t="s">
        <v>86</v>
      </c>
      <c r="B4" s="60">
        <v>7.16</v>
      </c>
      <c r="C4" s="60">
        <v>7.34</v>
      </c>
      <c r="D4" s="60">
        <v>7.43</v>
      </c>
      <c r="E4" s="60">
        <v>7.71</v>
      </c>
      <c r="I4" s="52" t="s">
        <v>87</v>
      </c>
      <c r="J4" s="60">
        <v>0.999</v>
      </c>
      <c r="K4" s="60">
        <v>1.1100000000000001</v>
      </c>
      <c r="L4" s="60">
        <v>1.24</v>
      </c>
      <c r="M4" s="60">
        <v>1.44</v>
      </c>
    </row>
    <row r="5" spans="1:15" ht="15.75">
      <c r="A5" s="52" t="s">
        <v>87</v>
      </c>
      <c r="B5" s="60">
        <v>0.999</v>
      </c>
      <c r="C5" s="60">
        <v>1.1100000000000001</v>
      </c>
      <c r="D5" s="60">
        <v>1.24</v>
      </c>
      <c r="E5" s="60">
        <v>1.44</v>
      </c>
      <c r="I5" s="52" t="s">
        <v>86</v>
      </c>
      <c r="J5" s="60">
        <v>7.16</v>
      </c>
      <c r="K5" s="60">
        <v>7.34</v>
      </c>
      <c r="L5" s="60">
        <v>7.43</v>
      </c>
      <c r="M5" s="60">
        <v>7.71</v>
      </c>
    </row>
    <row r="6" spans="1:15" ht="15.75">
      <c r="A6" s="52" t="s">
        <v>85</v>
      </c>
      <c r="B6" s="60">
        <v>0.81399999999999995</v>
      </c>
      <c r="C6" s="60">
        <v>1.0960000000000001</v>
      </c>
      <c r="D6" s="60">
        <v>1.208</v>
      </c>
      <c r="E6" s="60">
        <v>1.579</v>
      </c>
      <c r="I6" s="52" t="s">
        <v>85</v>
      </c>
      <c r="J6" s="60">
        <v>0.81399999999999995</v>
      </c>
      <c r="K6" s="60">
        <v>1.0960000000000001</v>
      </c>
      <c r="L6" s="60">
        <v>1.208</v>
      </c>
      <c r="M6" s="60">
        <v>1.579</v>
      </c>
    </row>
    <row r="7" spans="1:15" ht="15.75">
      <c r="A7" s="52" t="s">
        <v>83</v>
      </c>
      <c r="B7" s="60">
        <v>6</v>
      </c>
      <c r="C7" s="60">
        <v>7</v>
      </c>
      <c r="D7" s="60">
        <v>7.2</v>
      </c>
      <c r="E7" s="60">
        <v>8.6300000000000008</v>
      </c>
      <c r="I7" s="52" t="s">
        <v>83</v>
      </c>
      <c r="J7" s="60">
        <v>6</v>
      </c>
      <c r="K7" s="60">
        <v>7</v>
      </c>
      <c r="L7" s="60">
        <v>7.2</v>
      </c>
      <c r="M7" s="60">
        <v>8.6300000000000008</v>
      </c>
    </row>
    <row r="9" spans="1:15">
      <c r="B9" s="55" t="s">
        <v>84</v>
      </c>
      <c r="C9" s="52" t="s">
        <v>83</v>
      </c>
      <c r="J9" s="55" t="s">
        <v>84</v>
      </c>
      <c r="K9" s="59" t="s">
        <v>83</v>
      </c>
      <c r="N9" s="52" t="s">
        <v>82</v>
      </c>
    </row>
    <row r="10" spans="1:15">
      <c r="B10" s="55" t="s">
        <v>81</v>
      </c>
      <c r="C10" s="52" t="s">
        <v>80</v>
      </c>
      <c r="D10" s="52" t="s">
        <v>75</v>
      </c>
      <c r="J10" s="55" t="s">
        <v>81</v>
      </c>
      <c r="K10" s="58" t="s">
        <v>80</v>
      </c>
      <c r="N10" s="52">
        <f>MATCH(K9,I4:I7)</f>
        <v>4</v>
      </c>
      <c r="O10" s="53" t="s">
        <v>79</v>
      </c>
    </row>
    <row r="11" spans="1:15">
      <c r="B11" s="55" t="s">
        <v>20</v>
      </c>
      <c r="C11" s="57" cm="1">
        <f t="array" ref="C11">_xlfn.XLOOKUP(C9,A4:A7,_xlfn.XLOOKUP(C10,B3:E3,B4:E7))</f>
        <v>7</v>
      </c>
      <c r="D11" s="56" t="s">
        <v>78</v>
      </c>
      <c r="E11" s="56"/>
      <c r="F11" s="56"/>
      <c r="J11" s="55" t="s">
        <v>20</v>
      </c>
      <c r="K11" s="54">
        <f>INDEX(J4:M7,MATCH(K9,I4:I7),MATCH(K10,J3:M3))</f>
        <v>7</v>
      </c>
      <c r="N11" s="52">
        <f>MATCH(K10,J3:M3)</f>
        <v>2</v>
      </c>
    </row>
    <row r="13" spans="1:15">
      <c r="J13" s="53" t="s">
        <v>77</v>
      </c>
    </row>
  </sheetData>
  <mergeCells count="3">
    <mergeCell ref="A1:E1"/>
    <mergeCell ref="D11:F11"/>
    <mergeCell ref="I1:M1"/>
  </mergeCells>
  <dataValidations count="4">
    <dataValidation type="list" allowBlank="1" showInputMessage="1" showErrorMessage="1" sqref="K9" xr:uid="{EFB34406-D2DF-4CB8-AB64-73785DED762F}">
      <formula1>$I$4:$I$7</formula1>
    </dataValidation>
    <dataValidation type="list" allowBlank="1" showInputMessage="1" showErrorMessage="1" sqref="K10" xr:uid="{10D0A97C-E7D7-4C90-AB7B-AF956DB75537}">
      <formula1>$J$3:$M$3</formula1>
    </dataValidation>
    <dataValidation type="list" allowBlank="1" showInputMessage="1" showErrorMessage="1" sqref="C10" xr:uid="{C98D06D7-0DB1-4F2C-9A01-087E96F41AEA}">
      <formula1>$B$3:$E$3</formula1>
    </dataValidation>
    <dataValidation type="list" allowBlank="1" showInputMessage="1" showErrorMessage="1" sqref="C9" xr:uid="{93DB5B3C-F533-4886-B237-AE3A35A19578}">
      <formula1>$A$4:$A$7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2D5B-FB84-2A43-B4A9-C14A1F477F60}">
  <dimension ref="B2:E26"/>
  <sheetViews>
    <sheetView showGridLines="0" topLeftCell="B1" zoomScale="200" zoomScaleNormal="200" workbookViewId="0">
      <selection activeCell="B4" sqref="B4"/>
    </sheetView>
  </sheetViews>
  <sheetFormatPr defaultColWidth="10.875" defaultRowHeight="15"/>
  <cols>
    <col min="1" max="1" width="4.375" style="15" customWidth="1"/>
    <col min="2" max="2" width="10" style="15" bestFit="1" customWidth="1"/>
    <col min="3" max="3" width="8.625" style="15" bestFit="1" customWidth="1"/>
    <col min="4" max="16384" width="10.875" style="15"/>
  </cols>
  <sheetData>
    <row r="2" spans="2:5">
      <c r="B2" s="41" t="s">
        <v>50</v>
      </c>
      <c r="C2" s="41"/>
    </row>
    <row r="3" spans="2:5">
      <c r="B3" s="14" t="s">
        <v>45</v>
      </c>
      <c r="C3" s="14" t="s">
        <v>13</v>
      </c>
      <c r="E3" s="46" t="s">
        <v>72</v>
      </c>
    </row>
    <row r="4" spans="2:5">
      <c r="B4" s="16" t="s">
        <v>46</v>
      </c>
      <c r="C4" s="11">
        <f>INDEX(C7:C26,MATCH(C3,B7:B26,0))</f>
        <v>65468</v>
      </c>
      <c r="E4" s="15">
        <f>_xlfn.XLOOKUP(C3,B7:B26,C7:C26,"Not Here",0,1)</f>
        <v>65468</v>
      </c>
    </row>
    <row r="6" spans="2:5">
      <c r="B6" s="1" t="s">
        <v>19</v>
      </c>
      <c r="C6" s="2" t="s">
        <v>1</v>
      </c>
    </row>
    <row r="7" spans="2:5">
      <c r="B7" s="3" t="s">
        <v>2</v>
      </c>
      <c r="C7" s="4">
        <v>92799</v>
      </c>
    </row>
    <row r="8" spans="2:5">
      <c r="B8" s="3" t="s">
        <v>11</v>
      </c>
      <c r="C8" s="4">
        <v>666566</v>
      </c>
    </row>
    <row r="9" spans="2:5">
      <c r="B9" s="3" t="s">
        <v>12</v>
      </c>
      <c r="C9" s="4">
        <v>99127</v>
      </c>
    </row>
    <row r="10" spans="2:5">
      <c r="B10" s="3" t="s">
        <v>13</v>
      </c>
      <c r="C10" s="4">
        <v>65468</v>
      </c>
    </row>
    <row r="11" spans="2:5">
      <c r="B11" s="3" t="s">
        <v>14</v>
      </c>
      <c r="C11" s="4">
        <v>18856</v>
      </c>
    </row>
    <row r="12" spans="2:5">
      <c r="B12" s="3" t="s">
        <v>15</v>
      </c>
      <c r="C12" s="4">
        <v>7648</v>
      </c>
    </row>
    <row r="13" spans="2:5">
      <c r="B13" s="3" t="s">
        <v>16</v>
      </c>
      <c r="C13" s="4">
        <v>9865</v>
      </c>
    </row>
    <row r="14" spans="2:5">
      <c r="B14" s="3" t="s">
        <v>17</v>
      </c>
      <c r="C14" s="4">
        <v>11061</v>
      </c>
    </row>
    <row r="15" spans="2:5">
      <c r="B15" s="3" t="s">
        <v>18</v>
      </c>
      <c r="C15" s="4">
        <v>78305</v>
      </c>
    </row>
    <row r="16" spans="2:5">
      <c r="B16" s="3" t="s">
        <v>34</v>
      </c>
      <c r="C16" s="4">
        <v>122473.39104000002</v>
      </c>
    </row>
    <row r="17" spans="2:3">
      <c r="B17" s="3" t="s">
        <v>35</v>
      </c>
      <c r="C17" s="4">
        <v>80887.023360000007</v>
      </c>
    </row>
    <row r="18" spans="2:3">
      <c r="B18" s="3" t="s">
        <v>36</v>
      </c>
      <c r="C18" s="4">
        <v>23296.965120000001</v>
      </c>
    </row>
    <row r="19" spans="2:3">
      <c r="B19" s="3" t="s">
        <v>37</v>
      </c>
      <c r="C19" s="4">
        <v>9449.2569600000006</v>
      </c>
    </row>
    <row r="20" spans="2:3">
      <c r="B20" s="3" t="s">
        <v>38</v>
      </c>
      <c r="C20" s="4">
        <v>12188.4048</v>
      </c>
    </row>
    <row r="21" spans="2:3">
      <c r="B21" s="3" t="s">
        <v>39</v>
      </c>
      <c r="C21" s="4">
        <v>13666.086720000001</v>
      </c>
    </row>
    <row r="22" spans="2:3">
      <c r="B22" s="3" t="s">
        <v>40</v>
      </c>
      <c r="C22" s="4">
        <v>96747.39360000001</v>
      </c>
    </row>
    <row r="23" spans="2:3">
      <c r="B23" s="3" t="s">
        <v>41</v>
      </c>
      <c r="C23" s="4">
        <v>8681.2000000000007</v>
      </c>
    </row>
    <row r="24" spans="2:3">
      <c r="B24" s="3" t="s">
        <v>42</v>
      </c>
      <c r="C24" s="4">
        <v>9733.68</v>
      </c>
    </row>
    <row r="25" spans="2:3">
      <c r="B25" s="3" t="s">
        <v>43</v>
      </c>
      <c r="C25" s="4">
        <v>68908.399999999994</v>
      </c>
    </row>
    <row r="26" spans="2:3">
      <c r="B26" s="3" t="s">
        <v>44</v>
      </c>
      <c r="C26" s="4">
        <v>20499.130080000003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8B32-E438-E442-A8A3-ABAE62A622FF}">
  <dimension ref="B2:J27"/>
  <sheetViews>
    <sheetView showGridLines="0" topLeftCell="B1" zoomScale="190" zoomScaleNormal="190" workbookViewId="0">
      <selection activeCell="E4" sqref="E4"/>
    </sheetView>
  </sheetViews>
  <sheetFormatPr defaultColWidth="10.875" defaultRowHeight="15"/>
  <cols>
    <col min="1" max="1" width="4.875" style="15" customWidth="1"/>
    <col min="2" max="3" width="12.5" style="15" customWidth="1"/>
    <col min="4" max="4" width="10.875" style="15"/>
    <col min="5" max="5" width="12.25" style="15" bestFit="1" customWidth="1"/>
    <col min="6" max="16384" width="10.875" style="15"/>
  </cols>
  <sheetData>
    <row r="2" spans="2:10">
      <c r="B2" s="41" t="s">
        <v>49</v>
      </c>
      <c r="C2" s="41"/>
    </row>
    <row r="3" spans="2:10">
      <c r="B3" s="14" t="s">
        <v>45</v>
      </c>
      <c r="C3" s="14" t="s">
        <v>13</v>
      </c>
      <c r="E3" s="46" t="s">
        <v>73</v>
      </c>
    </row>
    <row r="4" spans="2:10">
      <c r="B4" s="14" t="s">
        <v>47</v>
      </c>
      <c r="C4" s="14" t="s">
        <v>4</v>
      </c>
      <c r="E4" s="47" cm="1">
        <f t="array" ref="E4">_xlfn.XLOOKUP(C3,B8:B27,_xlfn.XLOOKUP(C4,C7:J7,C8:J27))</f>
        <v>65468</v>
      </c>
    </row>
    <row r="5" spans="2:10">
      <c r="B5" s="16" t="s">
        <v>46</v>
      </c>
      <c r="C5" s="11">
        <f>INDEX(C8:J27,MATCH(C3,B8:B27,0),MATCH(C4,C7:J7,0))</f>
        <v>65468</v>
      </c>
    </row>
    <row r="7" spans="2:10">
      <c r="B7" s="1" t="s">
        <v>0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3</v>
      </c>
    </row>
    <row r="8" spans="2:10">
      <c r="B8" s="3" t="s">
        <v>2</v>
      </c>
      <c r="C8" s="4">
        <v>92799</v>
      </c>
      <c r="D8" s="4">
        <v>100222.92000000001</v>
      </c>
      <c r="E8" s="4">
        <v>130289.79600000002</v>
      </c>
      <c r="F8" s="4">
        <v>110746.32660000001</v>
      </c>
      <c r="G8" s="4">
        <v>104101.54700400001</v>
      </c>
      <c r="H8" s="4">
        <v>116593.73264448001</v>
      </c>
      <c r="I8" s="4">
        <v>130584.98056181763</v>
      </c>
      <c r="J8" s="4">
        <v>146255.17822923575</v>
      </c>
    </row>
    <row r="9" spans="2:10">
      <c r="B9" s="3" t="s">
        <v>11</v>
      </c>
      <c r="C9" s="4">
        <v>666566</v>
      </c>
      <c r="D9" s="4">
        <v>719891.28</v>
      </c>
      <c r="E9" s="4">
        <v>683896.71600000001</v>
      </c>
      <c r="F9" s="4">
        <v>649701.88020000001</v>
      </c>
      <c r="G9" s="4">
        <v>617216.78619000001</v>
      </c>
      <c r="H9" s="4">
        <v>586355.94688049995</v>
      </c>
      <c r="I9" s="4">
        <v>557038.14953647496</v>
      </c>
      <c r="J9" s="4">
        <v>529186.24205965118</v>
      </c>
    </row>
    <row r="10" spans="2:10">
      <c r="B10" s="3" t="s">
        <v>12</v>
      </c>
      <c r="C10" s="4">
        <v>99127</v>
      </c>
      <c r="D10" s="4">
        <v>107057.16</v>
      </c>
      <c r="E10" s="4">
        <v>139174.30800000002</v>
      </c>
      <c r="F10" s="4">
        <v>118298.16180000002</v>
      </c>
      <c r="G10" s="4">
        <v>111200.27209200001</v>
      </c>
      <c r="H10" s="4">
        <v>124544.30474304003</v>
      </c>
      <c r="I10" s="4">
        <v>107057.16</v>
      </c>
      <c r="J10" s="4">
        <v>139174.30800000002</v>
      </c>
    </row>
    <row r="11" spans="2:10">
      <c r="B11" s="3" t="s">
        <v>13</v>
      </c>
      <c r="C11" s="4">
        <v>65468</v>
      </c>
      <c r="D11" s="4">
        <v>70705.440000000002</v>
      </c>
      <c r="E11" s="4">
        <v>91917.072</v>
      </c>
      <c r="F11" s="4">
        <v>78129.511199999994</v>
      </c>
      <c r="G11" s="4">
        <v>73441.740527999995</v>
      </c>
      <c r="H11" s="4">
        <v>82254.749391360005</v>
      </c>
      <c r="I11" s="4">
        <v>90480.224330496014</v>
      </c>
      <c r="J11" s="4">
        <v>99528.246763545627</v>
      </c>
    </row>
    <row r="12" spans="2:10">
      <c r="B12" s="3" t="s">
        <v>14</v>
      </c>
      <c r="C12" s="4">
        <v>18856</v>
      </c>
      <c r="D12" s="4">
        <v>20364.48</v>
      </c>
      <c r="E12" s="4">
        <v>26473.824000000001</v>
      </c>
      <c r="F12" s="4">
        <v>22502.750400000001</v>
      </c>
      <c r="G12" s="4">
        <v>21152.585375999999</v>
      </c>
      <c r="H12" s="4">
        <v>23690.895621120002</v>
      </c>
      <c r="I12" s="4">
        <v>20137.261277952002</v>
      </c>
      <c r="J12" s="4">
        <v>17116.672086259201</v>
      </c>
    </row>
    <row r="13" spans="2:10">
      <c r="B13" s="3" t="s">
        <v>15</v>
      </c>
      <c r="C13" s="4">
        <v>7648</v>
      </c>
      <c r="D13" s="4">
        <v>8259.84</v>
      </c>
      <c r="E13" s="4">
        <v>10737.792000000001</v>
      </c>
      <c r="F13" s="4">
        <v>9127.1232</v>
      </c>
      <c r="G13" s="4">
        <v>8579.4958079999997</v>
      </c>
      <c r="H13" s="4">
        <v>9609.0353049599998</v>
      </c>
      <c r="I13" s="4">
        <v>10089.487070208001</v>
      </c>
      <c r="J13" s="4">
        <v>10190.381940910082</v>
      </c>
    </row>
    <row r="14" spans="2:10">
      <c r="B14" s="3" t="s">
        <v>16</v>
      </c>
      <c r="C14" s="4">
        <v>9865</v>
      </c>
      <c r="D14" s="4">
        <v>10654.2</v>
      </c>
      <c r="E14" s="4">
        <v>13850.460000000001</v>
      </c>
      <c r="F14" s="4">
        <v>11772.891</v>
      </c>
      <c r="G14" s="4">
        <v>11066.517539999999</v>
      </c>
      <c r="H14" s="4">
        <v>12394.4996448</v>
      </c>
      <c r="I14" s="4">
        <v>9865</v>
      </c>
      <c r="J14" s="4">
        <v>10654.2</v>
      </c>
    </row>
    <row r="15" spans="2:10">
      <c r="B15" s="3" t="s">
        <v>17</v>
      </c>
      <c r="C15" s="4">
        <v>11061</v>
      </c>
      <c r="D15" s="4">
        <v>11945.880000000001</v>
      </c>
      <c r="E15" s="4">
        <v>15529.644000000002</v>
      </c>
      <c r="F15" s="4">
        <v>13200.197400000001</v>
      </c>
      <c r="G15" s="4">
        <v>12408.185556</v>
      </c>
      <c r="H15" s="4">
        <v>13897.167822720001</v>
      </c>
      <c r="I15" s="4">
        <v>11061</v>
      </c>
      <c r="J15" s="4">
        <v>11945.880000000001</v>
      </c>
    </row>
    <row r="16" spans="2:10">
      <c r="B16" s="3" t="s">
        <v>18</v>
      </c>
      <c r="C16" s="4">
        <v>78305</v>
      </c>
      <c r="D16" s="4">
        <v>84569.400000000009</v>
      </c>
      <c r="E16" s="4">
        <v>109940.22000000002</v>
      </c>
      <c r="F16" s="4">
        <v>93449.187000000005</v>
      </c>
      <c r="G16" s="4">
        <v>87842.235780000003</v>
      </c>
      <c r="H16" s="4">
        <v>98383.304073600011</v>
      </c>
      <c r="I16" s="4">
        <v>96415.637992128002</v>
      </c>
      <c r="J16" s="4">
        <v>94487.325232285439</v>
      </c>
    </row>
    <row r="17" spans="2:10">
      <c r="B17" s="3" t="s">
        <v>34</v>
      </c>
      <c r="C17" s="4">
        <v>122473.39104000002</v>
      </c>
      <c r="D17" s="4">
        <v>104102.38238400001</v>
      </c>
      <c r="E17" s="4">
        <v>9865</v>
      </c>
      <c r="F17" s="4">
        <v>10654.2</v>
      </c>
      <c r="G17" s="4">
        <v>13850.460000000001</v>
      </c>
      <c r="H17" s="4">
        <v>11772.891</v>
      </c>
      <c r="I17" s="4">
        <v>11066.517539999999</v>
      </c>
      <c r="J17" s="4">
        <v>12394.4996448</v>
      </c>
    </row>
    <row r="18" spans="2:10">
      <c r="B18" s="3" t="s">
        <v>35</v>
      </c>
      <c r="C18" s="4">
        <v>80887.023360000007</v>
      </c>
      <c r="D18" s="4">
        <v>68753.969855999996</v>
      </c>
      <c r="E18" s="4">
        <v>11061</v>
      </c>
      <c r="F18" s="4">
        <v>11945.880000000001</v>
      </c>
      <c r="G18" s="4">
        <v>15529.644000000002</v>
      </c>
      <c r="H18" s="4">
        <v>13200.197400000001</v>
      </c>
      <c r="I18" s="4">
        <v>12408.185556</v>
      </c>
      <c r="J18" s="4">
        <v>13897.167822720001</v>
      </c>
    </row>
    <row r="19" spans="2:10">
      <c r="B19" s="3" t="s">
        <v>36</v>
      </c>
      <c r="C19" s="4">
        <v>23296.965120000001</v>
      </c>
      <c r="D19" s="4">
        <v>19802.420352000001</v>
      </c>
      <c r="E19" s="4">
        <v>78305</v>
      </c>
      <c r="F19" s="4">
        <v>84569.400000000009</v>
      </c>
      <c r="G19" s="4">
        <v>109940.22000000002</v>
      </c>
      <c r="H19" s="4">
        <v>93449.187000000005</v>
      </c>
      <c r="I19" s="4">
        <v>87842.235780000003</v>
      </c>
      <c r="J19" s="4">
        <v>98383.304073600011</v>
      </c>
    </row>
    <row r="20" spans="2:10">
      <c r="B20" s="3" t="s">
        <v>37</v>
      </c>
      <c r="C20" s="4">
        <v>9449.2569600000006</v>
      </c>
      <c r="D20" s="4">
        <v>8031.8684160000003</v>
      </c>
      <c r="E20" s="4">
        <v>122473.39104000002</v>
      </c>
      <c r="F20" s="4">
        <v>104102.38238400001</v>
      </c>
      <c r="G20" s="4">
        <v>9865</v>
      </c>
      <c r="H20" s="4">
        <v>10654.2</v>
      </c>
      <c r="I20" s="4">
        <v>13850.460000000001</v>
      </c>
      <c r="J20" s="4">
        <v>11772.891</v>
      </c>
    </row>
    <row r="21" spans="2:10">
      <c r="B21" s="3" t="s">
        <v>38</v>
      </c>
      <c r="C21" s="4">
        <v>12188.4048</v>
      </c>
      <c r="D21" s="4">
        <v>10360.14408</v>
      </c>
      <c r="E21" s="4">
        <v>80887.023360000007</v>
      </c>
      <c r="F21" s="4">
        <v>68753.969855999996</v>
      </c>
      <c r="G21" s="4">
        <v>11061</v>
      </c>
      <c r="H21" s="4">
        <v>11945.880000000001</v>
      </c>
      <c r="I21" s="4">
        <v>15529.644000000002</v>
      </c>
      <c r="J21" s="4">
        <v>13200.197400000001</v>
      </c>
    </row>
    <row r="22" spans="2:10">
      <c r="B22" s="3" t="s">
        <v>39</v>
      </c>
      <c r="C22" s="4">
        <v>13666.086720000001</v>
      </c>
      <c r="D22" s="4">
        <v>11616.173712000002</v>
      </c>
      <c r="E22" s="4">
        <v>23296.965120000001</v>
      </c>
      <c r="F22" s="4">
        <v>19802.420352000001</v>
      </c>
      <c r="G22" s="4">
        <v>78305</v>
      </c>
      <c r="H22" s="4">
        <v>84569.400000000009</v>
      </c>
      <c r="I22" s="4">
        <v>109940.22000000002</v>
      </c>
      <c r="J22" s="4">
        <v>93449.187000000005</v>
      </c>
    </row>
    <row r="23" spans="2:10">
      <c r="B23" s="3" t="s">
        <v>40</v>
      </c>
      <c r="C23" s="4">
        <v>96747.39360000001</v>
      </c>
      <c r="D23" s="4">
        <v>82235.28456</v>
      </c>
      <c r="E23" s="4">
        <v>9449.2569600000006</v>
      </c>
      <c r="F23" s="4">
        <v>8031.8684160000003</v>
      </c>
      <c r="G23" s="4">
        <v>122473.39104000002</v>
      </c>
      <c r="H23" s="4">
        <v>104102.38238400001</v>
      </c>
      <c r="I23" s="4">
        <v>9865</v>
      </c>
      <c r="J23" s="4">
        <v>10654.2</v>
      </c>
    </row>
    <row r="24" spans="2:10">
      <c r="B24" s="3" t="s">
        <v>41</v>
      </c>
      <c r="C24" s="4">
        <v>8681.2000000000007</v>
      </c>
      <c r="D24" s="4">
        <v>9375.6959999999999</v>
      </c>
      <c r="E24" s="4">
        <v>12188.4048</v>
      </c>
      <c r="F24" s="4">
        <v>10360.14408</v>
      </c>
      <c r="G24" s="4">
        <v>80887.023360000007</v>
      </c>
      <c r="H24" s="4">
        <v>68753.969855999996</v>
      </c>
      <c r="I24" s="4">
        <v>11061</v>
      </c>
      <c r="J24" s="4">
        <v>11945.880000000001</v>
      </c>
    </row>
    <row r="25" spans="2:10">
      <c r="B25" s="3" t="s">
        <v>42</v>
      </c>
      <c r="C25" s="4">
        <v>9733.68</v>
      </c>
      <c r="D25" s="4">
        <v>10512.374400000001</v>
      </c>
      <c r="E25" s="4">
        <v>13666.086720000001</v>
      </c>
      <c r="F25" s="4">
        <v>11616.173712000002</v>
      </c>
      <c r="G25" s="4">
        <v>23296.965120000001</v>
      </c>
      <c r="H25" s="4">
        <v>19802.420352000001</v>
      </c>
      <c r="I25" s="4">
        <v>78305</v>
      </c>
      <c r="J25" s="4">
        <v>84569.400000000009</v>
      </c>
    </row>
    <row r="26" spans="2:10">
      <c r="B26" s="3" t="s">
        <v>43</v>
      </c>
      <c r="C26" s="4">
        <v>68908.399999999994</v>
      </c>
      <c r="D26" s="4">
        <v>74421.072000000015</v>
      </c>
      <c r="E26" s="4">
        <v>96747.39360000001</v>
      </c>
      <c r="F26" s="4">
        <v>82235.28456</v>
      </c>
      <c r="G26" s="4">
        <v>9449.2569600000006</v>
      </c>
      <c r="H26" s="4">
        <v>8031.8684160000003</v>
      </c>
      <c r="I26" s="4">
        <v>122473.39104000002</v>
      </c>
      <c r="J26" s="4">
        <v>104102.38238400001</v>
      </c>
    </row>
    <row r="27" spans="2:10">
      <c r="B27" s="3" t="s">
        <v>44</v>
      </c>
      <c r="C27" s="4">
        <v>20499.130080000003</v>
      </c>
      <c r="D27" s="4">
        <v>17424.260568000002</v>
      </c>
      <c r="E27" s="4">
        <v>34945.447679999997</v>
      </c>
      <c r="F27" s="4">
        <v>29703.630528000002</v>
      </c>
      <c r="G27" s="4">
        <v>117457.5</v>
      </c>
      <c r="H27" s="4">
        <v>126854.1</v>
      </c>
      <c r="I27" s="4">
        <v>164910.33000000002</v>
      </c>
      <c r="J27" s="4">
        <v>140173.78049999999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4C37-4C72-0848-9016-0668B9C5380D}">
  <dimension ref="B2:H30"/>
  <sheetViews>
    <sheetView showGridLines="0" topLeftCell="B1" zoomScale="178" workbookViewId="0">
      <selection activeCell="G3" sqref="G3"/>
    </sheetView>
  </sheetViews>
  <sheetFormatPr defaultColWidth="10.625" defaultRowHeight="15.75"/>
  <cols>
    <col min="1" max="1" width="4.5" customWidth="1"/>
    <col min="2" max="2" width="22.5" customWidth="1"/>
    <col min="3" max="7" width="9.875" customWidth="1"/>
  </cols>
  <sheetData>
    <row r="2" spans="2:8">
      <c r="B2" s="43" t="s">
        <v>48</v>
      </c>
      <c r="C2" s="44"/>
      <c r="D2" s="45"/>
    </row>
    <row r="3" spans="2:8">
      <c r="B3" s="10"/>
      <c r="C3" s="10">
        <v>2020</v>
      </c>
      <c r="D3" s="10">
        <v>2022</v>
      </c>
      <c r="G3" s="5" t="s">
        <v>74</v>
      </c>
    </row>
    <row r="4" spans="2:8">
      <c r="B4" s="5" t="s">
        <v>20</v>
      </c>
      <c r="C4" s="12">
        <f>INDEX($C$10:$G$23,MATCH($B4,$B$10:$B$23,0),MATCH(C$3,$C$9:$G$9,0))</f>
        <v>229234</v>
      </c>
      <c r="D4" s="12">
        <f>INDEX($C$10:$G$23,MATCH($B4,$B$10:$B$23,0),MATCH(D$3,$C$9:$G$9,0))</f>
        <v>260174</v>
      </c>
      <c r="E4" s="49"/>
      <c r="G4" s="50" cm="1">
        <f t="array" ref="G4">_xlfn.XLOOKUP(C$3,$C$9:$G$9,_xlfn.XLOOKUP($B4,$B$10:$B$23,$C$10:$G$23))</f>
        <v>229234</v>
      </c>
      <c r="H4" s="50" cm="1">
        <f t="array" ref="H4">_xlfn.XLOOKUP(D$3,$C$9:$G$9,_xlfn.XLOOKUP($B4,$B$10:$B$23,$C$10:$G$23))</f>
        <v>260174</v>
      </c>
    </row>
    <row r="5" spans="2:8">
      <c r="B5" s="5" t="s">
        <v>30</v>
      </c>
      <c r="C5" s="12">
        <f t="shared" ref="C5:D6" si="0">INDEX($C$10:$G$23,MATCH($B5,$B$10:$B$23,0),MATCH(C$3,$C$9:$G$9,0))</f>
        <v>88186</v>
      </c>
      <c r="D5" s="12">
        <f t="shared" si="0"/>
        <v>98392</v>
      </c>
      <c r="G5" s="50" cm="1">
        <f t="array" ref="G5">_xlfn.XLOOKUP(C$3,$C$9:$G$9,_xlfn.XLOOKUP($B5,$B$10:$B$23,$C$10:$G$23))</f>
        <v>88186</v>
      </c>
      <c r="H5" s="50" cm="1">
        <f t="array" ref="H5">_xlfn.XLOOKUP(D$3,$C$9:$G$9,_xlfn.XLOOKUP($B5,$B$10:$B$23,$C$10:$G$23))</f>
        <v>98392</v>
      </c>
    </row>
    <row r="6" spans="2:8">
      <c r="B6" s="5" t="s">
        <v>31</v>
      </c>
      <c r="C6" s="12">
        <f t="shared" si="0"/>
        <v>38215</v>
      </c>
      <c r="D6" s="12">
        <f t="shared" si="0"/>
        <v>44490</v>
      </c>
      <c r="G6" s="50" cm="1">
        <f t="array" ref="G6">_xlfn.XLOOKUP(C$3,$C$9:$G$9,_xlfn.XLOOKUP($B6,$B$10:$B$23,$C$10:$G$23))</f>
        <v>38215</v>
      </c>
      <c r="H6" s="50" cm="1">
        <f t="array" ref="H6">_xlfn.XLOOKUP(D$3,$C$9:$G$9,_xlfn.XLOOKUP($B6,$B$10:$B$23,$C$10:$G$23))</f>
        <v>44490</v>
      </c>
    </row>
    <row r="8" spans="2:8">
      <c r="B8" s="42" t="s">
        <v>33</v>
      </c>
      <c r="C8" s="42"/>
      <c r="D8" s="42"/>
      <c r="E8" s="42"/>
      <c r="F8" s="42"/>
      <c r="G8" s="42"/>
    </row>
    <row r="9" spans="2:8">
      <c r="B9" s="10" t="s">
        <v>32</v>
      </c>
      <c r="C9" s="10">
        <v>2019</v>
      </c>
      <c r="D9" s="10">
        <f>C9+1</f>
        <v>2020</v>
      </c>
      <c r="E9" s="10">
        <f t="shared" ref="E9:G9" si="1">D9+1</f>
        <v>2021</v>
      </c>
      <c r="F9" s="10">
        <f t="shared" si="1"/>
        <v>2022</v>
      </c>
      <c r="G9" s="10">
        <f t="shared" si="1"/>
        <v>2023</v>
      </c>
    </row>
    <row r="10" spans="2:8">
      <c r="B10" t="s">
        <v>20</v>
      </c>
      <c r="C10" s="6">
        <v>215639</v>
      </c>
      <c r="D10" s="6">
        <v>229234</v>
      </c>
      <c r="E10" s="6">
        <v>265595</v>
      </c>
      <c r="F10" s="6">
        <v>260174</v>
      </c>
      <c r="G10" s="6">
        <v>274515</v>
      </c>
    </row>
    <row r="11" spans="2:8">
      <c r="B11" t="s">
        <v>21</v>
      </c>
      <c r="C11" s="6">
        <v>131376</v>
      </c>
      <c r="D11" s="6">
        <v>141048</v>
      </c>
      <c r="E11" s="6">
        <v>163756</v>
      </c>
      <c r="F11" s="6">
        <v>161782</v>
      </c>
      <c r="G11" s="6">
        <v>169559</v>
      </c>
    </row>
    <row r="12" spans="2:8">
      <c r="B12" s="7" t="s">
        <v>22</v>
      </c>
      <c r="C12" s="8">
        <f>C10-C11</f>
        <v>84263</v>
      </c>
      <c r="D12" s="8">
        <f t="shared" ref="D12:G12" si="2">D10-D11</f>
        <v>88186</v>
      </c>
      <c r="E12" s="8">
        <f t="shared" si="2"/>
        <v>101839</v>
      </c>
      <c r="F12" s="8">
        <f t="shared" si="2"/>
        <v>98392</v>
      </c>
      <c r="G12" s="8">
        <f t="shared" si="2"/>
        <v>104956</v>
      </c>
    </row>
    <row r="13" spans="2:8" ht="11.1" customHeight="1">
      <c r="C13" s="6"/>
      <c r="D13" s="6"/>
      <c r="E13" s="6"/>
      <c r="F13" s="6"/>
      <c r="G13" s="6"/>
    </row>
    <row r="14" spans="2:8">
      <c r="B14" t="s">
        <v>23</v>
      </c>
      <c r="C14" s="6">
        <v>10045</v>
      </c>
      <c r="D14" s="6">
        <v>11581</v>
      </c>
      <c r="E14" s="6">
        <v>14236</v>
      </c>
      <c r="F14" s="6">
        <v>16217</v>
      </c>
      <c r="G14" s="6">
        <v>18752</v>
      </c>
    </row>
    <row r="15" spans="2:8">
      <c r="B15" t="s">
        <v>51</v>
      </c>
      <c r="C15" s="6">
        <v>14194</v>
      </c>
      <c r="D15" s="6">
        <v>15261</v>
      </c>
      <c r="E15" s="6">
        <v>16705</v>
      </c>
      <c r="F15" s="6">
        <v>18245</v>
      </c>
      <c r="G15" s="6">
        <v>19916</v>
      </c>
    </row>
    <row r="16" spans="2:8">
      <c r="B16" s="7" t="s">
        <v>24</v>
      </c>
      <c r="C16" s="8">
        <f>C12-SUM(C14:C15)</f>
        <v>60024</v>
      </c>
      <c r="D16" s="8">
        <f t="shared" ref="D16:G16" si="3">D12-SUM(D14:D15)</f>
        <v>61344</v>
      </c>
      <c r="E16" s="8">
        <f t="shared" si="3"/>
        <v>70898</v>
      </c>
      <c r="F16" s="8">
        <f t="shared" si="3"/>
        <v>63930</v>
      </c>
      <c r="G16" s="8">
        <f t="shared" si="3"/>
        <v>66288</v>
      </c>
    </row>
    <row r="17" spans="2:7" ht="11.1" customHeight="1">
      <c r="C17" s="6"/>
      <c r="D17" s="6"/>
      <c r="E17" s="6"/>
      <c r="F17" s="6"/>
      <c r="G17" s="6"/>
    </row>
    <row r="18" spans="2:7">
      <c r="B18" t="s">
        <v>25</v>
      </c>
      <c r="C18" s="6">
        <v>1456</v>
      </c>
      <c r="D18" s="6">
        <v>2323</v>
      </c>
      <c r="E18" s="6">
        <v>3240</v>
      </c>
      <c r="F18" s="6">
        <v>3576</v>
      </c>
      <c r="G18" s="6">
        <v>2873</v>
      </c>
    </row>
    <row r="19" spans="2:7">
      <c r="B19" t="s">
        <v>26</v>
      </c>
      <c r="C19" s="6">
        <v>2804</v>
      </c>
      <c r="D19" s="6">
        <v>5068</v>
      </c>
      <c r="E19" s="6">
        <v>5245</v>
      </c>
      <c r="F19" s="6">
        <v>5383</v>
      </c>
      <c r="G19" s="6">
        <v>3676</v>
      </c>
    </row>
    <row r="20" spans="2:7">
      <c r="B20" s="7" t="s">
        <v>27</v>
      </c>
      <c r="C20" s="8">
        <f>C16-SUM(C18:C19)</f>
        <v>55764</v>
      </c>
      <c r="D20" s="8">
        <f t="shared" ref="D20:G20" si="4">D16-SUM(D18:D19)</f>
        <v>53953</v>
      </c>
      <c r="E20" s="8">
        <f t="shared" si="4"/>
        <v>62413</v>
      </c>
      <c r="F20" s="8">
        <f t="shared" si="4"/>
        <v>54971</v>
      </c>
      <c r="G20" s="8">
        <f t="shared" si="4"/>
        <v>59739</v>
      </c>
    </row>
    <row r="21" spans="2:7" ht="11.1" customHeight="1">
      <c r="B21" s="5"/>
      <c r="C21" s="6"/>
      <c r="D21" s="6"/>
      <c r="E21" s="6"/>
      <c r="F21" s="6"/>
      <c r="G21" s="6"/>
    </row>
    <row r="22" spans="2:7">
      <c r="B22" t="s">
        <v>28</v>
      </c>
      <c r="C22" s="6">
        <v>15685</v>
      </c>
      <c r="D22" s="6">
        <v>15738</v>
      </c>
      <c r="E22" s="6">
        <v>13372</v>
      </c>
      <c r="F22" s="6">
        <v>10481</v>
      </c>
      <c r="G22" s="6">
        <v>9680</v>
      </c>
    </row>
    <row r="23" spans="2:7">
      <c r="B23" s="7" t="s">
        <v>29</v>
      </c>
      <c r="C23" s="9">
        <f>C20-C22</f>
        <v>40079</v>
      </c>
      <c r="D23" s="9">
        <f t="shared" ref="D23:G23" si="5">D20-D22</f>
        <v>38215</v>
      </c>
      <c r="E23" s="9">
        <f t="shared" si="5"/>
        <v>49041</v>
      </c>
      <c r="F23" s="9">
        <f t="shared" si="5"/>
        <v>44490</v>
      </c>
      <c r="G23" s="9">
        <f t="shared" si="5"/>
        <v>50059</v>
      </c>
    </row>
    <row r="27" spans="2:7">
      <c r="E27" s="6"/>
      <c r="F27" s="6"/>
      <c r="G27" s="6"/>
    </row>
    <row r="28" spans="2:7">
      <c r="E28" s="6"/>
      <c r="F28" s="6"/>
      <c r="G28" s="6"/>
    </row>
    <row r="29" spans="2:7">
      <c r="E29" s="6"/>
      <c r="F29" s="6"/>
      <c r="G29" s="6"/>
    </row>
    <row r="30" spans="2:7">
      <c r="E30" s="6"/>
      <c r="F30" s="6"/>
      <c r="G30" s="6"/>
    </row>
  </sheetData>
  <mergeCells count="2">
    <mergeCell ref="B8:G8"/>
    <mergeCell ref="B2:D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F1D0-2EF6-BD48-BBD4-46F17440E0C0}">
  <dimension ref="B2:K33"/>
  <sheetViews>
    <sheetView showGridLines="0" zoomScaleNormal="100" workbookViewId="0">
      <selection activeCell="E16" sqref="E16"/>
    </sheetView>
  </sheetViews>
  <sheetFormatPr defaultColWidth="10.625" defaultRowHeight="15.75"/>
  <cols>
    <col min="2" max="2" width="9.375" customWidth="1"/>
    <col min="3" max="3" width="11.5" customWidth="1"/>
    <col min="12" max="12" width="11.875" customWidth="1"/>
  </cols>
  <sheetData>
    <row r="2" spans="2:11">
      <c r="B2" s="41" t="s">
        <v>53</v>
      </c>
      <c r="C2" s="41"/>
    </row>
    <row r="3" spans="2:11">
      <c r="B3" s="14" t="s">
        <v>45</v>
      </c>
      <c r="C3" s="51" t="s">
        <v>11</v>
      </c>
    </row>
    <row r="4" spans="2:11">
      <c r="B4" s="14" t="s">
        <v>52</v>
      </c>
      <c r="C4" s="51">
        <v>2022</v>
      </c>
      <c r="D4" s="49" t="s">
        <v>76</v>
      </c>
    </row>
    <row r="5" spans="2:11">
      <c r="B5" s="14" t="s">
        <v>47</v>
      </c>
      <c r="C5" s="14" t="s">
        <v>4</v>
      </c>
    </row>
    <row r="6" spans="2:11">
      <c r="B6" s="16" t="s">
        <v>46</v>
      </c>
      <c r="C6" s="11" cm="1">
        <f t="array" ref="C6">INDEX(C10:K29, MATCH(C3,B10:B29,0),MATCH(C4&amp;C5,C8:K8&amp;C9:K9,0))</f>
        <v>649701.88020000001</v>
      </c>
    </row>
    <row r="8" spans="2:11">
      <c r="B8" s="17"/>
      <c r="C8" s="17">
        <v>2021</v>
      </c>
      <c r="D8" s="17">
        <v>2021</v>
      </c>
      <c r="E8" s="17">
        <v>2021</v>
      </c>
      <c r="F8" s="17">
        <v>2022</v>
      </c>
      <c r="G8" s="17">
        <v>2022</v>
      </c>
      <c r="H8" s="17">
        <v>2022</v>
      </c>
      <c r="I8" s="17">
        <v>2023</v>
      </c>
      <c r="J8" s="17">
        <v>2023</v>
      </c>
      <c r="K8" s="17">
        <v>2023</v>
      </c>
    </row>
    <row r="9" spans="2:11">
      <c r="B9" s="18" t="s">
        <v>0</v>
      </c>
      <c r="C9" s="19" t="s">
        <v>4</v>
      </c>
      <c r="D9" s="19" t="s">
        <v>5</v>
      </c>
      <c r="E9" s="19" t="s">
        <v>6</v>
      </c>
      <c r="F9" s="19" t="s">
        <v>4</v>
      </c>
      <c r="G9" s="19" t="s">
        <v>5</v>
      </c>
      <c r="H9" s="19" t="s">
        <v>6</v>
      </c>
      <c r="I9" s="19" t="s">
        <v>4</v>
      </c>
      <c r="J9" s="19" t="s">
        <v>5</v>
      </c>
      <c r="K9" s="19" t="s">
        <v>6</v>
      </c>
    </row>
    <row r="10" spans="2:11">
      <c r="B10" s="3" t="s">
        <v>2</v>
      </c>
      <c r="C10" s="4">
        <v>92799</v>
      </c>
      <c r="D10" s="4">
        <v>100222.92000000001</v>
      </c>
      <c r="E10" s="4">
        <v>130289.79600000002</v>
      </c>
      <c r="F10" s="4">
        <v>110746.32660000001</v>
      </c>
      <c r="G10" s="4">
        <v>104101.54700400001</v>
      </c>
      <c r="H10" s="4">
        <v>116593.73264448001</v>
      </c>
      <c r="I10" s="4">
        <v>130584.98056181763</v>
      </c>
      <c r="J10" s="13">
        <v>146255.17822923575</v>
      </c>
      <c r="K10" s="13">
        <f>J10*1.1</f>
        <v>160880.69605215933</v>
      </c>
    </row>
    <row r="11" spans="2:11">
      <c r="B11" s="3" t="s">
        <v>11</v>
      </c>
      <c r="C11" s="4">
        <v>666566</v>
      </c>
      <c r="D11" s="4">
        <v>719891.28</v>
      </c>
      <c r="E11" s="4">
        <v>683896.71600000001</v>
      </c>
      <c r="F11" s="4">
        <v>649701.88020000001</v>
      </c>
      <c r="G11" s="4">
        <v>617216.78619000001</v>
      </c>
      <c r="H11" s="4">
        <v>586355.94688049995</v>
      </c>
      <c r="I11" s="4">
        <v>557038.14953647496</v>
      </c>
      <c r="J11" s="13">
        <v>529186.24205965118</v>
      </c>
      <c r="K11" s="13">
        <f t="shared" ref="K11:K14" si="0">J11*1.1</f>
        <v>582104.86626561638</v>
      </c>
    </row>
    <row r="12" spans="2:11">
      <c r="B12" s="3" t="s">
        <v>12</v>
      </c>
      <c r="C12" s="4">
        <v>99127</v>
      </c>
      <c r="D12" s="4">
        <v>107057.16</v>
      </c>
      <c r="E12" s="4">
        <v>139174.30800000002</v>
      </c>
      <c r="F12" s="4">
        <v>118298.16180000002</v>
      </c>
      <c r="G12" s="4">
        <v>111200.27209200001</v>
      </c>
      <c r="H12" s="4">
        <v>124544.30474304003</v>
      </c>
      <c r="I12" s="4">
        <v>107057.16</v>
      </c>
      <c r="J12" s="13">
        <v>139174.30800000002</v>
      </c>
      <c r="K12" s="13">
        <f t="shared" si="0"/>
        <v>153091.73880000002</v>
      </c>
    </row>
    <row r="13" spans="2:11">
      <c r="B13" s="3" t="s">
        <v>13</v>
      </c>
      <c r="C13" s="4">
        <v>65468</v>
      </c>
      <c r="D13" s="4">
        <v>70705.440000000002</v>
      </c>
      <c r="E13" s="4">
        <v>91917.072</v>
      </c>
      <c r="F13" s="4">
        <v>78129.511199999994</v>
      </c>
      <c r="G13" s="4">
        <v>73441.740527999995</v>
      </c>
      <c r="H13" s="4">
        <v>82254.749391360005</v>
      </c>
      <c r="I13" s="4">
        <v>90480.224330496014</v>
      </c>
      <c r="J13" s="13">
        <v>99528.246763545627</v>
      </c>
      <c r="K13" s="13">
        <f t="shared" si="0"/>
        <v>109481.0714399002</v>
      </c>
    </row>
    <row r="14" spans="2:11">
      <c r="B14" s="3" t="s">
        <v>14</v>
      </c>
      <c r="C14" s="4">
        <v>18856</v>
      </c>
      <c r="D14" s="4">
        <v>20364.48</v>
      </c>
      <c r="E14" s="4">
        <v>26473.824000000001</v>
      </c>
      <c r="F14" s="4">
        <v>22502.750400000001</v>
      </c>
      <c r="G14" s="4">
        <v>21152.585375999999</v>
      </c>
      <c r="H14" s="4">
        <v>23690.895621120002</v>
      </c>
      <c r="I14" s="4">
        <v>20137.261277952002</v>
      </c>
      <c r="J14" s="13">
        <v>17116.672086259201</v>
      </c>
      <c r="K14" s="13">
        <f t="shared" si="0"/>
        <v>18828.339294885121</v>
      </c>
    </row>
    <row r="15" spans="2:11">
      <c r="B15" s="3" t="s">
        <v>15</v>
      </c>
      <c r="C15" s="4">
        <v>7648</v>
      </c>
      <c r="D15" s="4">
        <v>8259.84</v>
      </c>
      <c r="E15" s="4">
        <v>10737.792000000001</v>
      </c>
      <c r="F15" s="4">
        <v>9127.1232</v>
      </c>
      <c r="G15" s="4">
        <v>8579.4958079999997</v>
      </c>
      <c r="H15" s="4">
        <v>9609.0353049599998</v>
      </c>
      <c r="I15" s="4">
        <v>10089.487070208001</v>
      </c>
      <c r="J15" s="13">
        <v>10190.381940910082</v>
      </c>
      <c r="K15" s="13">
        <f>F12*0.9</f>
        <v>106468.34562000002</v>
      </c>
    </row>
    <row r="16" spans="2:11">
      <c r="B16" s="3" t="s">
        <v>16</v>
      </c>
      <c r="C16" s="4">
        <v>9865</v>
      </c>
      <c r="D16" s="4">
        <v>10654.2</v>
      </c>
      <c r="E16" s="4">
        <v>13850.460000000001</v>
      </c>
      <c r="F16" s="4">
        <v>11772.891</v>
      </c>
      <c r="G16" s="4">
        <v>11066.517539999999</v>
      </c>
      <c r="H16" s="4">
        <v>12394.4996448</v>
      </c>
      <c r="I16" s="4">
        <v>9865</v>
      </c>
      <c r="J16" s="13">
        <v>10654.2</v>
      </c>
      <c r="K16" s="13">
        <f t="shared" ref="K16:K29" si="1">F13*0.9</f>
        <v>70316.560079999996</v>
      </c>
    </row>
    <row r="17" spans="2:11">
      <c r="B17" s="3" t="s">
        <v>17</v>
      </c>
      <c r="C17" s="4">
        <v>11061</v>
      </c>
      <c r="D17" s="4">
        <v>11945.880000000001</v>
      </c>
      <c r="E17" s="4">
        <v>15529.644000000002</v>
      </c>
      <c r="F17" s="4">
        <v>13200.197400000001</v>
      </c>
      <c r="G17" s="4">
        <v>12408.185556</v>
      </c>
      <c r="H17" s="4">
        <v>13897.167822720001</v>
      </c>
      <c r="I17" s="4">
        <v>11061</v>
      </c>
      <c r="J17" s="13">
        <v>11945.880000000001</v>
      </c>
      <c r="K17" s="13">
        <f t="shared" si="1"/>
        <v>20252.47536</v>
      </c>
    </row>
    <row r="18" spans="2:11">
      <c r="B18" s="3" t="s">
        <v>18</v>
      </c>
      <c r="C18" s="4">
        <v>78305</v>
      </c>
      <c r="D18" s="4">
        <v>84569.400000000009</v>
      </c>
      <c r="E18" s="4">
        <v>109940.22000000002</v>
      </c>
      <c r="F18" s="4">
        <v>93449.187000000005</v>
      </c>
      <c r="G18" s="4">
        <v>87842.235780000003</v>
      </c>
      <c r="H18" s="4">
        <v>98383.304073600011</v>
      </c>
      <c r="I18" s="4">
        <v>96415.637992128002</v>
      </c>
      <c r="J18" s="13">
        <v>94487.325232285439</v>
      </c>
      <c r="K18" s="13">
        <f t="shared" si="1"/>
        <v>8214.4108799999995</v>
      </c>
    </row>
    <row r="19" spans="2:11">
      <c r="B19" s="3" t="s">
        <v>34</v>
      </c>
      <c r="C19" s="4">
        <v>122473.39104000002</v>
      </c>
      <c r="D19" s="4">
        <v>104102.38238400001</v>
      </c>
      <c r="E19" s="4">
        <v>9865</v>
      </c>
      <c r="F19" s="4">
        <v>10654.2</v>
      </c>
      <c r="G19" s="4">
        <v>13850.460000000001</v>
      </c>
      <c r="H19" s="4">
        <v>11772.891</v>
      </c>
      <c r="I19" s="4">
        <v>11066.517539999999</v>
      </c>
      <c r="J19" s="13">
        <v>12394.4996448</v>
      </c>
      <c r="K19" s="13">
        <f t="shared" si="1"/>
        <v>10595.6019</v>
      </c>
    </row>
    <row r="20" spans="2:11">
      <c r="B20" s="3" t="s">
        <v>35</v>
      </c>
      <c r="C20" s="4">
        <v>80887.023360000007</v>
      </c>
      <c r="D20" s="4">
        <v>68753.969855999996</v>
      </c>
      <c r="E20" s="4">
        <v>11061</v>
      </c>
      <c r="F20" s="4">
        <v>11945.880000000001</v>
      </c>
      <c r="G20" s="4">
        <v>15529.644000000002</v>
      </c>
      <c r="H20" s="4">
        <v>13200.197400000001</v>
      </c>
      <c r="I20" s="4">
        <v>12408.185556</v>
      </c>
      <c r="J20" s="13">
        <v>13897.167822720001</v>
      </c>
      <c r="K20" s="13">
        <f t="shared" si="1"/>
        <v>11880.177660000001</v>
      </c>
    </row>
    <row r="21" spans="2:11">
      <c r="B21" s="3" t="s">
        <v>36</v>
      </c>
      <c r="C21" s="4">
        <v>23296.965120000001</v>
      </c>
      <c r="D21" s="4">
        <v>19802.420352000001</v>
      </c>
      <c r="E21" s="4">
        <v>78305</v>
      </c>
      <c r="F21" s="4">
        <v>84569.400000000009</v>
      </c>
      <c r="G21" s="4">
        <v>109940.22000000002</v>
      </c>
      <c r="H21" s="4">
        <v>93449.187000000005</v>
      </c>
      <c r="I21" s="4">
        <v>87842.235780000003</v>
      </c>
      <c r="J21" s="13">
        <v>98383.304073600011</v>
      </c>
      <c r="K21" s="13">
        <f t="shared" si="1"/>
        <v>84104.268300000011</v>
      </c>
    </row>
    <row r="22" spans="2:11">
      <c r="B22" s="3" t="s">
        <v>37</v>
      </c>
      <c r="C22" s="4">
        <v>9449.2569600000006</v>
      </c>
      <c r="D22" s="4">
        <v>8031.8684160000003</v>
      </c>
      <c r="E22" s="4">
        <v>122473.39104000002</v>
      </c>
      <c r="F22" s="4">
        <v>104102.38238400001</v>
      </c>
      <c r="G22" s="4">
        <v>9865</v>
      </c>
      <c r="H22" s="4">
        <v>10654.2</v>
      </c>
      <c r="I22" s="4">
        <v>13850.460000000001</v>
      </c>
      <c r="J22" s="13">
        <v>11772.891</v>
      </c>
      <c r="K22" s="13">
        <f t="shared" si="1"/>
        <v>9588.7800000000007</v>
      </c>
    </row>
    <row r="23" spans="2:11">
      <c r="B23" s="3" t="s">
        <v>38</v>
      </c>
      <c r="C23" s="4">
        <v>12188.4048</v>
      </c>
      <c r="D23" s="4">
        <v>10360.14408</v>
      </c>
      <c r="E23" s="4">
        <v>80887.023360000007</v>
      </c>
      <c r="F23" s="4">
        <v>68753.969855999996</v>
      </c>
      <c r="G23" s="4">
        <v>11061</v>
      </c>
      <c r="H23" s="4">
        <v>11945.880000000001</v>
      </c>
      <c r="I23" s="4">
        <v>15529.644000000002</v>
      </c>
      <c r="J23" s="13">
        <v>13200.197400000001</v>
      </c>
      <c r="K23" s="13">
        <f t="shared" si="1"/>
        <v>10751.292000000001</v>
      </c>
    </row>
    <row r="24" spans="2:11">
      <c r="B24" s="3" t="s">
        <v>39</v>
      </c>
      <c r="C24" s="4">
        <v>13666.086720000001</v>
      </c>
      <c r="D24" s="4">
        <v>11616.173712000002</v>
      </c>
      <c r="E24" s="4">
        <v>23296.965120000001</v>
      </c>
      <c r="F24" s="4">
        <v>19802.420352000001</v>
      </c>
      <c r="G24" s="4">
        <v>78305</v>
      </c>
      <c r="H24" s="4">
        <v>84569.400000000009</v>
      </c>
      <c r="I24" s="4">
        <v>109940.22000000002</v>
      </c>
      <c r="J24" s="13">
        <v>93449.187000000005</v>
      </c>
      <c r="K24" s="13">
        <f t="shared" si="1"/>
        <v>76112.460000000006</v>
      </c>
    </row>
    <row r="25" spans="2:11">
      <c r="B25" s="3" t="s">
        <v>40</v>
      </c>
      <c r="C25" s="4">
        <v>96747.39360000001</v>
      </c>
      <c r="D25" s="4">
        <v>82235.28456</v>
      </c>
      <c r="E25" s="4">
        <v>9449.2569600000006</v>
      </c>
      <c r="F25" s="4">
        <v>8031.8684160000003</v>
      </c>
      <c r="G25" s="4">
        <v>122473.39104000002</v>
      </c>
      <c r="H25" s="4">
        <v>104102.38238400001</v>
      </c>
      <c r="I25" s="4">
        <v>9865</v>
      </c>
      <c r="J25" s="13">
        <v>10654.2</v>
      </c>
      <c r="K25" s="13">
        <f t="shared" si="1"/>
        <v>93692.144145600018</v>
      </c>
    </row>
    <row r="26" spans="2:11">
      <c r="B26" s="3" t="s">
        <v>41</v>
      </c>
      <c r="C26" s="4">
        <v>8681.2000000000007</v>
      </c>
      <c r="D26" s="4">
        <v>9375.6959999999999</v>
      </c>
      <c r="E26" s="4">
        <v>12188.4048</v>
      </c>
      <c r="F26" s="4">
        <v>10360.14408</v>
      </c>
      <c r="G26" s="4">
        <v>80887.023360000007</v>
      </c>
      <c r="H26" s="4">
        <v>68753.969855999996</v>
      </c>
      <c r="I26" s="4">
        <v>11061</v>
      </c>
      <c r="J26" s="13">
        <v>11945.880000000001</v>
      </c>
      <c r="K26" s="13">
        <f t="shared" si="1"/>
        <v>61878.572870399999</v>
      </c>
    </row>
    <row r="27" spans="2:11">
      <c r="B27" s="3" t="s">
        <v>42</v>
      </c>
      <c r="C27" s="4">
        <v>9733.68</v>
      </c>
      <c r="D27" s="4">
        <v>10512.374400000001</v>
      </c>
      <c r="E27" s="4">
        <v>13666.086720000001</v>
      </c>
      <c r="F27" s="4">
        <v>11616.173712000002</v>
      </c>
      <c r="G27" s="4">
        <v>23296.965120000001</v>
      </c>
      <c r="H27" s="4">
        <v>19802.420352000001</v>
      </c>
      <c r="I27" s="4">
        <v>78305</v>
      </c>
      <c r="J27" s="13">
        <v>84569.400000000009</v>
      </c>
      <c r="K27" s="13">
        <f t="shared" si="1"/>
        <v>17822.1783168</v>
      </c>
    </row>
    <row r="28" spans="2:11">
      <c r="B28" s="3" t="s">
        <v>43</v>
      </c>
      <c r="C28" s="4">
        <v>68908.399999999994</v>
      </c>
      <c r="D28" s="4">
        <v>74421.072000000015</v>
      </c>
      <c r="E28" s="4">
        <v>96747.39360000001</v>
      </c>
      <c r="F28" s="4">
        <v>82235.28456</v>
      </c>
      <c r="G28" s="4">
        <v>9449.2569600000006</v>
      </c>
      <c r="H28" s="4">
        <v>8031.8684160000003</v>
      </c>
      <c r="I28" s="4">
        <v>122473.39104000002</v>
      </c>
      <c r="J28" s="13">
        <v>104102.38238400001</v>
      </c>
      <c r="K28" s="13">
        <f t="shared" si="1"/>
        <v>7228.6815744000005</v>
      </c>
    </row>
    <row r="29" spans="2:11">
      <c r="B29" s="3" t="s">
        <v>44</v>
      </c>
      <c r="C29" s="4">
        <v>20499.130080000003</v>
      </c>
      <c r="D29" s="4">
        <v>17424.260568000002</v>
      </c>
      <c r="E29" s="4">
        <v>34945.447679999997</v>
      </c>
      <c r="F29" s="4">
        <v>29703.630528000002</v>
      </c>
      <c r="G29" s="4">
        <v>117457.5</v>
      </c>
      <c r="H29" s="4">
        <v>126854.1</v>
      </c>
      <c r="I29" s="4">
        <v>164910.33000000002</v>
      </c>
      <c r="J29" s="13">
        <v>140173.78049999999</v>
      </c>
      <c r="K29" s="13">
        <f t="shared" si="1"/>
        <v>9324.1296720000009</v>
      </c>
    </row>
    <row r="32" spans="2:11">
      <c r="B32" s="5" t="s">
        <v>74</v>
      </c>
      <c r="D32" s="5" t="s">
        <v>93</v>
      </c>
    </row>
    <row r="33" spans="2:2">
      <c r="B33" cm="1">
        <f t="array" ref="B33">_xlfn.XLOOKUP(C3,B10:B29,_xlfn.XLOOKUP(C4&amp;C5,C8:K8&amp;C9:K9,C10:K29))</f>
        <v>649701.88020000001</v>
      </c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E3A8-BB42-B24B-BE17-1E67A3F24BAD}">
  <dimension ref="B2:J28"/>
  <sheetViews>
    <sheetView showGridLines="0" tabSelected="1" zoomScale="190" zoomScaleNormal="190" workbookViewId="0">
      <selection activeCell="D5" sqref="D5"/>
    </sheetView>
  </sheetViews>
  <sheetFormatPr defaultColWidth="10.625" defaultRowHeight="15.75"/>
  <cols>
    <col min="2" max="2" width="10.5" bestFit="1" customWidth="1"/>
    <col min="3" max="3" width="11.125" customWidth="1"/>
    <col min="11" max="11" width="11.875" customWidth="1"/>
  </cols>
  <sheetData>
    <row r="2" spans="2:10">
      <c r="B2" s="41" t="s">
        <v>56</v>
      </c>
      <c r="C2" s="41"/>
      <c r="D2" s="49" t="s">
        <v>94</v>
      </c>
    </row>
    <row r="3" spans="2:10">
      <c r="B3" s="14" t="s">
        <v>55</v>
      </c>
      <c r="C3" s="14" t="s">
        <v>57</v>
      </c>
      <c r="D3" s="48" t="s">
        <v>95</v>
      </c>
    </row>
    <row r="4" spans="2:10">
      <c r="B4" s="14" t="s">
        <v>47</v>
      </c>
      <c r="C4" s="14" t="s">
        <v>4</v>
      </c>
      <c r="D4" s="48" t="s">
        <v>96</v>
      </c>
    </row>
    <row r="5" spans="2:10">
      <c r="B5" s="16" t="s">
        <v>46</v>
      </c>
      <c r="C5" s="11" cm="1">
        <f t="array" ref="C5:C7">_xlfn._xlws.FILTER(_xlfn._xlws.FILTER(C10:J28,B10:B28=C3),C9:J9=C4)</f>
        <v>92799</v>
      </c>
      <c r="D5" s="4"/>
      <c r="E5" s="4"/>
      <c r="F5" s="4"/>
      <c r="G5" s="4"/>
      <c r="H5" s="4"/>
      <c r="I5" s="4"/>
      <c r="J5" s="4"/>
    </row>
    <row r="6" spans="2:10">
      <c r="C6" s="4">
        <v>99127</v>
      </c>
      <c r="D6" s="4"/>
      <c r="E6" s="4"/>
      <c r="F6" s="4"/>
      <c r="G6" s="4"/>
      <c r="H6" s="4"/>
      <c r="I6" s="4"/>
      <c r="J6" s="4"/>
    </row>
    <row r="7" spans="2:10">
      <c r="C7" s="4">
        <v>65468</v>
      </c>
      <c r="D7" s="4"/>
      <c r="E7" s="4"/>
      <c r="F7" s="4"/>
      <c r="G7" s="4"/>
      <c r="H7" s="4"/>
      <c r="I7" s="4"/>
      <c r="J7" s="4"/>
    </row>
    <row r="8" spans="2:10">
      <c r="C8" s="4"/>
      <c r="D8" s="4"/>
      <c r="E8" s="4"/>
      <c r="F8" s="4"/>
      <c r="G8" s="4"/>
      <c r="H8" s="4"/>
      <c r="I8" s="4"/>
      <c r="J8" s="4"/>
    </row>
    <row r="9" spans="2:10">
      <c r="B9" s="17" t="s">
        <v>54</v>
      </c>
      <c r="C9" s="17" t="s">
        <v>4</v>
      </c>
      <c r="D9" s="17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3</v>
      </c>
    </row>
    <row r="10" spans="2:10">
      <c r="B10" t="s">
        <v>57</v>
      </c>
      <c r="C10" s="4">
        <v>92799</v>
      </c>
      <c r="D10" s="4">
        <v>100222.92000000001</v>
      </c>
      <c r="E10" s="4">
        <v>130289.79600000002</v>
      </c>
      <c r="F10" s="4">
        <v>110746.32660000001</v>
      </c>
      <c r="G10" s="4">
        <v>104101.54700400001</v>
      </c>
      <c r="H10" s="4">
        <v>116593.73264448001</v>
      </c>
      <c r="I10" s="4">
        <v>130584.98056181763</v>
      </c>
      <c r="J10" s="13">
        <v>146255.17822923575</v>
      </c>
    </row>
    <row r="11" spans="2:10">
      <c r="B11" t="s">
        <v>59</v>
      </c>
      <c r="C11" s="4">
        <v>666566</v>
      </c>
      <c r="D11" s="4">
        <v>719891.28</v>
      </c>
      <c r="E11" s="4">
        <v>683896.71600000001</v>
      </c>
      <c r="F11" s="4">
        <v>649701.88020000001</v>
      </c>
      <c r="G11" s="4">
        <v>617216.78619000001</v>
      </c>
      <c r="H11" s="4">
        <v>586355.94688049995</v>
      </c>
      <c r="I11" s="4">
        <v>557038.14953647496</v>
      </c>
      <c r="J11" s="13">
        <v>529186.24205965118</v>
      </c>
    </row>
    <row r="12" spans="2:10">
      <c r="B12" t="s">
        <v>57</v>
      </c>
      <c r="C12" s="4">
        <v>99127</v>
      </c>
      <c r="D12" s="4">
        <v>107057.16</v>
      </c>
      <c r="E12" s="4">
        <v>139174.30800000002</v>
      </c>
      <c r="F12" s="4">
        <v>118298.16180000002</v>
      </c>
      <c r="G12" s="4">
        <v>111200.27209200001</v>
      </c>
      <c r="H12" s="4">
        <v>124544.30474304003</v>
      </c>
      <c r="I12" s="4">
        <v>107057.16</v>
      </c>
      <c r="J12" s="13">
        <v>139174.30800000002</v>
      </c>
    </row>
    <row r="13" spans="2:10">
      <c r="B13" t="s">
        <v>57</v>
      </c>
      <c r="C13" s="4">
        <v>65468</v>
      </c>
      <c r="D13" s="4">
        <v>70705.440000000002</v>
      </c>
      <c r="E13" s="4">
        <v>91917.072</v>
      </c>
      <c r="F13" s="4">
        <v>78129.511199999994</v>
      </c>
      <c r="G13" s="4">
        <v>73441.740527999995</v>
      </c>
      <c r="H13" s="4">
        <v>82254.749391360005</v>
      </c>
      <c r="I13" s="4">
        <v>90480.224330496014</v>
      </c>
      <c r="J13" s="13">
        <v>99528.246763545627</v>
      </c>
    </row>
    <row r="14" spans="2:10">
      <c r="B14" t="s">
        <v>58</v>
      </c>
      <c r="C14" s="4">
        <v>18856</v>
      </c>
      <c r="D14" s="4">
        <v>20364.48</v>
      </c>
      <c r="E14" s="4">
        <v>26473.824000000001</v>
      </c>
      <c r="F14" s="4">
        <v>22502.750400000001</v>
      </c>
      <c r="G14" s="4">
        <v>21152.585375999999</v>
      </c>
      <c r="H14" s="4">
        <v>23690.895621120002</v>
      </c>
      <c r="I14" s="4">
        <v>20137.261277952002</v>
      </c>
      <c r="J14" s="13">
        <v>17116.672086259201</v>
      </c>
    </row>
    <row r="15" spans="2:10">
      <c r="B15" t="s">
        <v>60</v>
      </c>
      <c r="C15" s="4">
        <v>7648</v>
      </c>
      <c r="D15" s="4">
        <v>8259.84</v>
      </c>
      <c r="E15" s="4">
        <v>10737.792000000001</v>
      </c>
      <c r="F15" s="4">
        <v>9127.1232</v>
      </c>
      <c r="G15" s="4">
        <v>8579.4958079999997</v>
      </c>
      <c r="H15" s="4">
        <v>9609.0353049599998</v>
      </c>
      <c r="I15" s="4">
        <v>10089.487070208001</v>
      </c>
      <c r="J15" s="13">
        <v>10190.381940910082</v>
      </c>
    </row>
    <row r="16" spans="2:10">
      <c r="B16" t="s">
        <v>60</v>
      </c>
      <c r="C16" s="4">
        <v>9865</v>
      </c>
      <c r="D16" s="4">
        <v>10654.2</v>
      </c>
      <c r="E16" s="4">
        <v>13850.460000000001</v>
      </c>
      <c r="F16" s="4">
        <v>11772.891</v>
      </c>
      <c r="G16" s="4">
        <v>11066.517539999999</v>
      </c>
      <c r="H16" s="4">
        <v>12394.4996448</v>
      </c>
      <c r="I16" s="4">
        <v>9865</v>
      </c>
      <c r="J16" s="13">
        <v>10654.2</v>
      </c>
    </row>
    <row r="17" spans="2:10">
      <c r="B17" t="s">
        <v>64</v>
      </c>
      <c r="C17" s="4">
        <v>78305</v>
      </c>
      <c r="D17" s="4">
        <v>84569.400000000009</v>
      </c>
      <c r="E17" s="4">
        <v>109940.22000000002</v>
      </c>
      <c r="F17" s="4">
        <v>93449.187000000005</v>
      </c>
      <c r="G17" s="4">
        <v>87842.235780000003</v>
      </c>
      <c r="H17" s="4">
        <v>98383.304073600011</v>
      </c>
      <c r="I17" s="4">
        <v>96415.637992128002</v>
      </c>
      <c r="J17" s="13">
        <v>94487.325232285439</v>
      </c>
    </row>
    <row r="18" spans="2:10">
      <c r="B18" t="s">
        <v>63</v>
      </c>
      <c r="C18" s="4">
        <v>122473.39104000002</v>
      </c>
      <c r="D18" s="4">
        <v>104102.38238400001</v>
      </c>
      <c r="E18" s="4">
        <v>9865</v>
      </c>
      <c r="F18" s="4">
        <v>10654.2</v>
      </c>
      <c r="G18" s="4">
        <v>13850.460000000001</v>
      </c>
      <c r="H18" s="4">
        <v>11772.891</v>
      </c>
      <c r="I18" s="4">
        <v>11066.517539999999</v>
      </c>
      <c r="J18" s="13">
        <v>12394.4996448</v>
      </c>
    </row>
    <row r="19" spans="2:10">
      <c r="B19" t="s">
        <v>63</v>
      </c>
      <c r="C19" s="4">
        <v>80887.023360000007</v>
      </c>
      <c r="D19" s="4">
        <v>68753.969855999996</v>
      </c>
      <c r="E19" s="4">
        <v>11061</v>
      </c>
      <c r="F19" s="4">
        <v>11945.880000000001</v>
      </c>
      <c r="G19" s="4">
        <v>15529.644000000002</v>
      </c>
      <c r="H19" s="4">
        <v>13200.197400000001</v>
      </c>
      <c r="I19" s="4">
        <v>12408.185556</v>
      </c>
      <c r="J19" s="13">
        <v>13897.167822720001</v>
      </c>
    </row>
    <row r="20" spans="2:10">
      <c r="B20" t="s">
        <v>63</v>
      </c>
      <c r="C20" s="4">
        <v>23296.965120000001</v>
      </c>
      <c r="D20" s="4">
        <v>19802.420352000001</v>
      </c>
      <c r="E20" s="4">
        <v>78305</v>
      </c>
      <c r="F20" s="4">
        <v>84569.400000000009</v>
      </c>
      <c r="G20" s="4">
        <v>109940.22000000002</v>
      </c>
      <c r="H20" s="4">
        <v>93449.187000000005</v>
      </c>
      <c r="I20" s="4">
        <v>87842.235780000003</v>
      </c>
      <c r="J20" s="13">
        <v>98383.304073600011</v>
      </c>
    </row>
    <row r="21" spans="2:10">
      <c r="B21" t="s">
        <v>62</v>
      </c>
      <c r="C21" s="4">
        <v>9449.2569600000006</v>
      </c>
      <c r="D21" s="4">
        <v>8031.8684160000003</v>
      </c>
      <c r="E21" s="4">
        <v>122473.39104000002</v>
      </c>
      <c r="F21" s="4">
        <v>104102.38238400001</v>
      </c>
      <c r="G21" s="4">
        <v>9865</v>
      </c>
      <c r="H21" s="4">
        <v>10654.2</v>
      </c>
      <c r="I21" s="4">
        <v>13850.460000000001</v>
      </c>
      <c r="J21" s="13">
        <v>11772.891</v>
      </c>
    </row>
    <row r="22" spans="2:10">
      <c r="B22" t="s">
        <v>62</v>
      </c>
      <c r="C22" s="4">
        <v>12188.4048</v>
      </c>
      <c r="D22" s="4">
        <v>10360.14408</v>
      </c>
      <c r="E22" s="4">
        <v>80887.023360000007</v>
      </c>
      <c r="F22" s="4">
        <v>68753.969855999996</v>
      </c>
      <c r="G22" s="4">
        <v>11061</v>
      </c>
      <c r="H22" s="4">
        <v>11945.880000000001</v>
      </c>
      <c r="I22" s="4">
        <v>15529.644000000002</v>
      </c>
      <c r="J22" s="13">
        <v>13200.197400000001</v>
      </c>
    </row>
    <row r="23" spans="2:10">
      <c r="B23" t="s">
        <v>61</v>
      </c>
      <c r="C23" s="4">
        <v>13666.086720000001</v>
      </c>
      <c r="D23" s="4">
        <v>11616.173712000002</v>
      </c>
      <c r="E23" s="4">
        <v>23296.965120000001</v>
      </c>
      <c r="F23" s="4">
        <v>19802.420352000001</v>
      </c>
      <c r="G23" s="4">
        <v>78305</v>
      </c>
      <c r="H23" s="4">
        <v>84569.400000000009</v>
      </c>
      <c r="I23" s="4">
        <v>109940.22000000002</v>
      </c>
      <c r="J23" s="13">
        <v>93449.187000000005</v>
      </c>
    </row>
    <row r="24" spans="2:10">
      <c r="B24" t="s">
        <v>58</v>
      </c>
      <c r="C24" s="4">
        <v>96747.39360000001</v>
      </c>
      <c r="D24" s="4">
        <v>82235.28456</v>
      </c>
      <c r="E24" s="4">
        <v>9449.2569600000006</v>
      </c>
      <c r="F24" s="4">
        <v>8031.8684160000003</v>
      </c>
      <c r="G24" s="4">
        <v>122473.39104000002</v>
      </c>
      <c r="H24" s="4">
        <v>104102.38238400001</v>
      </c>
      <c r="I24" s="4">
        <v>9865</v>
      </c>
      <c r="J24" s="13">
        <v>10654.2</v>
      </c>
    </row>
    <row r="25" spans="2:10">
      <c r="B25" t="s">
        <v>59</v>
      </c>
      <c r="C25" s="4">
        <v>8681.2000000000007</v>
      </c>
      <c r="D25" s="4">
        <v>9375.6959999999999</v>
      </c>
      <c r="E25" s="4">
        <v>12188.4048</v>
      </c>
      <c r="F25" s="4">
        <v>10360.14408</v>
      </c>
      <c r="G25" s="4">
        <v>80887.023360000007</v>
      </c>
      <c r="H25" s="4">
        <v>68753.969855999996</v>
      </c>
      <c r="I25" s="4">
        <v>11061</v>
      </c>
      <c r="J25" s="13">
        <v>11945.880000000001</v>
      </c>
    </row>
    <row r="26" spans="2:10">
      <c r="B26" t="s">
        <v>64</v>
      </c>
      <c r="C26" s="4">
        <v>9733.68</v>
      </c>
      <c r="D26" s="4">
        <v>10512.374400000001</v>
      </c>
      <c r="E26" s="4">
        <v>13666.086720000001</v>
      </c>
      <c r="F26" s="4">
        <v>11616.173712000002</v>
      </c>
      <c r="G26" s="4">
        <v>23296.965120000001</v>
      </c>
      <c r="H26" s="4">
        <v>19802.420352000001</v>
      </c>
      <c r="I26" s="4">
        <v>78305</v>
      </c>
      <c r="J26" s="13">
        <v>84569.400000000009</v>
      </c>
    </row>
    <row r="27" spans="2:10">
      <c r="B27" t="s">
        <v>61</v>
      </c>
      <c r="C27" s="4">
        <v>68908.399999999994</v>
      </c>
      <c r="D27" s="4">
        <v>74421.072000000015</v>
      </c>
      <c r="E27" s="4">
        <v>96747.39360000001</v>
      </c>
      <c r="F27" s="4">
        <v>82235.28456</v>
      </c>
      <c r="G27" s="4">
        <v>9449.2569600000006</v>
      </c>
      <c r="H27" s="4">
        <v>8031.8684160000003</v>
      </c>
      <c r="I27" s="4">
        <v>122473.39104000002</v>
      </c>
      <c r="J27" s="13">
        <v>104102.38238400001</v>
      </c>
    </row>
    <row r="28" spans="2:10">
      <c r="B28" t="s">
        <v>58</v>
      </c>
      <c r="C28" s="4">
        <v>20499.130080000003</v>
      </c>
      <c r="D28" s="4">
        <v>17424.260568000002</v>
      </c>
      <c r="E28" s="4">
        <v>34945.447679999997</v>
      </c>
      <c r="F28" s="4">
        <v>29703.630528000002</v>
      </c>
      <c r="G28" s="4">
        <v>117457.5</v>
      </c>
      <c r="H28" s="4">
        <v>126854.1</v>
      </c>
      <c r="I28" s="4">
        <v>164910.33000000002</v>
      </c>
      <c r="J28" s="13">
        <v>140173.78049999999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INDEX MATCH</vt:lpstr>
      <vt:lpstr>1 - Criteria</vt:lpstr>
      <vt:lpstr>2 - Multiple Criteria</vt:lpstr>
      <vt:lpstr>3 - Criteria Dynamic</vt:lpstr>
      <vt:lpstr>4 - Advanced</vt:lpstr>
      <vt:lpstr>5 -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Ezhan Khan</cp:lastModifiedBy>
  <dcterms:created xsi:type="dcterms:W3CDTF">2023-06-26T08:12:19Z</dcterms:created>
  <dcterms:modified xsi:type="dcterms:W3CDTF">2023-07-23T20:02:23Z</dcterms:modified>
</cp:coreProperties>
</file>