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mem\Desktop\TASK\"/>
    </mc:Choice>
  </mc:AlternateContent>
  <xr:revisionPtr revIDLastSave="0" documentId="13_ncr:1_{D2448132-1A3A-4040-BEA5-20AD714E9B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s" sheetId="1" r:id="rId1"/>
    <sheet name="Task1" sheetId="3" r:id="rId2"/>
    <sheet name="Taks2" sheetId="4" r:id="rId3"/>
    <sheet name="Task3" sheetId="5" r:id="rId4"/>
    <sheet name="Task4" sheetId="6" r:id="rId5"/>
    <sheet name="Task5" sheetId="7" r:id="rId6"/>
    <sheet name="Task6" sheetId="8" r:id="rId7"/>
  </sheets>
  <definedNames>
    <definedName name="_xlchart.v1.0" hidden="1">Taks2!$C$3:$C$66</definedName>
    <definedName name="_xlchart.v1.1" hidden="1">Taks2!$C$3:$C$66</definedName>
    <definedName name="_xlchart.v1.2" hidden="1">Task4!$B$2:$B$66</definedName>
    <definedName name="_xlchart.v1.3" hidden="1">Task4!$B$3:$B$66</definedName>
    <definedName name="_xlchart.v1.4" hidden="1">Task4!$C$2:$C$66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G4" i="8"/>
  <c r="F4" i="8"/>
  <c r="I4" i="7"/>
  <c r="H4" i="7"/>
  <c r="G4" i="7"/>
  <c r="F4" i="7"/>
  <c r="E4" i="7"/>
  <c r="D4" i="7"/>
  <c r="G10" i="6"/>
  <c r="G9" i="6"/>
  <c r="G8" i="6"/>
  <c r="G7" i="6"/>
  <c r="G6" i="6"/>
  <c r="G5" i="6"/>
  <c r="G4" i="6"/>
  <c r="G3" i="6"/>
  <c r="H8" i="6" l="1"/>
  <c r="I10" i="6"/>
  <c r="H4" i="6"/>
  <c r="H5" i="6"/>
  <c r="H6" i="6"/>
  <c r="H7" i="6"/>
  <c r="H9" i="6"/>
  <c r="H10" i="6"/>
  <c r="I3" i="6"/>
  <c r="I4" i="6"/>
  <c r="I5" i="6"/>
  <c r="I6" i="6"/>
  <c r="H3" i="6"/>
  <c r="I7" i="6"/>
  <c r="I8" i="6"/>
  <c r="I9" i="6"/>
</calcChain>
</file>

<file path=xl/sharedStrings.xml><?xml version="1.0" encoding="utf-8"?>
<sst xmlns="http://schemas.openxmlformats.org/spreadsheetml/2006/main" count="157" uniqueCount="126">
  <si>
    <t>CATEGORY_ID</t>
  </si>
  <si>
    <t>CATEGORY_TYPE</t>
  </si>
  <si>
    <t>QUANTITY</t>
  </si>
  <si>
    <t>RATING</t>
  </si>
  <si>
    <t>Watch apps</t>
  </si>
  <si>
    <t>Photography</t>
  </si>
  <si>
    <t>Tools</t>
  </si>
  <si>
    <t>Business</t>
  </si>
  <si>
    <t>Personalization</t>
  </si>
  <si>
    <t>Sport</t>
  </si>
  <si>
    <t>Music and Audio</t>
  </si>
  <si>
    <t>Entertainment</t>
  </si>
  <si>
    <t>Arcade</t>
  </si>
  <si>
    <t>Puzzle</t>
  </si>
  <si>
    <t>Action</t>
  </si>
  <si>
    <t>Adventure</t>
  </si>
  <si>
    <t>Racing</t>
  </si>
  <si>
    <t>Strategy</t>
  </si>
  <si>
    <t>Simulation</t>
  </si>
  <si>
    <t>Category</t>
  </si>
  <si>
    <t>GAME_ID</t>
  </si>
  <si>
    <t>GAME_NAME</t>
  </si>
  <si>
    <t>GAME_SIZE</t>
  </si>
  <si>
    <t>GAME_PRICE</t>
  </si>
  <si>
    <t>DOWNLOADS</t>
  </si>
  <si>
    <t>Hunter Assain</t>
  </si>
  <si>
    <t>Subway Surfers</t>
  </si>
  <si>
    <t>Doge Rescue</t>
  </si>
  <si>
    <t>Carx Street</t>
  </si>
  <si>
    <t>Cricket League</t>
  </si>
  <si>
    <t>free</t>
  </si>
  <si>
    <t>Lsst in Blue</t>
  </si>
  <si>
    <t>Clash of Clans</t>
  </si>
  <si>
    <t>Red Ball</t>
  </si>
  <si>
    <t>Snow Race</t>
  </si>
  <si>
    <t>Tic Tac Toe</t>
  </si>
  <si>
    <t>Gear Clube</t>
  </si>
  <si>
    <t>Tennis Clash</t>
  </si>
  <si>
    <t>Hit Master</t>
  </si>
  <si>
    <t>Bouncemasters</t>
  </si>
  <si>
    <t>DOP</t>
  </si>
  <si>
    <t>Drag Racing</t>
  </si>
  <si>
    <t>Bowling Crew</t>
  </si>
  <si>
    <t>Roblox</t>
  </si>
  <si>
    <t>Wared of Airports</t>
  </si>
  <si>
    <t>Stumble Guys</t>
  </si>
  <si>
    <t>Comics Blob</t>
  </si>
  <si>
    <t>Traffic Racer</t>
  </si>
  <si>
    <t>MLB</t>
  </si>
  <si>
    <t>LokiCraft</t>
  </si>
  <si>
    <t>Badland</t>
  </si>
  <si>
    <t>Plants vs. Zombies</t>
  </si>
  <si>
    <t>Fire Gun</t>
  </si>
  <si>
    <t>Jigsow Puzzles</t>
  </si>
  <si>
    <t>Hill Climb</t>
  </si>
  <si>
    <t>Captain Tsubasa</t>
  </si>
  <si>
    <t>Swordigo</t>
  </si>
  <si>
    <t>Clash Royale</t>
  </si>
  <si>
    <t>War Machines</t>
  </si>
  <si>
    <t>Get Color</t>
  </si>
  <si>
    <t>GRID</t>
  </si>
  <si>
    <t>VIP Guard</t>
  </si>
  <si>
    <t>Mini Basketball</t>
  </si>
  <si>
    <t>Among Us</t>
  </si>
  <si>
    <t>2248</t>
  </si>
  <si>
    <t>Lone Wolf</t>
  </si>
  <si>
    <t>Grow Empire</t>
  </si>
  <si>
    <t>Drive Simulator 2020</t>
  </si>
  <si>
    <t>Standoff</t>
  </si>
  <si>
    <t>Antistress</t>
  </si>
  <si>
    <t>Trial Xtreme Legends</t>
  </si>
  <si>
    <t>Boxing Star</t>
  </si>
  <si>
    <t>Bid Wars</t>
  </si>
  <si>
    <t>Solar Smash</t>
  </si>
  <si>
    <t>Retro Garage</t>
  </si>
  <si>
    <t>World War: Fight For Freedom</t>
  </si>
  <si>
    <t>Multi Maze</t>
  </si>
  <si>
    <t>Assolute Racing</t>
  </si>
  <si>
    <t>Ace fishing</t>
  </si>
  <si>
    <t>Kingdom Clash</t>
  </si>
  <si>
    <t>Infinite Flight</t>
  </si>
  <si>
    <t>Truck Simulator</t>
  </si>
  <si>
    <t>Tie Dye</t>
  </si>
  <si>
    <t>Merge Block</t>
  </si>
  <si>
    <t>The Ants</t>
  </si>
  <si>
    <t>Survival Game 3d</t>
  </si>
  <si>
    <t>Russian Car Driver</t>
  </si>
  <si>
    <t>String Pull</t>
  </si>
  <si>
    <t>Island War</t>
  </si>
  <si>
    <t>Craft Earth Boy</t>
  </si>
  <si>
    <t xml:space="preserve">                       Games</t>
  </si>
  <si>
    <t>Categorical</t>
  </si>
  <si>
    <t>Qualitative</t>
  </si>
  <si>
    <t>Numerical</t>
  </si>
  <si>
    <t>Quantiative</t>
  </si>
  <si>
    <t>Column Name</t>
  </si>
  <si>
    <t>Types of Data</t>
  </si>
  <si>
    <t>Levels of Measurement</t>
  </si>
  <si>
    <t>category_id</t>
  </si>
  <si>
    <t>category_type</t>
  </si>
  <si>
    <t>quantity</t>
  </si>
  <si>
    <t>rating</t>
  </si>
  <si>
    <t>game_id</t>
  </si>
  <si>
    <t>game_size</t>
  </si>
  <si>
    <t>game_price</t>
  </si>
  <si>
    <t>downloads</t>
  </si>
  <si>
    <t>Downloads</t>
  </si>
  <si>
    <t>Number of bins-64</t>
  </si>
  <si>
    <t>Bin witdh- 10000</t>
  </si>
  <si>
    <t>Game_size</t>
  </si>
  <si>
    <t>Category_id</t>
  </si>
  <si>
    <t>Absolute Frequency</t>
  </si>
  <si>
    <t>Relative Frequency</t>
  </si>
  <si>
    <t>Cumulative Frequency</t>
  </si>
  <si>
    <t>Mean</t>
  </si>
  <si>
    <t>Median</t>
  </si>
  <si>
    <t>Mode</t>
  </si>
  <si>
    <t>Game Size</t>
  </si>
  <si>
    <t>Quantity</t>
  </si>
  <si>
    <t>Rating</t>
  </si>
  <si>
    <t>Covariance</t>
  </si>
  <si>
    <t>Correlation</t>
  </si>
  <si>
    <t>Skewness</t>
  </si>
  <si>
    <t>Variance</t>
  </si>
  <si>
    <t>Standard deviation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</si>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</sst>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Dialog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4"/>
      </left>
      <right/>
      <top/>
      <bottom/>
      <diagonal/>
    </border>
  </borders>
  <cellStyleXfs count="10">
    <xf numFmtId="0" fontId="0" fillId="0" borderId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0" borderId="0"/>
    <xf numFmtId="164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right"/>
    </xf>
    <xf numFmtId="0" fontId="5" fillId="4" borderId="0" xfId="3"/>
    <xf numFmtId="0" fontId="5" fillId="4" borderId="0" xfId="3" applyAlignment="1">
      <alignment horizontal="right"/>
    </xf>
    <xf numFmtId="0" fontId="5" fillId="5" borderId="0" xfId="4"/>
    <xf numFmtId="0" fontId="8" fillId="0" borderId="0" xfId="0" applyFont="1"/>
    <xf numFmtId="0" fontId="3" fillId="2" borderId="0" xfId="1"/>
    <xf numFmtId="0" fontId="4" fillId="3" borderId="1" xfId="2"/>
    <xf numFmtId="0" fontId="1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5" fillId="5" borderId="0" xfId="4" applyAlignment="1">
      <alignment horizontal="center"/>
    </xf>
  </cellXfs>
  <cellStyles count="10">
    <cellStyle name="Accent1" xfId="3" builtinId="29"/>
    <cellStyle name="Accent2" xfId="4" builtinId="33"/>
    <cellStyle name="Check Cell" xfId="2" builtinId="23"/>
    <cellStyle name="Currency 2" xfId="6" xr:uid="{7D167F46-5306-47A9-B68E-071BE31B8322}"/>
    <cellStyle name="Good" xfId="1" builtinId="26"/>
    <cellStyle name="Normal" xfId="0" builtinId="0"/>
    <cellStyle name="Normal 2" xfId="5" xr:uid="{FB009E0E-4B94-46AE-B3D3-9DD0CD312F48}"/>
    <cellStyle name="Normal 3" xfId="8" xr:uid="{4E267018-CFF1-4A50-9739-48FAEAADA451}"/>
    <cellStyle name="Per cent 2" xfId="7" xr:uid="{AE58BA20-C39A-4D3A-B813-BC90FA2E7EB4}"/>
    <cellStyle name="Per cent 3" xfId="9" xr:uid="{C1083428-3893-4B80-8358-DDB0F310951D}"/>
  </cellStyles>
  <dxfs count="3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thin">
          <color theme="5"/>
        </right>
        <top style="thin">
          <color theme="5"/>
        </top>
        <bottom/>
        <vertical/>
        <horizontal/>
      </border>
    </dxf>
    <dxf>
      <border outline="0"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Task3!$B$3:$B$66</c:f>
              <c:numCache>
                <c:formatCode>General</c:formatCode>
                <c:ptCount val="64"/>
                <c:pt idx="0">
                  <c:v>10</c:v>
                </c:pt>
                <c:pt idx="1">
                  <c:v>18</c:v>
                </c:pt>
                <c:pt idx="2">
                  <c:v>23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36</c:v>
                </c:pt>
                <c:pt idx="14">
                  <c:v>37</c:v>
                </c:pt>
                <c:pt idx="15">
                  <c:v>37</c:v>
                </c:pt>
                <c:pt idx="16">
                  <c:v>38</c:v>
                </c:pt>
                <c:pt idx="17">
                  <c:v>38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45</c:v>
                </c:pt>
                <c:pt idx="28">
                  <c:v>45</c:v>
                </c:pt>
                <c:pt idx="29">
                  <c:v>48</c:v>
                </c:pt>
                <c:pt idx="30">
                  <c:v>50</c:v>
                </c:pt>
                <c:pt idx="31">
                  <c:v>53</c:v>
                </c:pt>
                <c:pt idx="32">
                  <c:v>54</c:v>
                </c:pt>
                <c:pt idx="33">
                  <c:v>56</c:v>
                </c:pt>
                <c:pt idx="34">
                  <c:v>57</c:v>
                </c:pt>
                <c:pt idx="35">
                  <c:v>65</c:v>
                </c:pt>
                <c:pt idx="36">
                  <c:v>67</c:v>
                </c:pt>
                <c:pt idx="37">
                  <c:v>68</c:v>
                </c:pt>
                <c:pt idx="38">
                  <c:v>70</c:v>
                </c:pt>
                <c:pt idx="39">
                  <c:v>73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84</c:v>
                </c:pt>
                <c:pt idx="44">
                  <c:v>84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95</c:v>
                </c:pt>
                <c:pt idx="49">
                  <c:v>103</c:v>
                </c:pt>
                <c:pt idx="50">
                  <c:v>124</c:v>
                </c:pt>
                <c:pt idx="51">
                  <c:v>140</c:v>
                </c:pt>
                <c:pt idx="52">
                  <c:v>155</c:v>
                </c:pt>
                <c:pt idx="53">
                  <c:v>230</c:v>
                </c:pt>
                <c:pt idx="54">
                  <c:v>230</c:v>
                </c:pt>
                <c:pt idx="55">
                  <c:v>280</c:v>
                </c:pt>
                <c:pt idx="56">
                  <c:v>283</c:v>
                </c:pt>
                <c:pt idx="57">
                  <c:v>289</c:v>
                </c:pt>
                <c:pt idx="58">
                  <c:v>326</c:v>
                </c:pt>
                <c:pt idx="59">
                  <c:v>378</c:v>
                </c:pt>
                <c:pt idx="60">
                  <c:v>478</c:v>
                </c:pt>
                <c:pt idx="61">
                  <c:v>590</c:v>
                </c:pt>
                <c:pt idx="62">
                  <c:v>650</c:v>
                </c:pt>
                <c:pt idx="63">
                  <c:v>743</c:v>
                </c:pt>
              </c:numCache>
            </c:numRef>
          </c:xVal>
          <c:yVal>
            <c:numRef>
              <c:f>Task3!$C$3:$C$66</c:f>
              <c:numCache>
                <c:formatCode>General</c:formatCode>
                <c:ptCount val="64"/>
                <c:pt idx="0">
                  <c:v>32000</c:v>
                </c:pt>
                <c:pt idx="1">
                  <c:v>639900</c:v>
                </c:pt>
                <c:pt idx="2">
                  <c:v>47889</c:v>
                </c:pt>
                <c:pt idx="3">
                  <c:v>4300</c:v>
                </c:pt>
                <c:pt idx="4">
                  <c:v>65000</c:v>
                </c:pt>
                <c:pt idx="5">
                  <c:v>79900</c:v>
                </c:pt>
                <c:pt idx="6">
                  <c:v>43900</c:v>
                </c:pt>
                <c:pt idx="7">
                  <c:v>49000</c:v>
                </c:pt>
                <c:pt idx="8">
                  <c:v>437892</c:v>
                </c:pt>
                <c:pt idx="9">
                  <c:v>56000</c:v>
                </c:pt>
                <c:pt idx="10">
                  <c:v>39000</c:v>
                </c:pt>
                <c:pt idx="11">
                  <c:v>7900</c:v>
                </c:pt>
                <c:pt idx="12">
                  <c:v>8900</c:v>
                </c:pt>
                <c:pt idx="13">
                  <c:v>67033</c:v>
                </c:pt>
                <c:pt idx="14">
                  <c:v>367800</c:v>
                </c:pt>
                <c:pt idx="15">
                  <c:v>49000</c:v>
                </c:pt>
                <c:pt idx="16">
                  <c:v>395000</c:v>
                </c:pt>
                <c:pt idx="17">
                  <c:v>49200</c:v>
                </c:pt>
                <c:pt idx="18">
                  <c:v>45000</c:v>
                </c:pt>
                <c:pt idx="19">
                  <c:v>38000</c:v>
                </c:pt>
                <c:pt idx="20">
                  <c:v>7800</c:v>
                </c:pt>
                <c:pt idx="21">
                  <c:v>47000</c:v>
                </c:pt>
                <c:pt idx="22">
                  <c:v>45000</c:v>
                </c:pt>
                <c:pt idx="23">
                  <c:v>23000</c:v>
                </c:pt>
                <c:pt idx="24">
                  <c:v>56300</c:v>
                </c:pt>
                <c:pt idx="25">
                  <c:v>43000</c:v>
                </c:pt>
                <c:pt idx="26">
                  <c:v>833000</c:v>
                </c:pt>
                <c:pt idx="27">
                  <c:v>34000</c:v>
                </c:pt>
                <c:pt idx="28">
                  <c:v>74000</c:v>
                </c:pt>
                <c:pt idx="29">
                  <c:v>48790</c:v>
                </c:pt>
                <c:pt idx="30">
                  <c:v>8593</c:v>
                </c:pt>
                <c:pt idx="31">
                  <c:v>35000</c:v>
                </c:pt>
                <c:pt idx="32">
                  <c:v>783000</c:v>
                </c:pt>
                <c:pt idx="33">
                  <c:v>4329000</c:v>
                </c:pt>
                <c:pt idx="34">
                  <c:v>27000</c:v>
                </c:pt>
                <c:pt idx="35">
                  <c:v>59003</c:v>
                </c:pt>
                <c:pt idx="36">
                  <c:v>3000</c:v>
                </c:pt>
                <c:pt idx="37">
                  <c:v>49000</c:v>
                </c:pt>
                <c:pt idx="38">
                  <c:v>12000</c:v>
                </c:pt>
                <c:pt idx="39">
                  <c:v>12900</c:v>
                </c:pt>
                <c:pt idx="40">
                  <c:v>95000</c:v>
                </c:pt>
                <c:pt idx="41">
                  <c:v>4600</c:v>
                </c:pt>
                <c:pt idx="42">
                  <c:v>8944</c:v>
                </c:pt>
                <c:pt idx="43">
                  <c:v>48900</c:v>
                </c:pt>
                <c:pt idx="44">
                  <c:v>36728</c:v>
                </c:pt>
                <c:pt idx="45">
                  <c:v>65000</c:v>
                </c:pt>
                <c:pt idx="46">
                  <c:v>45000</c:v>
                </c:pt>
                <c:pt idx="47">
                  <c:v>4899090</c:v>
                </c:pt>
                <c:pt idx="48">
                  <c:v>25300</c:v>
                </c:pt>
                <c:pt idx="49">
                  <c:v>43000</c:v>
                </c:pt>
                <c:pt idx="50">
                  <c:v>4500</c:v>
                </c:pt>
                <c:pt idx="51">
                  <c:v>54000</c:v>
                </c:pt>
                <c:pt idx="52">
                  <c:v>93555</c:v>
                </c:pt>
                <c:pt idx="53">
                  <c:v>564900</c:v>
                </c:pt>
                <c:pt idx="54">
                  <c:v>92100</c:v>
                </c:pt>
                <c:pt idx="55">
                  <c:v>32000</c:v>
                </c:pt>
                <c:pt idx="56">
                  <c:v>48300</c:v>
                </c:pt>
                <c:pt idx="57">
                  <c:v>46700</c:v>
                </c:pt>
                <c:pt idx="58">
                  <c:v>43900</c:v>
                </c:pt>
                <c:pt idx="59">
                  <c:v>34900</c:v>
                </c:pt>
                <c:pt idx="60">
                  <c:v>49033</c:v>
                </c:pt>
                <c:pt idx="61">
                  <c:v>5930</c:v>
                </c:pt>
                <c:pt idx="62">
                  <c:v>34900</c:v>
                </c:pt>
                <c:pt idx="63">
                  <c:v>721999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E-418C-A100-88008ED58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51008"/>
        <c:axId val="632035616"/>
      </c:scatterChart>
      <c:valAx>
        <c:axId val="63205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35616"/>
        <c:crosses val="autoZero"/>
        <c:crossBetween val="midCat"/>
      </c:valAx>
      <c:valAx>
        <c:axId val="6320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Downloads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5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CA2040A4-6D6E-4008-9845-EE4A10596ACE}">
          <cx:dataId val="0"/>
          <cx:layoutPr>
            <cx:binning intervalClosed="r">
              <cx:binCount val="6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E325948A-C5BA-4923-B713-7F7A4906CB3B}">
          <cx:dataId val="0"/>
          <cx:layoutPr>
            <cx:binning intervalClosed="r">
              <cx:binSize val="10000"/>
            </cx:binning>
          </cx:layoutPr>
        </cx:series>
      </cx:plotAreaRegion>
      <cx:axis id="0">
        <cx:catScaling gapWidth="0"/>
        <cx:tickLabels/>
        <cx:spPr>
          <a:ln w="12700">
            <a:solidFill>
              <a:schemeClr val="accent1"/>
            </a:solidFill>
          </a:ln>
        </cx:spPr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Pareto Diagram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Diagram</a:t>
          </a:r>
        </a:p>
      </cx:txPr>
    </cx:title>
    <cx:plotArea>
      <cx:plotAreaRegion>
        <cx:series layoutId="clusteredColumn" uniqueId="{CA5826B8-BF23-49A9-870B-A4471D8E97C9}" formatIdx="0">
          <cx:dataId val="0"/>
          <cx:layoutPr>
            <cx:binning intervalClosed="r"/>
          </cx:layoutPr>
          <cx:axisId val="1"/>
        </cx:series>
        <cx:series layoutId="paretoLine" ownerIdx="0" uniqueId="{BDB4846C-5295-40D2-891A-1CC83956F673}" formatIdx="1">
          <cx:axisId val="2"/>
        </cx:series>
      </cx:plotAreaRegion>
      <cx:axis id="0">
        <cx:catScaling gapWidth="0"/>
        <cx:tickLabels/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3</xdr:row>
      <xdr:rowOff>15240</xdr:rowOff>
    </xdr:from>
    <xdr:to>
      <xdr:col>11</xdr:col>
      <xdr:colOff>472440</xdr:colOff>
      <xdr:row>20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6DD8730-437A-7A4E-C2A1-849A669DBA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74620" y="586740"/>
              <a:ext cx="5242560" cy="3177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68580</xdr:colOff>
      <xdr:row>23</xdr:row>
      <xdr:rowOff>45720</xdr:rowOff>
    </xdr:from>
    <xdr:to>
      <xdr:col>11</xdr:col>
      <xdr:colOff>373380</xdr:colOff>
      <xdr:row>38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60CFAB2-164C-40FC-EAFF-14673F7E78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0340" y="4282440"/>
              <a:ext cx="50977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3</xdr:row>
      <xdr:rowOff>22860</xdr:rowOff>
    </xdr:from>
    <xdr:to>
      <xdr:col>12</xdr:col>
      <xdr:colOff>144780</xdr:colOff>
      <xdr:row>18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AD2A2-BA2B-1ED8-DB68-20B9293EC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13</xdr:row>
      <xdr:rowOff>152400</xdr:rowOff>
    </xdr:from>
    <xdr:to>
      <xdr:col>12</xdr:col>
      <xdr:colOff>152400</xdr:colOff>
      <xdr:row>28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33B35ED-8674-00A0-AFDB-D829AAD583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0720" y="25298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D76C48-0B62-4D35-9FE2-9FB832D16EC5}" name="Table1" displayName="Table1" ref="B3:E19" totalsRowShown="0" dataDxfId="30">
  <autoFilter ref="B3:E19" xr:uid="{C5D76C48-0B62-4D35-9FE2-9FB832D16EC5}"/>
  <tableColumns count="4">
    <tableColumn id="1" xr3:uid="{36101593-DD92-4778-B8C1-B459337571B1}" name="CATEGORY_ID" dataDxfId="29"/>
    <tableColumn id="2" xr3:uid="{E21615D1-5803-433F-87D1-D6CDFA6A5024}" name="CATEGORY_TYPE"/>
    <tableColumn id="3" xr3:uid="{D8AF32B3-EC81-4C0C-BC5D-BD801E9B6158}" name="QUANTITY" dataDxfId="28"/>
    <tableColumn id="4" xr3:uid="{84D5E1BB-5FB4-4AB0-AEDF-B6BB3FA41F5C}" name="RATING" dataDxfId="27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BCD1D4B-E97E-4A52-A856-7CC18D2F54C0}" name="Table9" displayName="Table9" ref="B3:C19" totalsRowShown="0" headerRowDxfId="2" tableBorderDxfId="5">
  <autoFilter ref="B3:C19" xr:uid="{CBCD1D4B-E97E-4A52-A856-7CC18D2F54C0}"/>
  <tableColumns count="2">
    <tableColumn id="1" xr3:uid="{554E2086-5246-487D-BE7A-79D1E4FD2A78}" name="Quantity" dataDxfId="4"/>
    <tableColumn id="2" xr3:uid="{F0B0023D-8A52-46B3-8F1D-ADA0376D097E}" name="Rating" dataDxfId="3"/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94A3F17-7A71-4D8C-91EB-69C44D05B3E4}" name="Table10" displayName="Table10" ref="F3:G4" totalsRowShown="0" headerRowDxfId="1">
  <autoFilter ref="F3:G4" xr:uid="{294A3F17-7A71-4D8C-91EB-69C44D05B3E4}"/>
  <tableColumns count="2">
    <tableColumn id="1" xr3:uid="{8F99415D-5EDE-4868-8E0B-B3969AC5513F}" name="Covariance">
      <calculatedColumnFormula>_xlfn.COVARIANCE.S(B4:B19,C4:C19)</calculatedColumnFormula>
    </tableColumn>
    <tableColumn id="2" xr3:uid="{F94467FE-04A5-4D7A-BBAC-78505B9D3FA7}" name="Correlation">
      <calculatedColumnFormula>CORREL(B4:B19,C4:C19)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FB8352-FD98-48B3-B5F5-14487CD7A003}" name="Table2" displayName="Table2" ref="H3:N67" totalsRowShown="0">
  <autoFilter ref="H3:N67" xr:uid="{4DFB8352-FD98-48B3-B5F5-14487CD7A003}"/>
  <tableColumns count="7">
    <tableColumn id="1" xr3:uid="{A60AF39D-FA96-472B-9807-5C643947AEED}" name="GAME_ID" dataDxfId="26"/>
    <tableColumn id="2" xr3:uid="{96F64695-E61E-4019-B2FB-CA9F41E62E01}" name="GAME_NAME"/>
    <tableColumn id="3" xr3:uid="{83F0F011-8487-4079-87BC-7CAA92D9B3BB}" name="GAME_SIZE"/>
    <tableColumn id="4" xr3:uid="{D5A8F530-D145-467E-AB41-EBD5883A1917}" name="GAME_PRICE"/>
    <tableColumn id="5" xr3:uid="{B6B50F6D-FE2B-47FF-A844-3945F231C034}" name="DOWNLOADS" dataDxfId="25"/>
    <tableColumn id="6" xr3:uid="{8118CAE0-F3F6-4803-987A-FC15D42310D5}" name="CATEGORY_ID" dataDxfId="24"/>
    <tableColumn id="7" xr3:uid="{5FFB7D5B-4DCA-487B-BE33-34617DFBB1C3}" name="Column1" dataDxfId="23">
      <calculatedColumnFormula>VLOOKUP(Table2[[#This Row],[CATEGORY_ID]],Table1[],4,FALSE)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57BCBD-8A90-4A5C-B51B-4A094A22F06B}" name="Table3" displayName="Table3" ref="B2:D10" totalsRowShown="0" headerRowDxfId="22">
  <autoFilter ref="B2:D10" xr:uid="{6C57BCBD-8A90-4A5C-B51B-4A094A22F06B}"/>
  <tableColumns count="3">
    <tableColumn id="1" xr3:uid="{00006DBC-9E77-421F-A0C1-BA94DDF7AFA9}" name="Column Name"/>
    <tableColumn id="2" xr3:uid="{CC0AF890-DA8B-4FCF-8A6A-A401282DE5E2}" name="Types of Data"/>
    <tableColumn id="3" xr3:uid="{60502935-0EE1-45F7-955A-E05ECEE92996}" name="Levels of Measurement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84DFB8-090B-4AC1-911E-F5FE2D937752}" name="Table4" displayName="Table4" ref="C2:C66" totalsRowShown="0" dataDxfId="20" headerRowCellStyle="Normal">
  <autoFilter ref="C2:C66" xr:uid="{BC84DFB8-090B-4AC1-911E-F5FE2D937752}"/>
  <tableColumns count="1">
    <tableColumn id="1" xr3:uid="{AF93E5CD-CB3A-4EA7-81D5-AAA3F9A36FB7}" name="Downloads" dataDxfId="21"/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637644-EF4C-4371-A7BB-13AE3812FE63}" name="Table5" displayName="Table5" ref="B2:C66" totalsRowShown="0" headerRowDxfId="16" tableBorderDxfId="19">
  <autoFilter ref="B2:C66" xr:uid="{7D637644-EF4C-4371-A7BB-13AE3812FE63}"/>
  <tableColumns count="2">
    <tableColumn id="1" xr3:uid="{73C889F5-7943-46DC-B5C0-2BD701196164}" name="Game_size" dataDxfId="18"/>
    <tableColumn id="2" xr3:uid="{C94B1120-2228-4FEE-98F6-4773FF97474D}" name="Downloads" dataDxfId="17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7939D89-6E91-4F5D-80C1-A0B3E04BA945}" name="Table6" displayName="Table6" ref="B2:B66" totalsRowShown="0" headerRowDxfId="13" dataDxfId="12" tableBorderDxfId="11">
  <autoFilter ref="B2:B66" xr:uid="{B7939D89-6E91-4F5D-80C1-A0B3E04BA945}"/>
  <tableColumns count="1">
    <tableColumn id="1" xr3:uid="{E21382B5-1000-462E-9F72-430F566E0A28}" name="Category_id" dataDxfId="10"/>
  </tableColumns>
  <tableStyleInfo name="TableStyleLight1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52378A-BA53-48B7-AA0E-1431D059F951}" name="Table7" displayName="Table7" ref="F2:I10" totalsRowShown="0" headerRowDxfId="14">
  <autoFilter ref="F2:I10" xr:uid="{F152378A-BA53-48B7-AA0E-1431D059F951}"/>
  <tableColumns count="4">
    <tableColumn id="1" xr3:uid="{72D73B82-2A1F-4BB9-949E-AF8F052069BD}" name="Category_id" dataDxfId="15"/>
    <tableColumn id="2" xr3:uid="{280ED7B5-81AF-42FB-AD4E-D69EDD9B0DA9}" name="Absolute Frequency"/>
    <tableColumn id="3" xr3:uid="{A303F2EA-9BFF-4F61-A425-738D2B2B9A93}" name="Relative Frequency">
      <calculatedColumnFormula>G3/SUM(G$3:G$10)</calculatedColumnFormula>
    </tableColumn>
    <tableColumn id="4" xr3:uid="{33EE3351-F843-4E44-AF6C-FB4C1368A12E}" name="Cumulative Frequency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262E9C9-D374-4E67-90CF-8F716D2365C4}" name="Table8" displayName="Table8" ref="B2:B66" totalsRowShown="0" headerRowDxfId="6" dataDxfId="7" tableBorderDxfId="9">
  <autoFilter ref="B2:B66" xr:uid="{B262E9C9-D374-4E67-90CF-8F716D2365C4}"/>
  <tableColumns count="1">
    <tableColumn id="1" xr3:uid="{5BA60AE3-199C-4C79-AF3A-023DF76E6A03}" name="Game Size" dataDxfId="8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DA221AA-D1CA-4AFF-94B2-354CA73FA5D9}" name="Table12" displayName="Table12" ref="D3:I4" totalsRowShown="0" headerRowDxfId="0">
  <autoFilter ref="D3:I4" xr:uid="{3DA221AA-D1CA-4AFF-94B2-354CA73FA5D9}"/>
  <tableColumns count="6">
    <tableColumn id="1" xr3:uid="{90584F17-32DF-40BE-8AF5-3455BA8E12F1}" name="Mean">
      <calculatedColumnFormula>AVERAGE(B3:B66)</calculatedColumnFormula>
    </tableColumn>
    <tableColumn id="2" xr3:uid="{911C9461-554B-4ADD-87EF-D107D17DDF50}" name="Median">
      <calculatedColumnFormula>MEDIAN(B3:B66)</calculatedColumnFormula>
    </tableColumn>
    <tableColumn id="3" xr3:uid="{37F138F3-988E-49F1-9386-1093B6A99E50}" name="Mode">
      <calculatedColumnFormula>_xlfn.MODE.SNGL(B3:B66)</calculatedColumnFormula>
    </tableColumn>
    <tableColumn id="4" xr3:uid="{FDA0B7E5-B114-4AA5-8C78-31CD824BBC42}" name="Skewness">
      <calculatedColumnFormula>SKEW(B3:B66)</calculatedColumnFormula>
    </tableColumn>
    <tableColumn id="5" xr3:uid="{64ED3353-CD3F-44F7-9DA7-B89D9B885AF3}" name="Variance">
      <calculatedColumnFormula>_xlfn.VAR.S(B3:B66)</calculatedColumnFormula>
    </tableColumn>
    <tableColumn id="6" xr3:uid="{70F7FFB9-D92C-42F7-8894-9849FD0B7ACB}" name="Standard deviation">
      <calculatedColumnFormula>_xlfn.STDEV.S(B3:B66)</calculatedColumnFormula>
    </tableColumn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67"/>
  <sheetViews>
    <sheetView tabSelected="1" workbookViewId="0">
      <pane ySplit="1" topLeftCell="A2" activePane="bottomLeft" state="frozen"/>
      <selection pane="bottomLeft" activeCell="O3" sqref="O3"/>
    </sheetView>
  </sheetViews>
  <sheetFormatPr defaultRowHeight="14.4"/>
  <cols>
    <col min="1" max="1" width="10.21875" customWidth="1"/>
    <col min="2" max="2" width="12.5546875" customWidth="1"/>
    <col min="3" max="3" width="16.77734375" customWidth="1"/>
    <col min="4" max="4" width="11.5546875" customWidth="1"/>
    <col min="5" max="5" width="9.21875" customWidth="1"/>
    <col min="8" max="8" width="10.6640625" customWidth="1"/>
    <col min="9" max="9" width="14" customWidth="1"/>
    <col min="10" max="10" width="12.21875" customWidth="1"/>
    <col min="11" max="11" width="13.6640625" customWidth="1"/>
    <col min="12" max="12" width="14" customWidth="1"/>
    <col min="13" max="13" width="14.5546875" customWidth="1"/>
  </cols>
  <sheetData>
    <row r="2" spans="1:14">
      <c r="A2" s="1"/>
      <c r="B2" s="2"/>
      <c r="C2" s="3" t="s">
        <v>19</v>
      </c>
      <c r="D2" s="2"/>
      <c r="E2" s="2"/>
      <c r="H2" s="4"/>
      <c r="I2" s="4"/>
      <c r="J2" s="4" t="s">
        <v>90</v>
      </c>
      <c r="K2" s="4"/>
      <c r="L2" s="4"/>
      <c r="M2" s="15"/>
      <c r="N2" s="4"/>
    </row>
    <row r="3" spans="1:14">
      <c r="A3" s="1"/>
      <c r="B3" t="s">
        <v>0</v>
      </c>
      <c r="C3" t="s">
        <v>1</v>
      </c>
      <c r="D3" t="s">
        <v>2</v>
      </c>
      <c r="E3" t="s">
        <v>3</v>
      </c>
      <c r="H3" s="5" t="s">
        <v>20</v>
      </c>
      <c r="I3" s="5" t="s">
        <v>21</v>
      </c>
      <c r="J3" t="s">
        <v>22</v>
      </c>
      <c r="K3" t="s">
        <v>23</v>
      </c>
      <c r="L3" t="s">
        <v>24</v>
      </c>
      <c r="M3" t="s">
        <v>0</v>
      </c>
      <c r="N3" t="s">
        <v>125</v>
      </c>
    </row>
    <row r="4" spans="1:14">
      <c r="A4" s="1"/>
      <c r="B4" s="1">
        <v>1</v>
      </c>
      <c r="C4" t="s">
        <v>4</v>
      </c>
      <c r="D4" s="1">
        <v>5</v>
      </c>
      <c r="E4" s="1">
        <v>8</v>
      </c>
      <c r="H4" s="1">
        <v>1</v>
      </c>
      <c r="I4" t="s">
        <v>25</v>
      </c>
      <c r="J4">
        <v>32</v>
      </c>
      <c r="K4">
        <v>3.6</v>
      </c>
      <c r="L4" s="1">
        <v>8900</v>
      </c>
      <c r="M4" s="1">
        <v>11</v>
      </c>
      <c r="N4">
        <f>VLOOKUP(Table2[[#This Row],[CATEGORY_ID]],Table1[],4,FALSE)</f>
        <v>5</v>
      </c>
    </row>
    <row r="5" spans="1:14">
      <c r="A5" s="1"/>
      <c r="B5" s="1">
        <v>2</v>
      </c>
      <c r="C5" t="s">
        <v>5</v>
      </c>
      <c r="D5" s="1">
        <v>9</v>
      </c>
      <c r="E5" s="1">
        <v>9</v>
      </c>
      <c r="H5" s="1">
        <v>2</v>
      </c>
      <c r="I5" t="s">
        <v>26</v>
      </c>
      <c r="J5">
        <v>31</v>
      </c>
      <c r="K5">
        <v>0.6</v>
      </c>
      <c r="L5" s="1">
        <v>7900</v>
      </c>
      <c r="M5" s="1">
        <v>9</v>
      </c>
      <c r="N5">
        <f>VLOOKUP(Table2[[#This Row],[CATEGORY_ID]],Table1[],4,FALSE)</f>
        <v>4</v>
      </c>
    </row>
    <row r="6" spans="1:14">
      <c r="A6" s="1"/>
      <c r="B6" s="1">
        <v>3</v>
      </c>
      <c r="C6" t="s">
        <v>6</v>
      </c>
      <c r="D6" s="1">
        <v>6</v>
      </c>
      <c r="E6" s="1">
        <v>9</v>
      </c>
      <c r="H6" s="1">
        <v>3</v>
      </c>
      <c r="I6" t="s">
        <v>27</v>
      </c>
      <c r="J6">
        <v>124</v>
      </c>
      <c r="K6">
        <v>2.5</v>
      </c>
      <c r="L6" s="1">
        <v>4500</v>
      </c>
      <c r="M6" s="1">
        <v>10</v>
      </c>
      <c r="N6">
        <f>VLOOKUP(Table2[[#This Row],[CATEGORY_ID]],Table1[],4,FALSE)</f>
        <v>3</v>
      </c>
    </row>
    <row r="7" spans="1:14">
      <c r="A7" s="1"/>
      <c r="B7" s="1">
        <v>4</v>
      </c>
      <c r="C7" t="s">
        <v>7</v>
      </c>
      <c r="D7" s="1">
        <v>8</v>
      </c>
      <c r="E7" s="1">
        <v>10</v>
      </c>
      <c r="H7" s="1">
        <v>4</v>
      </c>
      <c r="I7" t="s">
        <v>28</v>
      </c>
      <c r="J7">
        <v>45</v>
      </c>
      <c r="K7">
        <v>1.99</v>
      </c>
      <c r="L7" s="1">
        <v>34000</v>
      </c>
      <c r="M7" s="1">
        <v>14</v>
      </c>
      <c r="N7">
        <f>VLOOKUP(Table2[[#This Row],[CATEGORY_ID]],Table1[],4,FALSE)</f>
        <v>9</v>
      </c>
    </row>
    <row r="8" spans="1:14">
      <c r="A8" s="1"/>
      <c r="B8" s="1">
        <v>5</v>
      </c>
      <c r="C8" t="s">
        <v>8</v>
      </c>
      <c r="D8" s="1">
        <v>7</v>
      </c>
      <c r="E8" s="1">
        <v>8</v>
      </c>
      <c r="H8" s="1">
        <v>5</v>
      </c>
      <c r="I8" t="s">
        <v>29</v>
      </c>
      <c r="J8">
        <v>70</v>
      </c>
      <c r="K8" t="s">
        <v>30</v>
      </c>
      <c r="L8" s="1">
        <v>12000</v>
      </c>
      <c r="M8" s="1">
        <v>12</v>
      </c>
      <c r="N8">
        <f>VLOOKUP(Table2[[#This Row],[CATEGORY_ID]],Table1[],4,FALSE)</f>
        <v>4</v>
      </c>
    </row>
    <row r="9" spans="1:14">
      <c r="A9" s="1"/>
      <c r="B9" s="1">
        <v>6</v>
      </c>
      <c r="C9" t="s">
        <v>9</v>
      </c>
      <c r="D9" s="1">
        <v>8</v>
      </c>
      <c r="E9" s="1">
        <v>8</v>
      </c>
      <c r="H9" s="1">
        <v>6</v>
      </c>
      <c r="I9" t="s">
        <v>31</v>
      </c>
      <c r="J9">
        <v>95</v>
      </c>
      <c r="K9">
        <v>4.5999999999999996</v>
      </c>
      <c r="L9" s="1">
        <v>25300</v>
      </c>
      <c r="M9" s="1">
        <v>13</v>
      </c>
      <c r="N9">
        <f>VLOOKUP(Table2[[#This Row],[CATEGORY_ID]],Table1[],4,FALSE)</f>
        <v>7</v>
      </c>
    </row>
    <row r="10" spans="1:14">
      <c r="A10" s="1"/>
      <c r="B10" s="1">
        <v>7</v>
      </c>
      <c r="C10" t="s">
        <v>10</v>
      </c>
      <c r="D10" s="1">
        <v>5</v>
      </c>
      <c r="E10" s="1">
        <v>6</v>
      </c>
      <c r="H10" s="1">
        <v>7</v>
      </c>
      <c r="I10" t="s">
        <v>32</v>
      </c>
      <c r="J10">
        <v>39</v>
      </c>
      <c r="K10">
        <v>2.9</v>
      </c>
      <c r="L10" s="1">
        <v>45000</v>
      </c>
      <c r="M10" s="1">
        <v>15</v>
      </c>
      <c r="N10">
        <f>VLOOKUP(Table2[[#This Row],[CATEGORY_ID]],Table1[],4,FALSE)</f>
        <v>8</v>
      </c>
    </row>
    <row r="11" spans="1:14">
      <c r="A11" s="1"/>
      <c r="B11" s="1">
        <v>8</v>
      </c>
      <c r="C11" t="s">
        <v>11</v>
      </c>
      <c r="D11" s="1">
        <v>8</v>
      </c>
      <c r="E11" s="1">
        <v>8</v>
      </c>
      <c r="H11" s="1">
        <v>8</v>
      </c>
      <c r="I11" t="s">
        <v>33</v>
      </c>
      <c r="J11">
        <v>26</v>
      </c>
      <c r="K11">
        <v>2.6</v>
      </c>
      <c r="L11" s="1">
        <v>79900</v>
      </c>
      <c r="M11" s="1">
        <v>9</v>
      </c>
      <c r="N11">
        <f>VLOOKUP(Table2[[#This Row],[CATEGORY_ID]],Table1[],4,FALSE)</f>
        <v>4</v>
      </c>
    </row>
    <row r="12" spans="1:14">
      <c r="A12" s="1"/>
      <c r="B12" s="1">
        <v>9</v>
      </c>
      <c r="C12" t="s">
        <v>12</v>
      </c>
      <c r="D12" s="1">
        <v>5</v>
      </c>
      <c r="E12" s="1">
        <v>4</v>
      </c>
      <c r="H12" s="1">
        <v>9</v>
      </c>
      <c r="I12" t="s">
        <v>34</v>
      </c>
      <c r="J12">
        <v>73</v>
      </c>
      <c r="K12">
        <v>3.6</v>
      </c>
      <c r="L12" s="1">
        <v>12900</v>
      </c>
      <c r="M12" s="1">
        <v>11</v>
      </c>
      <c r="N12">
        <f>VLOOKUP(Table2[[#This Row],[CATEGORY_ID]],Table1[],4,FALSE)</f>
        <v>5</v>
      </c>
    </row>
    <row r="13" spans="1:14">
      <c r="A13" s="1"/>
      <c r="B13" s="1">
        <v>10</v>
      </c>
      <c r="C13" t="s">
        <v>13</v>
      </c>
      <c r="D13" s="1">
        <v>10</v>
      </c>
      <c r="E13" s="1">
        <v>3</v>
      </c>
      <c r="H13" s="1">
        <v>10</v>
      </c>
      <c r="I13" t="s">
        <v>35</v>
      </c>
      <c r="J13">
        <v>67</v>
      </c>
      <c r="K13" t="s">
        <v>30</v>
      </c>
      <c r="L13" s="1">
        <v>3000</v>
      </c>
      <c r="M13" s="1">
        <v>10</v>
      </c>
      <c r="N13">
        <f>VLOOKUP(Table2[[#This Row],[CATEGORY_ID]],Table1[],4,FALSE)</f>
        <v>3</v>
      </c>
    </row>
    <row r="14" spans="1:14">
      <c r="A14" s="1"/>
      <c r="B14" s="1">
        <v>11</v>
      </c>
      <c r="C14" t="s">
        <v>14</v>
      </c>
      <c r="D14" s="1">
        <v>9</v>
      </c>
      <c r="E14" s="1">
        <v>5</v>
      </c>
      <c r="H14" s="1">
        <v>11</v>
      </c>
      <c r="I14" t="s">
        <v>36</v>
      </c>
      <c r="J14">
        <v>39</v>
      </c>
      <c r="K14" t="s">
        <v>30</v>
      </c>
      <c r="L14" s="1">
        <v>38000</v>
      </c>
      <c r="M14" s="1">
        <v>14</v>
      </c>
      <c r="N14">
        <f>VLOOKUP(Table2[[#This Row],[CATEGORY_ID]],Table1[],4,FALSE)</f>
        <v>9</v>
      </c>
    </row>
    <row r="15" spans="1:14">
      <c r="A15" s="1"/>
      <c r="B15" s="1">
        <v>12</v>
      </c>
      <c r="C15" t="s">
        <v>9</v>
      </c>
      <c r="D15" s="1">
        <v>8</v>
      </c>
      <c r="E15" s="1">
        <v>4</v>
      </c>
      <c r="H15" s="1">
        <v>12</v>
      </c>
      <c r="I15" t="s">
        <v>37</v>
      </c>
      <c r="J15">
        <v>75</v>
      </c>
      <c r="K15">
        <v>7.9</v>
      </c>
      <c r="L15" s="1">
        <v>95000</v>
      </c>
      <c r="M15" s="1">
        <v>12</v>
      </c>
      <c r="N15">
        <f>VLOOKUP(Table2[[#This Row],[CATEGORY_ID]],Table1[],4,FALSE)</f>
        <v>4</v>
      </c>
    </row>
    <row r="16" spans="1:14">
      <c r="A16" s="1"/>
      <c r="B16" s="1">
        <v>13</v>
      </c>
      <c r="C16" t="s">
        <v>15</v>
      </c>
      <c r="D16" s="1">
        <v>5</v>
      </c>
      <c r="E16" s="1">
        <v>7</v>
      </c>
      <c r="H16" s="1">
        <v>13</v>
      </c>
      <c r="I16" t="s">
        <v>38</v>
      </c>
      <c r="J16">
        <v>650</v>
      </c>
      <c r="K16">
        <v>2.4500000000000002</v>
      </c>
      <c r="L16" s="1">
        <v>34900</v>
      </c>
      <c r="M16" s="1">
        <v>11</v>
      </c>
      <c r="N16">
        <f>VLOOKUP(Table2[[#This Row],[CATEGORY_ID]],Table1[],4,FALSE)</f>
        <v>5</v>
      </c>
    </row>
    <row r="17" spans="1:14">
      <c r="A17" s="1"/>
      <c r="B17" s="1">
        <v>14</v>
      </c>
      <c r="C17" t="s">
        <v>16</v>
      </c>
      <c r="D17" s="1">
        <v>8</v>
      </c>
      <c r="E17" s="1">
        <v>9</v>
      </c>
      <c r="H17" s="1">
        <v>14</v>
      </c>
      <c r="I17" t="s">
        <v>39</v>
      </c>
      <c r="J17">
        <v>57</v>
      </c>
      <c r="K17">
        <v>9</v>
      </c>
      <c r="L17" s="1">
        <v>27000</v>
      </c>
      <c r="M17" s="1">
        <v>9</v>
      </c>
      <c r="N17">
        <f>VLOOKUP(Table2[[#This Row],[CATEGORY_ID]],Table1[],4,FALSE)</f>
        <v>4</v>
      </c>
    </row>
    <row r="18" spans="1:14">
      <c r="B18" s="1">
        <v>15</v>
      </c>
      <c r="C18" t="s">
        <v>17</v>
      </c>
      <c r="D18" s="1">
        <v>9</v>
      </c>
      <c r="E18" s="1">
        <v>8</v>
      </c>
      <c r="H18" s="1">
        <v>15</v>
      </c>
      <c r="I18" t="s">
        <v>40</v>
      </c>
      <c r="J18">
        <v>40</v>
      </c>
      <c r="K18">
        <v>1.89</v>
      </c>
      <c r="L18" s="1">
        <v>23000</v>
      </c>
      <c r="M18" s="1">
        <v>10</v>
      </c>
      <c r="N18">
        <f>VLOOKUP(Table2[[#This Row],[CATEGORY_ID]],Table1[],4,FALSE)</f>
        <v>3</v>
      </c>
    </row>
    <row r="19" spans="1:14">
      <c r="B19" s="1">
        <v>16</v>
      </c>
      <c r="C19" t="s">
        <v>18</v>
      </c>
      <c r="D19" s="1">
        <v>10</v>
      </c>
      <c r="E19" s="1">
        <v>7</v>
      </c>
      <c r="H19" s="1">
        <v>16</v>
      </c>
      <c r="I19" t="s">
        <v>41</v>
      </c>
      <c r="J19">
        <v>280</v>
      </c>
      <c r="K19">
        <v>4.7</v>
      </c>
      <c r="L19" s="1">
        <v>32000</v>
      </c>
      <c r="M19" s="1">
        <v>14</v>
      </c>
      <c r="N19">
        <f>VLOOKUP(Table2[[#This Row],[CATEGORY_ID]],Table1[],4,FALSE)</f>
        <v>9</v>
      </c>
    </row>
    <row r="20" spans="1:14">
      <c r="H20" s="1">
        <v>17</v>
      </c>
      <c r="I20" t="s">
        <v>42</v>
      </c>
      <c r="J20">
        <v>140</v>
      </c>
      <c r="K20" t="s">
        <v>30</v>
      </c>
      <c r="L20" s="1">
        <v>54000</v>
      </c>
      <c r="M20" s="1">
        <v>12</v>
      </c>
      <c r="N20">
        <f>VLOOKUP(Table2[[#This Row],[CATEGORY_ID]],Table1[],4,FALSE)</f>
        <v>4</v>
      </c>
    </row>
    <row r="21" spans="1:14">
      <c r="H21" s="1">
        <v>18</v>
      </c>
      <c r="I21" t="s">
        <v>43</v>
      </c>
      <c r="J21">
        <v>68</v>
      </c>
      <c r="K21">
        <v>4.6900000000000004</v>
      </c>
      <c r="L21" s="1">
        <v>49000</v>
      </c>
      <c r="M21" s="1">
        <v>13</v>
      </c>
      <c r="N21">
        <f>VLOOKUP(Table2[[#This Row],[CATEGORY_ID]],Table1[],4,FALSE)</f>
        <v>7</v>
      </c>
    </row>
    <row r="22" spans="1:14">
      <c r="H22" s="1">
        <v>19</v>
      </c>
      <c r="I22" t="s">
        <v>44</v>
      </c>
      <c r="J22">
        <v>25</v>
      </c>
      <c r="K22">
        <v>5.9</v>
      </c>
      <c r="L22" s="1">
        <v>65000</v>
      </c>
      <c r="M22" s="1">
        <v>15</v>
      </c>
      <c r="N22">
        <f>VLOOKUP(Table2[[#This Row],[CATEGORY_ID]],Table1[],4,FALSE)</f>
        <v>8</v>
      </c>
    </row>
    <row r="23" spans="1:14">
      <c r="H23" s="1">
        <v>20</v>
      </c>
      <c r="I23" t="s">
        <v>45</v>
      </c>
      <c r="J23">
        <v>39</v>
      </c>
      <c r="K23" t="s">
        <v>30</v>
      </c>
      <c r="L23" s="1">
        <v>7800</v>
      </c>
      <c r="M23" s="1">
        <v>11</v>
      </c>
      <c r="N23">
        <f>VLOOKUP(Table2[[#This Row],[CATEGORY_ID]],Table1[],4,FALSE)</f>
        <v>5</v>
      </c>
    </row>
    <row r="24" spans="1:14">
      <c r="H24" s="1">
        <v>21</v>
      </c>
      <c r="I24" t="s">
        <v>46</v>
      </c>
      <c r="J24">
        <v>75</v>
      </c>
      <c r="K24" t="s">
        <v>30</v>
      </c>
      <c r="L24" s="1">
        <v>4600</v>
      </c>
      <c r="M24" s="1">
        <v>10</v>
      </c>
      <c r="N24">
        <f>VLOOKUP(Table2[[#This Row],[CATEGORY_ID]],Table1[],4,FALSE)</f>
        <v>3</v>
      </c>
    </row>
    <row r="25" spans="1:14">
      <c r="H25" s="1">
        <v>22</v>
      </c>
      <c r="I25" t="s">
        <v>47</v>
      </c>
      <c r="J25">
        <v>590</v>
      </c>
      <c r="K25" t="s">
        <v>30</v>
      </c>
      <c r="L25" s="1">
        <v>5930</v>
      </c>
      <c r="M25" s="1">
        <v>14</v>
      </c>
      <c r="N25">
        <f>VLOOKUP(Table2[[#This Row],[CATEGORY_ID]],Table1[],4,FALSE)</f>
        <v>9</v>
      </c>
    </row>
    <row r="26" spans="1:14">
      <c r="H26" s="1">
        <v>23</v>
      </c>
      <c r="I26" t="s">
        <v>48</v>
      </c>
      <c r="J26">
        <v>84</v>
      </c>
      <c r="K26">
        <v>4.8</v>
      </c>
      <c r="L26" s="1">
        <v>48900</v>
      </c>
      <c r="M26" s="1">
        <v>12</v>
      </c>
      <c r="N26">
        <f>VLOOKUP(Table2[[#This Row],[CATEGORY_ID]],Table1[],4,FALSE)</f>
        <v>4</v>
      </c>
    </row>
    <row r="27" spans="1:14">
      <c r="H27" s="1">
        <v>24</v>
      </c>
      <c r="I27" t="s">
        <v>49</v>
      </c>
      <c r="J27">
        <v>41</v>
      </c>
      <c r="K27" t="s">
        <v>30</v>
      </c>
      <c r="L27" s="1">
        <v>56300</v>
      </c>
      <c r="M27" s="1">
        <v>9</v>
      </c>
      <c r="N27">
        <f>VLOOKUP(Table2[[#This Row],[CATEGORY_ID]],Table1[],4,FALSE)</f>
        <v>4</v>
      </c>
    </row>
    <row r="28" spans="1:14">
      <c r="H28" s="1">
        <v>25</v>
      </c>
      <c r="I28" t="s">
        <v>50</v>
      </c>
      <c r="J28">
        <v>38</v>
      </c>
      <c r="K28">
        <v>6</v>
      </c>
      <c r="L28" s="1">
        <v>395000</v>
      </c>
      <c r="M28" s="1">
        <v>13</v>
      </c>
      <c r="N28">
        <f>VLOOKUP(Table2[[#This Row],[CATEGORY_ID]],Table1[],4,FALSE)</f>
        <v>7</v>
      </c>
    </row>
    <row r="29" spans="1:14">
      <c r="H29" s="1">
        <v>26</v>
      </c>
      <c r="I29" t="s">
        <v>51</v>
      </c>
      <c r="J29">
        <v>50</v>
      </c>
      <c r="K29">
        <v>4.5</v>
      </c>
      <c r="L29" s="1">
        <v>8593</v>
      </c>
      <c r="M29" s="1">
        <v>15</v>
      </c>
      <c r="N29">
        <f>VLOOKUP(Table2[[#This Row],[CATEGORY_ID]],Table1[],4,FALSE)</f>
        <v>8</v>
      </c>
    </row>
    <row r="30" spans="1:14">
      <c r="H30" s="1">
        <v>27</v>
      </c>
      <c r="I30" t="s">
        <v>52</v>
      </c>
      <c r="J30">
        <v>36</v>
      </c>
      <c r="K30">
        <v>6</v>
      </c>
      <c r="L30" s="1">
        <v>67033</v>
      </c>
      <c r="M30" s="1">
        <v>11</v>
      </c>
      <c r="N30">
        <f>VLOOKUP(Table2[[#This Row],[CATEGORY_ID]],Table1[],4,FALSE)</f>
        <v>5</v>
      </c>
    </row>
    <row r="31" spans="1:14">
      <c r="H31" s="1">
        <v>28</v>
      </c>
      <c r="I31" t="s">
        <v>53</v>
      </c>
      <c r="J31">
        <v>39</v>
      </c>
      <c r="K31">
        <v>4.79</v>
      </c>
      <c r="L31" s="1">
        <v>47000</v>
      </c>
      <c r="M31" s="1">
        <v>10</v>
      </c>
      <c r="N31">
        <f>VLOOKUP(Table2[[#This Row],[CATEGORY_ID]],Table1[],4,FALSE)</f>
        <v>3</v>
      </c>
    </row>
    <row r="32" spans="1:14">
      <c r="H32" s="1">
        <v>29</v>
      </c>
      <c r="I32" t="s">
        <v>54</v>
      </c>
      <c r="J32">
        <v>27</v>
      </c>
      <c r="K32">
        <v>3.67</v>
      </c>
      <c r="L32" s="1">
        <v>43900</v>
      </c>
      <c r="M32" s="1">
        <v>14</v>
      </c>
      <c r="N32">
        <f>VLOOKUP(Table2[[#This Row],[CATEGORY_ID]],Table1[],4,FALSE)</f>
        <v>9</v>
      </c>
    </row>
    <row r="33" spans="8:14">
      <c r="H33" s="1">
        <v>30</v>
      </c>
      <c r="I33" t="s">
        <v>55</v>
      </c>
      <c r="J33">
        <v>38</v>
      </c>
      <c r="K33">
        <v>4.9000000000000004</v>
      </c>
      <c r="L33" s="1">
        <v>49200</v>
      </c>
      <c r="M33" s="1">
        <v>12</v>
      </c>
      <c r="N33">
        <f>VLOOKUP(Table2[[#This Row],[CATEGORY_ID]],Table1[],4,FALSE)</f>
        <v>4</v>
      </c>
    </row>
    <row r="34" spans="8:14">
      <c r="H34" s="1">
        <v>31</v>
      </c>
      <c r="I34" t="s">
        <v>56</v>
      </c>
      <c r="J34">
        <v>326</v>
      </c>
      <c r="K34">
        <v>3.67</v>
      </c>
      <c r="L34" s="1">
        <v>43900</v>
      </c>
      <c r="M34" s="1">
        <v>13</v>
      </c>
      <c r="N34">
        <f>VLOOKUP(Table2[[#This Row],[CATEGORY_ID]],Table1[],4,FALSE)</f>
        <v>7</v>
      </c>
    </row>
    <row r="35" spans="8:14">
      <c r="H35" s="1">
        <v>32</v>
      </c>
      <c r="I35" t="s">
        <v>57</v>
      </c>
      <c r="J35">
        <v>65</v>
      </c>
      <c r="K35">
        <v>6.78</v>
      </c>
      <c r="L35" s="1">
        <v>59003</v>
      </c>
      <c r="M35" s="1">
        <v>15</v>
      </c>
      <c r="N35">
        <f>VLOOKUP(Table2[[#This Row],[CATEGORY_ID]],Table1[],4,FALSE)</f>
        <v>8</v>
      </c>
    </row>
    <row r="36" spans="8:14">
      <c r="H36" s="1">
        <v>33</v>
      </c>
      <c r="I36" t="s">
        <v>58</v>
      </c>
      <c r="J36">
        <v>378</v>
      </c>
      <c r="K36">
        <v>5.9</v>
      </c>
      <c r="L36" s="1">
        <v>34900</v>
      </c>
      <c r="M36" s="1">
        <v>11</v>
      </c>
      <c r="N36">
        <f>VLOOKUP(Table2[[#This Row],[CATEGORY_ID]],Table1[],4,FALSE)</f>
        <v>5</v>
      </c>
    </row>
    <row r="37" spans="8:14">
      <c r="H37" s="1">
        <v>34</v>
      </c>
      <c r="I37" t="s">
        <v>59</v>
      </c>
      <c r="J37">
        <v>23</v>
      </c>
      <c r="K37">
        <v>6</v>
      </c>
      <c r="L37" s="1">
        <v>47889</v>
      </c>
      <c r="M37" s="1">
        <v>10</v>
      </c>
      <c r="N37">
        <f>VLOOKUP(Table2[[#This Row],[CATEGORY_ID]],Table1[],4,FALSE)</f>
        <v>3</v>
      </c>
    </row>
    <row r="38" spans="8:14">
      <c r="H38" s="1">
        <v>35</v>
      </c>
      <c r="I38" t="s">
        <v>60</v>
      </c>
      <c r="J38">
        <v>48</v>
      </c>
      <c r="K38">
        <v>3</v>
      </c>
      <c r="L38" s="1">
        <v>48790</v>
      </c>
      <c r="M38" s="1">
        <v>14</v>
      </c>
      <c r="N38">
        <f>VLOOKUP(Table2[[#This Row],[CATEGORY_ID]],Table1[],4,FALSE)</f>
        <v>9</v>
      </c>
    </row>
    <row r="39" spans="8:14">
      <c r="H39" s="1">
        <v>36</v>
      </c>
      <c r="I39" t="s">
        <v>61</v>
      </c>
      <c r="J39">
        <v>56</v>
      </c>
      <c r="K39">
        <v>9.6</v>
      </c>
      <c r="L39" s="1">
        <v>4329000</v>
      </c>
      <c r="M39" s="1">
        <v>9</v>
      </c>
      <c r="N39">
        <f>VLOOKUP(Table2[[#This Row],[CATEGORY_ID]],Table1[],4,FALSE)</f>
        <v>4</v>
      </c>
    </row>
    <row r="40" spans="8:14">
      <c r="H40" s="1">
        <v>37</v>
      </c>
      <c r="I40" t="s">
        <v>62</v>
      </c>
      <c r="J40">
        <v>29</v>
      </c>
      <c r="K40">
        <v>4.5999999999999996</v>
      </c>
      <c r="L40" s="1">
        <v>437892</v>
      </c>
      <c r="M40" s="1">
        <v>12</v>
      </c>
      <c r="N40">
        <f>VLOOKUP(Table2[[#This Row],[CATEGORY_ID]],Table1[],4,FALSE)</f>
        <v>4</v>
      </c>
    </row>
    <row r="41" spans="8:14">
      <c r="H41" s="1">
        <v>38</v>
      </c>
      <c r="I41" t="s">
        <v>63</v>
      </c>
      <c r="J41">
        <v>84</v>
      </c>
      <c r="K41">
        <v>4.8899999999999997</v>
      </c>
      <c r="L41" s="1">
        <v>36728</v>
      </c>
      <c r="M41" s="1">
        <v>11</v>
      </c>
      <c r="N41">
        <f>VLOOKUP(Table2[[#This Row],[CATEGORY_ID]],Table1[],4,FALSE)</f>
        <v>5</v>
      </c>
    </row>
    <row r="42" spans="8:14">
      <c r="H42" s="1">
        <v>39</v>
      </c>
      <c r="I42" t="s">
        <v>64</v>
      </c>
      <c r="J42">
        <v>743</v>
      </c>
      <c r="K42">
        <v>9.36</v>
      </c>
      <c r="L42" s="1">
        <v>721999</v>
      </c>
      <c r="M42" s="1">
        <v>10</v>
      </c>
      <c r="N42">
        <f>VLOOKUP(Table2[[#This Row],[CATEGORY_ID]],Table1[],4,FALSE)</f>
        <v>3</v>
      </c>
    </row>
    <row r="43" spans="8:14">
      <c r="H43" s="1">
        <v>40</v>
      </c>
      <c r="I43" t="s">
        <v>65</v>
      </c>
      <c r="J43">
        <v>289</v>
      </c>
      <c r="K43">
        <v>2.89</v>
      </c>
      <c r="L43" s="1">
        <v>46700</v>
      </c>
      <c r="M43" s="1">
        <v>13</v>
      </c>
      <c r="N43">
        <f>VLOOKUP(Table2[[#This Row],[CATEGORY_ID]],Table1[],4,FALSE)</f>
        <v>7</v>
      </c>
    </row>
    <row r="44" spans="8:14">
      <c r="H44" s="1">
        <v>41</v>
      </c>
      <c r="I44" t="s">
        <v>66</v>
      </c>
      <c r="J44">
        <v>90</v>
      </c>
      <c r="K44">
        <v>4.8</v>
      </c>
      <c r="L44" s="1">
        <v>65000</v>
      </c>
      <c r="M44" s="1">
        <v>15</v>
      </c>
      <c r="N44">
        <f>VLOOKUP(Table2[[#This Row],[CATEGORY_ID]],Table1[],4,FALSE)</f>
        <v>8</v>
      </c>
    </row>
    <row r="45" spans="8:14">
      <c r="H45" s="1">
        <v>42</v>
      </c>
      <c r="I45" t="s">
        <v>67</v>
      </c>
      <c r="J45">
        <v>75</v>
      </c>
      <c r="K45">
        <v>6.45</v>
      </c>
      <c r="L45" s="1">
        <v>8944</v>
      </c>
      <c r="M45" s="1">
        <v>16</v>
      </c>
      <c r="N45">
        <f>VLOOKUP(Table2[[#This Row],[CATEGORY_ID]],Table1[],4,FALSE)</f>
        <v>7</v>
      </c>
    </row>
    <row r="46" spans="8:14">
      <c r="H46" s="1">
        <v>43</v>
      </c>
      <c r="I46" t="s">
        <v>68</v>
      </c>
      <c r="J46">
        <v>478</v>
      </c>
      <c r="K46">
        <v>7.69</v>
      </c>
      <c r="L46" s="1">
        <v>49033</v>
      </c>
      <c r="M46" s="1">
        <v>11</v>
      </c>
      <c r="N46">
        <f>VLOOKUP(Table2[[#This Row],[CATEGORY_ID]],Table1[],4,FALSE)</f>
        <v>5</v>
      </c>
    </row>
    <row r="47" spans="8:14">
      <c r="H47" s="1">
        <v>44</v>
      </c>
      <c r="I47" t="s">
        <v>69</v>
      </c>
      <c r="J47">
        <v>155</v>
      </c>
      <c r="K47">
        <v>8.59</v>
      </c>
      <c r="L47" s="1">
        <v>93555</v>
      </c>
      <c r="M47" s="1">
        <v>10</v>
      </c>
      <c r="N47">
        <f>VLOOKUP(Table2[[#This Row],[CATEGORY_ID]],Table1[],4,FALSE)</f>
        <v>3</v>
      </c>
    </row>
    <row r="48" spans="8:14">
      <c r="H48" s="1">
        <v>45</v>
      </c>
      <c r="I48" t="s">
        <v>70</v>
      </c>
      <c r="J48">
        <v>230</v>
      </c>
      <c r="K48">
        <v>4.9000000000000004</v>
      </c>
      <c r="L48" s="1">
        <v>564900</v>
      </c>
      <c r="M48" s="1">
        <v>14</v>
      </c>
      <c r="N48">
        <f>VLOOKUP(Table2[[#This Row],[CATEGORY_ID]],Table1[],4,FALSE)</f>
        <v>9</v>
      </c>
    </row>
    <row r="49" spans="8:14">
      <c r="H49" s="1">
        <v>46</v>
      </c>
      <c r="I49" t="s">
        <v>71</v>
      </c>
      <c r="J49">
        <v>92</v>
      </c>
      <c r="K49">
        <v>3.9</v>
      </c>
      <c r="L49" s="1">
        <v>45000</v>
      </c>
      <c r="M49" s="1">
        <v>12</v>
      </c>
      <c r="N49">
        <f>VLOOKUP(Table2[[#This Row],[CATEGORY_ID]],Table1[],4,FALSE)</f>
        <v>4</v>
      </c>
    </row>
    <row r="50" spans="8:14">
      <c r="H50" s="1">
        <v>47</v>
      </c>
      <c r="I50" t="s">
        <v>72</v>
      </c>
      <c r="J50">
        <v>43</v>
      </c>
      <c r="K50">
        <v>7.5</v>
      </c>
      <c r="L50" s="1">
        <v>833000</v>
      </c>
      <c r="M50" s="1">
        <v>15</v>
      </c>
      <c r="N50">
        <f>VLOOKUP(Table2[[#This Row],[CATEGORY_ID]],Table1[],4,FALSE)</f>
        <v>8</v>
      </c>
    </row>
    <row r="51" spans="8:14">
      <c r="H51" s="1">
        <v>48</v>
      </c>
      <c r="I51" t="s">
        <v>73</v>
      </c>
      <c r="J51">
        <v>29</v>
      </c>
      <c r="K51" t="s">
        <v>30</v>
      </c>
      <c r="L51" s="1">
        <v>56000</v>
      </c>
      <c r="M51" s="1">
        <v>16</v>
      </c>
      <c r="N51">
        <f>VLOOKUP(Table2[[#This Row],[CATEGORY_ID]],Table1[],4,FALSE)</f>
        <v>7</v>
      </c>
    </row>
    <row r="52" spans="8:14">
      <c r="H52" s="1">
        <v>49</v>
      </c>
      <c r="I52" t="s">
        <v>74</v>
      </c>
      <c r="J52">
        <v>37</v>
      </c>
      <c r="K52" t="s">
        <v>30</v>
      </c>
      <c r="L52" s="1">
        <v>367800</v>
      </c>
      <c r="M52" s="1">
        <v>16</v>
      </c>
      <c r="N52">
        <f>VLOOKUP(Table2[[#This Row],[CATEGORY_ID]],Table1[],4,FALSE)</f>
        <v>7</v>
      </c>
    </row>
    <row r="53" spans="8:14">
      <c r="H53" s="1">
        <v>50</v>
      </c>
      <c r="I53" t="s">
        <v>75</v>
      </c>
      <c r="J53">
        <v>94</v>
      </c>
      <c r="K53">
        <v>4.78</v>
      </c>
      <c r="L53" s="1">
        <v>4899090</v>
      </c>
      <c r="M53" s="1">
        <v>11</v>
      </c>
      <c r="N53">
        <f>VLOOKUP(Table2[[#This Row],[CATEGORY_ID]],Table1[],4,FALSE)</f>
        <v>5</v>
      </c>
    </row>
    <row r="54" spans="8:14">
      <c r="H54" s="1">
        <v>51</v>
      </c>
      <c r="I54" t="s">
        <v>76</v>
      </c>
      <c r="J54">
        <v>37</v>
      </c>
      <c r="K54">
        <v>8</v>
      </c>
      <c r="L54" s="1">
        <v>49000</v>
      </c>
      <c r="M54" s="1">
        <v>10</v>
      </c>
      <c r="N54">
        <f>VLOOKUP(Table2[[#This Row],[CATEGORY_ID]],Table1[],4,FALSE)</f>
        <v>3</v>
      </c>
    </row>
    <row r="55" spans="8:14">
      <c r="H55" s="1">
        <v>52</v>
      </c>
      <c r="I55" t="s">
        <v>77</v>
      </c>
      <c r="J55">
        <v>53</v>
      </c>
      <c r="K55">
        <v>3</v>
      </c>
      <c r="L55" s="1">
        <v>35000</v>
      </c>
      <c r="M55" s="1">
        <v>14</v>
      </c>
      <c r="N55">
        <f>VLOOKUP(Table2[[#This Row],[CATEGORY_ID]],Table1[],4,FALSE)</f>
        <v>9</v>
      </c>
    </row>
    <row r="56" spans="8:14">
      <c r="H56" s="1">
        <v>53</v>
      </c>
      <c r="I56" t="s">
        <v>78</v>
      </c>
      <c r="J56">
        <v>45</v>
      </c>
      <c r="K56" t="s">
        <v>30</v>
      </c>
      <c r="L56" s="1">
        <v>74000</v>
      </c>
      <c r="M56" s="1">
        <v>12</v>
      </c>
      <c r="N56">
        <f>VLOOKUP(Table2[[#This Row],[CATEGORY_ID]],Table1[],4,FALSE)</f>
        <v>4</v>
      </c>
    </row>
    <row r="57" spans="8:14">
      <c r="H57" s="1">
        <v>54</v>
      </c>
      <c r="I57" t="s">
        <v>79</v>
      </c>
      <c r="J57">
        <v>39</v>
      </c>
      <c r="K57">
        <v>7.6</v>
      </c>
      <c r="L57" s="1">
        <v>45000</v>
      </c>
      <c r="M57" s="1">
        <v>15</v>
      </c>
      <c r="N57">
        <f>VLOOKUP(Table2[[#This Row],[CATEGORY_ID]],Table1[],4,FALSE)</f>
        <v>8</v>
      </c>
    </row>
    <row r="58" spans="8:14">
      <c r="H58" s="1">
        <v>55</v>
      </c>
      <c r="I58" t="s">
        <v>80</v>
      </c>
      <c r="J58">
        <v>29</v>
      </c>
      <c r="K58">
        <v>7.45</v>
      </c>
      <c r="L58" s="1">
        <v>39000</v>
      </c>
      <c r="M58" s="1">
        <v>16</v>
      </c>
      <c r="N58">
        <f>VLOOKUP(Table2[[#This Row],[CATEGORY_ID]],Table1[],4,FALSE)</f>
        <v>7</v>
      </c>
    </row>
    <row r="59" spans="8:14">
      <c r="H59" s="1">
        <v>56</v>
      </c>
      <c r="I59" t="s">
        <v>81</v>
      </c>
      <c r="J59">
        <v>23</v>
      </c>
      <c r="K59" t="s">
        <v>30</v>
      </c>
      <c r="L59" s="1">
        <v>4300</v>
      </c>
      <c r="M59" s="1">
        <v>16</v>
      </c>
      <c r="N59">
        <f>VLOOKUP(Table2[[#This Row],[CATEGORY_ID]],Table1[],4,FALSE)</f>
        <v>7</v>
      </c>
    </row>
    <row r="60" spans="8:14">
      <c r="H60" s="1">
        <v>57</v>
      </c>
      <c r="I60" t="s">
        <v>82</v>
      </c>
      <c r="J60">
        <v>42</v>
      </c>
      <c r="K60" t="s">
        <v>30</v>
      </c>
      <c r="L60" s="1">
        <v>43000</v>
      </c>
      <c r="M60" s="1">
        <v>16</v>
      </c>
      <c r="N60">
        <f>VLOOKUP(Table2[[#This Row],[CATEGORY_ID]],Table1[],4,FALSE)</f>
        <v>7</v>
      </c>
    </row>
    <row r="61" spans="8:14">
      <c r="H61" s="1">
        <v>58</v>
      </c>
      <c r="I61" t="s">
        <v>83</v>
      </c>
      <c r="J61">
        <v>283</v>
      </c>
      <c r="K61" t="s">
        <v>30</v>
      </c>
      <c r="L61" s="1">
        <v>48300</v>
      </c>
      <c r="M61" s="1">
        <v>10</v>
      </c>
      <c r="N61">
        <f>VLOOKUP(Table2[[#This Row],[CATEGORY_ID]],Table1[],4,FALSE)</f>
        <v>3</v>
      </c>
    </row>
    <row r="62" spans="8:14">
      <c r="H62" s="1">
        <v>59</v>
      </c>
      <c r="I62" t="s">
        <v>84</v>
      </c>
      <c r="J62">
        <v>103</v>
      </c>
      <c r="K62">
        <v>4.9000000000000004</v>
      </c>
      <c r="L62" s="1">
        <v>43000</v>
      </c>
      <c r="M62" s="1">
        <v>15</v>
      </c>
      <c r="N62">
        <f>VLOOKUP(Table2[[#This Row],[CATEGORY_ID]],Table1[],4,FALSE)</f>
        <v>8</v>
      </c>
    </row>
    <row r="63" spans="8:14">
      <c r="H63" s="1">
        <v>60</v>
      </c>
      <c r="I63" t="s">
        <v>85</v>
      </c>
      <c r="J63">
        <v>230</v>
      </c>
      <c r="K63" t="s">
        <v>30</v>
      </c>
      <c r="L63" s="1">
        <v>92100</v>
      </c>
      <c r="M63" s="1">
        <v>16</v>
      </c>
      <c r="N63">
        <f>VLOOKUP(Table2[[#This Row],[CATEGORY_ID]],Table1[],4,FALSE)</f>
        <v>7</v>
      </c>
    </row>
    <row r="64" spans="8:14">
      <c r="H64" s="1">
        <v>61</v>
      </c>
      <c r="I64" t="s">
        <v>86</v>
      </c>
      <c r="J64">
        <v>10</v>
      </c>
      <c r="K64">
        <v>3.8</v>
      </c>
      <c r="L64" s="1">
        <v>32000</v>
      </c>
      <c r="M64" s="1">
        <v>16</v>
      </c>
      <c r="N64">
        <f>VLOOKUP(Table2[[#This Row],[CATEGORY_ID]],Table1[],4,FALSE)</f>
        <v>7</v>
      </c>
    </row>
    <row r="65" spans="8:14">
      <c r="H65" s="1">
        <v>62</v>
      </c>
      <c r="I65" t="s">
        <v>87</v>
      </c>
      <c r="J65">
        <v>18</v>
      </c>
      <c r="K65">
        <v>9</v>
      </c>
      <c r="L65" s="1">
        <v>639900</v>
      </c>
      <c r="M65" s="1">
        <v>16</v>
      </c>
      <c r="N65">
        <f>VLOOKUP(Table2[[#This Row],[CATEGORY_ID]],Table1[],4,FALSE)</f>
        <v>7</v>
      </c>
    </row>
    <row r="66" spans="8:14">
      <c r="H66" s="1">
        <v>63</v>
      </c>
      <c r="I66" t="s">
        <v>88</v>
      </c>
      <c r="J66">
        <v>28</v>
      </c>
      <c r="K66" t="s">
        <v>30</v>
      </c>
      <c r="L66" s="1">
        <v>49000</v>
      </c>
      <c r="M66" s="1">
        <v>15</v>
      </c>
      <c r="N66">
        <f>VLOOKUP(Table2[[#This Row],[CATEGORY_ID]],Table1[],4,FALSE)</f>
        <v>8</v>
      </c>
    </row>
    <row r="67" spans="8:14">
      <c r="H67" s="1">
        <v>64</v>
      </c>
      <c r="I67" t="s">
        <v>89</v>
      </c>
      <c r="J67">
        <v>54</v>
      </c>
      <c r="K67">
        <v>5.6</v>
      </c>
      <c r="L67" s="1">
        <v>783000</v>
      </c>
      <c r="M67" s="1">
        <v>16</v>
      </c>
      <c r="N67">
        <f>VLOOKUP(Table2[[#This Row],[CATEGORY_ID]],Table1[],4,FALSE)</f>
        <v>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445D-CD8B-4B11-802D-16E0EEDA297E}">
  <dimension ref="B2:E22"/>
  <sheetViews>
    <sheetView workbookViewId="0">
      <selection activeCell="C29" sqref="C29"/>
    </sheetView>
  </sheetViews>
  <sheetFormatPr defaultRowHeight="14.4"/>
  <cols>
    <col min="2" max="3" width="18" customWidth="1"/>
    <col min="4" max="4" width="22.44140625" customWidth="1"/>
  </cols>
  <sheetData>
    <row r="2" spans="2:5">
      <c r="B2" s="5" t="s">
        <v>95</v>
      </c>
      <c r="C2" s="5" t="s">
        <v>96</v>
      </c>
      <c r="D2" s="5" t="s">
        <v>97</v>
      </c>
    </row>
    <row r="3" spans="2:5">
      <c r="B3" t="s">
        <v>98</v>
      </c>
      <c r="C3" t="s">
        <v>91</v>
      </c>
      <c r="D3" t="s">
        <v>92</v>
      </c>
    </row>
    <row r="4" spans="2:5">
      <c r="B4" t="s">
        <v>99</v>
      </c>
      <c r="C4" t="s">
        <v>91</v>
      </c>
      <c r="D4" t="s">
        <v>92</v>
      </c>
    </row>
    <row r="5" spans="2:5">
      <c r="B5" t="s">
        <v>100</v>
      </c>
      <c r="C5" t="s">
        <v>93</v>
      </c>
      <c r="D5" t="s">
        <v>94</v>
      </c>
    </row>
    <row r="6" spans="2:5">
      <c r="B6" t="s">
        <v>101</v>
      </c>
      <c r="C6" t="s">
        <v>93</v>
      </c>
      <c r="D6" t="s">
        <v>94</v>
      </c>
    </row>
    <row r="7" spans="2:5">
      <c r="B7" t="s">
        <v>102</v>
      </c>
      <c r="C7" t="s">
        <v>91</v>
      </c>
      <c r="D7" t="s">
        <v>92</v>
      </c>
      <c r="E7" s="1"/>
    </row>
    <row r="8" spans="2:5">
      <c r="B8" t="s">
        <v>103</v>
      </c>
      <c r="C8" t="s">
        <v>93</v>
      </c>
      <c r="D8" t="s">
        <v>94</v>
      </c>
      <c r="E8" s="1"/>
    </row>
    <row r="9" spans="2:5">
      <c r="B9" t="s">
        <v>104</v>
      </c>
      <c r="C9" t="s">
        <v>93</v>
      </c>
      <c r="D9" t="s">
        <v>94</v>
      </c>
      <c r="E9" s="1"/>
    </row>
    <row r="10" spans="2:5">
      <c r="B10" t="s">
        <v>105</v>
      </c>
      <c r="C10" t="s">
        <v>93</v>
      </c>
      <c r="D10" t="s">
        <v>94</v>
      </c>
      <c r="E10" s="1"/>
    </row>
    <row r="11" spans="2:5">
      <c r="D11" s="1"/>
      <c r="E11" s="1"/>
    </row>
    <row r="12" spans="2:5">
      <c r="D12" s="1"/>
      <c r="E12" s="1"/>
    </row>
    <row r="13" spans="2:5">
      <c r="D13" s="1"/>
      <c r="E13" s="1"/>
    </row>
    <row r="14" spans="2:5">
      <c r="D14" s="1"/>
      <c r="E14" s="1"/>
    </row>
    <row r="15" spans="2:5">
      <c r="B15" s="1"/>
      <c r="D15" s="1"/>
      <c r="E15" s="1"/>
    </row>
    <row r="16" spans="2:5">
      <c r="B16" s="1"/>
      <c r="D16" s="1"/>
      <c r="E16" s="1"/>
    </row>
    <row r="17" spans="2:5">
      <c r="B17" s="1"/>
      <c r="D17" s="1"/>
      <c r="E17" s="1"/>
    </row>
    <row r="18" spans="2:5">
      <c r="B18" s="1"/>
      <c r="D18" s="1"/>
      <c r="E18" s="1"/>
    </row>
    <row r="19" spans="2:5">
      <c r="B19" s="1"/>
      <c r="D19" s="1"/>
      <c r="E19" s="1"/>
    </row>
    <row r="20" spans="2:5">
      <c r="B20" s="1"/>
      <c r="D20" s="1"/>
      <c r="E20" s="1"/>
    </row>
    <row r="21" spans="2:5">
      <c r="B21" s="1"/>
      <c r="D21" s="1"/>
      <c r="E21" s="1"/>
    </row>
    <row r="22" spans="2:5">
      <c r="B22" s="1"/>
      <c r="D22" s="1"/>
      <c r="E22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6F568-C00F-4C36-901C-B60ABF89A4EA}">
  <dimension ref="C2:I66"/>
  <sheetViews>
    <sheetView topLeftCell="A4" workbookViewId="0">
      <selection activeCell="R27" sqref="R27"/>
    </sheetView>
  </sheetViews>
  <sheetFormatPr defaultRowHeight="14.4"/>
  <cols>
    <col min="3" max="3" width="12" customWidth="1"/>
    <col min="8" max="8" width="16.5546875" customWidth="1"/>
  </cols>
  <sheetData>
    <row r="2" spans="3:9" ht="15" thickBot="1">
      <c r="C2" t="s">
        <v>106</v>
      </c>
    </row>
    <row r="3" spans="3:9" ht="15.6" thickTop="1" thickBot="1">
      <c r="C3" s="1">
        <v>3000</v>
      </c>
      <c r="H3" s="7" t="s">
        <v>107</v>
      </c>
      <c r="I3" s="7"/>
    </row>
    <row r="4" spans="3:9" ht="15" thickTop="1">
      <c r="C4" s="1">
        <v>4300</v>
      </c>
    </row>
    <row r="5" spans="3:9">
      <c r="C5" s="1">
        <v>4500</v>
      </c>
    </row>
    <row r="6" spans="3:9">
      <c r="C6" s="1">
        <v>4600</v>
      </c>
    </row>
    <row r="7" spans="3:9">
      <c r="C7" s="1">
        <v>5930</v>
      </c>
    </row>
    <row r="8" spans="3:9">
      <c r="C8" s="1">
        <v>7800</v>
      </c>
    </row>
    <row r="9" spans="3:9">
      <c r="C9" s="1">
        <v>7900</v>
      </c>
    </row>
    <row r="10" spans="3:9">
      <c r="C10" s="1">
        <v>8593</v>
      </c>
    </row>
    <row r="11" spans="3:9">
      <c r="C11" s="1">
        <v>8900</v>
      </c>
    </row>
    <row r="12" spans="3:9">
      <c r="C12" s="1">
        <v>8944</v>
      </c>
    </row>
    <row r="13" spans="3:9">
      <c r="C13" s="1">
        <v>12000</v>
      </c>
    </row>
    <row r="14" spans="3:9">
      <c r="C14" s="1">
        <v>12900</v>
      </c>
    </row>
    <row r="15" spans="3:9">
      <c r="C15" s="1">
        <v>23000</v>
      </c>
    </row>
    <row r="16" spans="3:9">
      <c r="C16" s="1">
        <v>25300</v>
      </c>
    </row>
    <row r="17" spans="3:8">
      <c r="C17" s="1">
        <v>27000</v>
      </c>
    </row>
    <row r="18" spans="3:8">
      <c r="C18" s="1">
        <v>32000</v>
      </c>
    </row>
    <row r="19" spans="3:8">
      <c r="C19" s="1">
        <v>32000</v>
      </c>
    </row>
    <row r="20" spans="3:8">
      <c r="C20" s="1">
        <v>34000</v>
      </c>
    </row>
    <row r="21" spans="3:8">
      <c r="C21" s="1">
        <v>34900</v>
      </c>
    </row>
    <row r="22" spans="3:8">
      <c r="C22" s="1">
        <v>34900</v>
      </c>
    </row>
    <row r="23" spans="3:8">
      <c r="C23" s="1">
        <v>35000</v>
      </c>
      <c r="H23" s="6" t="s">
        <v>108</v>
      </c>
    </row>
    <row r="24" spans="3:8">
      <c r="C24" s="1">
        <v>36728</v>
      </c>
    </row>
    <row r="25" spans="3:8">
      <c r="C25" s="1">
        <v>38000</v>
      </c>
    </row>
    <row r="26" spans="3:8">
      <c r="C26" s="1">
        <v>39000</v>
      </c>
    </row>
    <row r="27" spans="3:8">
      <c r="C27" s="1">
        <v>43000</v>
      </c>
    </row>
    <row r="28" spans="3:8">
      <c r="C28" s="1">
        <v>43000</v>
      </c>
    </row>
    <row r="29" spans="3:8">
      <c r="C29" s="1">
        <v>43900</v>
      </c>
    </row>
    <row r="30" spans="3:8">
      <c r="C30" s="1">
        <v>43900</v>
      </c>
    </row>
    <row r="31" spans="3:8">
      <c r="C31" s="1">
        <v>45000</v>
      </c>
    </row>
    <row r="32" spans="3:8">
      <c r="C32" s="1">
        <v>45000</v>
      </c>
    </row>
    <row r="33" spans="3:3">
      <c r="C33" s="1">
        <v>45000</v>
      </c>
    </row>
    <row r="34" spans="3:3">
      <c r="C34" s="1">
        <v>46700</v>
      </c>
    </row>
    <row r="35" spans="3:3">
      <c r="C35" s="1">
        <v>47000</v>
      </c>
    </row>
    <row r="36" spans="3:3">
      <c r="C36" s="1">
        <v>47889</v>
      </c>
    </row>
    <row r="37" spans="3:3">
      <c r="C37" s="1">
        <v>48300</v>
      </c>
    </row>
    <row r="38" spans="3:3">
      <c r="C38" s="1">
        <v>48790</v>
      </c>
    </row>
    <row r="39" spans="3:3">
      <c r="C39" s="1">
        <v>48900</v>
      </c>
    </row>
    <row r="40" spans="3:3">
      <c r="C40" s="1">
        <v>49000</v>
      </c>
    </row>
    <row r="41" spans="3:3">
      <c r="C41" s="1">
        <v>49000</v>
      </c>
    </row>
    <row r="42" spans="3:3">
      <c r="C42" s="1">
        <v>49000</v>
      </c>
    </row>
    <row r="43" spans="3:3">
      <c r="C43" s="1">
        <v>49033</v>
      </c>
    </row>
    <row r="44" spans="3:3">
      <c r="C44" s="1">
        <v>49200</v>
      </c>
    </row>
    <row r="45" spans="3:3">
      <c r="C45" s="1">
        <v>54000</v>
      </c>
    </row>
    <row r="46" spans="3:3">
      <c r="C46" s="1">
        <v>56000</v>
      </c>
    </row>
    <row r="47" spans="3:3">
      <c r="C47" s="1">
        <v>56300</v>
      </c>
    </row>
    <row r="48" spans="3:3">
      <c r="C48" s="1">
        <v>59003</v>
      </c>
    </row>
    <row r="49" spans="3:3">
      <c r="C49" s="1">
        <v>65000</v>
      </c>
    </row>
    <row r="50" spans="3:3">
      <c r="C50" s="1">
        <v>65000</v>
      </c>
    </row>
    <row r="51" spans="3:3">
      <c r="C51" s="1">
        <v>67033</v>
      </c>
    </row>
    <row r="52" spans="3:3">
      <c r="C52" s="1">
        <v>74000</v>
      </c>
    </row>
    <row r="53" spans="3:3">
      <c r="C53" s="1">
        <v>79900</v>
      </c>
    </row>
    <row r="54" spans="3:3">
      <c r="C54" s="1">
        <v>92100</v>
      </c>
    </row>
    <row r="55" spans="3:3">
      <c r="C55" s="1">
        <v>93555</v>
      </c>
    </row>
    <row r="56" spans="3:3">
      <c r="C56" s="1">
        <v>95000</v>
      </c>
    </row>
    <row r="57" spans="3:3">
      <c r="C57" s="1">
        <v>367800</v>
      </c>
    </row>
    <row r="58" spans="3:3">
      <c r="C58" s="1">
        <v>395000</v>
      </c>
    </row>
    <row r="59" spans="3:3">
      <c r="C59" s="1">
        <v>437892</v>
      </c>
    </row>
    <row r="60" spans="3:3">
      <c r="C60" s="1">
        <v>564900</v>
      </c>
    </row>
    <row r="61" spans="3:3">
      <c r="C61" s="1">
        <v>639900</v>
      </c>
    </row>
    <row r="62" spans="3:3">
      <c r="C62" s="1">
        <v>721999</v>
      </c>
    </row>
    <row r="63" spans="3:3">
      <c r="C63" s="1">
        <v>783000</v>
      </c>
    </row>
    <row r="64" spans="3:3">
      <c r="C64" s="1">
        <v>833000</v>
      </c>
    </row>
    <row r="65" spans="3:3">
      <c r="C65" s="1">
        <v>4329000</v>
      </c>
    </row>
    <row r="66" spans="3:3">
      <c r="C66" s="1">
        <v>4899090</v>
      </c>
    </row>
  </sheetData>
  <sortState xmlns:xlrd2="http://schemas.microsoft.com/office/spreadsheetml/2017/richdata2" ref="C3:C66">
    <sortCondition ref="C3:C66"/>
  </sortState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9089-4E43-4478-8D31-85D0781E424D}">
  <dimension ref="B2:C66"/>
  <sheetViews>
    <sheetView workbookViewId="0">
      <selection activeCell="B2" sqref="B2:C66"/>
    </sheetView>
  </sheetViews>
  <sheetFormatPr defaultRowHeight="14.4"/>
  <cols>
    <col min="2" max="2" width="15.44140625" customWidth="1"/>
    <col min="3" max="3" width="13" customWidth="1"/>
  </cols>
  <sheetData>
    <row r="2" spans="2:3">
      <c r="B2" s="5" t="s">
        <v>109</v>
      </c>
      <c r="C2" s="5" t="s">
        <v>106</v>
      </c>
    </row>
    <row r="3" spans="2:3">
      <c r="B3" s="8">
        <v>10</v>
      </c>
      <c r="C3" s="9">
        <v>32000</v>
      </c>
    </row>
    <row r="4" spans="2:3">
      <c r="B4" s="8">
        <v>18</v>
      </c>
      <c r="C4" s="9">
        <v>639900</v>
      </c>
    </row>
    <row r="5" spans="2:3">
      <c r="B5" s="8">
        <v>23</v>
      </c>
      <c r="C5" s="9">
        <v>47889</v>
      </c>
    </row>
    <row r="6" spans="2:3">
      <c r="B6" s="8">
        <v>23</v>
      </c>
      <c r="C6" s="9">
        <v>4300</v>
      </c>
    </row>
    <row r="7" spans="2:3">
      <c r="B7" s="8">
        <v>25</v>
      </c>
      <c r="C7" s="9">
        <v>65000</v>
      </c>
    </row>
    <row r="8" spans="2:3">
      <c r="B8" s="8">
        <v>26</v>
      </c>
      <c r="C8" s="9">
        <v>79900</v>
      </c>
    </row>
    <row r="9" spans="2:3">
      <c r="B9" s="8">
        <v>27</v>
      </c>
      <c r="C9" s="9">
        <v>43900</v>
      </c>
    </row>
    <row r="10" spans="2:3">
      <c r="B10" s="8">
        <v>28</v>
      </c>
      <c r="C10" s="9">
        <v>49000</v>
      </c>
    </row>
    <row r="11" spans="2:3">
      <c r="B11" s="8">
        <v>29</v>
      </c>
      <c r="C11" s="9">
        <v>437892</v>
      </c>
    </row>
    <row r="12" spans="2:3">
      <c r="B12" s="8">
        <v>29</v>
      </c>
      <c r="C12" s="9">
        <v>56000</v>
      </c>
    </row>
    <row r="13" spans="2:3">
      <c r="B13" s="8">
        <v>29</v>
      </c>
      <c r="C13" s="9">
        <v>39000</v>
      </c>
    </row>
    <row r="14" spans="2:3">
      <c r="B14" s="8">
        <v>31</v>
      </c>
      <c r="C14" s="9">
        <v>7900</v>
      </c>
    </row>
    <row r="15" spans="2:3">
      <c r="B15" s="8">
        <v>32</v>
      </c>
      <c r="C15" s="9">
        <v>8900</v>
      </c>
    </row>
    <row r="16" spans="2:3">
      <c r="B16" s="8">
        <v>36</v>
      </c>
      <c r="C16" s="9">
        <v>67033</v>
      </c>
    </row>
    <row r="17" spans="2:3">
      <c r="B17" s="8">
        <v>37</v>
      </c>
      <c r="C17" s="9">
        <v>367800</v>
      </c>
    </row>
    <row r="18" spans="2:3">
      <c r="B18" s="8">
        <v>37</v>
      </c>
      <c r="C18" s="9">
        <v>49000</v>
      </c>
    </row>
    <row r="19" spans="2:3">
      <c r="B19" s="8">
        <v>38</v>
      </c>
      <c r="C19" s="9">
        <v>395000</v>
      </c>
    </row>
    <row r="20" spans="2:3">
      <c r="B20" s="8">
        <v>38</v>
      </c>
      <c r="C20" s="9">
        <v>49200</v>
      </c>
    </row>
    <row r="21" spans="2:3">
      <c r="B21" s="8">
        <v>39</v>
      </c>
      <c r="C21" s="9">
        <v>45000</v>
      </c>
    </row>
    <row r="22" spans="2:3">
      <c r="B22" s="8">
        <v>39</v>
      </c>
      <c r="C22" s="9">
        <v>38000</v>
      </c>
    </row>
    <row r="23" spans="2:3">
      <c r="B23" s="8">
        <v>39</v>
      </c>
      <c r="C23" s="9">
        <v>7800</v>
      </c>
    </row>
    <row r="24" spans="2:3">
      <c r="B24" s="8">
        <v>39</v>
      </c>
      <c r="C24" s="9">
        <v>47000</v>
      </c>
    </row>
    <row r="25" spans="2:3">
      <c r="B25" s="8">
        <v>39</v>
      </c>
      <c r="C25" s="9">
        <v>45000</v>
      </c>
    </row>
    <row r="26" spans="2:3">
      <c r="B26" s="8">
        <v>40</v>
      </c>
      <c r="C26" s="9">
        <v>23000</v>
      </c>
    </row>
    <row r="27" spans="2:3">
      <c r="B27" s="8">
        <v>41</v>
      </c>
      <c r="C27" s="9">
        <v>56300</v>
      </c>
    </row>
    <row r="28" spans="2:3">
      <c r="B28" s="8">
        <v>42</v>
      </c>
      <c r="C28" s="9">
        <v>43000</v>
      </c>
    </row>
    <row r="29" spans="2:3">
      <c r="B29" s="8">
        <v>43</v>
      </c>
      <c r="C29" s="9">
        <v>833000</v>
      </c>
    </row>
    <row r="30" spans="2:3">
      <c r="B30" s="8">
        <v>45</v>
      </c>
      <c r="C30" s="9">
        <v>34000</v>
      </c>
    </row>
    <row r="31" spans="2:3">
      <c r="B31" s="8">
        <v>45</v>
      </c>
      <c r="C31" s="9">
        <v>74000</v>
      </c>
    </row>
    <row r="32" spans="2:3">
      <c r="B32" s="8">
        <v>48</v>
      </c>
      <c r="C32" s="9">
        <v>48790</v>
      </c>
    </row>
    <row r="33" spans="2:3">
      <c r="B33" s="8">
        <v>50</v>
      </c>
      <c r="C33" s="9">
        <v>8593</v>
      </c>
    </row>
    <row r="34" spans="2:3">
      <c r="B34" s="8">
        <v>53</v>
      </c>
      <c r="C34" s="9">
        <v>35000</v>
      </c>
    </row>
    <row r="35" spans="2:3">
      <c r="B35" s="8">
        <v>54</v>
      </c>
      <c r="C35" s="9">
        <v>783000</v>
      </c>
    </row>
    <row r="36" spans="2:3">
      <c r="B36" s="8">
        <v>56</v>
      </c>
      <c r="C36" s="9">
        <v>4329000</v>
      </c>
    </row>
    <row r="37" spans="2:3">
      <c r="B37" s="8">
        <v>57</v>
      </c>
      <c r="C37" s="9">
        <v>27000</v>
      </c>
    </row>
    <row r="38" spans="2:3">
      <c r="B38" s="8">
        <v>65</v>
      </c>
      <c r="C38" s="9">
        <v>59003</v>
      </c>
    </row>
    <row r="39" spans="2:3">
      <c r="B39" s="8">
        <v>67</v>
      </c>
      <c r="C39" s="9">
        <v>3000</v>
      </c>
    </row>
    <row r="40" spans="2:3">
      <c r="B40" s="8">
        <v>68</v>
      </c>
      <c r="C40" s="9">
        <v>49000</v>
      </c>
    </row>
    <row r="41" spans="2:3">
      <c r="B41" s="8">
        <v>70</v>
      </c>
      <c r="C41" s="9">
        <v>12000</v>
      </c>
    </row>
    <row r="42" spans="2:3">
      <c r="B42" s="8">
        <v>73</v>
      </c>
      <c r="C42" s="9">
        <v>12900</v>
      </c>
    </row>
    <row r="43" spans="2:3">
      <c r="B43" s="8">
        <v>75</v>
      </c>
      <c r="C43" s="9">
        <v>95000</v>
      </c>
    </row>
    <row r="44" spans="2:3">
      <c r="B44" s="8">
        <v>75</v>
      </c>
      <c r="C44" s="9">
        <v>4600</v>
      </c>
    </row>
    <row r="45" spans="2:3">
      <c r="B45" s="8">
        <v>75</v>
      </c>
      <c r="C45" s="9">
        <v>8944</v>
      </c>
    </row>
    <row r="46" spans="2:3">
      <c r="B46" s="8">
        <v>84</v>
      </c>
      <c r="C46" s="9">
        <v>48900</v>
      </c>
    </row>
    <row r="47" spans="2:3">
      <c r="B47" s="8">
        <v>84</v>
      </c>
      <c r="C47" s="9">
        <v>36728</v>
      </c>
    </row>
    <row r="48" spans="2:3">
      <c r="B48" s="8">
        <v>90</v>
      </c>
      <c r="C48" s="9">
        <v>65000</v>
      </c>
    </row>
    <row r="49" spans="2:3">
      <c r="B49" s="8">
        <v>92</v>
      </c>
      <c r="C49" s="9">
        <v>45000</v>
      </c>
    </row>
    <row r="50" spans="2:3">
      <c r="B50" s="8">
        <v>94</v>
      </c>
      <c r="C50" s="9">
        <v>4899090</v>
      </c>
    </row>
    <row r="51" spans="2:3">
      <c r="B51" s="8">
        <v>95</v>
      </c>
      <c r="C51" s="9">
        <v>25300</v>
      </c>
    </row>
    <row r="52" spans="2:3">
      <c r="B52" s="8">
        <v>103</v>
      </c>
      <c r="C52" s="9">
        <v>43000</v>
      </c>
    </row>
    <row r="53" spans="2:3">
      <c r="B53" s="8">
        <v>124</v>
      </c>
      <c r="C53" s="9">
        <v>4500</v>
      </c>
    </row>
    <row r="54" spans="2:3">
      <c r="B54" s="8">
        <v>140</v>
      </c>
      <c r="C54" s="9">
        <v>54000</v>
      </c>
    </row>
    <row r="55" spans="2:3">
      <c r="B55" s="8">
        <v>155</v>
      </c>
      <c r="C55" s="9">
        <v>93555</v>
      </c>
    </row>
    <row r="56" spans="2:3">
      <c r="B56" s="8">
        <v>230</v>
      </c>
      <c r="C56" s="9">
        <v>564900</v>
      </c>
    </row>
    <row r="57" spans="2:3">
      <c r="B57" s="8">
        <v>230</v>
      </c>
      <c r="C57" s="9">
        <v>92100</v>
      </c>
    </row>
    <row r="58" spans="2:3">
      <c r="B58" s="8">
        <v>280</v>
      </c>
      <c r="C58" s="9">
        <v>32000</v>
      </c>
    </row>
    <row r="59" spans="2:3">
      <c r="B59" s="8">
        <v>283</v>
      </c>
      <c r="C59" s="9">
        <v>48300</v>
      </c>
    </row>
    <row r="60" spans="2:3">
      <c r="B60" s="8">
        <v>289</v>
      </c>
      <c r="C60" s="9">
        <v>46700</v>
      </c>
    </row>
    <row r="61" spans="2:3">
      <c r="B61" s="8">
        <v>326</v>
      </c>
      <c r="C61" s="9">
        <v>43900</v>
      </c>
    </row>
    <row r="62" spans="2:3">
      <c r="B62" s="8">
        <v>378</v>
      </c>
      <c r="C62" s="9">
        <v>34900</v>
      </c>
    </row>
    <row r="63" spans="2:3">
      <c r="B63" s="8">
        <v>478</v>
      </c>
      <c r="C63" s="9">
        <v>49033</v>
      </c>
    </row>
    <row r="64" spans="2:3">
      <c r="B64" s="8">
        <v>590</v>
      </c>
      <c r="C64" s="9">
        <v>5930</v>
      </c>
    </row>
    <row r="65" spans="2:3">
      <c r="B65" s="8">
        <v>650</v>
      </c>
      <c r="C65" s="9">
        <v>34900</v>
      </c>
    </row>
    <row r="66" spans="2:3">
      <c r="B66" s="8">
        <v>743</v>
      </c>
      <c r="C66" s="9">
        <v>721999</v>
      </c>
    </row>
  </sheetData>
  <sortState xmlns:xlrd2="http://schemas.microsoft.com/office/spreadsheetml/2017/richdata2" ref="B3:C66">
    <sortCondition ref="B3:B66"/>
  </sortState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7E6C-FCCE-4304-82B9-BF3514C357FB}">
  <dimension ref="B2:I66"/>
  <sheetViews>
    <sheetView workbookViewId="0">
      <selection activeCell="Q8" sqref="Q8"/>
    </sheetView>
  </sheetViews>
  <sheetFormatPr defaultRowHeight="14.4"/>
  <cols>
    <col min="2" max="2" width="13" customWidth="1"/>
    <col min="6" max="6" width="13.21875" customWidth="1"/>
    <col min="7" max="7" width="19.5546875" customWidth="1"/>
    <col min="8" max="8" width="18.77734375" customWidth="1"/>
    <col min="9" max="9" width="21.6640625" customWidth="1"/>
  </cols>
  <sheetData>
    <row r="2" spans="2:9">
      <c r="B2" s="5" t="s">
        <v>110</v>
      </c>
      <c r="F2" s="5" t="s">
        <v>110</v>
      </c>
      <c r="G2" s="5" t="s">
        <v>111</v>
      </c>
      <c r="H2" s="5" t="s">
        <v>112</v>
      </c>
      <c r="I2" s="5" t="s">
        <v>113</v>
      </c>
    </row>
    <row r="3" spans="2:9">
      <c r="B3" s="10">
        <v>11</v>
      </c>
      <c r="F3" s="11">
        <v>9</v>
      </c>
      <c r="G3">
        <f>COUNTIF(B3:B66,"9")</f>
        <v>5</v>
      </c>
      <c r="H3">
        <f>G3/SUM(G$3:G$10)</f>
        <v>7.8125E-2</v>
      </c>
      <c r="I3">
        <f>G3</f>
        <v>5</v>
      </c>
    </row>
    <row r="4" spans="2:9">
      <c r="B4" s="10">
        <v>9</v>
      </c>
      <c r="F4" s="11">
        <v>10</v>
      </c>
      <c r="G4">
        <f>COUNTIF(B3:B67,"10")</f>
        <v>10</v>
      </c>
      <c r="H4">
        <f t="shared" ref="H4:H10" si="0">G4/SUM(G$3:G$10)</f>
        <v>0.15625</v>
      </c>
      <c r="I4">
        <f>G3+G4</f>
        <v>15</v>
      </c>
    </row>
    <row r="5" spans="2:9">
      <c r="B5" s="10">
        <v>10</v>
      </c>
      <c r="F5" s="11">
        <v>11</v>
      </c>
      <c r="G5">
        <f>COUNTIF(B3:B68,"11")</f>
        <v>9</v>
      </c>
      <c r="H5">
        <f t="shared" si="0"/>
        <v>0.140625</v>
      </c>
      <c r="I5">
        <f>G3+G4+G5</f>
        <v>24</v>
      </c>
    </row>
    <row r="6" spans="2:9">
      <c r="B6" s="10">
        <v>14</v>
      </c>
      <c r="F6" s="11">
        <v>12</v>
      </c>
      <c r="G6">
        <f>COUNTIF(B3:B69,"12")</f>
        <v>8</v>
      </c>
      <c r="H6">
        <f t="shared" si="0"/>
        <v>0.125</v>
      </c>
      <c r="I6">
        <f>G3+G4+G5+G6</f>
        <v>32</v>
      </c>
    </row>
    <row r="7" spans="2:9">
      <c r="B7" s="10">
        <v>12</v>
      </c>
      <c r="F7" s="11">
        <v>13</v>
      </c>
      <c r="G7">
        <f>COUNTIF(B3:B70,"13")</f>
        <v>5</v>
      </c>
      <c r="H7">
        <f t="shared" si="0"/>
        <v>7.8125E-2</v>
      </c>
      <c r="I7">
        <f>SUM(G3:G7)</f>
        <v>37</v>
      </c>
    </row>
    <row r="8" spans="2:9">
      <c r="B8" s="10">
        <v>13</v>
      </c>
      <c r="F8" s="11">
        <v>14</v>
      </c>
      <c r="G8">
        <f>COUNTIF(B3:B71,"14")</f>
        <v>8</v>
      </c>
      <c r="H8">
        <f t="shared" si="0"/>
        <v>0.125</v>
      </c>
      <c r="I8">
        <f>SUM(G3:G8)</f>
        <v>45</v>
      </c>
    </row>
    <row r="9" spans="2:9">
      <c r="B9" s="10">
        <v>15</v>
      </c>
      <c r="F9" s="12">
        <v>15</v>
      </c>
      <c r="G9">
        <f>COUNTIF(B3:B72,"15")</f>
        <v>9</v>
      </c>
      <c r="H9">
        <f t="shared" si="0"/>
        <v>0.140625</v>
      </c>
      <c r="I9">
        <f>SUM(G3:G9)</f>
        <v>54</v>
      </c>
    </row>
    <row r="10" spans="2:9">
      <c r="B10" s="10">
        <v>9</v>
      </c>
      <c r="F10" s="12">
        <v>16</v>
      </c>
      <c r="G10">
        <f>COUNTIF(B3:B73,"16")</f>
        <v>10</v>
      </c>
      <c r="H10">
        <f t="shared" si="0"/>
        <v>0.15625</v>
      </c>
      <c r="I10">
        <f>SUM(G3:G10)</f>
        <v>64</v>
      </c>
    </row>
    <row r="11" spans="2:9">
      <c r="B11" s="10">
        <v>11</v>
      </c>
    </row>
    <row r="12" spans="2:9">
      <c r="B12" s="10">
        <v>10</v>
      </c>
    </row>
    <row r="13" spans="2:9">
      <c r="B13" s="10">
        <v>14</v>
      </c>
    </row>
    <row r="14" spans="2:9">
      <c r="B14" s="10">
        <v>12</v>
      </c>
    </row>
    <row r="15" spans="2:9">
      <c r="B15" s="10">
        <v>11</v>
      </c>
    </row>
    <row r="16" spans="2:9">
      <c r="B16" s="10">
        <v>9</v>
      </c>
    </row>
    <row r="17" spans="2:2">
      <c r="B17" s="10">
        <v>10</v>
      </c>
    </row>
    <row r="18" spans="2:2">
      <c r="B18" s="10">
        <v>14</v>
      </c>
    </row>
    <row r="19" spans="2:2">
      <c r="B19" s="10">
        <v>12</v>
      </c>
    </row>
    <row r="20" spans="2:2">
      <c r="B20" s="10">
        <v>13</v>
      </c>
    </row>
    <row r="21" spans="2:2">
      <c r="B21" s="10">
        <v>15</v>
      </c>
    </row>
    <row r="22" spans="2:2">
      <c r="B22" s="10">
        <v>11</v>
      </c>
    </row>
    <row r="23" spans="2:2">
      <c r="B23" s="10">
        <v>10</v>
      </c>
    </row>
    <row r="24" spans="2:2">
      <c r="B24" s="10">
        <v>14</v>
      </c>
    </row>
    <row r="25" spans="2:2">
      <c r="B25" s="10">
        <v>12</v>
      </c>
    </row>
    <row r="26" spans="2:2">
      <c r="B26" s="10">
        <v>9</v>
      </c>
    </row>
    <row r="27" spans="2:2">
      <c r="B27" s="10">
        <v>13</v>
      </c>
    </row>
    <row r="28" spans="2:2">
      <c r="B28" s="10">
        <v>15</v>
      </c>
    </row>
    <row r="29" spans="2:2">
      <c r="B29" s="10">
        <v>11</v>
      </c>
    </row>
    <row r="30" spans="2:2">
      <c r="B30" s="10">
        <v>10</v>
      </c>
    </row>
    <row r="31" spans="2:2">
      <c r="B31" s="10">
        <v>14</v>
      </c>
    </row>
    <row r="32" spans="2:2">
      <c r="B32" s="10">
        <v>12</v>
      </c>
    </row>
    <row r="33" spans="2:2">
      <c r="B33" s="10">
        <v>13</v>
      </c>
    </row>
    <row r="34" spans="2:2">
      <c r="B34" s="10">
        <v>15</v>
      </c>
    </row>
    <row r="35" spans="2:2">
      <c r="B35" s="10">
        <v>11</v>
      </c>
    </row>
    <row r="36" spans="2:2">
      <c r="B36" s="10">
        <v>10</v>
      </c>
    </row>
    <row r="37" spans="2:2">
      <c r="B37" s="10">
        <v>14</v>
      </c>
    </row>
    <row r="38" spans="2:2">
      <c r="B38" s="10">
        <v>9</v>
      </c>
    </row>
    <row r="39" spans="2:2">
      <c r="B39" s="10">
        <v>12</v>
      </c>
    </row>
    <row r="40" spans="2:2">
      <c r="B40" s="10">
        <v>11</v>
      </c>
    </row>
    <row r="41" spans="2:2">
      <c r="B41" s="10">
        <v>10</v>
      </c>
    </row>
    <row r="42" spans="2:2">
      <c r="B42" s="10">
        <v>13</v>
      </c>
    </row>
    <row r="43" spans="2:2">
      <c r="B43" s="10">
        <v>15</v>
      </c>
    </row>
    <row r="44" spans="2:2">
      <c r="B44" s="10">
        <v>16</v>
      </c>
    </row>
    <row r="45" spans="2:2">
      <c r="B45" s="10">
        <v>11</v>
      </c>
    </row>
    <row r="46" spans="2:2">
      <c r="B46" s="10">
        <v>10</v>
      </c>
    </row>
    <row r="47" spans="2:2">
      <c r="B47" s="10">
        <v>14</v>
      </c>
    </row>
    <row r="48" spans="2:2">
      <c r="B48" s="10">
        <v>12</v>
      </c>
    </row>
    <row r="49" spans="2:2">
      <c r="B49" s="10">
        <v>15</v>
      </c>
    </row>
    <row r="50" spans="2:2">
      <c r="B50" s="10">
        <v>16</v>
      </c>
    </row>
    <row r="51" spans="2:2">
      <c r="B51" s="10">
        <v>16</v>
      </c>
    </row>
    <row r="52" spans="2:2">
      <c r="B52" s="10">
        <v>11</v>
      </c>
    </row>
    <row r="53" spans="2:2">
      <c r="B53" s="10">
        <v>10</v>
      </c>
    </row>
    <row r="54" spans="2:2">
      <c r="B54" s="10">
        <v>14</v>
      </c>
    </row>
    <row r="55" spans="2:2">
      <c r="B55" s="10">
        <v>12</v>
      </c>
    </row>
    <row r="56" spans="2:2">
      <c r="B56" s="10">
        <v>15</v>
      </c>
    </row>
    <row r="57" spans="2:2">
      <c r="B57" s="10">
        <v>16</v>
      </c>
    </row>
    <row r="58" spans="2:2">
      <c r="B58" s="10">
        <v>16</v>
      </c>
    </row>
    <row r="59" spans="2:2">
      <c r="B59" s="10">
        <v>16</v>
      </c>
    </row>
    <row r="60" spans="2:2">
      <c r="B60" s="10">
        <v>10</v>
      </c>
    </row>
    <row r="61" spans="2:2">
      <c r="B61" s="10">
        <v>15</v>
      </c>
    </row>
    <row r="62" spans="2:2">
      <c r="B62" s="10">
        <v>16</v>
      </c>
    </row>
    <row r="63" spans="2:2">
      <c r="B63" s="10">
        <v>16</v>
      </c>
    </row>
    <row r="64" spans="2:2">
      <c r="B64" s="10">
        <v>16</v>
      </c>
    </row>
    <row r="65" spans="2:2">
      <c r="B65" s="10">
        <v>15</v>
      </c>
    </row>
    <row r="66" spans="2:2">
      <c r="B66" s="10">
        <v>16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3FFE1-489E-4298-A80C-8D6D3F2DA0C3}">
  <dimension ref="B2:I66"/>
  <sheetViews>
    <sheetView workbookViewId="0">
      <selection activeCell="F7" sqref="F7"/>
    </sheetView>
  </sheetViews>
  <sheetFormatPr defaultRowHeight="14.4"/>
  <cols>
    <col min="1" max="1" width="11.44140625" customWidth="1"/>
    <col min="5" max="5" width="9.33203125" customWidth="1"/>
    <col min="7" max="7" width="11" customWidth="1"/>
    <col min="8" max="8" width="10.21875" customWidth="1"/>
    <col min="9" max="9" width="18.88671875" customWidth="1"/>
  </cols>
  <sheetData>
    <row r="2" spans="2:9">
      <c r="B2" s="5" t="s">
        <v>117</v>
      </c>
    </row>
    <row r="3" spans="2:9">
      <c r="B3" s="8">
        <v>32</v>
      </c>
      <c r="D3" s="5" t="s">
        <v>114</v>
      </c>
      <c r="E3" s="5" t="s">
        <v>115</v>
      </c>
      <c r="F3" s="5" t="s">
        <v>116</v>
      </c>
      <c r="G3" s="5" t="s">
        <v>122</v>
      </c>
      <c r="H3" s="5" t="s">
        <v>123</v>
      </c>
      <c r="I3" s="5" t="s">
        <v>124</v>
      </c>
    </row>
    <row r="4" spans="2:9">
      <c r="B4" s="8">
        <v>31</v>
      </c>
      <c r="D4">
        <f>AVERAGE(B3:B66)</f>
        <v>115.484375</v>
      </c>
      <c r="E4">
        <f>MEDIAN(B3:B66)</f>
        <v>53.5</v>
      </c>
      <c r="F4">
        <f>_xlfn.MODE.SNGL(B3:B66)</f>
        <v>39</v>
      </c>
      <c r="G4">
        <f>SKEW(B3:B66)</f>
        <v>2.5768198959632649</v>
      </c>
      <c r="H4">
        <f>_xlfn.VAR.S(B3:B66)</f>
        <v>23878.348958333332</v>
      </c>
      <c r="I4">
        <f>_xlfn.STDEV.S(B3:B66)</f>
        <v>154.52620799829825</v>
      </c>
    </row>
    <row r="5" spans="2:9">
      <c r="B5" s="8">
        <v>124</v>
      </c>
    </row>
    <row r="6" spans="2:9">
      <c r="B6" s="8">
        <v>45</v>
      </c>
    </row>
    <row r="7" spans="2:9">
      <c r="B7" s="8">
        <v>70</v>
      </c>
    </row>
    <row r="8" spans="2:9">
      <c r="B8" s="8">
        <v>95</v>
      </c>
    </row>
    <row r="9" spans="2:9">
      <c r="B9" s="8">
        <v>39</v>
      </c>
    </row>
    <row r="10" spans="2:9">
      <c r="B10" s="8">
        <v>26</v>
      </c>
    </row>
    <row r="11" spans="2:9">
      <c r="B11" s="8">
        <v>73</v>
      </c>
    </row>
    <row r="12" spans="2:9">
      <c r="B12" s="8">
        <v>67</v>
      </c>
    </row>
    <row r="13" spans="2:9">
      <c r="B13" s="8">
        <v>39</v>
      </c>
    </row>
    <row r="14" spans="2:9">
      <c r="B14" s="8">
        <v>75</v>
      </c>
    </row>
    <row r="15" spans="2:9">
      <c r="B15" s="8">
        <v>650</v>
      </c>
    </row>
    <row r="16" spans="2:9">
      <c r="B16" s="8">
        <v>57</v>
      </c>
    </row>
    <row r="17" spans="2:2">
      <c r="B17" s="8">
        <v>40</v>
      </c>
    </row>
    <row r="18" spans="2:2">
      <c r="B18" s="8">
        <v>280</v>
      </c>
    </row>
    <row r="19" spans="2:2">
      <c r="B19" s="8">
        <v>140</v>
      </c>
    </row>
    <row r="20" spans="2:2">
      <c r="B20" s="8">
        <v>68</v>
      </c>
    </row>
    <row r="21" spans="2:2">
      <c r="B21" s="8">
        <v>25</v>
      </c>
    </row>
    <row r="22" spans="2:2">
      <c r="B22" s="8">
        <v>39</v>
      </c>
    </row>
    <row r="23" spans="2:2">
      <c r="B23" s="8">
        <v>75</v>
      </c>
    </row>
    <row r="24" spans="2:2">
      <c r="B24" s="8">
        <v>590</v>
      </c>
    </row>
    <row r="25" spans="2:2">
      <c r="B25" s="8">
        <v>84</v>
      </c>
    </row>
    <row r="26" spans="2:2">
      <c r="B26" s="8">
        <v>41</v>
      </c>
    </row>
    <row r="27" spans="2:2">
      <c r="B27" s="8">
        <v>38</v>
      </c>
    </row>
    <row r="28" spans="2:2">
      <c r="B28" s="8">
        <v>50</v>
      </c>
    </row>
    <row r="29" spans="2:2">
      <c r="B29" s="8">
        <v>36</v>
      </c>
    </row>
    <row r="30" spans="2:2">
      <c r="B30" s="8">
        <v>39</v>
      </c>
    </row>
    <row r="31" spans="2:2">
      <c r="B31" s="8">
        <v>27</v>
      </c>
    </row>
    <row r="32" spans="2:2">
      <c r="B32" s="8">
        <v>38</v>
      </c>
    </row>
    <row r="33" spans="2:2">
      <c r="B33" s="8">
        <v>326</v>
      </c>
    </row>
    <row r="34" spans="2:2">
      <c r="B34" s="8">
        <v>65</v>
      </c>
    </row>
    <row r="35" spans="2:2">
      <c r="B35" s="8">
        <v>378</v>
      </c>
    </row>
    <row r="36" spans="2:2">
      <c r="B36" s="8">
        <v>23</v>
      </c>
    </row>
    <row r="37" spans="2:2">
      <c r="B37" s="8">
        <v>48</v>
      </c>
    </row>
    <row r="38" spans="2:2">
      <c r="B38" s="8">
        <v>56</v>
      </c>
    </row>
    <row r="39" spans="2:2">
      <c r="B39" s="8">
        <v>29</v>
      </c>
    </row>
    <row r="40" spans="2:2">
      <c r="B40" s="8">
        <v>84</v>
      </c>
    </row>
    <row r="41" spans="2:2">
      <c r="B41" s="8">
        <v>743</v>
      </c>
    </row>
    <row r="42" spans="2:2">
      <c r="B42" s="8">
        <v>289</v>
      </c>
    </row>
    <row r="43" spans="2:2">
      <c r="B43" s="8">
        <v>90</v>
      </c>
    </row>
    <row r="44" spans="2:2">
      <c r="B44" s="8">
        <v>75</v>
      </c>
    </row>
    <row r="45" spans="2:2">
      <c r="B45" s="8">
        <v>478</v>
      </c>
    </row>
    <row r="46" spans="2:2">
      <c r="B46" s="8">
        <v>155</v>
      </c>
    </row>
    <row r="47" spans="2:2">
      <c r="B47" s="8">
        <v>230</v>
      </c>
    </row>
    <row r="48" spans="2:2">
      <c r="B48" s="8">
        <v>92</v>
      </c>
    </row>
    <row r="49" spans="2:2">
      <c r="B49" s="8">
        <v>43</v>
      </c>
    </row>
    <row r="50" spans="2:2">
      <c r="B50" s="8">
        <v>29</v>
      </c>
    </row>
    <row r="51" spans="2:2">
      <c r="B51" s="8">
        <v>37</v>
      </c>
    </row>
    <row r="52" spans="2:2">
      <c r="B52" s="8">
        <v>94</v>
      </c>
    </row>
    <row r="53" spans="2:2">
      <c r="B53" s="8">
        <v>37</v>
      </c>
    </row>
    <row r="54" spans="2:2">
      <c r="B54" s="8">
        <v>53</v>
      </c>
    </row>
    <row r="55" spans="2:2">
      <c r="B55" s="8">
        <v>45</v>
      </c>
    </row>
    <row r="56" spans="2:2">
      <c r="B56" s="8">
        <v>39</v>
      </c>
    </row>
    <row r="57" spans="2:2">
      <c r="B57" s="8">
        <v>29</v>
      </c>
    </row>
    <row r="58" spans="2:2">
      <c r="B58" s="8">
        <v>23</v>
      </c>
    </row>
    <row r="59" spans="2:2">
      <c r="B59" s="8">
        <v>42</v>
      </c>
    </row>
    <row r="60" spans="2:2">
      <c r="B60" s="8">
        <v>283</v>
      </c>
    </row>
    <row r="61" spans="2:2">
      <c r="B61" s="8">
        <v>103</v>
      </c>
    </row>
    <row r="62" spans="2:2">
      <c r="B62" s="8">
        <v>230</v>
      </c>
    </row>
    <row r="63" spans="2:2">
      <c r="B63" s="8">
        <v>10</v>
      </c>
    </row>
    <row r="64" spans="2:2">
      <c r="B64" s="8">
        <v>18</v>
      </c>
    </row>
    <row r="65" spans="2:2">
      <c r="B65" s="8">
        <v>28</v>
      </c>
    </row>
    <row r="66" spans="2:2">
      <c r="B66" s="8">
        <v>54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1A066-D5E4-44E6-BFC0-C78203ADA077}">
  <dimension ref="B3:G19"/>
  <sheetViews>
    <sheetView workbookViewId="0">
      <selection activeCell="G10" sqref="G10"/>
    </sheetView>
  </sheetViews>
  <sheetFormatPr defaultRowHeight="14.4"/>
  <cols>
    <col min="2" max="2" width="10.21875" customWidth="1"/>
    <col min="6" max="6" width="12.21875" customWidth="1"/>
    <col min="7" max="7" width="12.33203125" customWidth="1"/>
  </cols>
  <sheetData>
    <row r="3" spans="2:7">
      <c r="B3" s="5" t="s">
        <v>118</v>
      </c>
      <c r="C3" s="5" t="s">
        <v>119</v>
      </c>
      <c r="F3" s="5" t="s">
        <v>120</v>
      </c>
      <c r="G3" s="5" t="s">
        <v>121</v>
      </c>
    </row>
    <row r="4" spans="2:7">
      <c r="B4" s="13">
        <v>5</v>
      </c>
      <c r="C4" s="14">
        <v>8</v>
      </c>
      <c r="F4">
        <f>_xlfn.COVARIANCE.S(B4:B19,C4:C19)</f>
        <v>-0.16666666666666666</v>
      </c>
      <c r="G4">
        <f>CORREL(B4:B19,C4:C19)</f>
        <v>-4.4778713032428162E-2</v>
      </c>
    </row>
    <row r="5" spans="2:7">
      <c r="B5" s="13">
        <v>9</v>
      </c>
      <c r="C5" s="14">
        <v>9</v>
      </c>
    </row>
    <row r="6" spans="2:7">
      <c r="B6" s="13">
        <v>6</v>
      </c>
      <c r="C6" s="14">
        <v>9</v>
      </c>
    </row>
    <row r="7" spans="2:7">
      <c r="B7" s="13">
        <v>8</v>
      </c>
      <c r="C7" s="14">
        <v>10</v>
      </c>
    </row>
    <row r="8" spans="2:7">
      <c r="B8" s="13">
        <v>7</v>
      </c>
      <c r="C8" s="14">
        <v>8</v>
      </c>
    </row>
    <row r="9" spans="2:7">
      <c r="B9" s="13">
        <v>8</v>
      </c>
      <c r="C9" s="14">
        <v>8</v>
      </c>
    </row>
    <row r="10" spans="2:7">
      <c r="B10" s="13">
        <v>5</v>
      </c>
      <c r="C10" s="14">
        <v>6</v>
      </c>
    </row>
    <row r="11" spans="2:7">
      <c r="B11" s="13">
        <v>8</v>
      </c>
      <c r="C11" s="14">
        <v>8</v>
      </c>
    </row>
    <row r="12" spans="2:7">
      <c r="B12" s="13">
        <v>5</v>
      </c>
      <c r="C12" s="14">
        <v>4</v>
      </c>
    </row>
    <row r="13" spans="2:7">
      <c r="B13" s="13">
        <v>10</v>
      </c>
      <c r="C13" s="14">
        <v>3</v>
      </c>
    </row>
    <row r="14" spans="2:7">
      <c r="B14" s="13">
        <v>9</v>
      </c>
      <c r="C14" s="14">
        <v>5</v>
      </c>
    </row>
    <row r="15" spans="2:7">
      <c r="B15" s="13">
        <v>8</v>
      </c>
      <c r="C15" s="14">
        <v>4</v>
      </c>
    </row>
    <row r="16" spans="2:7">
      <c r="B16" s="13">
        <v>5</v>
      </c>
      <c r="C16" s="14">
        <v>7</v>
      </c>
    </row>
    <row r="17" spans="2:3">
      <c r="B17" s="13">
        <v>8</v>
      </c>
      <c r="C17" s="14">
        <v>9</v>
      </c>
    </row>
    <row r="18" spans="2:3">
      <c r="B18" s="13">
        <v>9</v>
      </c>
      <c r="C18" s="14">
        <v>8</v>
      </c>
    </row>
    <row r="19" spans="2:3">
      <c r="B19" s="13">
        <v>10</v>
      </c>
      <c r="C19" s="14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Tables</vt:lpstr>
      <vt:lpstr>Task1</vt:lpstr>
      <vt:lpstr>Taks2</vt:lpstr>
      <vt:lpstr>Task3</vt:lpstr>
      <vt:lpstr>Task4</vt:lpstr>
      <vt:lpstr>Task5</vt:lpstr>
      <vt:lpstr>Task6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Mayıl Əzməmmədov</cp:lastModifiedBy>
  <dcterms:created xsi:type="dcterms:W3CDTF">2022-11-11T19:16:27Z</dcterms:created>
  <dcterms:modified xsi:type="dcterms:W3CDTF">2022-11-22T21:44:23Z</dcterms:modified>
</cp:coreProperties>
</file>