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ia\Desktop\GitHub\PiL_sem_5\Biomasa\Z1_L12\"/>
    </mc:Choice>
  </mc:AlternateContent>
  <xr:revisionPtr revIDLastSave="0" documentId="13_ncr:1_{D4F20480-7283-40E4-90B4-DB02B4FB0FDC}" xr6:coauthVersionLast="47" xr6:coauthVersionMax="47" xr10:uidLastSave="{00000000-0000-0000-0000-000000000000}"/>
  <bookViews>
    <workbookView xWindow="-120" yWindow="-120" windowWidth="25440" windowHeight="15390" xr2:uid="{ECB8B98E-B4C0-40C3-9F5F-86CD2B23DB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5" i="1"/>
  <c r="S5" i="1"/>
  <c r="T5" i="1"/>
  <c r="V5" i="1"/>
  <c r="S6" i="1"/>
  <c r="T6" i="1"/>
  <c r="V6" i="1"/>
  <c r="S7" i="1"/>
  <c r="T7" i="1"/>
  <c r="V7" i="1"/>
  <c r="S8" i="1"/>
  <c r="T8" i="1"/>
  <c r="V8" i="1"/>
  <c r="S9" i="1"/>
  <c r="T9" i="1"/>
  <c r="V9" i="1"/>
  <c r="S10" i="1"/>
  <c r="T10" i="1"/>
  <c r="V10" i="1"/>
  <c r="Q6" i="1" l="1"/>
  <c r="Q7" i="1"/>
  <c r="Q8" i="1"/>
  <c r="Q9" i="1"/>
  <c r="Q10" i="1"/>
  <c r="Q5" i="1"/>
  <c r="R6" i="1"/>
  <c r="R7" i="1"/>
  <c r="R8" i="1"/>
  <c r="R9" i="1"/>
  <c r="R10" i="1"/>
  <c r="R5" i="1"/>
  <c r="P6" i="1"/>
  <c r="P7" i="1"/>
  <c r="P8" i="1"/>
  <c r="P9" i="1"/>
  <c r="P10" i="1"/>
  <c r="P5" i="1"/>
  <c r="D20" i="1"/>
  <c r="B14" i="1"/>
  <c r="B15" i="1" s="1"/>
  <c r="F8" i="1" l="1"/>
  <c r="F9" i="1"/>
  <c r="F10" i="1"/>
  <c r="F13" i="1"/>
  <c r="F11" i="1"/>
  <c r="F5" i="1"/>
  <c r="F6" i="1"/>
  <c r="F7" i="1"/>
  <c r="F12" i="1"/>
</calcChain>
</file>

<file path=xl/sharedStrings.xml><?xml version="1.0" encoding="utf-8"?>
<sst xmlns="http://schemas.openxmlformats.org/spreadsheetml/2006/main" count="77" uniqueCount="55">
  <si>
    <t>O2</t>
  </si>
  <si>
    <t>%</t>
  </si>
  <si>
    <t>CO</t>
  </si>
  <si>
    <t>NO</t>
  </si>
  <si>
    <t>CH4</t>
  </si>
  <si>
    <t>NH3</t>
  </si>
  <si>
    <t>ppm</t>
  </si>
  <si>
    <t>Paliwo było podawane?</t>
  </si>
  <si>
    <t>---</t>
  </si>
  <si>
    <t>Nie</t>
  </si>
  <si>
    <t>Tak</t>
  </si>
  <si>
    <t>T1</t>
  </si>
  <si>
    <t>T2</t>
  </si>
  <si>
    <t>Tspalin</t>
  </si>
  <si>
    <t>Temp. wejściowa</t>
  </si>
  <si>
    <t>Strumień wody</t>
  </si>
  <si>
    <t>Temp. wyjściowa</t>
  </si>
  <si>
    <t>Temp. spalin</t>
  </si>
  <si>
    <t>Stałe</t>
  </si>
  <si>
    <t>Sprawność kotła</t>
  </si>
  <si>
    <t>Kg/h</t>
  </si>
  <si>
    <t>Wartość opałowa paliwa</t>
  </si>
  <si>
    <t>Strumień masy paliwa</t>
  </si>
  <si>
    <t>Kg/s</t>
  </si>
  <si>
    <t>Ciepło właściwe wody</t>
  </si>
  <si>
    <t>λ</t>
  </si>
  <si>
    <r>
      <t>CO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</si>
  <si>
    <r>
      <t>NO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</si>
  <si>
    <r>
      <t>kJ·kg</t>
    </r>
    <r>
      <rPr>
        <vertAlign val="superscript"/>
        <sz val="11"/>
        <color theme="1"/>
        <rFont val="Calibri"/>
        <family val="2"/>
        <charset val="238"/>
        <scheme val="minor"/>
      </rPr>
      <t>-1</t>
    </r>
    <r>
      <rPr>
        <sz val="11"/>
        <color theme="1"/>
        <rFont val="Calibri"/>
        <family val="2"/>
        <scheme val="minor"/>
      </rPr>
      <t>·K</t>
    </r>
    <r>
      <rPr>
        <vertAlign val="superscript"/>
        <sz val="11"/>
        <color theme="1"/>
        <rFont val="Calibri"/>
        <family val="2"/>
        <charset val="238"/>
        <scheme val="minor"/>
      </rPr>
      <t>-1</t>
    </r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</si>
  <si>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</si>
  <si>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°c</t>
  </si>
  <si>
    <t>η</t>
  </si>
  <si>
    <r>
      <t>Q</t>
    </r>
    <r>
      <rPr>
        <vertAlign val="subscript"/>
        <sz val="11"/>
        <color theme="1"/>
        <rFont val="Calibri"/>
        <family val="2"/>
        <charset val="238"/>
        <scheme val="minor"/>
      </rPr>
      <t>H2O</t>
    </r>
  </si>
  <si>
    <t>Sredni strumień przepływu</t>
  </si>
  <si>
    <r>
      <t>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</si>
  <si>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t>Zawartość tlenu</t>
  </si>
  <si>
    <t>Zawartość dwutlenku węgla</t>
  </si>
  <si>
    <t>Zawartość tlenku azotu</t>
  </si>
  <si>
    <t>Zawartość metanu</t>
  </si>
  <si>
    <t>Zawartość dwutlenku siarki</t>
  </si>
  <si>
    <t>Zawartość tlenku węgla</t>
  </si>
  <si>
    <t>Zawartość amoniaku</t>
  </si>
  <si>
    <t>Nadmiar powietrza</t>
  </si>
  <si>
    <t>Zawartość CO dla zawartości tlenu 10%</t>
  </si>
  <si>
    <t>Zawartość NO dla zawartości tlenu 10%</t>
  </si>
  <si>
    <t>Zawartość CH4 dla zawartości tlenu 10%</t>
  </si>
  <si>
    <r>
      <t>Zawartość CO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 xml:space="preserve"> dla zawartości tlenu 10%</t>
    </r>
  </si>
  <si>
    <r>
      <t>Zawartość SO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 xml:space="preserve"> dla zawartości tlenu 10%</t>
    </r>
  </si>
  <si>
    <r>
      <t>SO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</si>
  <si>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</si>
  <si>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Zawartość NH3 dla zawartości tlenu 10%</t>
  </si>
  <si>
    <r>
      <t>NH3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</si>
  <si>
    <r>
      <t>CO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</si>
  <si>
    <r>
      <t>SO</t>
    </r>
    <r>
      <rPr>
        <vertAlign val="subscript"/>
        <sz val="11"/>
        <color theme="1"/>
        <rFont val="b`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</si>
  <si>
    <r>
      <t>CH4</t>
    </r>
    <r>
      <rPr>
        <vertAlign val="superscript"/>
        <sz val="11"/>
        <color theme="1"/>
        <rFont val="Calibri"/>
        <family val="2"/>
        <charset val="238"/>
        <scheme val="minor"/>
      </rPr>
      <t>10%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</si>
</sst>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8" formatCode="0.0"/>
  </numFmts>
  <fonts count="4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b`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68" fontId="0" fillId="0" borderId="11" xfId="0" applyNumberFormat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zależnośći temperatury spalin w funkcji współczynnika nadmiaru powietrza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Temp. spalin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Sheet1!$E$5:$E$10</c:f>
              <c:numCache>
                <c:formatCode>General</c:formatCode>
                <c:ptCount val="6"/>
                <c:pt idx="0">
                  <c:v>229</c:v>
                </c:pt>
                <c:pt idx="1">
                  <c:v>221</c:v>
                </c:pt>
                <c:pt idx="2">
                  <c:v>222</c:v>
                </c:pt>
                <c:pt idx="3">
                  <c:v>218</c:v>
                </c:pt>
                <c:pt idx="4">
                  <c:v>216</c:v>
                </c:pt>
                <c:pt idx="5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A-45A5-9A23-B9C44B3BE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69776"/>
        <c:axId val="561666448"/>
      </c:scatterChart>
      <c:valAx>
        <c:axId val="561669776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nadmiaru powietrza </a:t>
                </a:r>
                <a:r>
                  <a:rPr lang="el-GR"/>
                  <a:t>λ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666448"/>
        <c:crosses val="autoZero"/>
        <c:crossBetween val="midCat"/>
      </c:valAx>
      <c:valAx>
        <c:axId val="5616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 spalin Tspalin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66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zależnośći emisji danego składnika przeliczona na 10% udziału tlenu w spalinach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Sheet1!$Q$2</c:f>
              <c:strCache>
                <c:ptCount val="1"/>
                <c:pt idx="0">
                  <c:v>Zawartość CO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Sheet1!$Q$5:$Q$10</c:f>
              <c:numCache>
                <c:formatCode>0</c:formatCode>
                <c:ptCount val="6"/>
                <c:pt idx="0">
                  <c:v>4975.3289473684217</c:v>
                </c:pt>
                <c:pt idx="1">
                  <c:v>1884.3683083511778</c:v>
                </c:pt>
                <c:pt idx="2">
                  <c:v>4396.0036330608536</c:v>
                </c:pt>
                <c:pt idx="3">
                  <c:v>3723.0769230769233</c:v>
                </c:pt>
                <c:pt idx="4">
                  <c:v>3081.2324929971983</c:v>
                </c:pt>
                <c:pt idx="5">
                  <c:v>4883.7209302325573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D-4B38-882A-9B06DC4EB371}"/>
            </c:ext>
          </c:extLst>
        </c:ser>
        <c:ser>
          <c:idx val="0"/>
          <c:order val="1"/>
          <c:tx>
            <c:strRef>
              <c:f>Sheet1!$R$2</c:f>
              <c:strCache>
                <c:ptCount val="1"/>
                <c:pt idx="0">
                  <c:v>Zawartość NO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Sheet1!$R$5:$R$10</c:f>
              <c:numCache>
                <c:formatCode>0.0</c:formatCode>
                <c:ptCount val="6"/>
                <c:pt idx="0">
                  <c:v>122.51973684210526</c:v>
                </c:pt>
                <c:pt idx="1">
                  <c:v>130.19807280513919</c:v>
                </c:pt>
                <c:pt idx="2">
                  <c:v>114.34604904632153</c:v>
                </c:pt>
                <c:pt idx="3">
                  <c:v>130.3753846153846</c:v>
                </c:pt>
                <c:pt idx="4">
                  <c:v>117.30252100840335</c:v>
                </c:pt>
                <c:pt idx="5">
                  <c:v>131.77906976744185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D-4B38-882A-9B06DC4EB371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Zawartość CH4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Sheet1!$S$5:$S$10</c:f>
              <c:numCache>
                <c:formatCode>0.0</c:formatCode>
                <c:ptCount val="6"/>
                <c:pt idx="0">
                  <c:v>186.57483552631578</c:v>
                </c:pt>
                <c:pt idx="1">
                  <c:v>222.28479657387581</c:v>
                </c:pt>
                <c:pt idx="2">
                  <c:v>206.96185286103542</c:v>
                </c:pt>
                <c:pt idx="3">
                  <c:v>234.57641025641024</c:v>
                </c:pt>
                <c:pt idx="4">
                  <c:v>214.76190476190473</c:v>
                </c:pt>
                <c:pt idx="5">
                  <c:v>280.09302325581393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D-4B38-882A-9B06DC4EB371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Zawartość SO2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Sheet1!$T$5:$T$10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7D-4B38-882A-9B06DC4EB371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Zawartość CO2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Sheet1!$U$5:$U$10</c:f>
              <c:numCache>
                <c:formatCode>0</c:formatCode>
                <c:ptCount val="6"/>
                <c:pt idx="0">
                  <c:v>60699.013157894733</c:v>
                </c:pt>
                <c:pt idx="1">
                  <c:v>69957.173447537483</c:v>
                </c:pt>
                <c:pt idx="2">
                  <c:v>69237.057220708448</c:v>
                </c:pt>
                <c:pt idx="3">
                  <c:v>68933.333333333328</c:v>
                </c:pt>
                <c:pt idx="4">
                  <c:v>69327.731092436967</c:v>
                </c:pt>
                <c:pt idx="5">
                  <c:v>68604.651162790688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7D-4B38-882A-9B06DC4EB371}"/>
            </c:ext>
          </c:extLst>
        </c:ser>
        <c:ser>
          <c:idx val="5"/>
          <c:order val="5"/>
          <c:tx>
            <c:strRef>
              <c:f>Sheet1!$V$2</c:f>
              <c:strCache>
                <c:ptCount val="1"/>
                <c:pt idx="0">
                  <c:v>Zawartość NH3 dla zawartości tlenu 10%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Sheet1!$P$5:$P$10</c:f>
              <c:numCache>
                <c:formatCode>0.00</c:formatCode>
                <c:ptCount val="6"/>
                <c:pt idx="0">
                  <c:v>1.7269736842105263</c:v>
                </c:pt>
                <c:pt idx="1">
                  <c:v>2.2483940042826553</c:v>
                </c:pt>
                <c:pt idx="2">
                  <c:v>1.9073569482288828</c:v>
                </c:pt>
                <c:pt idx="3">
                  <c:v>2.1538461538461537</c:v>
                </c:pt>
                <c:pt idx="4">
                  <c:v>1.9607843137254901</c:v>
                </c:pt>
                <c:pt idx="5">
                  <c:v>2.2198731501057081</c:v>
                </c:pt>
              </c:numCache>
            </c:numRef>
          </c:xVal>
          <c:yVal>
            <c:numRef>
              <c:f>Sheet1!$V$5:$V$10</c:f>
              <c:numCache>
                <c:formatCode>0.0</c:formatCode>
                <c:ptCount val="6"/>
                <c:pt idx="0">
                  <c:v>16.445723684210524</c:v>
                </c:pt>
                <c:pt idx="1">
                  <c:v>20.845824411134902</c:v>
                </c:pt>
                <c:pt idx="2">
                  <c:v>17.314259763851041</c:v>
                </c:pt>
                <c:pt idx="3">
                  <c:v>18.649230769230769</c:v>
                </c:pt>
                <c:pt idx="4">
                  <c:v>16.238095238095237</c:v>
                </c:pt>
                <c:pt idx="5">
                  <c:v>17.744186046511626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7D-4B38-882A-9B06DC4EB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69776"/>
        <c:axId val="561666448"/>
      </c:scatterChart>
      <c:valAx>
        <c:axId val="561669776"/>
        <c:scaling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Współczynnik nadmiaru powietrza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666448"/>
        <c:crosses val="autoZero"/>
        <c:crossBetween val="midCat"/>
      </c:valAx>
      <c:valAx>
        <c:axId val="56166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6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44763702782761"/>
          <c:y val="0.25194262175561394"/>
          <c:w val="0.31990713880063237"/>
          <c:h val="0.31142082706883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9</xdr:col>
      <xdr:colOff>104775</xdr:colOff>
      <xdr:row>46</xdr:row>
      <xdr:rowOff>128588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9B2633-584F-4A93-AF00-65E86F6B9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114300</xdr:colOff>
      <xdr:row>46</xdr:row>
      <xdr:rowOff>128588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596F1-5C25-4E35-A0BC-7C44C6F82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37C3-561F-44E8-89D9-C17FDA569F22}">
  <dimension ref="A1:V21"/>
  <sheetViews>
    <sheetView tabSelected="1" topLeftCell="A18" zoomScaleNormal="100" workbookViewId="0">
      <selection activeCell="K21" sqref="K21"/>
    </sheetView>
  </sheetViews>
  <sheetFormatPr defaultRowHeight="15"/>
  <cols>
    <col min="1" max="1" width="14.28515625" customWidth="1"/>
    <col min="2" max="6" width="11.42578125" style="2" customWidth="1"/>
    <col min="7" max="7" width="11.5703125" customWidth="1"/>
    <col min="8" max="24" width="13.7109375" customWidth="1"/>
  </cols>
  <sheetData>
    <row r="1" spans="1:22" ht="15.75" thickBot="1"/>
    <row r="2" spans="1:22" ht="49.5" customHeight="1" thickBot="1">
      <c r="B2" s="12" t="s">
        <v>15</v>
      </c>
      <c r="C2" s="12" t="s">
        <v>14</v>
      </c>
      <c r="D2" s="12" t="s">
        <v>16</v>
      </c>
      <c r="E2" s="12" t="s">
        <v>17</v>
      </c>
      <c r="F2" s="29" t="s">
        <v>19</v>
      </c>
      <c r="G2" s="1"/>
      <c r="H2" s="12" t="s">
        <v>35</v>
      </c>
      <c r="I2" s="12" t="s">
        <v>40</v>
      </c>
      <c r="J2" s="12" t="s">
        <v>37</v>
      </c>
      <c r="K2" s="12" t="s">
        <v>38</v>
      </c>
      <c r="L2" s="12" t="s">
        <v>39</v>
      </c>
      <c r="M2" s="12" t="s">
        <v>36</v>
      </c>
      <c r="N2" s="12" t="s">
        <v>41</v>
      </c>
      <c r="O2" s="12" t="s">
        <v>7</v>
      </c>
      <c r="P2" s="12" t="s">
        <v>42</v>
      </c>
      <c r="Q2" s="12" t="s">
        <v>43</v>
      </c>
      <c r="R2" s="12" t="s">
        <v>44</v>
      </c>
      <c r="S2" s="12" t="s">
        <v>45</v>
      </c>
      <c r="T2" s="12" t="s">
        <v>47</v>
      </c>
      <c r="U2" s="12" t="s">
        <v>46</v>
      </c>
      <c r="V2" s="29" t="s">
        <v>50</v>
      </c>
    </row>
    <row r="3" spans="1:22" ht="18.75">
      <c r="B3" s="13" t="s">
        <v>32</v>
      </c>
      <c r="C3" s="13" t="s">
        <v>11</v>
      </c>
      <c r="D3" s="13" t="s">
        <v>12</v>
      </c>
      <c r="E3" s="13" t="s">
        <v>13</v>
      </c>
      <c r="F3" s="14" t="s">
        <v>31</v>
      </c>
      <c r="G3" s="1"/>
      <c r="H3" s="13" t="s">
        <v>0</v>
      </c>
      <c r="I3" s="13" t="s">
        <v>2</v>
      </c>
      <c r="J3" s="13" t="s">
        <v>3</v>
      </c>
      <c r="K3" s="13" t="s">
        <v>4</v>
      </c>
      <c r="L3" s="14" t="s">
        <v>48</v>
      </c>
      <c r="M3" s="13" t="s">
        <v>49</v>
      </c>
      <c r="N3" s="13" t="s">
        <v>5</v>
      </c>
      <c r="O3" s="31" t="s">
        <v>8</v>
      </c>
      <c r="P3" s="13" t="s">
        <v>25</v>
      </c>
      <c r="Q3" s="14" t="s">
        <v>26</v>
      </c>
      <c r="R3" s="14" t="s">
        <v>27</v>
      </c>
      <c r="S3" s="14" t="s">
        <v>54</v>
      </c>
      <c r="T3" s="14" t="s">
        <v>53</v>
      </c>
      <c r="U3" s="14" t="s">
        <v>52</v>
      </c>
      <c r="V3" s="14" t="s">
        <v>51</v>
      </c>
    </row>
    <row r="4" spans="1:22" ht="18" thickBot="1">
      <c r="B4" s="15" t="s">
        <v>29</v>
      </c>
      <c r="C4" s="15" t="s">
        <v>30</v>
      </c>
      <c r="D4" s="15" t="s">
        <v>30</v>
      </c>
      <c r="E4" s="15" t="s">
        <v>30</v>
      </c>
      <c r="F4" s="16" t="s">
        <v>1</v>
      </c>
      <c r="H4" s="15" t="s">
        <v>1</v>
      </c>
      <c r="I4" s="15" t="s">
        <v>1</v>
      </c>
      <c r="J4" s="15" t="s">
        <v>6</v>
      </c>
      <c r="K4" s="15" t="s">
        <v>6</v>
      </c>
      <c r="L4" s="16" t="s">
        <v>6</v>
      </c>
      <c r="M4" s="15" t="s">
        <v>1</v>
      </c>
      <c r="N4" s="15" t="s">
        <v>6</v>
      </c>
      <c r="O4" s="30"/>
      <c r="P4" s="15" t="s">
        <v>8</v>
      </c>
      <c r="Q4" s="16" t="s">
        <v>6</v>
      </c>
      <c r="R4" s="16" t="s">
        <v>6</v>
      </c>
      <c r="S4" s="16" t="s">
        <v>6</v>
      </c>
      <c r="T4" s="16" t="s">
        <v>6</v>
      </c>
      <c r="U4" s="16" t="s">
        <v>6</v>
      </c>
      <c r="V4" s="16" t="s">
        <v>6</v>
      </c>
    </row>
    <row r="5" spans="1:22">
      <c r="B5" s="3">
        <v>0.91600000000000004</v>
      </c>
      <c r="C5" s="10">
        <v>51</v>
      </c>
      <c r="D5" s="4">
        <v>62</v>
      </c>
      <c r="E5" s="10">
        <v>229</v>
      </c>
      <c r="F5" s="5">
        <f>($B$15*$D$18*(D5-C5))/($D$20*$D$21)*100</f>
        <v>50.985000000000014</v>
      </c>
      <c r="H5" s="3">
        <v>8.84</v>
      </c>
      <c r="I5" s="10">
        <v>0.55000000000000004</v>
      </c>
      <c r="J5" s="4">
        <v>135.44</v>
      </c>
      <c r="K5" s="10">
        <v>206.25</v>
      </c>
      <c r="L5" s="5">
        <v>0</v>
      </c>
      <c r="M5" s="3">
        <v>6.71</v>
      </c>
      <c r="N5" s="10">
        <v>18.18</v>
      </c>
      <c r="O5" s="4" t="s">
        <v>9</v>
      </c>
      <c r="P5" s="32">
        <f>21/(21-H5)</f>
        <v>1.7269736842105263</v>
      </c>
      <c r="Q5" s="5">
        <f>(21-10)/(21-$H5)*I5*10^4</f>
        <v>4975.3289473684217</v>
      </c>
      <c r="R5" s="34">
        <f>(21-10)/(21-$H5)*(J5)</f>
        <v>122.51973684210526</v>
      </c>
      <c r="S5" s="34">
        <f t="shared" ref="S5:W10" si="0">(21-10)/(21-$H5)*(K5)</f>
        <v>186.57483552631578</v>
      </c>
      <c r="T5" s="34">
        <f t="shared" si="0"/>
        <v>0</v>
      </c>
      <c r="U5" s="36">
        <f>(21-10)/(21-$H5)*(M5*10^4)</f>
        <v>60699.013157894733</v>
      </c>
      <c r="V5" s="34">
        <f t="shared" si="0"/>
        <v>16.445723684210524</v>
      </c>
    </row>
    <row r="6" spans="1:22">
      <c r="B6" s="3">
        <v>0.91600000000000004</v>
      </c>
      <c r="C6" s="10">
        <v>51</v>
      </c>
      <c r="D6" s="4">
        <v>61</v>
      </c>
      <c r="E6" s="10">
        <v>221</v>
      </c>
      <c r="F6" s="5">
        <f>($B$15*$D$18*(D6-C6))/($D$20*$D$21)*100</f>
        <v>46.350000000000009</v>
      </c>
      <c r="H6" s="3">
        <v>11.66</v>
      </c>
      <c r="I6" s="10">
        <v>0.16</v>
      </c>
      <c r="J6" s="4">
        <v>110.55</v>
      </c>
      <c r="K6" s="10">
        <v>188.74</v>
      </c>
      <c r="L6" s="5">
        <v>0</v>
      </c>
      <c r="M6" s="3">
        <v>5.94</v>
      </c>
      <c r="N6" s="10">
        <v>17.7</v>
      </c>
      <c r="O6" s="4" t="s">
        <v>10</v>
      </c>
      <c r="P6" s="32">
        <f t="shared" ref="P6:P10" si="1">21/(21-H6)</f>
        <v>2.2483940042826553</v>
      </c>
      <c r="Q6" s="5">
        <f t="shared" ref="Q6:Q10" si="2">(21-10)/(21-$H6)*I6*10^4</f>
        <v>1884.3683083511778</v>
      </c>
      <c r="R6" s="34">
        <f t="shared" ref="R6:R10" si="3">(21-10)/(21-$H6)*(J6)</f>
        <v>130.19807280513919</v>
      </c>
      <c r="S6" s="34">
        <f t="shared" si="0"/>
        <v>222.28479657387581</v>
      </c>
      <c r="T6" s="34">
        <f t="shared" si="0"/>
        <v>0</v>
      </c>
      <c r="U6" s="37">
        <f t="shared" ref="U6:U10" si="4">(21-10)/(21-$H6)*(M6*10^4)</f>
        <v>69957.173447537483</v>
      </c>
      <c r="V6" s="34">
        <f t="shared" si="0"/>
        <v>20.845824411134902</v>
      </c>
    </row>
    <row r="7" spans="1:22">
      <c r="B7" s="3">
        <v>0.92700000000000005</v>
      </c>
      <c r="C7" s="10">
        <v>51</v>
      </c>
      <c r="D7" s="4">
        <v>61</v>
      </c>
      <c r="E7" s="10">
        <v>222</v>
      </c>
      <c r="F7" s="5">
        <f>($B$15*$D$18*(D7-C7))/($D$20*$D$21)*100</f>
        <v>46.350000000000009</v>
      </c>
      <c r="H7" s="3">
        <v>9.99</v>
      </c>
      <c r="I7" s="10">
        <v>0.44</v>
      </c>
      <c r="J7" s="4">
        <v>114.45</v>
      </c>
      <c r="K7" s="10">
        <v>207.15</v>
      </c>
      <c r="L7" s="5">
        <v>0</v>
      </c>
      <c r="M7" s="3">
        <v>6.93</v>
      </c>
      <c r="N7" s="10">
        <v>17.329999999999998</v>
      </c>
      <c r="O7" s="4" t="s">
        <v>9</v>
      </c>
      <c r="P7" s="32">
        <f t="shared" si="1"/>
        <v>1.9073569482288828</v>
      </c>
      <c r="Q7" s="5">
        <f t="shared" si="2"/>
        <v>4396.0036330608536</v>
      </c>
      <c r="R7" s="34">
        <f t="shared" si="3"/>
        <v>114.34604904632153</v>
      </c>
      <c r="S7" s="34">
        <f t="shared" si="0"/>
        <v>206.96185286103542</v>
      </c>
      <c r="T7" s="34">
        <f t="shared" si="0"/>
        <v>0</v>
      </c>
      <c r="U7" s="37">
        <f t="shared" si="4"/>
        <v>69237.057220708448</v>
      </c>
      <c r="V7" s="34">
        <f t="shared" si="0"/>
        <v>17.314259763851041</v>
      </c>
    </row>
    <row r="8" spans="1:22">
      <c r="B8" s="3">
        <v>0.92900000000000005</v>
      </c>
      <c r="C8" s="10">
        <v>50</v>
      </c>
      <c r="D8" s="4">
        <v>61</v>
      </c>
      <c r="E8" s="10">
        <v>218</v>
      </c>
      <c r="F8" s="5">
        <f>($B$15*$D$18*(D8-C8))/($D$20*$D$21)*100</f>
        <v>50.985000000000014</v>
      </c>
      <c r="H8" s="3">
        <v>11.25</v>
      </c>
      <c r="I8" s="10">
        <v>0.33</v>
      </c>
      <c r="J8" s="4">
        <v>115.56</v>
      </c>
      <c r="K8" s="10">
        <v>207.92</v>
      </c>
      <c r="L8" s="5">
        <v>0</v>
      </c>
      <c r="M8" s="3">
        <v>6.11</v>
      </c>
      <c r="N8" s="10">
        <v>16.53</v>
      </c>
      <c r="O8" s="4" t="s">
        <v>10</v>
      </c>
      <c r="P8" s="32">
        <f t="shared" si="1"/>
        <v>2.1538461538461537</v>
      </c>
      <c r="Q8" s="5">
        <f t="shared" si="2"/>
        <v>3723.0769230769233</v>
      </c>
      <c r="R8" s="34">
        <f t="shared" si="3"/>
        <v>130.3753846153846</v>
      </c>
      <c r="S8" s="34">
        <f t="shared" si="0"/>
        <v>234.57641025641024</v>
      </c>
      <c r="T8" s="34">
        <f t="shared" si="0"/>
        <v>0</v>
      </c>
      <c r="U8" s="37">
        <f t="shared" si="4"/>
        <v>68933.333333333328</v>
      </c>
      <c r="V8" s="34">
        <f t="shared" si="0"/>
        <v>18.649230769230769</v>
      </c>
    </row>
    <row r="9" spans="1:22">
      <c r="B9" s="3">
        <v>0.93100000000000005</v>
      </c>
      <c r="C9" s="10">
        <v>50</v>
      </c>
      <c r="D9" s="4">
        <v>60</v>
      </c>
      <c r="E9" s="10">
        <v>216</v>
      </c>
      <c r="F9" s="5">
        <f>($B$15*$D$18*(D9-C9))/($D$20*$D$21)*100</f>
        <v>46.350000000000009</v>
      </c>
      <c r="H9" s="3">
        <v>10.29</v>
      </c>
      <c r="I9" s="10">
        <v>0.3</v>
      </c>
      <c r="J9" s="4">
        <v>114.21</v>
      </c>
      <c r="K9" s="10">
        <v>209.1</v>
      </c>
      <c r="L9" s="5">
        <v>0</v>
      </c>
      <c r="M9" s="3">
        <v>6.75</v>
      </c>
      <c r="N9" s="10">
        <v>15.81</v>
      </c>
      <c r="O9" s="4" t="s">
        <v>9</v>
      </c>
      <c r="P9" s="32">
        <f t="shared" si="1"/>
        <v>1.9607843137254901</v>
      </c>
      <c r="Q9" s="5">
        <f t="shared" si="2"/>
        <v>3081.2324929971983</v>
      </c>
      <c r="R9" s="34">
        <f t="shared" si="3"/>
        <v>117.30252100840335</v>
      </c>
      <c r="S9" s="34">
        <f t="shared" si="0"/>
        <v>214.76190476190473</v>
      </c>
      <c r="T9" s="34">
        <f t="shared" si="0"/>
        <v>0</v>
      </c>
      <c r="U9" s="37">
        <f t="shared" si="4"/>
        <v>69327.731092436967</v>
      </c>
      <c r="V9" s="34">
        <f t="shared" si="0"/>
        <v>16.238095238095237</v>
      </c>
    </row>
    <row r="10" spans="1:22" ht="15.75" thickBot="1">
      <c r="B10" s="3">
        <v>0.93100000000000005</v>
      </c>
      <c r="C10" s="10">
        <v>49</v>
      </c>
      <c r="D10" s="4">
        <v>60</v>
      </c>
      <c r="E10" s="10">
        <v>225</v>
      </c>
      <c r="F10" s="5">
        <f>($B$15*$D$18*(D10-C10))/($D$20*$D$21)*100</f>
        <v>50.985000000000014</v>
      </c>
      <c r="H10" s="6">
        <v>11.54</v>
      </c>
      <c r="I10" s="11">
        <v>0.42</v>
      </c>
      <c r="J10" s="7">
        <v>113.33</v>
      </c>
      <c r="K10" s="11">
        <v>240.88</v>
      </c>
      <c r="L10" s="8">
        <v>0</v>
      </c>
      <c r="M10" s="6">
        <v>5.9</v>
      </c>
      <c r="N10" s="11">
        <v>15.26</v>
      </c>
      <c r="O10" s="7" t="s">
        <v>10</v>
      </c>
      <c r="P10" s="33">
        <f t="shared" si="1"/>
        <v>2.2198731501057081</v>
      </c>
      <c r="Q10" s="8">
        <f t="shared" si="2"/>
        <v>4883.7209302325573</v>
      </c>
      <c r="R10" s="35">
        <f t="shared" si="3"/>
        <v>131.77906976744185</v>
      </c>
      <c r="S10" s="35">
        <f t="shared" si="0"/>
        <v>280.09302325581393</v>
      </c>
      <c r="T10" s="35">
        <f t="shared" si="0"/>
        <v>0</v>
      </c>
      <c r="U10" s="38">
        <f t="shared" si="4"/>
        <v>68604.651162790688</v>
      </c>
      <c r="V10" s="35">
        <f t="shared" si="0"/>
        <v>17.744186046511626</v>
      </c>
    </row>
    <row r="11" spans="1:22">
      <c r="B11" s="3">
        <v>0.93400000000000005</v>
      </c>
      <c r="C11" s="10">
        <v>49</v>
      </c>
      <c r="D11" s="4">
        <v>60</v>
      </c>
      <c r="E11" s="10">
        <v>230</v>
      </c>
      <c r="F11" s="5">
        <f>($B$15*$D$18*(D11-C11))/($D$20*$D$21)*100</f>
        <v>50.985000000000014</v>
      </c>
    </row>
    <row r="12" spans="1:22">
      <c r="B12" s="3">
        <v>0.92600000000000005</v>
      </c>
      <c r="C12" s="10">
        <v>50</v>
      </c>
      <c r="D12" s="4">
        <v>59</v>
      </c>
      <c r="E12" s="10">
        <v>232</v>
      </c>
      <c r="F12" s="5">
        <f>($B$15*$D$18*(D12-C12))/($D$20*$D$21)*100</f>
        <v>41.715000000000011</v>
      </c>
    </row>
    <row r="13" spans="1:22" ht="15.75" thickBot="1">
      <c r="B13" s="6">
        <v>0.93300000000000005</v>
      </c>
      <c r="C13" s="11">
        <v>50</v>
      </c>
      <c r="D13" s="7">
        <v>59</v>
      </c>
      <c r="E13" s="11">
        <v>232</v>
      </c>
      <c r="F13" s="8">
        <f>($B$15*$D$18*(D13-C13))/($D$20*$D$21)*100</f>
        <v>41.715000000000011</v>
      </c>
    </row>
    <row r="14" spans="1:22" ht="17.25" customHeight="1" thickBot="1">
      <c r="A14" s="17" t="s">
        <v>33</v>
      </c>
      <c r="B14" s="19">
        <f>AVERAGE(B5:B13)</f>
        <v>0.92700000000000016</v>
      </c>
      <c r="C14" s="20" t="s">
        <v>29</v>
      </c>
    </row>
    <row r="15" spans="1:22" ht="18" thickBot="1">
      <c r="A15" s="18"/>
      <c r="B15" s="21">
        <f>B14/3600</f>
        <v>2.5750000000000002E-4</v>
      </c>
      <c r="C15" s="20" t="s">
        <v>34</v>
      </c>
    </row>
    <row r="16" spans="1:22" ht="15.75" thickBot="1"/>
    <row r="17" spans="2:5" ht="15.75" thickBot="1">
      <c r="B17" s="24" t="s">
        <v>18</v>
      </c>
      <c r="C17" s="25"/>
      <c r="D17" s="25"/>
      <c r="E17" s="26"/>
    </row>
    <row r="18" spans="2:5" ht="18" thickBot="1">
      <c r="B18" s="27" t="s">
        <v>24</v>
      </c>
      <c r="C18" s="28"/>
      <c r="D18" s="22">
        <v>4.2</v>
      </c>
      <c r="E18" s="9" t="s">
        <v>28</v>
      </c>
    </row>
    <row r="19" spans="2:5" ht="15.75" thickBot="1">
      <c r="B19" s="27" t="s">
        <v>22</v>
      </c>
      <c r="C19" s="28"/>
      <c r="D19" s="22">
        <v>5</v>
      </c>
      <c r="E19" s="20" t="s">
        <v>20</v>
      </c>
    </row>
    <row r="20" spans="2:5" ht="15.75" thickBot="1">
      <c r="B20" s="27" t="s">
        <v>22</v>
      </c>
      <c r="C20" s="28"/>
      <c r="D20" s="23">
        <f>D19/3600</f>
        <v>1.3888888888888889E-3</v>
      </c>
      <c r="E20" s="20" t="s">
        <v>23</v>
      </c>
    </row>
    <row r="21" spans="2:5" ht="18" thickBot="1">
      <c r="B21" s="27" t="s">
        <v>21</v>
      </c>
      <c r="C21" s="28"/>
      <c r="D21" s="22">
        <v>16.8</v>
      </c>
      <c r="E21" s="9" t="s">
        <v>28</v>
      </c>
    </row>
  </sheetData>
  <mergeCells count="7">
    <mergeCell ref="O3:O4"/>
    <mergeCell ref="B18:C18"/>
    <mergeCell ref="B19:C19"/>
    <mergeCell ref="B21:C21"/>
    <mergeCell ref="B20:C20"/>
    <mergeCell ref="B17:E17"/>
    <mergeCell ref="A14:A15"/>
  </mergeCells>
  <pageMargins left="0.7" right="0.7" top="0.75" bottom="0.75" header="0.3" footer="0.3"/>
  <pageSetup paperSize="9" orientation="portrait" r:id="rId1"/>
  <ignoredErrors>
    <ignoredError sqref="U5:U1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StudiaPWR</dc:creator>
  <cp:lastModifiedBy>StudiaPWR</cp:lastModifiedBy>
  <dcterms:created xsi:type="dcterms:W3CDTF">2022-10-22T13:49:21Z</dcterms:created>
  <dcterms:modified xsi:type="dcterms:W3CDTF">2022-10-22T15:27:44Z</dcterms:modified>
</cp:coreProperties>
</file>