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E420BF96-1F55-4094-A573-B64BD3E0D1D4}" xr6:coauthVersionLast="47" xr6:coauthVersionMax="47" xr10:uidLastSave="{00000000-0000-0000-0000-000000000000}"/>
  <bookViews>
    <workbookView xWindow="-19320" yWindow="-120" windowWidth="19440" windowHeight="15600" activeTab="2" xr2:uid="{00000000-000D-0000-FFFF-FFFF00000000}"/>
  </bookViews>
  <sheets>
    <sheet name="IS" sheetId="1" r:id="rId1"/>
    <sheet name="FP" sheetId="2" r:id="rId2"/>
    <sheet name="working sheet" sheetId="3" r:id="rId3"/>
    <sheet name="Cash flow" sheetId="5" r:id="rId4"/>
    <sheet name="Dashboar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8" i="3" l="1"/>
  <c r="H121" i="3"/>
  <c r="H120" i="3"/>
  <c r="G114" i="3"/>
  <c r="H113" i="3"/>
  <c r="H107" i="3"/>
  <c r="H106" i="3"/>
  <c r="H81" i="3"/>
  <c r="H74" i="3"/>
  <c r="I123" i="3" l="1"/>
  <c r="H129" i="3" s="1"/>
  <c r="I131" i="3" s="1"/>
  <c r="B28" i="3" s="1"/>
  <c r="I109" i="3"/>
  <c r="H114" i="3" s="1"/>
  <c r="I116" i="3" s="1"/>
  <c r="B26" i="3" s="1"/>
  <c r="B27" i="3"/>
  <c r="H26" i="3"/>
  <c r="H25" i="3"/>
  <c r="H24" i="3"/>
  <c r="H23" i="3"/>
  <c r="C16" i="1"/>
  <c r="H44" i="3"/>
  <c r="H36" i="3"/>
  <c r="B28" i="5"/>
  <c r="B24" i="5"/>
  <c r="H19" i="3"/>
  <c r="H18" i="3"/>
  <c r="H8" i="3"/>
  <c r="C6" i="1"/>
  <c r="B25" i="3" l="1"/>
  <c r="C17" i="1"/>
  <c r="H73" i="3"/>
  <c r="I76" i="3" s="1"/>
  <c r="B15" i="3" s="1"/>
  <c r="V3" i="4"/>
  <c r="H27" i="3"/>
  <c r="I21" i="3"/>
  <c r="C20" i="1"/>
  <c r="C24" i="1" s="1"/>
  <c r="B5" i="5" s="1"/>
  <c r="B20" i="5" s="1"/>
  <c r="I28" i="3"/>
  <c r="B30" i="5" l="1"/>
  <c r="H35" i="3"/>
  <c r="I37" i="3" s="1"/>
  <c r="B7" i="3" s="1"/>
  <c r="C33" i="2"/>
  <c r="H80" i="3"/>
  <c r="I83" i="3" s="1"/>
  <c r="B16" i="3" s="1"/>
  <c r="H59" i="3"/>
  <c r="H52" i="3"/>
  <c r="V4" i="4"/>
  <c r="H65" i="3"/>
  <c r="I30" i="3"/>
  <c r="B6" i="3" s="1"/>
  <c r="C16" i="2" l="1"/>
  <c r="H13" i="3"/>
  <c r="H4" i="3" l="1"/>
  <c r="C35" i="2"/>
  <c r="C29" i="2"/>
  <c r="C24" i="2"/>
  <c r="H14" i="3" s="1"/>
  <c r="I13" i="3" s="1"/>
  <c r="B5" i="3" s="1"/>
  <c r="C8" i="2"/>
  <c r="H43" i="3"/>
  <c r="I45" i="3" s="1"/>
  <c r="B8" i="3" s="1"/>
  <c r="C17" i="2" l="1"/>
  <c r="C25" i="2"/>
  <c r="C26" i="2" s="1"/>
  <c r="H53" i="3"/>
  <c r="I54" i="3" s="1"/>
  <c r="B12" i="3" s="1"/>
  <c r="H96" i="3"/>
  <c r="H90" i="3"/>
  <c r="C36" i="2"/>
  <c r="H5" i="3"/>
  <c r="I4" i="3" s="1"/>
  <c r="B3" i="3" s="1"/>
  <c r="H9" i="3"/>
  <c r="I8" i="3" s="1"/>
  <c r="B4" i="3" s="1"/>
  <c r="C37" i="2" l="1"/>
  <c r="H89" i="3"/>
  <c r="I92" i="3" s="1"/>
  <c r="B20" i="3" s="1"/>
  <c r="C38" i="2"/>
  <c r="H60" i="3"/>
  <c r="I61" i="3" s="1"/>
  <c r="B13" i="3" s="1"/>
  <c r="H97" i="3"/>
  <c r="I99" i="3" s="1"/>
  <c r="B21" i="3" s="1"/>
  <c r="H66" i="3"/>
  <c r="I69" i="3" s="1"/>
  <c r="B14" i="3" s="1"/>
  <c r="C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tohamy:</t>
        </r>
        <r>
          <rPr>
            <sz val="9"/>
            <color indexed="81"/>
            <rFont val="Tahoma"/>
            <family val="2"/>
          </rPr>
          <t xml:space="preserve">
بعد خصم مجمع الاهلاك
</t>
        </r>
      </text>
    </comment>
  </commentList>
</comments>
</file>

<file path=xl/sharedStrings.xml><?xml version="1.0" encoding="utf-8"?>
<sst xmlns="http://schemas.openxmlformats.org/spreadsheetml/2006/main" count="203" uniqueCount="149">
  <si>
    <t>Provison</t>
  </si>
  <si>
    <t>COGS/COS</t>
  </si>
  <si>
    <t>Gross Profit</t>
  </si>
  <si>
    <t>General &amp; Admin Expenses</t>
  </si>
  <si>
    <t>Profit or loss statement for the year ended in 2020</t>
  </si>
  <si>
    <t>Earnings Before Interests &amp; Taxes (EBIT)</t>
  </si>
  <si>
    <t>Earnings Before Taxes (EBT)</t>
  </si>
  <si>
    <t>Income Tax</t>
  </si>
  <si>
    <t>Deffered tax</t>
  </si>
  <si>
    <t>Net Profit</t>
  </si>
  <si>
    <t>Long term assets</t>
  </si>
  <si>
    <t>Total Long term assets</t>
  </si>
  <si>
    <t>Inventory</t>
  </si>
  <si>
    <t>Cash &amp; Cash Equivalent CCE</t>
  </si>
  <si>
    <t>Total Current Assets</t>
  </si>
  <si>
    <t>Total Assets</t>
  </si>
  <si>
    <t>Accounts Payable</t>
  </si>
  <si>
    <t>Total Current Liabilities</t>
  </si>
  <si>
    <t>Working Capital</t>
  </si>
  <si>
    <t>Total investment</t>
  </si>
  <si>
    <t>Equity</t>
  </si>
  <si>
    <t>Capital share</t>
  </si>
  <si>
    <t>Net Profit of This Year</t>
  </si>
  <si>
    <t>Long Term Liabilities</t>
  </si>
  <si>
    <t>Loans/Over draft</t>
  </si>
  <si>
    <t>Total assets</t>
  </si>
  <si>
    <t>Current Assets</t>
  </si>
  <si>
    <t>Current Liability</t>
  </si>
  <si>
    <t>Receivable + Cash + marketable securities</t>
  </si>
  <si>
    <t xml:space="preserve">Cash &amp; Cash Equivalent CCE </t>
  </si>
  <si>
    <t>Receivables</t>
  </si>
  <si>
    <t>Cash</t>
  </si>
  <si>
    <t>Marketable securities</t>
  </si>
  <si>
    <t>Disposal of fixed asset +</t>
  </si>
  <si>
    <t>Depreciation Expenses</t>
  </si>
  <si>
    <t>FORIEX +/-</t>
  </si>
  <si>
    <t>Sales &amp; Marketing Expenses</t>
  </si>
  <si>
    <t>Technology and development</t>
  </si>
  <si>
    <t>Other revenue               +</t>
  </si>
  <si>
    <t>Total current assets ( quick assets)</t>
  </si>
  <si>
    <t>Cost of Good sold / Cost of services</t>
  </si>
  <si>
    <t>Sales and Marketing exp</t>
  </si>
  <si>
    <t>Technology &amp; Development (servers,develop,outsourcing</t>
  </si>
  <si>
    <t>G &amp; A Expenses salaries,rent,etc</t>
  </si>
  <si>
    <t>Daily Expenditure (Total/365)</t>
  </si>
  <si>
    <t>Total Yearly Expenditures</t>
  </si>
  <si>
    <t>Defensive Interval Ratio (DIR)</t>
  </si>
  <si>
    <t>4- Defensive Interval Ratio (DIR)</t>
  </si>
  <si>
    <t>Bal</t>
  </si>
  <si>
    <t>Ratio</t>
  </si>
  <si>
    <t>1- Current Ratio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</si>
  <si>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</si>
  <si>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</si>
  <si>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</si>
  <si>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</si>
  <si>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</si>
  <si>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Depreciation and amortization of property, equipment and intangibles</t>
  </si>
  <si>
    <t>Other non-cash items</t>
  </si>
  <si>
    <t>Foreign currency remeasurement loss (gain) on debt</t>
  </si>
  <si>
    <t>Deferred taxes</t>
  </si>
  <si>
    <t>Changes in operating assets and liabilities:</t>
  </si>
  <si>
    <t>Other current assets</t>
  </si>
  <si>
    <t>Accounts payable</t>
  </si>
  <si>
    <t>Accrued expenses and other liabilities</t>
  </si>
  <si>
    <t>Deferred revenue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</si>
  <si>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</si>
  <si>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</si>
  <si>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</si>
  <si>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</si>
  <si>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</si>
  <si>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Net cash used in investing activities</t>
  </si>
  <si>
    <t>Cash flows from financing activities:</t>
  </si>
  <si>
    <t>Proceeds from issuance of debt</t>
  </si>
  <si>
    <t>Other financing activities</t>
  </si>
  <si>
    <t>Net cash provided by financing activities</t>
  </si>
  <si>
    <t>Operating Cash Flow</t>
  </si>
  <si>
    <t>Work In Process (WIP) New building,Product,etc</t>
  </si>
  <si>
    <t>CAPEX to Operating Cash flow Ratio</t>
  </si>
  <si>
    <t>5- CAPEX to Operating Cash Flow</t>
  </si>
  <si>
    <t xml:space="preserve">6- Times Interest Earned Ratio (TIE) </t>
  </si>
  <si>
    <t>Interests Expenses</t>
  </si>
  <si>
    <t>Earnings before Interest and Taxes EBIT</t>
  </si>
  <si>
    <t>3- Cash Ratio</t>
  </si>
  <si>
    <t>2- Quick Acid Ratio</t>
  </si>
  <si>
    <t xml:space="preserve"> Times Interest Earned Ratio (TIE) </t>
  </si>
  <si>
    <t xml:space="preserve">Total Expenses </t>
  </si>
  <si>
    <t>Debit Interests</t>
  </si>
  <si>
    <t xml:space="preserve">Capital Expenditure </t>
  </si>
  <si>
    <t>Provision</t>
  </si>
  <si>
    <t xml:space="preserve">(AR) Net  Receivable </t>
  </si>
  <si>
    <t>GROSS MAGIN</t>
  </si>
  <si>
    <t>NET PROFIT MARGIN</t>
  </si>
  <si>
    <t>Day</t>
  </si>
  <si>
    <t>1- Return on Equity ROE</t>
  </si>
  <si>
    <t>Net Income</t>
  </si>
  <si>
    <t>shareholders' equity</t>
  </si>
  <si>
    <t>Investment in startups</t>
  </si>
  <si>
    <t>2- Return on Assets ROA</t>
  </si>
  <si>
    <t>3- Return on Capital Employed (ROCE)</t>
  </si>
  <si>
    <t>EBIT Earning Before Interests &amp; Taxes</t>
  </si>
  <si>
    <t>Capital employed (total assets-current liability)</t>
  </si>
  <si>
    <t>Or long term assets+working capital</t>
  </si>
  <si>
    <t>Return on Capital Employed (ROCE)</t>
  </si>
  <si>
    <t xml:space="preserve">4- Gross Profit Margin </t>
  </si>
  <si>
    <t xml:space="preserve">Net Revenue </t>
  </si>
  <si>
    <t xml:space="preserve">Gross Profit Margin </t>
  </si>
  <si>
    <t xml:space="preserve">5- Net Profit Margin </t>
  </si>
  <si>
    <t xml:space="preserve">Net Profit Margin </t>
  </si>
  <si>
    <t xml:space="preserve">1- Debt-to-Equity Ratio </t>
  </si>
  <si>
    <t xml:space="preserve">Total laibilities </t>
  </si>
  <si>
    <t>Total equity</t>
  </si>
  <si>
    <t xml:space="preserve">Debt-to-Equity Ratio </t>
  </si>
  <si>
    <t>2- Equity Ratio</t>
  </si>
  <si>
    <t>Equity Ratio</t>
  </si>
  <si>
    <t xml:space="preserve">1- Accounts Receivable Turnover Ratio </t>
  </si>
  <si>
    <t xml:space="preserve">Average Receivable </t>
  </si>
  <si>
    <t>Credit Sales</t>
  </si>
  <si>
    <t>2- Accounts Receivable Days</t>
  </si>
  <si>
    <t xml:space="preserve"> Accounts Receivable Turnover Ratio </t>
  </si>
  <si>
    <t>day</t>
  </si>
  <si>
    <t>Accounts Receivable Days</t>
  </si>
  <si>
    <t>3- Inventory Turnover Ratio</t>
  </si>
  <si>
    <t>COGS</t>
  </si>
  <si>
    <t>Average Inventory</t>
  </si>
  <si>
    <t>Inventory Turnover Ratio</t>
  </si>
  <si>
    <t>4- Inventory Turnover Days</t>
  </si>
  <si>
    <t xml:space="preserve"> A- Liquidity Ratios</t>
  </si>
  <si>
    <t>B- Profitability Ratio</t>
  </si>
  <si>
    <t>C- Leverage Ratios</t>
  </si>
  <si>
    <t>D- Efficiency Ratios</t>
  </si>
  <si>
    <t>Property and equipment, net</t>
  </si>
  <si>
    <t>Current liabilities:</t>
  </si>
  <si>
    <t>Total liabilities</t>
  </si>
  <si>
    <t>Retained earnings</t>
  </si>
  <si>
    <t>Total stockholders' equity</t>
  </si>
  <si>
    <t>Total liabilities and stockholders' equity</t>
  </si>
  <si>
    <t>Prepaid expenses</t>
  </si>
  <si>
    <t>other current liabilities</t>
  </si>
  <si>
    <t>Formula check</t>
  </si>
  <si>
    <t>Startup Name Financial Position Statement at 2020</t>
  </si>
  <si>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Current Assets :</t>
    </r>
  </si>
  <si>
    <t>Revenue</t>
  </si>
  <si>
    <t>Credit Interests +</t>
  </si>
  <si>
    <t>Net Profit  (Net Income)</t>
  </si>
  <si>
    <t xml:space="preserve">Startup P / L Statement </t>
  </si>
  <si>
    <r>
      <t xml:space="preserve">Days of Period </t>
    </r>
    <r>
      <rPr>
        <sz val="11"/>
        <color rgb="FFFF0000"/>
        <rFont val="Calibri"/>
        <family val="2"/>
        <scheme val="minor"/>
      </rPr>
      <t>(Change  Year - quarter - Month)</t>
    </r>
  </si>
  <si>
    <t>Net income From P/L</t>
  </si>
  <si>
    <t xml:space="preserve"> Cash, cash equivalents at the end of period</t>
  </si>
  <si>
    <t xml:space="preserve">Dashboard of Financial Ratios &amp; Sensitive Financial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</si>
</sst>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#,##0.00_-;[Red]\(#,##0.00\)"/>
    <numFmt numFmtId="166" formatCode="#,##0.00_ ;[Red]\-#,##0.00\ "/>
    <numFmt numFmtId="167" formatCode="#,##0.00;[Red]#,##0.00"/>
    <numFmt numFmtId="168" formatCode="0.000%"/>
    <numFmt numFmtId="169" formatCode="_(* #,##0_);_(* \(#,##0\);_(* &quot;-&quot;??_);_(@_)"/>
    <numFmt numFmtId="170" formatCode="#,##0.0\ ;\(#,##0.0\)"/>
    <numFmt numFmtId="171" formatCode="&quot;$&quot;* #,###\ ;&quot;$&quot;* \(#,###\);&quot;$&quot;* \-\ "/>
    <numFmt numFmtId="172" formatCode="0.0%;[Red]\(0.0%\)"/>
    <numFmt numFmtId="173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12"/>
      <name val="Calibri"/>
      <family val="2"/>
      <scheme val="minor"/>
    </font>
    <font>
      <sz val="10"/>
      <name val="Helv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u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24"/>
      <color theme="3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5" fillId="0" borderId="0"/>
    <xf numFmtId="0" fontId="13" fillId="0" borderId="0"/>
    <xf numFmtId="0" fontId="15" fillId="0" borderId="0"/>
    <xf numFmtId="9" fontId="13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 readingOrder="1"/>
    </xf>
    <xf numFmtId="0" fontId="12" fillId="0" borderId="0" xfId="0" applyFont="1" applyAlignment="1">
      <alignment horizontal="center" vertical="center" readingOrder="1"/>
    </xf>
    <xf numFmtId="164" fontId="12" fillId="0" borderId="0" xfId="1" applyFont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center" vertical="center" readingOrder="1"/>
    </xf>
    <xf numFmtId="164" fontId="12" fillId="0" borderId="7" xfId="1" applyFont="1" applyBorder="1" applyAlignment="1">
      <alignment horizontal="center" vertical="center" readingOrder="1"/>
    </xf>
    <xf numFmtId="168" fontId="12" fillId="0" borderId="8" xfId="2" applyNumberFormat="1" applyFont="1" applyBorder="1" applyAlignment="1">
      <alignment horizontal="center" vertical="center" readingOrder="1"/>
    </xf>
    <xf numFmtId="0" fontId="12" fillId="0" borderId="6" xfId="0" applyFont="1" applyBorder="1" applyAlignment="1">
      <alignment horizontal="left" vertical="center" readingOrder="1"/>
    </xf>
    <xf numFmtId="0" fontId="0" fillId="0" borderId="10" xfId="0" applyBorder="1"/>
    <xf numFmtId="0" fontId="0" fillId="0" borderId="10" xfId="0" applyBorder="1" applyAlignment="1">
      <alignment horizontal="left" vertical="center" readingOrder="1"/>
    </xf>
    <xf numFmtId="0" fontId="0" fillId="0" borderId="10" xfId="0" applyBorder="1" applyAlignment="1">
      <alignment horizontal="left" readingOrder="1"/>
    </xf>
    <xf numFmtId="0" fontId="0" fillId="4" borderId="10" xfId="0" applyFill="1" applyBorder="1"/>
    <xf numFmtId="0" fontId="0" fillId="4" borderId="0" xfId="0" applyFill="1" applyAlignment="1">
      <alignment horizontal="center"/>
    </xf>
    <xf numFmtId="164" fontId="12" fillId="0" borderId="3" xfId="1" applyFont="1" applyBorder="1" applyAlignment="1">
      <alignment horizontal="center" vertical="center" readingOrder="1"/>
    </xf>
    <xf numFmtId="0" fontId="12" fillId="5" borderId="5" xfId="0" applyFont="1" applyFill="1" applyBorder="1" applyAlignment="1">
      <alignment horizontal="center" vertical="center" readingOrder="1"/>
    </xf>
    <xf numFmtId="0" fontId="12" fillId="0" borderId="12" xfId="0" applyFont="1" applyBorder="1" applyAlignment="1">
      <alignment horizontal="left" vertical="center" readingOrder="1"/>
    </xf>
    <xf numFmtId="0" fontId="0" fillId="4" borderId="5" xfId="0" applyFill="1" applyBorder="1" applyAlignment="1">
      <alignment horizontal="left" vertical="center" readingOrder="1"/>
    </xf>
    <xf numFmtId="168" fontId="12" fillId="0" borderId="14" xfId="2" applyNumberFormat="1" applyFont="1" applyBorder="1" applyAlignment="1">
      <alignment horizontal="center" vertical="center" readingOrder="1"/>
    </xf>
    <xf numFmtId="0" fontId="12" fillId="4" borderId="5" xfId="0" applyFont="1" applyFill="1" applyBorder="1" applyAlignment="1">
      <alignment horizontal="center" vertical="center" readingOrder="1"/>
    </xf>
    <xf numFmtId="0" fontId="12" fillId="0" borderId="10" xfId="0" applyFont="1" applyBorder="1" applyAlignment="1">
      <alignment horizontal="center" vertical="center" readingOrder="1"/>
    </xf>
    <xf numFmtId="0" fontId="12" fillId="0" borderId="12" xfId="0" applyFont="1" applyBorder="1" applyAlignment="1">
      <alignment horizontal="center" vertical="center" readingOrder="1"/>
    </xf>
    <xf numFmtId="0" fontId="0" fillId="4" borderId="5" xfId="0" applyFill="1" applyBorder="1" applyAlignment="1">
      <alignment vertical="center" readingOrder="1"/>
    </xf>
    <xf numFmtId="169" fontId="14" fillId="0" borderId="0" xfId="1" applyNumberFormat="1" applyFont="1" applyFill="1" applyBorder="1"/>
    <xf numFmtId="170" fontId="9" fillId="0" borderId="0" xfId="4" applyNumberFormat="1" applyFont="1" applyAlignment="1">
      <alignment horizontal="center"/>
    </xf>
    <xf numFmtId="0" fontId="17" fillId="0" borderId="0" xfId="4" applyFont="1" applyAlignment="1">
      <alignment horizontal="center"/>
    </xf>
    <xf numFmtId="0" fontId="16" fillId="0" borderId="0" xfId="6" applyFont="1"/>
    <xf numFmtId="0" fontId="16" fillId="0" borderId="0" xfId="5" applyFont="1"/>
    <xf numFmtId="169" fontId="18" fillId="0" borderId="0" xfId="1" applyNumberFormat="1" applyFont="1" applyFill="1" applyBorder="1"/>
    <xf numFmtId="169" fontId="16" fillId="0" borderId="0" xfId="1" applyNumberFormat="1" applyFont="1" applyFill="1"/>
    <xf numFmtId="169" fontId="16" fillId="0" borderId="0" xfId="1" applyNumberFormat="1" applyFont="1" applyFill="1" applyBorder="1"/>
    <xf numFmtId="169" fontId="19" fillId="0" borderId="0" xfId="1" applyNumberFormat="1" applyFont="1" applyFill="1" applyBorder="1"/>
    <xf numFmtId="172" fontId="9" fillId="0" borderId="0" xfId="4" applyNumberFormat="1" applyFont="1"/>
    <xf numFmtId="0" fontId="0" fillId="0" borderId="0" xfId="0" applyAlignment="1">
      <alignment horizontal="right" vertical="center" readingOrder="2"/>
    </xf>
    <xf numFmtId="0" fontId="0" fillId="4" borderId="15" xfId="0" applyFill="1" applyBorder="1"/>
    <xf numFmtId="0" fontId="0" fillId="4" borderId="16" xfId="0" applyFill="1" applyBorder="1" applyAlignment="1">
      <alignment horizontal="center"/>
    </xf>
    <xf numFmtId="0" fontId="0" fillId="4" borderId="18" xfId="0" applyFill="1" applyBorder="1" applyAlignment="1">
      <alignment horizontal="left" vertical="center" readingOrder="1"/>
    </xf>
    <xf numFmtId="0" fontId="0" fillId="4" borderId="11" xfId="0" applyFill="1" applyBorder="1" applyAlignment="1">
      <alignment horizontal="center"/>
    </xf>
    <xf numFmtId="0" fontId="2" fillId="4" borderId="15" xfId="0" applyFont="1" applyFill="1" applyBorder="1" applyAlignment="1">
      <alignment horizontal="left" vertical="center" readingOrder="2"/>
    </xf>
    <xf numFmtId="0" fontId="0" fillId="4" borderId="17" xfId="0" applyFill="1" applyBorder="1" applyAlignment="1">
      <alignment horizontal="center"/>
    </xf>
    <xf numFmtId="164" fontId="0" fillId="0" borderId="0" xfId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 readingOrder="1"/>
    </xf>
    <xf numFmtId="165" fontId="10" fillId="0" borderId="1" xfId="0" applyNumberFormat="1" applyFont="1" applyBorder="1" applyAlignment="1">
      <alignment horizontal="center" vertical="center" readingOrder="1"/>
    </xf>
    <xf numFmtId="0" fontId="10" fillId="0" borderId="4" xfId="0" applyFont="1" applyBorder="1" applyAlignment="1">
      <alignment horizontal="left" vertical="center" readingOrder="1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 vertical="center" readingOrder="1"/>
    </xf>
    <xf numFmtId="165" fontId="10" fillId="0" borderId="2" xfId="0" applyNumberFormat="1" applyFont="1" applyBorder="1" applyAlignment="1">
      <alignment horizontal="center" vertical="center" readingOrder="1"/>
    </xf>
    <xf numFmtId="0" fontId="10" fillId="6" borderId="18" xfId="0" applyFont="1" applyFill="1" applyBorder="1" applyAlignment="1">
      <alignment horizontal="left" vertical="center" readingOrder="1"/>
    </xf>
    <xf numFmtId="165" fontId="10" fillId="6" borderId="20" xfId="0" applyNumberFormat="1" applyFont="1" applyFill="1" applyBorder="1" applyAlignment="1">
      <alignment horizontal="center" vertical="center" readingOrder="1"/>
    </xf>
    <xf numFmtId="0" fontId="10" fillId="3" borderId="1" xfId="0" applyFont="1" applyFill="1" applyBorder="1" applyAlignment="1">
      <alignment horizontal="left" vertical="center" readingOrder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3" fontId="12" fillId="0" borderId="14" xfId="2" applyNumberFormat="1" applyFont="1" applyBorder="1" applyAlignment="1">
      <alignment horizontal="center" vertical="center" readingOrder="1"/>
    </xf>
    <xf numFmtId="164" fontId="0" fillId="4" borderId="11" xfId="1" applyFon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164" fontId="0" fillId="4" borderId="0" xfId="1" applyFont="1" applyFill="1" applyBorder="1" applyAlignment="1">
      <alignment horizontal="center"/>
    </xf>
    <xf numFmtId="164" fontId="0" fillId="0" borderId="10" xfId="1" applyFont="1" applyBorder="1"/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64" fontId="0" fillId="4" borderId="16" xfId="1" applyFont="1" applyFill="1" applyBorder="1" applyAlignment="1">
      <alignment horizontal="center"/>
    </xf>
    <xf numFmtId="9" fontId="0" fillId="4" borderId="5" xfId="2" applyFont="1" applyFill="1" applyBorder="1" applyAlignment="1">
      <alignment horizontal="center"/>
    </xf>
    <xf numFmtId="9" fontId="0" fillId="4" borderId="17" xfId="2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73" fontId="1" fillId="0" borderId="13" xfId="2" applyNumberFormat="1" applyFont="1" applyBorder="1" applyAlignment="1">
      <alignment horizontal="center" vertical="center" readingOrder="1"/>
    </xf>
    <xf numFmtId="168" fontId="1" fillId="0" borderId="9" xfId="2" applyNumberFormat="1" applyFont="1" applyBorder="1" applyAlignment="1">
      <alignment horizontal="center" vertical="center" readingOrder="1"/>
    </xf>
    <xf numFmtId="0" fontId="0" fillId="0" borderId="11" xfId="0" applyBorder="1" applyAlignment="1">
      <alignment horizontal="center"/>
    </xf>
    <xf numFmtId="164" fontId="0" fillId="4" borderId="5" xfId="1" applyFon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4" borderId="17" xfId="0" applyFill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21" xfId="1" applyFont="1" applyBorder="1"/>
    <xf numFmtId="164" fontId="0" fillId="0" borderId="22" xfId="1" applyFont="1" applyBorder="1" applyAlignment="1">
      <alignment horizontal="center"/>
    </xf>
    <xf numFmtId="164" fontId="0" fillId="0" borderId="23" xfId="1" applyFont="1" applyBorder="1" applyAlignment="1">
      <alignment horizontal="center"/>
    </xf>
    <xf numFmtId="164" fontId="0" fillId="0" borderId="21" xfId="1" applyFont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66" fontId="2" fillId="0" borderId="1" xfId="0" applyNumberFormat="1" applyFont="1" applyBorder="1" applyAlignment="1">
      <alignment horizontal="left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wrapText="1"/>
    </xf>
    <xf numFmtId="166" fontId="2" fillId="3" borderId="1" xfId="3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1" fillId="0" borderId="1" xfId="1" applyNumberFormat="1" applyFont="1" applyBorder="1" applyAlignment="1">
      <alignment horizontal="center" vertical="center" wrapText="1"/>
    </xf>
    <xf numFmtId="166" fontId="1" fillId="3" borderId="1" xfId="3" applyNumberFormat="1" applyFont="1" applyFill="1" applyBorder="1" applyAlignment="1">
      <alignment horizontal="left" vertical="center" wrapText="1"/>
    </xf>
    <xf numFmtId="166" fontId="1" fillId="3" borderId="1" xfId="3" applyNumberFormat="1" applyFont="1" applyFill="1" applyBorder="1" applyAlignment="1">
      <alignment horizontal="center" vertical="center" wrapText="1"/>
    </xf>
    <xf numFmtId="166" fontId="4" fillId="7" borderId="1" xfId="0" applyNumberFormat="1" applyFont="1" applyFill="1" applyBorder="1" applyAlignment="1">
      <alignment horizontal="left" vertical="center" wrapText="1"/>
    </xf>
    <xf numFmtId="166" fontId="2" fillId="7" borderId="1" xfId="3" applyNumberFormat="1" applyFont="1" applyFill="1" applyBorder="1" applyAlignment="1">
      <alignment horizontal="center" vertical="center" wrapText="1"/>
    </xf>
    <xf numFmtId="166" fontId="2" fillId="7" borderId="1" xfId="1" applyNumberFormat="1" applyFont="1" applyFill="1" applyBorder="1" applyAlignment="1">
      <alignment horizontal="center" vertical="center" wrapText="1"/>
    </xf>
    <xf numFmtId="166" fontId="8" fillId="7" borderId="1" xfId="0" applyNumberFormat="1" applyFont="1" applyFill="1" applyBorder="1" applyAlignment="1">
      <alignment horizontal="left" vertical="center" wrapText="1"/>
    </xf>
    <xf numFmtId="166" fontId="8" fillId="10" borderId="1" xfId="0" applyNumberFormat="1" applyFont="1" applyFill="1" applyBorder="1" applyAlignment="1">
      <alignment horizontal="left" vertical="center" wrapText="1"/>
    </xf>
    <xf numFmtId="166" fontId="2" fillId="10" borderId="1" xfId="3" applyNumberFormat="1" applyFont="1" applyFill="1" applyBorder="1" applyAlignment="1">
      <alignment horizontal="center" vertical="center" wrapText="1"/>
    </xf>
    <xf numFmtId="166" fontId="0" fillId="7" borderId="1" xfId="0" applyNumberFormat="1" applyFill="1" applyBorder="1" applyAlignment="1">
      <alignment horizontal="left" vertical="center" wrapText="1"/>
    </xf>
    <xf numFmtId="166" fontId="1" fillId="7" borderId="1" xfId="1" applyNumberFormat="1" applyFont="1" applyFill="1" applyBorder="1" applyAlignment="1">
      <alignment horizontal="center" vertical="center" wrapText="1"/>
    </xf>
    <xf numFmtId="166" fontId="2" fillId="7" borderId="1" xfId="3" applyNumberFormat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wrapText="1"/>
    </xf>
    <xf numFmtId="167" fontId="2" fillId="10" borderId="1" xfId="0" applyNumberFormat="1" applyFont="1" applyFill="1" applyBorder="1" applyAlignment="1">
      <alignment horizontal="center" wrapText="1"/>
    </xf>
    <xf numFmtId="166" fontId="2" fillId="10" borderId="1" xfId="3" applyNumberFormat="1" applyFont="1" applyFill="1" applyBorder="1" applyAlignment="1">
      <alignment horizontal="left" vertical="center" wrapText="1"/>
    </xf>
    <xf numFmtId="166" fontId="2" fillId="11" borderId="1" xfId="0" applyNumberFormat="1" applyFont="1" applyFill="1" applyBorder="1" applyAlignment="1">
      <alignment horizontal="left" vertical="center" wrapText="1"/>
    </xf>
    <xf numFmtId="167" fontId="2" fillId="11" borderId="1" xfId="0" applyNumberFormat="1" applyFont="1" applyFill="1" applyBorder="1" applyAlignment="1">
      <alignment wrapText="1"/>
    </xf>
    <xf numFmtId="166" fontId="0" fillId="3" borderId="2" xfId="3" applyNumberFormat="1" applyFont="1" applyFill="1" applyBorder="1" applyAlignment="1">
      <alignment horizontal="left" vertical="center" wrapText="1"/>
    </xf>
    <xf numFmtId="166" fontId="1" fillId="3" borderId="2" xfId="3" applyNumberFormat="1" applyFont="1" applyFill="1" applyBorder="1" applyAlignment="1">
      <alignment horizontal="center" vertical="center" wrapText="1"/>
    </xf>
    <xf numFmtId="166" fontId="7" fillId="7" borderId="3" xfId="0" applyNumberFormat="1" applyFont="1" applyFill="1" applyBorder="1" applyAlignment="1">
      <alignment horizontal="left" vertical="center" wrapText="1"/>
    </xf>
    <xf numFmtId="166" fontId="2" fillId="7" borderId="3" xfId="1" applyNumberFormat="1" applyFont="1" applyFill="1" applyBorder="1" applyAlignment="1">
      <alignment horizontal="center" vertical="center" wrapText="1"/>
    </xf>
    <xf numFmtId="166" fontId="2" fillId="7" borderId="18" xfId="3" applyNumberFormat="1" applyFont="1" applyFill="1" applyBorder="1" applyAlignment="1">
      <alignment horizontal="left" vertical="center" wrapText="1"/>
    </xf>
    <xf numFmtId="166" fontId="2" fillId="7" borderId="19" xfId="3" applyNumberFormat="1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left" vertical="center" wrapText="1"/>
    </xf>
    <xf numFmtId="166" fontId="2" fillId="7" borderId="1" xfId="0" applyNumberFormat="1" applyFont="1" applyFill="1" applyBorder="1" applyAlignment="1">
      <alignment horizontal="left" vertical="center" wrapText="1"/>
    </xf>
    <xf numFmtId="166" fontId="11" fillId="9" borderId="1" xfId="3" applyNumberFormat="1" applyFont="1" applyFill="1" applyBorder="1" applyAlignment="1">
      <alignment horizontal="left" vertical="center"/>
    </xf>
    <xf numFmtId="165" fontId="11" fillId="9" borderId="1" xfId="3" applyNumberFormat="1" applyFont="1" applyFill="1" applyBorder="1" applyAlignment="1">
      <alignment horizontal="center" vertical="center" readingOrder="1"/>
    </xf>
    <xf numFmtId="166" fontId="11" fillId="9" borderId="3" xfId="3" applyNumberFormat="1" applyFont="1" applyFill="1" applyBorder="1" applyAlignment="1">
      <alignment horizontal="left" vertical="center"/>
    </xf>
    <xf numFmtId="165" fontId="11" fillId="9" borderId="3" xfId="3" applyNumberFormat="1" applyFont="1" applyFill="1" applyBorder="1" applyAlignment="1">
      <alignment horizontal="center" vertical="center" readingOrder="1"/>
    </xf>
    <xf numFmtId="0" fontId="0" fillId="3" borderId="15" xfId="0" applyFill="1" applyBorder="1"/>
    <xf numFmtId="0" fontId="0" fillId="3" borderId="15" xfId="0" applyFill="1" applyBorder="1" applyAlignment="1">
      <alignment horizontal="left" vertical="center" readingOrder="1"/>
    </xf>
    <xf numFmtId="173" fontId="0" fillId="3" borderId="5" xfId="0" applyNumberFormat="1" applyFill="1" applyBorder="1"/>
    <xf numFmtId="2" fontId="0" fillId="3" borderId="5" xfId="0" applyNumberFormat="1" applyFill="1" applyBorder="1"/>
    <xf numFmtId="0" fontId="0" fillId="3" borderId="5" xfId="0" applyFill="1" applyBorder="1"/>
    <xf numFmtId="0" fontId="0" fillId="12" borderId="15" xfId="0" applyFill="1" applyBorder="1" applyAlignment="1">
      <alignment horizontal="left" vertical="center" readingOrder="1"/>
    </xf>
    <xf numFmtId="173" fontId="0" fillId="12" borderId="5" xfId="0" applyNumberFormat="1" applyFill="1" applyBorder="1"/>
    <xf numFmtId="0" fontId="0" fillId="12" borderId="15" xfId="0" applyFill="1" applyBorder="1" applyAlignment="1">
      <alignment vertical="center" readingOrder="1"/>
    </xf>
    <xf numFmtId="168" fontId="0" fillId="12" borderId="5" xfId="0" applyNumberFormat="1" applyFill="1" applyBorder="1"/>
    <xf numFmtId="0" fontId="0" fillId="12" borderId="15" xfId="0" applyFill="1" applyBorder="1"/>
    <xf numFmtId="0" fontId="0" fillId="12" borderId="5" xfId="0" applyFill="1" applyBorder="1"/>
    <xf numFmtId="9" fontId="0" fillId="12" borderId="5" xfId="0" applyNumberFormat="1" applyFill="1" applyBorder="1"/>
    <xf numFmtId="2" fontId="0" fillId="12" borderId="5" xfId="0" applyNumberFormat="1" applyFill="1" applyBorder="1"/>
    <xf numFmtId="2" fontId="0" fillId="12" borderId="5" xfId="0" applyNumberFormat="1" applyFill="1" applyBorder="1" applyAlignment="1">
      <alignment horizontal="center"/>
    </xf>
    <xf numFmtId="9" fontId="0" fillId="3" borderId="5" xfId="0" applyNumberFormat="1" applyFill="1" applyBorder="1"/>
    <xf numFmtId="164" fontId="16" fillId="0" borderId="0" xfId="1" applyFont="1" applyFill="1" applyBorder="1"/>
    <xf numFmtId="0" fontId="12" fillId="0" borderId="0" xfId="6" applyFont="1"/>
    <xf numFmtId="0" fontId="25" fillId="0" borderId="0" xfId="6" applyFont="1"/>
    <xf numFmtId="169" fontId="9" fillId="7" borderId="0" xfId="1" applyNumberFormat="1" applyFont="1" applyFill="1" applyBorder="1" applyAlignment="1">
      <alignment horizontal="left"/>
    </xf>
    <xf numFmtId="0" fontId="16" fillId="7" borderId="0" xfId="5" applyFont="1" applyFill="1"/>
    <xf numFmtId="0" fontId="24" fillId="7" borderId="0" xfId="6" applyFont="1" applyFill="1"/>
    <xf numFmtId="169" fontId="16" fillId="7" borderId="0" xfId="1" applyNumberFormat="1" applyFont="1" applyFill="1"/>
    <xf numFmtId="0" fontId="16" fillId="9" borderId="15" xfId="6" applyFont="1" applyFill="1" applyBorder="1"/>
    <xf numFmtId="169" fontId="16" fillId="9" borderId="17" xfId="1" applyNumberFormat="1" applyFont="1" applyFill="1" applyBorder="1"/>
    <xf numFmtId="171" fontId="16" fillId="9" borderId="15" xfId="6" applyNumberFormat="1" applyFont="1" applyFill="1" applyBorder="1"/>
    <xf numFmtId="169" fontId="16" fillId="9" borderId="17" xfId="5" applyNumberFormat="1" applyFont="1" applyFill="1" applyBorder="1"/>
    <xf numFmtId="0" fontId="2" fillId="7" borderId="0" xfId="0" applyFont="1" applyFill="1"/>
    <xf numFmtId="0" fontId="2" fillId="3" borderId="0" xfId="0" applyFont="1" applyFill="1"/>
    <xf numFmtId="9" fontId="2" fillId="7" borderId="0" xfId="2" applyFont="1" applyFill="1"/>
    <xf numFmtId="0" fontId="2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8" borderId="24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21" fillId="3" borderId="15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0" fontId="20" fillId="4" borderId="15" xfId="0" applyFont="1" applyFill="1" applyBorder="1" applyAlignment="1">
      <alignment horizontal="center"/>
    </xf>
    <xf numFmtId="0" fontId="20" fillId="4" borderId="16" xfId="0" applyFont="1" applyFill="1" applyBorder="1" applyAlignment="1">
      <alignment horizontal="center"/>
    </xf>
    <xf numFmtId="0" fontId="20" fillId="4" borderId="17" xfId="0" applyFont="1" applyFill="1" applyBorder="1" applyAlignment="1">
      <alignment horizontal="center"/>
    </xf>
    <xf numFmtId="0" fontId="21" fillId="4" borderId="15" xfId="0" applyFont="1" applyFill="1" applyBorder="1" applyAlignment="1">
      <alignment horizontal="center"/>
    </xf>
    <xf numFmtId="0" fontId="21" fillId="4" borderId="16" xfId="0" applyFont="1" applyFill="1" applyBorder="1" applyAlignment="1">
      <alignment horizontal="center"/>
    </xf>
    <xf numFmtId="0" fontId="21" fillId="4" borderId="17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27" fillId="7" borderId="0" xfId="0" applyFont="1" applyFill="1" applyAlignment="1">
      <alignment horizontal="center" vertical="center"/>
    </xf>
  </cellXfs>
  <cellStyles count="8">
    <cellStyle name="Accent5" xfId="3" builtinId="45"/>
    <cellStyle name="Comma" xfId="1" builtinId="3"/>
    <cellStyle name="Normal" xfId="0" builtinId="0"/>
    <cellStyle name="Normal 2" xfId="5" xr:uid="{00000000-0005-0000-0000-000003000000}"/>
    <cellStyle name="Normal_BalanceSheets" xfId="6" xr:uid="{00000000-0005-0000-0000-000004000000}"/>
    <cellStyle name="Normal_Income Statements" xfId="4" xr:uid="{00000000-0005-0000-0000-000005000000}"/>
    <cellStyle name="Percent" xfId="2" builtinId="5"/>
    <cellStyle name="Percent 10" xfId="7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9524</xdr:rowOff>
    </xdr:from>
    <xdr:to>
      <xdr:col>3</xdr:col>
      <xdr:colOff>428624</xdr:colOff>
      <xdr:row>10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9599" y="200024"/>
          <a:ext cx="1647825" cy="1704976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1</xdr:col>
      <xdr:colOff>19048</xdr:colOff>
      <xdr:row>2</xdr:row>
      <xdr:rowOff>104776</xdr:rowOff>
    </xdr:from>
    <xdr:to>
      <xdr:col>3</xdr:col>
      <xdr:colOff>342900</xdr:colOff>
      <xdr:row>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48" y="485776"/>
          <a:ext cx="1543052" cy="962024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7</xdr:row>
      <xdr:rowOff>142875</xdr:rowOff>
    </xdr:from>
    <xdr:to>
      <xdr:col>3</xdr:col>
      <xdr:colOff>390525</xdr:colOff>
      <xdr:row>9</xdr:row>
      <xdr:rowOff>171450</xdr:rowOff>
    </xdr:to>
    <xdr:sp macro="" textlink="IS!$C$4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28650" y="1476375"/>
          <a:ext cx="159067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4BCB8C-AE39-476A-9333-5A12D49A0FF4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600,000.00 </a:t>
          </a:fld>
          <a:endParaRPr lang="en-US" sz="1200" b="1"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9</xdr:col>
      <xdr:colOff>314326</xdr:colOff>
      <xdr:row>2</xdr:row>
      <xdr:rowOff>142875</xdr:rowOff>
    </xdr:from>
    <xdr:to>
      <xdr:col>12</xdr:col>
      <xdr:colOff>38100</xdr:colOff>
      <xdr:row>7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26" y="523875"/>
          <a:ext cx="1552574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</xdr:row>
      <xdr:rowOff>142874</xdr:rowOff>
    </xdr:from>
    <xdr:to>
      <xdr:col>6</xdr:col>
      <xdr:colOff>219076</xdr:colOff>
      <xdr:row>7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523874"/>
          <a:ext cx="1362076" cy="933451"/>
        </a:xfrm>
        <a:prstGeom prst="rect">
          <a:avLst/>
        </a:prstGeom>
      </xdr:spPr>
    </xdr:pic>
    <xdr:clientData/>
  </xdr:twoCellAnchor>
  <xdr:twoCellAnchor editAs="oneCell">
    <xdr:from>
      <xdr:col>6</xdr:col>
      <xdr:colOff>419099</xdr:colOff>
      <xdr:row>2</xdr:row>
      <xdr:rowOff>161925</xdr:rowOff>
    </xdr:from>
    <xdr:to>
      <xdr:col>9</xdr:col>
      <xdr:colOff>142874</xdr:colOff>
      <xdr:row>7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542925"/>
          <a:ext cx="1552575" cy="866775"/>
        </a:xfrm>
        <a:prstGeom prst="rect">
          <a:avLst/>
        </a:prstGeom>
      </xdr:spPr>
    </xdr:pic>
    <xdr:clientData/>
  </xdr:twoCellAnchor>
  <xdr:twoCellAnchor editAs="oneCell">
    <xdr:from>
      <xdr:col>12</xdr:col>
      <xdr:colOff>145199</xdr:colOff>
      <xdr:row>2</xdr:row>
      <xdr:rowOff>152399</xdr:rowOff>
    </xdr:from>
    <xdr:to>
      <xdr:col>14</xdr:col>
      <xdr:colOff>428624</xdr:colOff>
      <xdr:row>7</xdr:row>
      <xdr:rowOff>104774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0399" y="533399"/>
          <a:ext cx="1597875" cy="90487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</xdr:row>
      <xdr:rowOff>28575</xdr:rowOff>
    </xdr:from>
    <xdr:to>
      <xdr:col>3</xdr:col>
      <xdr:colOff>390525</xdr:colOff>
      <xdr:row>2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628650" y="219075"/>
          <a:ext cx="15906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Revenue</a:t>
          </a:r>
        </a:p>
      </xdr:txBody>
    </xdr:sp>
    <xdr:clientData/>
  </xdr:twoCellAnchor>
  <xdr:twoCellAnchor>
    <xdr:from>
      <xdr:col>3</xdr:col>
      <xdr:colOff>504825</xdr:colOff>
      <xdr:row>1</xdr:row>
      <xdr:rowOff>19049</xdr:rowOff>
    </xdr:from>
    <xdr:to>
      <xdr:col>6</xdr:col>
      <xdr:colOff>321945</xdr:colOff>
      <xdr:row>10</xdr:row>
      <xdr:rowOff>14477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2333625" y="209549"/>
          <a:ext cx="1645920" cy="1709928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542925</xdr:colOff>
      <xdr:row>1</xdr:row>
      <xdr:rowOff>47625</xdr:rowOff>
    </xdr:from>
    <xdr:to>
      <xdr:col>6</xdr:col>
      <xdr:colOff>314325</xdr:colOff>
      <xdr:row>2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2371725" y="238125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COGS</a:t>
          </a:r>
          <a:r>
            <a:rPr lang="en-US" sz="16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- COS</a:t>
          </a:r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3</xdr:col>
      <xdr:colOff>533401</xdr:colOff>
      <xdr:row>7</xdr:row>
      <xdr:rowOff>133351</xdr:rowOff>
    </xdr:from>
    <xdr:to>
      <xdr:col>6</xdr:col>
      <xdr:colOff>285751</xdr:colOff>
      <xdr:row>10</xdr:row>
      <xdr:rowOff>1</xdr:rowOff>
    </xdr:to>
    <xdr:sp macro="" textlink="IS!$C$5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362201" y="1466851"/>
          <a:ext cx="15811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04A6038-2623-42B4-BF69-BA113AB8E16D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100,000.00 </a:t>
          </a:fld>
          <a:endParaRPr lang="en-US" sz="12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495299</xdr:colOff>
      <xdr:row>1</xdr:row>
      <xdr:rowOff>0</xdr:rowOff>
    </xdr:from>
    <xdr:to>
      <xdr:col>15</xdr:col>
      <xdr:colOff>942974</xdr:colOff>
      <xdr:row>10</xdr:row>
      <xdr:rowOff>9526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743949" y="371475"/>
          <a:ext cx="1266825" cy="1724026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400050</xdr:colOff>
      <xdr:row>1</xdr:row>
      <xdr:rowOff>38100</xdr:rowOff>
    </xdr:from>
    <xdr:to>
      <xdr:col>9</xdr:col>
      <xdr:colOff>180975</xdr:colOff>
      <xdr:row>2</xdr:row>
      <xdr:rowOff>123825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057650" y="228600"/>
          <a:ext cx="16097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GROSS</a:t>
          </a:r>
          <a:r>
            <a:rPr lang="en-US" sz="16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PROFIT</a:t>
          </a:r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6</xdr:col>
      <xdr:colOff>381000</xdr:colOff>
      <xdr:row>1</xdr:row>
      <xdr:rowOff>19049</xdr:rowOff>
    </xdr:from>
    <xdr:to>
      <xdr:col>9</xdr:col>
      <xdr:colOff>198120</xdr:colOff>
      <xdr:row>10</xdr:row>
      <xdr:rowOff>14477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4038600" y="209549"/>
          <a:ext cx="1645920" cy="1709928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276225</xdr:colOff>
      <xdr:row>7</xdr:row>
      <xdr:rowOff>142876</xdr:rowOff>
    </xdr:from>
    <xdr:to>
      <xdr:col>12</xdr:col>
      <xdr:colOff>57150</xdr:colOff>
      <xdr:row>9</xdr:row>
      <xdr:rowOff>180976</xdr:rowOff>
    </xdr:to>
    <xdr:sp macro="" textlink="IS!C16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5762625" y="1476376"/>
          <a:ext cx="160972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76C9247-46BA-484A-8A76-908DD60F765C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(187,801.00)</a:t>
          </a:fld>
          <a:endParaRPr lang="en-US" sz="12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285750</xdr:colOff>
      <xdr:row>1</xdr:row>
      <xdr:rowOff>38100</xdr:rowOff>
    </xdr:from>
    <xdr:to>
      <xdr:col>12</xdr:col>
      <xdr:colOff>47625</xdr:colOff>
      <xdr:row>2</xdr:row>
      <xdr:rowOff>123825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5772150" y="228600"/>
          <a:ext cx="15906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EXPENSES</a:t>
          </a:r>
        </a:p>
      </xdr:txBody>
    </xdr:sp>
    <xdr:clientData/>
  </xdr:twoCellAnchor>
  <xdr:twoCellAnchor>
    <xdr:from>
      <xdr:col>9</xdr:col>
      <xdr:colOff>257175</xdr:colOff>
      <xdr:row>1</xdr:row>
      <xdr:rowOff>9524</xdr:rowOff>
    </xdr:from>
    <xdr:to>
      <xdr:col>12</xdr:col>
      <xdr:colOff>74295</xdr:colOff>
      <xdr:row>10</xdr:row>
      <xdr:rowOff>4952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5743575" y="200024"/>
          <a:ext cx="1645920" cy="1709928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12</xdr:col>
      <xdr:colOff>142876</xdr:colOff>
      <xdr:row>7</xdr:row>
      <xdr:rowOff>142876</xdr:rowOff>
    </xdr:from>
    <xdr:to>
      <xdr:col>14</xdr:col>
      <xdr:colOff>447676</xdr:colOff>
      <xdr:row>10</xdr:row>
      <xdr:rowOff>2</xdr:rowOff>
    </xdr:to>
    <xdr:sp macro="" textlink="IS!$C$24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7458076" y="1476376"/>
          <a:ext cx="1619250" cy="428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4BA90FE-1A82-4D81-90A8-A7EC509D7216}" type="TxLink"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296,755.00 </a:t>
          </a:fld>
          <a:endParaRPr lang="en-US" sz="14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152400</xdr:colOff>
      <xdr:row>1</xdr:row>
      <xdr:rowOff>19050</xdr:rowOff>
    </xdr:from>
    <xdr:to>
      <xdr:col>14</xdr:col>
      <xdr:colOff>428625</xdr:colOff>
      <xdr:row>2</xdr:row>
      <xdr:rowOff>133351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7467600" y="209550"/>
          <a:ext cx="1590675" cy="304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NET PROFIT</a:t>
          </a:r>
        </a:p>
      </xdr:txBody>
    </xdr:sp>
    <xdr:clientData/>
  </xdr:twoCellAnchor>
  <xdr:twoCellAnchor>
    <xdr:from>
      <xdr:col>12</xdr:col>
      <xdr:colOff>123825</xdr:colOff>
      <xdr:row>1</xdr:row>
      <xdr:rowOff>0</xdr:rowOff>
    </xdr:from>
    <xdr:to>
      <xdr:col>14</xdr:col>
      <xdr:colOff>455295</xdr:colOff>
      <xdr:row>10</xdr:row>
      <xdr:rowOff>14478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7439025" y="190500"/>
          <a:ext cx="1645920" cy="1728978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419100</xdr:colOff>
      <xdr:row>7</xdr:row>
      <xdr:rowOff>123825</xdr:rowOff>
    </xdr:from>
    <xdr:to>
      <xdr:col>9</xdr:col>
      <xdr:colOff>171450</xdr:colOff>
      <xdr:row>10</xdr:row>
      <xdr:rowOff>0</xdr:rowOff>
    </xdr:to>
    <xdr:sp macro="" textlink="IS!$C$6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076700" y="1457325"/>
          <a:ext cx="15811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1BDFA1F-0BD0-4B89-8EF6-48AD3A17755E}" type="TxLink">
            <a:rPr lang="en-US" sz="14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  <a:cs typeface="Calibri"/>
            </a:rPr>
            <a:pPr algn="ctr"/>
            <a:t>500,000.00 </a:t>
          </a:fld>
          <a:endParaRPr lang="en-US" sz="1200" b="1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514350</xdr:colOff>
      <xdr:row>1</xdr:row>
      <xdr:rowOff>9526</xdr:rowOff>
    </xdr:from>
    <xdr:to>
      <xdr:col>15</xdr:col>
      <xdr:colOff>923926</xdr:colOff>
      <xdr:row>2</xdr:row>
      <xdr:rowOff>114300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9144000" y="200026"/>
          <a:ext cx="1228726" cy="29527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Gross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MARGIN</a:t>
          </a:r>
          <a:endParaRPr lang="en-US" sz="1600">
            <a:effectLst/>
          </a:endParaRPr>
        </a:p>
        <a:p>
          <a:pPr algn="ctr"/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14</xdr:col>
      <xdr:colOff>504825</xdr:colOff>
      <xdr:row>5</xdr:row>
      <xdr:rowOff>123826</xdr:rowOff>
    </xdr:from>
    <xdr:to>
      <xdr:col>15</xdr:col>
      <xdr:colOff>933450</xdr:colOff>
      <xdr:row>7</xdr:row>
      <xdr:rowOff>38100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9134475" y="1076326"/>
          <a:ext cx="1247775" cy="29527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NET</a:t>
          </a:r>
          <a:r>
            <a:rPr lang="en-US" sz="12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PROFIT </a:t>
          </a:r>
          <a:r>
            <a:rPr lang="en-US" sz="12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MARGIN</a:t>
          </a:r>
        </a:p>
      </xdr:txBody>
    </xdr:sp>
    <xdr:clientData/>
  </xdr:twoCellAnchor>
  <xdr:twoCellAnchor>
    <xdr:from>
      <xdr:col>14</xdr:col>
      <xdr:colOff>762001</xdr:colOff>
      <xdr:row>2</xdr:row>
      <xdr:rowOff>142875</xdr:rowOff>
    </xdr:from>
    <xdr:to>
      <xdr:col>15</xdr:col>
      <xdr:colOff>590551</xdr:colOff>
      <xdr:row>5</xdr:row>
      <xdr:rowOff>95250</xdr:rowOff>
    </xdr:to>
    <xdr:sp macro="" textlink="$V$3">
      <xdr:nvSpPr>
        <xdr:cNvPr id="41" name="Flowchart: Connecto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9391651" y="523875"/>
          <a:ext cx="647700" cy="523875"/>
        </a:xfrm>
        <a:prstGeom prst="flowChartConnector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763BC290-7112-403E-893F-2F7336283729}" type="TxLink">
            <a:rPr lang="en-US" sz="13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83%</a:t>
          </a:fld>
          <a:endParaRPr lang="en-US" sz="13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781050</xdr:colOff>
      <xdr:row>7</xdr:row>
      <xdr:rowOff>57151</xdr:rowOff>
    </xdr:from>
    <xdr:to>
      <xdr:col>15</xdr:col>
      <xdr:colOff>590550</xdr:colOff>
      <xdr:row>10</xdr:row>
      <xdr:rowOff>1</xdr:rowOff>
    </xdr:to>
    <xdr:sp macro="" textlink="$V$4">
      <xdr:nvSpPr>
        <xdr:cNvPr id="42" name="Flowchart: Connector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9410700" y="1390651"/>
          <a:ext cx="628650" cy="514350"/>
        </a:xfrm>
        <a:prstGeom prst="flowChartConnector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616398A1-997B-4A73-B0FD-D3C658F24958}" type="TxLink">
            <a:rPr lang="en-US" sz="13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49%</a:t>
          </a:fld>
          <a:endParaRPr lang="en-US" sz="1300" b="1"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3</xdr:col>
      <xdr:colOff>552630</xdr:colOff>
      <xdr:row>12</xdr:row>
      <xdr:rowOff>76199</xdr:rowOff>
    </xdr:from>
    <xdr:to>
      <xdr:col>6</xdr:col>
      <xdr:colOff>314724</xdr:colOff>
      <xdr:row>17</xdr:row>
      <xdr:rowOff>124106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430" y="2362199"/>
          <a:ext cx="1590894" cy="100040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</xdr:col>
      <xdr:colOff>254774</xdr:colOff>
      <xdr:row>12</xdr:row>
      <xdr:rowOff>9525</xdr:rowOff>
    </xdr:from>
    <xdr:to>
      <xdr:col>3</xdr:col>
      <xdr:colOff>150000</xdr:colOff>
      <xdr:row>17</xdr:row>
      <xdr:rowOff>66675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74" y="2295525"/>
          <a:ext cx="1114426" cy="10096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0</xdr:colOff>
      <xdr:row>10</xdr:row>
      <xdr:rowOff>104775</xdr:rowOff>
    </xdr:from>
    <xdr:to>
      <xdr:col>3</xdr:col>
      <xdr:colOff>428625</xdr:colOff>
      <xdr:row>19</xdr:row>
      <xdr:rowOff>95251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609600" y="2009775"/>
          <a:ext cx="1647825" cy="1704976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19051</xdr:colOff>
      <xdr:row>10</xdr:row>
      <xdr:rowOff>123826</xdr:rowOff>
    </xdr:from>
    <xdr:to>
      <xdr:col>3</xdr:col>
      <xdr:colOff>428625</xdr:colOff>
      <xdr:row>12</xdr:row>
      <xdr:rowOff>19051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628651" y="2028826"/>
          <a:ext cx="162877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Accounts</a:t>
          </a:r>
          <a:r>
            <a:rPr lang="en-US" sz="16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Receviable</a:t>
          </a:r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1</xdr:col>
      <xdr:colOff>19050</xdr:colOff>
      <xdr:row>17</xdr:row>
      <xdr:rowOff>104776</xdr:rowOff>
    </xdr:from>
    <xdr:to>
      <xdr:col>3</xdr:col>
      <xdr:colOff>428625</xdr:colOff>
      <xdr:row>19</xdr:row>
      <xdr:rowOff>85726</xdr:rowOff>
    </xdr:to>
    <xdr:sp macro="" textlink="FP!C13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628650" y="3343276"/>
          <a:ext cx="16287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AAE9FAE-CDF6-4EC2-A1AA-8C475C0C106B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260,000.00 </a:t>
          </a:fld>
          <a:endParaRPr lang="en-US" sz="14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3</xdr:col>
      <xdr:colOff>523875</xdr:colOff>
      <xdr:row>10</xdr:row>
      <xdr:rowOff>133350</xdr:rowOff>
    </xdr:from>
    <xdr:to>
      <xdr:col>6</xdr:col>
      <xdr:colOff>342900</xdr:colOff>
      <xdr:row>19</xdr:row>
      <xdr:rowOff>123826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2352675" y="2038350"/>
          <a:ext cx="1647825" cy="1704976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542926</xdr:colOff>
      <xdr:row>10</xdr:row>
      <xdr:rowOff>152401</xdr:rowOff>
    </xdr:from>
    <xdr:to>
      <xdr:col>6</xdr:col>
      <xdr:colOff>342900</xdr:colOff>
      <xdr:row>12</xdr:row>
      <xdr:rowOff>47626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2371726" y="2057401"/>
          <a:ext cx="162877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Accounts</a:t>
          </a:r>
          <a:r>
            <a:rPr lang="en-US" sz="16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Payable</a:t>
          </a:r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3</xdr:col>
      <xdr:colOff>542925</xdr:colOff>
      <xdr:row>17</xdr:row>
      <xdr:rowOff>133351</xdr:rowOff>
    </xdr:from>
    <xdr:to>
      <xdr:col>6</xdr:col>
      <xdr:colOff>342900</xdr:colOff>
      <xdr:row>19</xdr:row>
      <xdr:rowOff>114301</xdr:rowOff>
    </xdr:to>
    <xdr:sp macro="" textlink="FP!$C$19">
      <xdr:nvSpPr>
        <xdr:cNvPr id="61" name="TextBox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2371725" y="3371851"/>
          <a:ext cx="16287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9A9E8B9-FD91-4310-B994-96027501281E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220,000.00 </a:t>
          </a:fld>
          <a:endParaRPr lang="en-US" sz="1800"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7</xdr:col>
      <xdr:colOff>171450</xdr:colOff>
      <xdr:row>12</xdr:row>
      <xdr:rowOff>148998</xdr:rowOff>
    </xdr:from>
    <xdr:to>
      <xdr:col>8</xdr:col>
      <xdr:colOff>381000</xdr:colOff>
      <xdr:row>16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650" y="2434998"/>
          <a:ext cx="819150" cy="765402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10</xdr:row>
      <xdr:rowOff>142875</xdr:rowOff>
    </xdr:from>
    <xdr:to>
      <xdr:col>9</xdr:col>
      <xdr:colOff>238125</xdr:colOff>
      <xdr:row>19</xdr:row>
      <xdr:rowOff>133351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4076700" y="2047875"/>
          <a:ext cx="1647825" cy="1704976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438151</xdr:colOff>
      <xdr:row>10</xdr:row>
      <xdr:rowOff>161926</xdr:rowOff>
    </xdr:from>
    <xdr:to>
      <xdr:col>9</xdr:col>
      <xdr:colOff>238125</xdr:colOff>
      <xdr:row>12</xdr:row>
      <xdr:rowOff>57151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4095751" y="2066926"/>
          <a:ext cx="162877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Available</a:t>
          </a:r>
          <a:r>
            <a:rPr lang="en-US" sz="16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Cash</a:t>
          </a:r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6</xdr:col>
      <xdr:colOff>438150</xdr:colOff>
      <xdr:row>17</xdr:row>
      <xdr:rowOff>142876</xdr:rowOff>
    </xdr:from>
    <xdr:to>
      <xdr:col>9</xdr:col>
      <xdr:colOff>238125</xdr:colOff>
      <xdr:row>19</xdr:row>
      <xdr:rowOff>123826</xdr:rowOff>
    </xdr:to>
    <xdr:sp macro="" textlink="FP!C$11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4095750" y="3381376"/>
          <a:ext cx="16287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B80FF03-3BFA-4E86-91F5-52329EC945D0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296,755.00 </a:t>
          </a:fld>
          <a:endParaRPr lang="en-US" sz="18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266700</xdr:colOff>
      <xdr:row>10</xdr:row>
      <xdr:rowOff>142876</xdr:rowOff>
    </xdr:from>
    <xdr:to>
      <xdr:col>12</xdr:col>
      <xdr:colOff>95249</xdr:colOff>
      <xdr:row>12</xdr:row>
      <xdr:rowOff>38101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5753100" y="204787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Current Ratio</a:t>
          </a:r>
        </a:p>
      </xdr:txBody>
    </xdr:sp>
    <xdr:clientData/>
  </xdr:twoCellAnchor>
  <xdr:twoCellAnchor>
    <xdr:from>
      <xdr:col>9</xdr:col>
      <xdr:colOff>276225</xdr:colOff>
      <xdr:row>12</xdr:row>
      <xdr:rowOff>66675</xdr:rowOff>
    </xdr:from>
    <xdr:to>
      <xdr:col>12</xdr:col>
      <xdr:colOff>95250</xdr:colOff>
      <xdr:row>15</xdr:row>
      <xdr:rowOff>9525</xdr:rowOff>
    </xdr:to>
    <xdr:sp macro="" textlink="'working sheet'!B3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5762625" y="2352675"/>
          <a:ext cx="1647825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C706262-3755-44DD-8FB2-788E2C7797E4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360.2%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276225</xdr:colOff>
      <xdr:row>15</xdr:row>
      <xdr:rowOff>47626</xdr:rowOff>
    </xdr:from>
    <xdr:to>
      <xdr:col>12</xdr:col>
      <xdr:colOff>104774</xdr:colOff>
      <xdr:row>16</xdr:row>
      <xdr:rowOff>133351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5762625" y="290512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Quick Acid Ratio</a:t>
          </a:r>
        </a:p>
      </xdr:txBody>
    </xdr:sp>
    <xdr:clientData/>
  </xdr:twoCellAnchor>
  <xdr:twoCellAnchor>
    <xdr:from>
      <xdr:col>9</xdr:col>
      <xdr:colOff>276225</xdr:colOff>
      <xdr:row>16</xdr:row>
      <xdr:rowOff>180975</xdr:rowOff>
    </xdr:from>
    <xdr:to>
      <xdr:col>12</xdr:col>
      <xdr:colOff>95250</xdr:colOff>
      <xdr:row>19</xdr:row>
      <xdr:rowOff>123825</xdr:rowOff>
    </xdr:to>
    <xdr:sp macro="" textlink="'working sheet'!B4">
      <xdr:nvSpPr>
        <xdr:cNvPr id="70" name="Rectangl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5762625" y="3228975"/>
          <a:ext cx="1647825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0B8FEFB-0DA7-4AAB-86E5-9D4E2607D367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219.1%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133350</xdr:colOff>
      <xdr:row>10</xdr:row>
      <xdr:rowOff>142876</xdr:rowOff>
    </xdr:from>
    <xdr:to>
      <xdr:col>14</xdr:col>
      <xdr:colOff>476249</xdr:colOff>
      <xdr:row>12</xdr:row>
      <xdr:rowOff>38101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 txBox="1"/>
      </xdr:nvSpPr>
      <xdr:spPr>
        <a:xfrm>
          <a:off x="7448550" y="204787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Cash Ratio</a:t>
          </a:r>
        </a:p>
      </xdr:txBody>
    </xdr:sp>
    <xdr:clientData/>
  </xdr:twoCellAnchor>
  <xdr:twoCellAnchor>
    <xdr:from>
      <xdr:col>12</xdr:col>
      <xdr:colOff>142875</xdr:colOff>
      <xdr:row>12</xdr:row>
      <xdr:rowOff>66675</xdr:rowOff>
    </xdr:from>
    <xdr:to>
      <xdr:col>14</xdr:col>
      <xdr:colOff>476250</xdr:colOff>
      <xdr:row>15</xdr:row>
      <xdr:rowOff>9525</xdr:rowOff>
    </xdr:to>
    <xdr:sp macro="" textlink="'working sheet'!B5">
      <xdr:nvSpPr>
        <xdr:cNvPr id="72" name="Rectangle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7458075" y="2352675"/>
          <a:ext cx="1647825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1321603-3FD4-4ECB-8A01-127644267BCE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116.375%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142875</xdr:colOff>
      <xdr:row>15</xdr:row>
      <xdr:rowOff>47626</xdr:rowOff>
    </xdr:from>
    <xdr:to>
      <xdr:col>14</xdr:col>
      <xdr:colOff>485774</xdr:colOff>
      <xdr:row>16</xdr:row>
      <xdr:rowOff>133351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 txBox="1"/>
      </xdr:nvSpPr>
      <xdr:spPr>
        <a:xfrm>
          <a:off x="7458075" y="290512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Defensive Interval Ratio (DIR)</a:t>
          </a:r>
        </a:p>
      </xdr:txBody>
    </xdr:sp>
    <xdr:clientData/>
  </xdr:twoCellAnchor>
  <xdr:twoCellAnchor>
    <xdr:from>
      <xdr:col>12</xdr:col>
      <xdr:colOff>142875</xdr:colOff>
      <xdr:row>16</xdr:row>
      <xdr:rowOff>180975</xdr:rowOff>
    </xdr:from>
    <xdr:to>
      <xdr:col>14</xdr:col>
      <xdr:colOff>476250</xdr:colOff>
      <xdr:row>19</xdr:row>
      <xdr:rowOff>123825</xdr:rowOff>
    </xdr:to>
    <xdr:sp macro="" textlink="'working sheet'!B6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7458075" y="3228975"/>
          <a:ext cx="1647825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336B055-19E1-49A8-8EAD-D4F4F33F14C3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700.74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533401</xdr:colOff>
      <xdr:row>10</xdr:row>
      <xdr:rowOff>142875</xdr:rowOff>
    </xdr:from>
    <xdr:to>
      <xdr:col>15</xdr:col>
      <xdr:colOff>952501</xdr:colOff>
      <xdr:row>12</xdr:row>
      <xdr:rowOff>38100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9163051" y="2047875"/>
          <a:ext cx="12382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W.Capital</a:t>
          </a:r>
        </a:p>
      </xdr:txBody>
    </xdr:sp>
    <xdr:clientData/>
  </xdr:twoCellAnchor>
  <xdr:twoCellAnchor>
    <xdr:from>
      <xdr:col>14</xdr:col>
      <xdr:colOff>542926</xdr:colOff>
      <xdr:row>12</xdr:row>
      <xdr:rowOff>66674</xdr:rowOff>
    </xdr:from>
    <xdr:to>
      <xdr:col>15</xdr:col>
      <xdr:colOff>954910</xdr:colOff>
      <xdr:row>15</xdr:row>
      <xdr:rowOff>9524</xdr:rowOff>
    </xdr:to>
    <xdr:sp macro="" textlink="FP!C25">
      <xdr:nvSpPr>
        <xdr:cNvPr id="76" name="Rect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9172576" y="2352674"/>
          <a:ext cx="1231134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780AA2C-FE73-434A-A458-1F8D24EA15CB}" type="TxLink">
            <a:rPr lang="en-US" sz="20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663,510.00 </a:t>
          </a:fld>
          <a:endParaRPr lang="en-US" sz="2000" b="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542926</xdr:colOff>
      <xdr:row>15</xdr:row>
      <xdr:rowOff>47625</xdr:rowOff>
    </xdr:from>
    <xdr:to>
      <xdr:col>15</xdr:col>
      <xdr:colOff>962026</xdr:colOff>
      <xdr:row>16</xdr:row>
      <xdr:rowOff>133350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/>
      </xdr:nvSpPr>
      <xdr:spPr>
        <a:xfrm>
          <a:off x="9172576" y="2905125"/>
          <a:ext cx="12382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ROE</a:t>
          </a:r>
        </a:p>
      </xdr:txBody>
    </xdr:sp>
    <xdr:clientData/>
  </xdr:twoCellAnchor>
  <xdr:twoCellAnchor>
    <xdr:from>
      <xdr:col>14</xdr:col>
      <xdr:colOff>542926</xdr:colOff>
      <xdr:row>16</xdr:row>
      <xdr:rowOff>180974</xdr:rowOff>
    </xdr:from>
    <xdr:to>
      <xdr:col>15</xdr:col>
      <xdr:colOff>954910</xdr:colOff>
      <xdr:row>19</xdr:row>
      <xdr:rowOff>123824</xdr:rowOff>
    </xdr:to>
    <xdr:sp macro="" textlink="'working sheet'!B12">
      <xdr:nvSpPr>
        <xdr:cNvPr id="78" name="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9172576" y="3228974"/>
          <a:ext cx="1231134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6AFC79-64E7-4C2A-AD6B-23AB9B855F97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20%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</xdr:col>
      <xdr:colOff>0</xdr:colOff>
      <xdr:row>20</xdr:row>
      <xdr:rowOff>1</xdr:rowOff>
    </xdr:from>
    <xdr:to>
      <xdr:col>3</xdr:col>
      <xdr:colOff>438149</xdr:colOff>
      <xdr:row>21</xdr:row>
      <xdr:rowOff>85726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 txBox="1"/>
      </xdr:nvSpPr>
      <xdr:spPr>
        <a:xfrm>
          <a:off x="609600" y="3810001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ROA</a:t>
          </a:r>
        </a:p>
      </xdr:txBody>
    </xdr:sp>
    <xdr:clientData/>
  </xdr:twoCellAnchor>
  <xdr:twoCellAnchor>
    <xdr:from>
      <xdr:col>1</xdr:col>
      <xdr:colOff>9525</xdr:colOff>
      <xdr:row>21</xdr:row>
      <xdr:rowOff>114300</xdr:rowOff>
    </xdr:from>
    <xdr:to>
      <xdr:col>3</xdr:col>
      <xdr:colOff>438150</xdr:colOff>
      <xdr:row>24</xdr:row>
      <xdr:rowOff>19050</xdr:rowOff>
    </xdr:to>
    <xdr:sp macro="" textlink="'working sheet'!B13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619125" y="4114800"/>
          <a:ext cx="1647825" cy="485775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2B0D7A6-3A34-4FBE-926B-AC11DD4505A2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16%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6</xdr:col>
      <xdr:colOff>419100</xdr:colOff>
      <xdr:row>19</xdr:row>
      <xdr:rowOff>180976</xdr:rowOff>
    </xdr:from>
    <xdr:to>
      <xdr:col>9</xdr:col>
      <xdr:colOff>247649</xdr:colOff>
      <xdr:row>21</xdr:row>
      <xdr:rowOff>76201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/>
      </xdr:nvSpPr>
      <xdr:spPr>
        <a:xfrm>
          <a:off x="4076700" y="380047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ROCE</a:t>
          </a:r>
        </a:p>
      </xdr:txBody>
    </xdr:sp>
    <xdr:clientData/>
  </xdr:twoCellAnchor>
  <xdr:twoCellAnchor>
    <xdr:from>
      <xdr:col>6</xdr:col>
      <xdr:colOff>419100</xdr:colOff>
      <xdr:row>21</xdr:row>
      <xdr:rowOff>123825</xdr:rowOff>
    </xdr:from>
    <xdr:to>
      <xdr:col>9</xdr:col>
      <xdr:colOff>238125</xdr:colOff>
      <xdr:row>24</xdr:row>
      <xdr:rowOff>28575</xdr:rowOff>
    </xdr:to>
    <xdr:sp macro="" textlink="'working sheet'!B14">
      <xdr:nvSpPr>
        <xdr:cNvPr id="82" name="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/>
      </xdr:nvSpPr>
      <xdr:spPr>
        <a:xfrm>
          <a:off x="4076700" y="4124325"/>
          <a:ext cx="1647825" cy="485775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E15DF41-DA73-4E1E-94A5-74158C4E760D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0.19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3</xdr:col>
      <xdr:colOff>514350</xdr:colOff>
      <xdr:row>20</xdr:row>
      <xdr:rowOff>1</xdr:rowOff>
    </xdr:from>
    <xdr:to>
      <xdr:col>6</xdr:col>
      <xdr:colOff>342899</xdr:colOff>
      <xdr:row>21</xdr:row>
      <xdr:rowOff>85726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 txBox="1"/>
      </xdr:nvSpPr>
      <xdr:spPr>
        <a:xfrm>
          <a:off x="2343150" y="3810001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Debt-to-Equity Ratio </a:t>
          </a:r>
        </a:p>
      </xdr:txBody>
    </xdr:sp>
    <xdr:clientData/>
  </xdr:twoCellAnchor>
  <xdr:twoCellAnchor>
    <xdr:from>
      <xdr:col>3</xdr:col>
      <xdr:colOff>523875</xdr:colOff>
      <xdr:row>21</xdr:row>
      <xdr:rowOff>114300</xdr:rowOff>
    </xdr:from>
    <xdr:to>
      <xdr:col>6</xdr:col>
      <xdr:colOff>342900</xdr:colOff>
      <xdr:row>24</xdr:row>
      <xdr:rowOff>19050</xdr:rowOff>
    </xdr:to>
    <xdr:sp macro="" textlink="'working sheet'!B20">
      <xdr:nvSpPr>
        <xdr:cNvPr id="84" name="Rectangl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/>
      </xdr:nvSpPr>
      <xdr:spPr>
        <a:xfrm>
          <a:off x="2352675" y="4114800"/>
          <a:ext cx="1647825" cy="485775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BA03D40-CC4B-408F-A5A3-4D425BB9094D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0.24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285750</xdr:colOff>
      <xdr:row>19</xdr:row>
      <xdr:rowOff>180976</xdr:rowOff>
    </xdr:from>
    <xdr:to>
      <xdr:col>12</xdr:col>
      <xdr:colOff>114299</xdr:colOff>
      <xdr:row>21</xdr:row>
      <xdr:rowOff>76201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/>
      </xdr:nvSpPr>
      <xdr:spPr>
        <a:xfrm>
          <a:off x="5772150" y="380047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Equity Ratio</a:t>
          </a:r>
        </a:p>
      </xdr:txBody>
    </xdr:sp>
    <xdr:clientData/>
  </xdr:twoCellAnchor>
  <xdr:twoCellAnchor>
    <xdr:from>
      <xdr:col>9</xdr:col>
      <xdr:colOff>285750</xdr:colOff>
      <xdr:row>21</xdr:row>
      <xdr:rowOff>123825</xdr:rowOff>
    </xdr:from>
    <xdr:to>
      <xdr:col>12</xdr:col>
      <xdr:colOff>104775</xdr:colOff>
      <xdr:row>24</xdr:row>
      <xdr:rowOff>28575</xdr:rowOff>
    </xdr:to>
    <xdr:sp macro="" textlink="'working sheet'!B21">
      <xdr:nvSpPr>
        <xdr:cNvPr id="86" name="Rectangl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/>
      </xdr:nvSpPr>
      <xdr:spPr>
        <a:xfrm>
          <a:off x="5772150" y="4124325"/>
          <a:ext cx="1647825" cy="485775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98BEED7-C7A9-478A-A56D-AFBEBD8C3316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0.79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142875</xdr:colOff>
      <xdr:row>19</xdr:row>
      <xdr:rowOff>180975</xdr:rowOff>
    </xdr:from>
    <xdr:to>
      <xdr:col>14</xdr:col>
      <xdr:colOff>485774</xdr:colOff>
      <xdr:row>21</xdr:row>
      <xdr:rowOff>76200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/>
      </xdr:nvSpPr>
      <xdr:spPr>
        <a:xfrm>
          <a:off x="7458075" y="3800475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AR Days</a:t>
          </a:r>
        </a:p>
      </xdr:txBody>
    </xdr:sp>
    <xdr:clientData/>
  </xdr:twoCellAnchor>
  <xdr:twoCellAnchor>
    <xdr:from>
      <xdr:col>12</xdr:col>
      <xdr:colOff>152400</xdr:colOff>
      <xdr:row>21</xdr:row>
      <xdr:rowOff>104774</xdr:rowOff>
    </xdr:from>
    <xdr:to>
      <xdr:col>14</xdr:col>
      <xdr:colOff>485775</xdr:colOff>
      <xdr:row>24</xdr:row>
      <xdr:rowOff>9524</xdr:rowOff>
    </xdr:to>
    <xdr:sp macro="" textlink="'working sheet'!B26">
      <xdr:nvSpPr>
        <xdr:cNvPr id="89" name="Rectangle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/>
      </xdr:nvSpPr>
      <xdr:spPr>
        <a:xfrm>
          <a:off x="7467600" y="4105274"/>
          <a:ext cx="1647825" cy="485775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47BCC1D-51A4-41E9-86A5-11EF739DCA62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158.17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542925</xdr:colOff>
      <xdr:row>20</xdr:row>
      <xdr:rowOff>0</xdr:rowOff>
    </xdr:from>
    <xdr:to>
      <xdr:col>15</xdr:col>
      <xdr:colOff>962025</xdr:colOff>
      <xdr:row>21</xdr:row>
      <xdr:rowOff>85725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 txBox="1"/>
      </xdr:nvSpPr>
      <xdr:spPr>
        <a:xfrm>
          <a:off x="9172575" y="3810000"/>
          <a:ext cx="12382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Inventory Days</a:t>
          </a:r>
        </a:p>
      </xdr:txBody>
    </xdr:sp>
    <xdr:clientData/>
  </xdr:twoCellAnchor>
  <xdr:twoCellAnchor>
    <xdr:from>
      <xdr:col>14</xdr:col>
      <xdr:colOff>542925</xdr:colOff>
      <xdr:row>21</xdr:row>
      <xdr:rowOff>123824</xdr:rowOff>
    </xdr:from>
    <xdr:to>
      <xdr:col>15</xdr:col>
      <xdr:colOff>954909</xdr:colOff>
      <xdr:row>24</xdr:row>
      <xdr:rowOff>0</xdr:rowOff>
    </xdr:to>
    <xdr:sp macro="" textlink="'working sheet'!B28">
      <xdr:nvSpPr>
        <xdr:cNvPr id="91" name="Rectangl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/>
      </xdr:nvSpPr>
      <xdr:spPr>
        <a:xfrm>
          <a:off x="9172575" y="4124324"/>
          <a:ext cx="1231134" cy="457201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D4F168C-FE63-4257-A0D2-21EDB63EBD81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1168.00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4"/>
  <sheetViews>
    <sheetView workbookViewId="0">
      <selection activeCell="B1" sqref="B1:C1"/>
    </sheetView>
  </sheetViews>
  <sheetFormatPr defaultColWidth="9.109375" defaultRowHeight="15.6" x14ac:dyDescent="0.3"/>
  <cols>
    <col min="1" max="1" width="4.109375" style="51" customWidth="1"/>
    <col min="2" max="2" width="52.6640625" style="41" customWidth="1"/>
    <col min="3" max="3" width="19.6640625" style="51" customWidth="1"/>
    <col min="4" max="6" width="9.109375" style="51"/>
    <col min="7" max="7" width="51.6640625" style="51" customWidth="1"/>
    <col min="8" max="16384" width="9.109375" style="51"/>
  </cols>
  <sheetData>
    <row r="1" spans="2:3" s="52" customFormat="1" ht="27.75" customHeight="1" x14ac:dyDescent="0.4">
      <c r="B1" s="142" t="s">
        <v>4</v>
      </c>
      <c r="C1" s="142"/>
    </row>
    <row r="2" spans="2:3" x14ac:dyDescent="0.3">
      <c r="B2" s="143" t="s">
        <v>144</v>
      </c>
      <c r="C2" s="143"/>
    </row>
    <row r="4" spans="2:3" x14ac:dyDescent="0.3">
      <c r="B4" s="42" t="s">
        <v>141</v>
      </c>
      <c r="C4" s="43">
        <v>600000</v>
      </c>
    </row>
    <row r="5" spans="2:3" x14ac:dyDescent="0.3">
      <c r="B5" s="42" t="s">
        <v>1</v>
      </c>
      <c r="C5" s="43">
        <v>100000</v>
      </c>
    </row>
    <row r="6" spans="2:3" x14ac:dyDescent="0.3">
      <c r="B6" s="109" t="s">
        <v>2</v>
      </c>
      <c r="C6" s="110">
        <f>C4-C5</f>
        <v>500000</v>
      </c>
    </row>
    <row r="7" spans="2:3" x14ac:dyDescent="0.3">
      <c r="B7" s="42" t="s">
        <v>3</v>
      </c>
      <c r="C7" s="43">
        <v>-100000</v>
      </c>
    </row>
    <row r="8" spans="2:3" x14ac:dyDescent="0.3">
      <c r="B8" s="42" t="s">
        <v>36</v>
      </c>
      <c r="C8" s="43">
        <v>-70000</v>
      </c>
    </row>
    <row r="9" spans="2:3" x14ac:dyDescent="0.3">
      <c r="B9" s="44" t="s">
        <v>37</v>
      </c>
      <c r="C9" s="43">
        <v>-20000</v>
      </c>
    </row>
    <row r="10" spans="2:3" x14ac:dyDescent="0.3">
      <c r="B10" s="42" t="s">
        <v>88</v>
      </c>
      <c r="C10" s="43">
        <v>-2000</v>
      </c>
    </row>
    <row r="11" spans="2:3" x14ac:dyDescent="0.3">
      <c r="B11" s="45" t="s">
        <v>34</v>
      </c>
      <c r="C11" s="43">
        <v>-3000</v>
      </c>
    </row>
    <row r="12" spans="2:3" x14ac:dyDescent="0.3">
      <c r="B12" s="42" t="s">
        <v>35</v>
      </c>
      <c r="C12" s="43">
        <v>444</v>
      </c>
    </row>
    <row r="13" spans="2:3" x14ac:dyDescent="0.3">
      <c r="B13" s="42" t="s">
        <v>38</v>
      </c>
      <c r="C13" s="43">
        <v>0</v>
      </c>
    </row>
    <row r="14" spans="2:3" x14ac:dyDescent="0.3">
      <c r="B14" s="42" t="s">
        <v>33</v>
      </c>
      <c r="C14" s="43">
        <v>5555</v>
      </c>
    </row>
    <row r="15" spans="2:3" ht="16.2" thickBot="1" x14ac:dyDescent="0.35">
      <c r="B15" s="46" t="s">
        <v>142</v>
      </c>
      <c r="C15" s="47">
        <v>1200</v>
      </c>
    </row>
    <row r="16" spans="2:3" ht="16.2" thickBot="1" x14ac:dyDescent="0.35">
      <c r="B16" s="48" t="s">
        <v>85</v>
      </c>
      <c r="C16" s="49">
        <f>SUM(C7:C15)</f>
        <v>-187801</v>
      </c>
    </row>
    <row r="17" spans="2:3" x14ac:dyDescent="0.3">
      <c r="B17" s="111" t="s">
        <v>5</v>
      </c>
      <c r="C17" s="112">
        <f>C6+C16</f>
        <v>312199</v>
      </c>
    </row>
    <row r="18" spans="2:3" x14ac:dyDescent="0.3">
      <c r="B18" s="50" t="s">
        <v>86</v>
      </c>
      <c r="C18" s="43">
        <v>12000</v>
      </c>
    </row>
    <row r="19" spans="2:3" x14ac:dyDescent="0.3">
      <c r="B19" s="50"/>
      <c r="C19" s="43"/>
    </row>
    <row r="20" spans="2:3" x14ac:dyDescent="0.3">
      <c r="B20" s="109" t="s">
        <v>6</v>
      </c>
      <c r="C20" s="110">
        <f>C17-SUM(C18:C19)</f>
        <v>300199</v>
      </c>
    </row>
    <row r="21" spans="2:3" x14ac:dyDescent="0.3">
      <c r="B21" s="42" t="s">
        <v>7</v>
      </c>
      <c r="C21" s="43">
        <v>-4444</v>
      </c>
    </row>
    <row r="22" spans="2:3" x14ac:dyDescent="0.3">
      <c r="B22" s="42" t="s">
        <v>8</v>
      </c>
      <c r="C22" s="43">
        <v>1000</v>
      </c>
    </row>
    <row r="23" spans="2:3" x14ac:dyDescent="0.3">
      <c r="B23" s="42"/>
      <c r="C23" s="43"/>
    </row>
    <row r="24" spans="2:3" x14ac:dyDescent="0.3">
      <c r="B24" s="109" t="s">
        <v>143</v>
      </c>
      <c r="C24" s="110">
        <f>C20+SUM(C21:C23)</f>
        <v>296755</v>
      </c>
    </row>
  </sheetData>
  <mergeCells count="2">
    <mergeCell ref="B1:C1"/>
    <mergeCell ref="B2:C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zoomScaleNormal="100" workbookViewId="0">
      <selection activeCell="C3" sqref="C3"/>
    </sheetView>
  </sheetViews>
  <sheetFormatPr defaultColWidth="9.109375" defaultRowHeight="14.4" x14ac:dyDescent="0.3"/>
  <cols>
    <col min="1" max="1" width="4.44140625" style="77" customWidth="1"/>
    <col min="2" max="2" width="49.44140625" style="76" customWidth="1"/>
    <col min="3" max="3" width="13.33203125" style="77" bestFit="1" customWidth="1"/>
    <col min="4" max="5" width="9.109375" style="77"/>
    <col min="6" max="6" width="67.44140625" style="77" customWidth="1"/>
    <col min="7" max="16384" width="9.109375" style="77"/>
  </cols>
  <sheetData>
    <row r="1" spans="2:8" x14ac:dyDescent="0.3">
      <c r="H1" s="78"/>
    </row>
    <row r="2" spans="2:8" x14ac:dyDescent="0.3">
      <c r="B2" s="144" t="s">
        <v>139</v>
      </c>
      <c r="C2" s="145"/>
    </row>
    <row r="4" spans="2:8" x14ac:dyDescent="0.3">
      <c r="B4" s="87" t="s">
        <v>10</v>
      </c>
      <c r="C4" s="89"/>
    </row>
    <row r="5" spans="2:8" x14ac:dyDescent="0.3">
      <c r="B5" s="83" t="s">
        <v>130</v>
      </c>
      <c r="C5" s="84">
        <v>400000</v>
      </c>
    </row>
    <row r="6" spans="2:8" x14ac:dyDescent="0.3">
      <c r="B6" s="83" t="s">
        <v>76</v>
      </c>
      <c r="C6" s="84">
        <v>300000</v>
      </c>
    </row>
    <row r="7" spans="2:8" x14ac:dyDescent="0.3">
      <c r="B7" s="83" t="s">
        <v>96</v>
      </c>
      <c r="C7" s="84">
        <v>280000</v>
      </c>
    </row>
    <row r="8" spans="2:8" x14ac:dyDescent="0.3">
      <c r="B8" s="87" t="s">
        <v>11</v>
      </c>
      <c r="C8" s="88">
        <f>SUM(C5:C7)</f>
        <v>980000</v>
      </c>
    </row>
    <row r="9" spans="2:8" ht="8.25" customHeight="1" x14ac:dyDescent="0.3">
      <c r="B9" s="107"/>
      <c r="C9" s="82"/>
    </row>
    <row r="10" spans="2:8" ht="15.6" x14ac:dyDescent="0.3">
      <c r="B10" s="108" t="s">
        <v>140</v>
      </c>
      <c r="C10" s="89"/>
    </row>
    <row r="11" spans="2:8" x14ac:dyDescent="0.3">
      <c r="B11" s="83" t="s">
        <v>13</v>
      </c>
      <c r="C11" s="84">
        <v>296755</v>
      </c>
    </row>
    <row r="12" spans="2:8" x14ac:dyDescent="0.3">
      <c r="B12" s="83" t="s">
        <v>12</v>
      </c>
      <c r="C12" s="84">
        <v>320000</v>
      </c>
    </row>
    <row r="13" spans="2:8" x14ac:dyDescent="0.3">
      <c r="B13" s="83" t="s">
        <v>89</v>
      </c>
      <c r="C13" s="84">
        <v>260000</v>
      </c>
    </row>
    <row r="14" spans="2:8" x14ac:dyDescent="0.3">
      <c r="B14" s="83" t="s">
        <v>136</v>
      </c>
      <c r="C14" s="84">
        <v>39755</v>
      </c>
      <c r="E14" s="81"/>
    </row>
    <row r="15" spans="2:8" x14ac:dyDescent="0.3">
      <c r="B15" s="83" t="s">
        <v>61</v>
      </c>
      <c r="C15" s="84">
        <v>2000</v>
      </c>
    </row>
    <row r="16" spans="2:8" ht="15.6" x14ac:dyDescent="0.3">
      <c r="B16" s="90" t="s">
        <v>14</v>
      </c>
      <c r="C16" s="88">
        <f>SUM(C11:C15)</f>
        <v>918510</v>
      </c>
    </row>
    <row r="17" spans="2:3" ht="15.6" x14ac:dyDescent="0.3">
      <c r="B17" s="91" t="s">
        <v>15</v>
      </c>
      <c r="C17" s="92">
        <f>C8+C16</f>
        <v>1898510</v>
      </c>
    </row>
    <row r="18" spans="2:3" ht="15.6" x14ac:dyDescent="0.3">
      <c r="B18" s="90" t="s">
        <v>131</v>
      </c>
      <c r="C18" s="89"/>
    </row>
    <row r="19" spans="2:3" x14ac:dyDescent="0.3">
      <c r="B19" s="83" t="s">
        <v>16</v>
      </c>
      <c r="C19" s="84">
        <v>220000</v>
      </c>
    </row>
    <row r="20" spans="2:3" x14ac:dyDescent="0.3">
      <c r="B20" s="83" t="s">
        <v>0</v>
      </c>
      <c r="C20" s="84">
        <v>30000</v>
      </c>
    </row>
    <row r="21" spans="2:3" x14ac:dyDescent="0.3">
      <c r="B21" s="83" t="s">
        <v>137</v>
      </c>
      <c r="C21" s="84">
        <v>5000</v>
      </c>
    </row>
    <row r="22" spans="2:3" x14ac:dyDescent="0.3">
      <c r="B22" s="83"/>
      <c r="C22" s="84"/>
    </row>
    <row r="23" spans="2:3" x14ac:dyDescent="0.3">
      <c r="B23" s="79"/>
      <c r="C23" s="80"/>
    </row>
    <row r="24" spans="2:3" ht="15.6" x14ac:dyDescent="0.3">
      <c r="B24" s="90" t="s">
        <v>17</v>
      </c>
      <c r="C24" s="88">
        <f>SUM(C19:C21)</f>
        <v>255000</v>
      </c>
    </row>
    <row r="25" spans="2:3" x14ac:dyDescent="0.3">
      <c r="B25" s="93" t="s">
        <v>18</v>
      </c>
      <c r="C25" s="94">
        <f>C16-C24</f>
        <v>663510</v>
      </c>
    </row>
    <row r="26" spans="2:3" x14ac:dyDescent="0.3">
      <c r="B26" s="95" t="s">
        <v>19</v>
      </c>
      <c r="C26" s="88">
        <f>C8+C25</f>
        <v>1643510</v>
      </c>
    </row>
    <row r="27" spans="2:3" x14ac:dyDescent="0.3">
      <c r="B27" s="85" t="s">
        <v>23</v>
      </c>
      <c r="C27" s="86"/>
    </row>
    <row r="28" spans="2:3" ht="15" thickBot="1" x14ac:dyDescent="0.35">
      <c r="B28" s="101" t="s">
        <v>24</v>
      </c>
      <c r="C28" s="102">
        <v>100000</v>
      </c>
    </row>
    <row r="29" spans="2:3" ht="15" thickBot="1" x14ac:dyDescent="0.35">
      <c r="B29" s="105" t="s">
        <v>23</v>
      </c>
      <c r="C29" s="106">
        <f>SUM(C28)</f>
        <v>100000</v>
      </c>
    </row>
    <row r="30" spans="2:3" x14ac:dyDescent="0.3">
      <c r="B30" s="103" t="s">
        <v>20</v>
      </c>
      <c r="C30" s="104"/>
    </row>
    <row r="31" spans="2:3" x14ac:dyDescent="0.3">
      <c r="B31" s="83" t="s">
        <v>21</v>
      </c>
      <c r="C31" s="84">
        <v>1000000</v>
      </c>
    </row>
    <row r="32" spans="2:3" x14ac:dyDescent="0.3">
      <c r="B32" s="83" t="s">
        <v>133</v>
      </c>
      <c r="C32" s="84">
        <v>200000</v>
      </c>
    </row>
    <row r="33" spans="2:3" x14ac:dyDescent="0.3">
      <c r="B33" s="83" t="s">
        <v>22</v>
      </c>
      <c r="C33" s="84">
        <f>IS!C24</f>
        <v>296755</v>
      </c>
    </row>
    <row r="34" spans="2:3" x14ac:dyDescent="0.3">
      <c r="B34" s="83"/>
      <c r="C34" s="84"/>
    </row>
    <row r="35" spans="2:3" x14ac:dyDescent="0.3">
      <c r="B35" s="95" t="s">
        <v>134</v>
      </c>
      <c r="C35" s="88">
        <f>SUM(C31:C34)</f>
        <v>1496755</v>
      </c>
    </row>
    <row r="36" spans="2:3" x14ac:dyDescent="0.3">
      <c r="B36" s="95" t="s">
        <v>132</v>
      </c>
      <c r="C36" s="88">
        <f>C24+C29</f>
        <v>355000</v>
      </c>
    </row>
    <row r="37" spans="2:3" x14ac:dyDescent="0.3">
      <c r="B37" s="96" t="s">
        <v>135</v>
      </c>
      <c r="C37" s="97">
        <f>C35+C36</f>
        <v>1851755</v>
      </c>
    </row>
    <row r="38" spans="2:3" x14ac:dyDescent="0.3">
      <c r="B38" s="98" t="s">
        <v>25</v>
      </c>
      <c r="C38" s="92">
        <f>C17</f>
        <v>1898510</v>
      </c>
    </row>
    <row r="39" spans="2:3" x14ac:dyDescent="0.3">
      <c r="B39" s="99" t="s">
        <v>138</v>
      </c>
      <c r="C39" s="100" t="b">
        <f>C37=C38</f>
        <v>0</v>
      </c>
    </row>
    <row r="41" spans="2:3" x14ac:dyDescent="0.3">
      <c r="C41" s="81"/>
    </row>
  </sheetData>
  <mergeCells count="1">
    <mergeCell ref="B2:C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1"/>
  <sheetViews>
    <sheetView tabSelected="1" workbookViewId="0">
      <selection activeCell="E17" sqref="E17"/>
    </sheetView>
  </sheetViews>
  <sheetFormatPr defaultRowHeight="14.4" x14ac:dyDescent="0.3"/>
  <cols>
    <col min="1" max="1" width="35.109375" bestFit="1" customWidth="1"/>
    <col min="2" max="2" width="13.109375" customWidth="1"/>
    <col min="7" max="7" width="41.88671875" customWidth="1"/>
    <col min="8" max="8" width="13.33203125" style="4" bestFit="1" customWidth="1"/>
    <col min="9" max="9" width="12.5546875" style="4" bestFit="1" customWidth="1"/>
  </cols>
  <sheetData>
    <row r="1" spans="1:9" ht="18" customHeight="1" thickBot="1" x14ac:dyDescent="0.35"/>
    <row r="2" spans="1:9" ht="18.600000000000001" thickBot="1" x14ac:dyDescent="0.4">
      <c r="A2" s="148" t="s">
        <v>126</v>
      </c>
      <c r="B2" s="149"/>
      <c r="G2" s="156" t="s">
        <v>126</v>
      </c>
      <c r="H2" s="157"/>
      <c r="I2" s="158"/>
    </row>
    <row r="3" spans="1:9" ht="15" thickBot="1" x14ac:dyDescent="0.35">
      <c r="A3" s="118" t="s">
        <v>50</v>
      </c>
      <c r="B3" s="119">
        <f>I4</f>
        <v>3.6019999999999999</v>
      </c>
      <c r="G3" s="17" t="s">
        <v>50</v>
      </c>
      <c r="H3" s="15" t="s">
        <v>48</v>
      </c>
      <c r="I3" s="15" t="s">
        <v>49</v>
      </c>
    </row>
    <row r="4" spans="1:9" ht="15" thickBot="1" x14ac:dyDescent="0.35">
      <c r="A4" s="114" t="s">
        <v>83</v>
      </c>
      <c r="B4" s="115">
        <f>I8</f>
        <v>2.1911960784313727</v>
      </c>
      <c r="G4" s="16" t="s">
        <v>26</v>
      </c>
      <c r="H4" s="14">
        <f>FP!C16</f>
        <v>918510</v>
      </c>
      <c r="I4" s="64">
        <f>H4/H5</f>
        <v>3.6019999999999999</v>
      </c>
    </row>
    <row r="5" spans="1:9" ht="15" thickBot="1" x14ac:dyDescent="0.35">
      <c r="A5" s="120" t="s">
        <v>82</v>
      </c>
      <c r="B5" s="121">
        <f>I13</f>
        <v>1.1637450980392157</v>
      </c>
      <c r="G5" s="8" t="s">
        <v>27</v>
      </c>
      <c r="H5" s="6">
        <f>FP!C24</f>
        <v>255000</v>
      </c>
      <c r="I5" s="65"/>
    </row>
    <row r="6" spans="1:9" ht="15" thickBot="1" x14ac:dyDescent="0.35">
      <c r="A6" s="114" t="s">
        <v>47</v>
      </c>
      <c r="B6" s="116">
        <f>I30</f>
        <v>700.74336206896544</v>
      </c>
      <c r="G6" s="2"/>
      <c r="H6" s="3"/>
      <c r="I6" s="2"/>
    </row>
    <row r="7" spans="1:9" ht="15" thickBot="1" x14ac:dyDescent="0.35">
      <c r="A7" s="122" t="s">
        <v>78</v>
      </c>
      <c r="B7" s="123">
        <f>I37</f>
        <v>0.9891833333333333</v>
      </c>
      <c r="G7" s="17" t="s">
        <v>83</v>
      </c>
      <c r="H7" s="19" t="s">
        <v>48</v>
      </c>
      <c r="I7" s="19" t="s">
        <v>49</v>
      </c>
    </row>
    <row r="8" spans="1:9" ht="15" thickBot="1" x14ac:dyDescent="0.35">
      <c r="A8" s="113" t="s">
        <v>79</v>
      </c>
      <c r="B8" s="117">
        <f>I45</f>
        <v>26.016583333333333</v>
      </c>
      <c r="G8" s="20" t="s">
        <v>28</v>
      </c>
      <c r="H8" s="14">
        <f>FP!C11+FP!C13+FP!C15</f>
        <v>558755</v>
      </c>
      <c r="I8" s="53">
        <f>H8/H9</f>
        <v>2.1911960784313727</v>
      </c>
    </row>
    <row r="9" spans="1:9" ht="15" thickBot="1" x14ac:dyDescent="0.35">
      <c r="G9" s="5" t="s">
        <v>27</v>
      </c>
      <c r="H9" s="6">
        <f>FP!C24</f>
        <v>255000</v>
      </c>
      <c r="I9" s="7"/>
    </row>
    <row r="10" spans="1:9" ht="15" thickBot="1" x14ac:dyDescent="0.35">
      <c r="H10"/>
    </row>
    <row r="11" spans="1:9" ht="18" customHeight="1" thickBot="1" x14ac:dyDescent="0.4">
      <c r="A11" s="146" t="s">
        <v>127</v>
      </c>
      <c r="B11" s="147"/>
      <c r="H11"/>
    </row>
    <row r="12" spans="1:9" ht="15" thickBot="1" x14ac:dyDescent="0.35">
      <c r="A12" s="123" t="s">
        <v>93</v>
      </c>
      <c r="B12" s="124">
        <f>I54</f>
        <v>0.19826558120734522</v>
      </c>
      <c r="G12" s="22" t="s">
        <v>82</v>
      </c>
      <c r="H12" s="19" t="s">
        <v>48</v>
      </c>
      <c r="I12" s="19" t="s">
        <v>49</v>
      </c>
    </row>
    <row r="13" spans="1:9" ht="15" thickBot="1" x14ac:dyDescent="0.35">
      <c r="A13" s="117" t="s">
        <v>97</v>
      </c>
      <c r="B13" s="127">
        <f>I61</f>
        <v>0.15630942159904346</v>
      </c>
      <c r="G13" s="21" t="s">
        <v>29</v>
      </c>
      <c r="H13" s="14">
        <f>FP!C11</f>
        <v>296755</v>
      </c>
      <c r="I13" s="18">
        <f>H13/H14</f>
        <v>1.1637450980392157</v>
      </c>
    </row>
    <row r="14" spans="1:9" ht="15" thickBot="1" x14ac:dyDescent="0.35">
      <c r="A14" s="123" t="s">
        <v>98</v>
      </c>
      <c r="B14" s="125">
        <f>I69</f>
        <v>0.18995868598304846</v>
      </c>
      <c r="G14" s="5" t="s">
        <v>27</v>
      </c>
      <c r="H14" s="6">
        <f>FP!C24</f>
        <v>255000</v>
      </c>
      <c r="I14" s="7"/>
    </row>
    <row r="15" spans="1:9" ht="15" thickBot="1" x14ac:dyDescent="0.35">
      <c r="A15" s="117" t="s">
        <v>103</v>
      </c>
      <c r="B15" s="127">
        <f>I76</f>
        <v>0.83333333333333337</v>
      </c>
      <c r="G15" s="1"/>
      <c r="H15" s="1"/>
      <c r="I15" s="1"/>
    </row>
    <row r="16" spans="1:9" ht="15" thickBot="1" x14ac:dyDescent="0.35">
      <c r="A16" s="123" t="s">
        <v>106</v>
      </c>
      <c r="B16" s="125">
        <f>I83</f>
        <v>0.49459166666666665</v>
      </c>
      <c r="H16" s="1"/>
      <c r="I16" s="1"/>
    </row>
    <row r="17" spans="1:9" ht="15" thickBot="1" x14ac:dyDescent="0.35">
      <c r="G17" s="17" t="s">
        <v>47</v>
      </c>
      <c r="H17" s="19" t="s">
        <v>48</v>
      </c>
      <c r="I17" s="19" t="s">
        <v>49</v>
      </c>
    </row>
    <row r="18" spans="1:9" ht="15" thickBot="1" x14ac:dyDescent="0.35">
      <c r="G18" s="10" t="s">
        <v>31</v>
      </c>
      <c r="H18" s="40">
        <f>FP!C11</f>
        <v>296755</v>
      </c>
      <c r="I18" s="66"/>
    </row>
    <row r="19" spans="1:9" ht="18.600000000000001" thickBot="1" x14ac:dyDescent="0.4">
      <c r="A19" s="148" t="s">
        <v>128</v>
      </c>
      <c r="B19" s="149"/>
      <c r="G19" s="11" t="s">
        <v>30</v>
      </c>
      <c r="H19" s="40">
        <f>FP!C13</f>
        <v>260000</v>
      </c>
      <c r="I19" s="66"/>
    </row>
    <row r="20" spans="1:9" ht="15" thickBot="1" x14ac:dyDescent="0.35">
      <c r="A20" s="123" t="s">
        <v>108</v>
      </c>
      <c r="B20" s="126">
        <f>I92</f>
        <v>0.23717976555949372</v>
      </c>
      <c r="G20" s="9" t="s">
        <v>32</v>
      </c>
      <c r="H20" s="40"/>
      <c r="I20" s="66"/>
    </row>
    <row r="21" spans="1:9" ht="15" thickBot="1" x14ac:dyDescent="0.35">
      <c r="A21" s="117" t="s">
        <v>112</v>
      </c>
      <c r="B21" s="75">
        <f>I99</f>
        <v>0.78838404854333133</v>
      </c>
      <c r="G21" s="12" t="s">
        <v>39</v>
      </c>
      <c r="H21" s="56"/>
      <c r="I21" s="54">
        <f>SUM(H18:H20)</f>
        <v>556755</v>
      </c>
    </row>
    <row r="22" spans="1:9" x14ac:dyDescent="0.3">
      <c r="G22" s="9"/>
      <c r="H22" s="40"/>
      <c r="I22" s="66"/>
    </row>
    <row r="23" spans="1:9" ht="15" thickBot="1" x14ac:dyDescent="0.35">
      <c r="G23" s="9" t="s">
        <v>40</v>
      </c>
      <c r="H23" s="40">
        <f>IS!C5</f>
        <v>100000</v>
      </c>
      <c r="I23" s="66"/>
    </row>
    <row r="24" spans="1:9" ht="18.600000000000001" thickBot="1" x14ac:dyDescent="0.4">
      <c r="A24" s="148" t="s">
        <v>129</v>
      </c>
      <c r="B24" s="149"/>
      <c r="G24" s="9" t="s">
        <v>43</v>
      </c>
      <c r="H24" s="40">
        <f>IS!C7*-1</f>
        <v>100000</v>
      </c>
      <c r="I24" s="66"/>
    </row>
    <row r="25" spans="1:9" ht="15" thickBot="1" x14ac:dyDescent="0.35">
      <c r="A25" s="123" t="s">
        <v>114</v>
      </c>
      <c r="B25" s="125">
        <f>I109</f>
        <v>2.3076923076923075</v>
      </c>
      <c r="G25" s="9" t="s">
        <v>41</v>
      </c>
      <c r="H25" s="40">
        <f>IS!C8*-1</f>
        <v>70000</v>
      </c>
      <c r="I25" s="66"/>
    </row>
    <row r="26" spans="1:9" ht="15" thickBot="1" x14ac:dyDescent="0.35">
      <c r="A26" s="117" t="s">
        <v>117</v>
      </c>
      <c r="B26" s="116">
        <f>I116</f>
        <v>158.16666666666669</v>
      </c>
      <c r="G26" s="9" t="s">
        <v>42</v>
      </c>
      <c r="H26" s="40">
        <f>IS!C9*-1</f>
        <v>20000</v>
      </c>
      <c r="I26" s="66"/>
    </row>
    <row r="27" spans="1:9" ht="15" thickBot="1" x14ac:dyDescent="0.35">
      <c r="A27" s="123" t="s">
        <v>121</v>
      </c>
      <c r="B27" s="125">
        <f>I123</f>
        <v>0.3125</v>
      </c>
      <c r="G27" s="9" t="s">
        <v>45</v>
      </c>
      <c r="H27" s="40">
        <f>SUM(H23:H26)</f>
        <v>290000</v>
      </c>
      <c r="I27" s="66"/>
    </row>
    <row r="28" spans="1:9" ht="15" thickBot="1" x14ac:dyDescent="0.35">
      <c r="A28" s="117" t="s">
        <v>125</v>
      </c>
      <c r="B28" s="116">
        <f>I131</f>
        <v>1168</v>
      </c>
      <c r="G28" s="12" t="s">
        <v>44</v>
      </c>
      <c r="H28" s="13"/>
      <c r="I28" s="37">
        <f>H27/365</f>
        <v>794.52054794520552</v>
      </c>
    </row>
    <row r="29" spans="1:9" ht="15" thickBot="1" x14ac:dyDescent="0.35">
      <c r="G29" s="9"/>
      <c r="I29" s="66"/>
    </row>
    <row r="30" spans="1:9" ht="15" thickBot="1" x14ac:dyDescent="0.35">
      <c r="G30" s="36" t="s">
        <v>46</v>
      </c>
      <c r="H30" s="35" t="s">
        <v>92</v>
      </c>
      <c r="I30" s="55">
        <f>I21/I28</f>
        <v>700.74336206896544</v>
      </c>
    </row>
    <row r="31" spans="1:9" x14ac:dyDescent="0.3">
      <c r="G31" s="1"/>
    </row>
    <row r="33" spans="7:10" ht="15" thickBot="1" x14ac:dyDescent="0.35"/>
    <row r="34" spans="7:10" ht="15" thickBot="1" x14ac:dyDescent="0.35">
      <c r="G34" s="34" t="s">
        <v>78</v>
      </c>
      <c r="H34" s="19" t="s">
        <v>48</v>
      </c>
      <c r="I34" s="19" t="s">
        <v>49</v>
      </c>
    </row>
    <row r="35" spans="7:10" x14ac:dyDescent="0.3">
      <c r="G35" s="9" t="s">
        <v>75</v>
      </c>
      <c r="H35" s="4">
        <f>'Cash flow'!B20</f>
        <v>296755</v>
      </c>
      <c r="I35" s="66"/>
    </row>
    <row r="36" spans="7:10" ht="15" thickBot="1" x14ac:dyDescent="0.35">
      <c r="G36" s="9" t="s">
        <v>87</v>
      </c>
      <c r="H36" s="4">
        <f>FP!C6</f>
        <v>300000</v>
      </c>
      <c r="I36" s="66"/>
    </row>
    <row r="37" spans="7:10" ht="15" thickBot="1" x14ac:dyDescent="0.35">
      <c r="G37" s="38" t="s">
        <v>77</v>
      </c>
      <c r="H37" s="35"/>
      <c r="I37" s="39">
        <f>H35/H36</f>
        <v>0.9891833333333333</v>
      </c>
    </row>
    <row r="40" spans="7:10" ht="15" thickBot="1" x14ac:dyDescent="0.35">
      <c r="J40" s="33"/>
    </row>
    <row r="41" spans="7:10" ht="15" thickBot="1" x14ac:dyDescent="0.35">
      <c r="G41" s="34" t="s">
        <v>79</v>
      </c>
      <c r="H41" s="19" t="s">
        <v>48</v>
      </c>
      <c r="I41" s="19" t="s">
        <v>49</v>
      </c>
    </row>
    <row r="42" spans="7:10" x14ac:dyDescent="0.3">
      <c r="G42" s="9"/>
      <c r="I42" s="66"/>
    </row>
    <row r="43" spans="7:10" x14ac:dyDescent="0.3">
      <c r="G43" s="9" t="s">
        <v>81</v>
      </c>
      <c r="H43" s="40">
        <f>IS!C17</f>
        <v>312199</v>
      </c>
      <c r="I43" s="66"/>
    </row>
    <row r="44" spans="7:10" ht="15" thickBot="1" x14ac:dyDescent="0.35">
      <c r="G44" s="9" t="s">
        <v>80</v>
      </c>
      <c r="H44" s="40">
        <f>IS!C18</f>
        <v>12000</v>
      </c>
      <c r="I44" s="66"/>
    </row>
    <row r="45" spans="7:10" ht="15" thickBot="1" x14ac:dyDescent="0.35">
      <c r="G45" s="34" t="s">
        <v>84</v>
      </c>
      <c r="H45" s="35"/>
      <c r="I45" s="39">
        <f>H43/H44</f>
        <v>26.016583333333333</v>
      </c>
    </row>
    <row r="48" spans="7:10" ht="15" thickBot="1" x14ac:dyDescent="0.35"/>
    <row r="49" spans="7:9" ht="18.600000000000001" thickBot="1" x14ac:dyDescent="0.4">
      <c r="G49" s="150" t="s">
        <v>127</v>
      </c>
      <c r="H49" s="151"/>
      <c r="I49" s="152"/>
    </row>
    <row r="50" spans="7:9" ht="15" thickBot="1" x14ac:dyDescent="0.35"/>
    <row r="51" spans="7:9" ht="15" thickBot="1" x14ac:dyDescent="0.35">
      <c r="G51" s="34" t="s">
        <v>93</v>
      </c>
      <c r="H51" s="58" t="s">
        <v>48</v>
      </c>
      <c r="I51" s="39"/>
    </row>
    <row r="52" spans="7:9" x14ac:dyDescent="0.3">
      <c r="G52" s="9" t="s">
        <v>94</v>
      </c>
      <c r="H52" s="40">
        <f>IS!C24</f>
        <v>296755</v>
      </c>
      <c r="I52" s="66"/>
    </row>
    <row r="53" spans="7:9" ht="15" thickBot="1" x14ac:dyDescent="0.35">
      <c r="G53" s="9" t="s">
        <v>95</v>
      </c>
      <c r="H53" s="40">
        <f>FP!C35</f>
        <v>1496755</v>
      </c>
      <c r="I53" s="66"/>
    </row>
    <row r="54" spans="7:9" ht="15" thickBot="1" x14ac:dyDescent="0.35">
      <c r="G54" s="34"/>
      <c r="H54" s="60"/>
      <c r="I54" s="62">
        <f>H52/H53</f>
        <v>0.19826558120734522</v>
      </c>
    </row>
    <row r="57" spans="7:9" ht="15" thickBot="1" x14ac:dyDescent="0.35"/>
    <row r="58" spans="7:9" ht="15" thickBot="1" x14ac:dyDescent="0.35">
      <c r="G58" s="34" t="s">
        <v>97</v>
      </c>
      <c r="H58" s="58" t="s">
        <v>48</v>
      </c>
      <c r="I58" s="58"/>
    </row>
    <row r="59" spans="7:9" x14ac:dyDescent="0.3">
      <c r="G59" s="9" t="s">
        <v>94</v>
      </c>
      <c r="H59" s="57">
        <f>IS!C24</f>
        <v>296755</v>
      </c>
      <c r="I59" s="66"/>
    </row>
    <row r="60" spans="7:9" ht="15" thickBot="1" x14ac:dyDescent="0.35">
      <c r="G60" s="9" t="s">
        <v>15</v>
      </c>
      <c r="H60" s="57">
        <f>FP!C17</f>
        <v>1898510</v>
      </c>
      <c r="I60" s="66"/>
    </row>
    <row r="61" spans="7:9" ht="15" thickBot="1" x14ac:dyDescent="0.35">
      <c r="G61" s="59"/>
      <c r="H61" s="60"/>
      <c r="I61" s="61">
        <f>H59/H60</f>
        <v>0.15630942159904346</v>
      </c>
    </row>
    <row r="63" spans="7:9" ht="15" thickBot="1" x14ac:dyDescent="0.35"/>
    <row r="64" spans="7:9" ht="15" thickBot="1" x14ac:dyDescent="0.35">
      <c r="G64" s="59" t="s">
        <v>98</v>
      </c>
      <c r="H64" s="58" t="s">
        <v>48</v>
      </c>
      <c r="I64" s="39"/>
    </row>
    <row r="65" spans="7:9" x14ac:dyDescent="0.3">
      <c r="G65" s="9" t="s">
        <v>99</v>
      </c>
      <c r="H65" s="40">
        <f>IS!C17</f>
        <v>312199</v>
      </c>
      <c r="I65" s="66"/>
    </row>
    <row r="66" spans="7:9" x14ac:dyDescent="0.3">
      <c r="G66" s="9" t="s">
        <v>100</v>
      </c>
      <c r="H66" s="40">
        <f>FP!C17-FP!C24</f>
        <v>1643510</v>
      </c>
      <c r="I66" s="66"/>
    </row>
    <row r="67" spans="7:9" x14ac:dyDescent="0.3">
      <c r="G67" s="9" t="s">
        <v>101</v>
      </c>
      <c r="H67" s="40"/>
      <c r="I67" s="66"/>
    </row>
    <row r="68" spans="7:9" ht="15" thickBot="1" x14ac:dyDescent="0.35">
      <c r="G68" s="9"/>
      <c r="H68" s="40"/>
      <c r="I68" s="66"/>
    </row>
    <row r="69" spans="7:9" ht="15" thickBot="1" x14ac:dyDescent="0.35">
      <c r="G69" s="59" t="s">
        <v>102</v>
      </c>
      <c r="H69" s="67"/>
      <c r="I69" s="68">
        <f>H65/H66</f>
        <v>0.18995868598304846</v>
      </c>
    </row>
    <row r="70" spans="7:9" x14ac:dyDescent="0.3">
      <c r="H70" s="63"/>
    </row>
    <row r="71" spans="7:9" ht="15" thickBot="1" x14ac:dyDescent="0.35">
      <c r="H71" s="63"/>
    </row>
    <row r="72" spans="7:9" ht="15" thickBot="1" x14ac:dyDescent="0.35">
      <c r="G72" s="59" t="s">
        <v>103</v>
      </c>
      <c r="H72" s="58" t="s">
        <v>48</v>
      </c>
      <c r="I72" s="39"/>
    </row>
    <row r="73" spans="7:9" x14ac:dyDescent="0.3">
      <c r="G73" s="9" t="s">
        <v>2</v>
      </c>
      <c r="H73" s="40">
        <f>IS!C6</f>
        <v>500000</v>
      </c>
      <c r="I73" s="66"/>
    </row>
    <row r="74" spans="7:9" x14ac:dyDescent="0.3">
      <c r="G74" s="9" t="s">
        <v>104</v>
      </c>
      <c r="H74" s="40">
        <f>IS!C4</f>
        <v>600000</v>
      </c>
      <c r="I74" s="66"/>
    </row>
    <row r="75" spans="7:9" ht="15" thickBot="1" x14ac:dyDescent="0.35">
      <c r="G75" s="9"/>
      <c r="H75" s="40"/>
      <c r="I75" s="66"/>
    </row>
    <row r="76" spans="7:9" ht="15" thickBot="1" x14ac:dyDescent="0.35">
      <c r="G76" s="59" t="s">
        <v>105</v>
      </c>
      <c r="H76" s="67"/>
      <c r="I76" s="61">
        <f>H73/H74</f>
        <v>0.83333333333333337</v>
      </c>
    </row>
    <row r="77" spans="7:9" x14ac:dyDescent="0.3">
      <c r="H77" s="63"/>
    </row>
    <row r="78" spans="7:9" ht="15" thickBot="1" x14ac:dyDescent="0.35">
      <c r="H78" s="63"/>
    </row>
    <row r="79" spans="7:9" ht="15" thickBot="1" x14ac:dyDescent="0.35">
      <c r="G79" s="59" t="s">
        <v>106</v>
      </c>
      <c r="H79" s="58" t="s">
        <v>48</v>
      </c>
      <c r="I79" s="69"/>
    </row>
    <row r="80" spans="7:9" x14ac:dyDescent="0.3">
      <c r="G80" s="9" t="s">
        <v>9</v>
      </c>
      <c r="H80" s="40">
        <f>IS!C24</f>
        <v>296755</v>
      </c>
      <c r="I80" s="70"/>
    </row>
    <row r="81" spans="7:9" x14ac:dyDescent="0.3">
      <c r="G81" s="9" t="s">
        <v>104</v>
      </c>
      <c r="H81" s="40">
        <f>IS!C4</f>
        <v>600000</v>
      </c>
      <c r="I81" s="70"/>
    </row>
    <row r="82" spans="7:9" ht="15" thickBot="1" x14ac:dyDescent="0.35">
      <c r="G82" s="9"/>
      <c r="H82" s="40"/>
      <c r="I82" s="70"/>
    </row>
    <row r="83" spans="7:9" ht="15" thickBot="1" x14ac:dyDescent="0.35">
      <c r="G83" s="59" t="s">
        <v>107</v>
      </c>
      <c r="H83" s="67"/>
      <c r="I83" s="68">
        <f>H80/H81</f>
        <v>0.49459166666666665</v>
      </c>
    </row>
    <row r="85" spans="7:9" ht="15" thickBot="1" x14ac:dyDescent="0.35"/>
    <row r="86" spans="7:9" ht="18.600000000000001" thickBot="1" x14ac:dyDescent="0.4">
      <c r="G86" s="153" t="s">
        <v>128</v>
      </c>
      <c r="H86" s="154"/>
      <c r="I86" s="155"/>
    </row>
    <row r="87" spans="7:9" ht="15" thickBot="1" x14ac:dyDescent="0.35"/>
    <row r="88" spans="7:9" ht="15" thickBot="1" x14ac:dyDescent="0.35">
      <c r="G88" s="59" t="s">
        <v>108</v>
      </c>
      <c r="H88" s="58" t="s">
        <v>48</v>
      </c>
      <c r="I88" s="69"/>
    </row>
    <row r="89" spans="7:9" x14ac:dyDescent="0.3">
      <c r="G89" s="9" t="s">
        <v>109</v>
      </c>
      <c r="H89" s="40">
        <f>FP!C36</f>
        <v>355000</v>
      </c>
      <c r="I89" s="70"/>
    </row>
    <row r="90" spans="7:9" x14ac:dyDescent="0.3">
      <c r="G90" s="9" t="s">
        <v>110</v>
      </c>
      <c r="H90" s="40">
        <f>FP!C35</f>
        <v>1496755</v>
      </c>
      <c r="I90" s="70"/>
    </row>
    <row r="91" spans="7:9" ht="15" thickBot="1" x14ac:dyDescent="0.35">
      <c r="G91" s="9"/>
      <c r="H91" s="40"/>
      <c r="I91" s="70"/>
    </row>
    <row r="92" spans="7:9" ht="15" thickBot="1" x14ac:dyDescent="0.35">
      <c r="G92" s="59" t="s">
        <v>111</v>
      </c>
      <c r="H92" s="67"/>
      <c r="I92" s="68">
        <f>H89/H90</f>
        <v>0.23717976555949372</v>
      </c>
    </row>
    <row r="94" spans="7:9" ht="15" thickBot="1" x14ac:dyDescent="0.35"/>
    <row r="95" spans="7:9" ht="15" thickBot="1" x14ac:dyDescent="0.35">
      <c r="G95" s="59" t="s">
        <v>112</v>
      </c>
      <c r="H95" s="58" t="s">
        <v>48</v>
      </c>
      <c r="I95" s="69"/>
    </row>
    <row r="96" spans="7:9" x14ac:dyDescent="0.3">
      <c r="G96" s="9" t="s">
        <v>110</v>
      </c>
      <c r="H96" s="40">
        <f>FP!C35</f>
        <v>1496755</v>
      </c>
      <c r="I96" s="70"/>
    </row>
    <row r="97" spans="7:9" x14ac:dyDescent="0.3">
      <c r="G97" s="9" t="s">
        <v>25</v>
      </c>
      <c r="H97" s="40">
        <f>FP!C17</f>
        <v>1898510</v>
      </c>
      <c r="I97" s="70"/>
    </row>
    <row r="98" spans="7:9" ht="15" thickBot="1" x14ac:dyDescent="0.35">
      <c r="G98" s="9"/>
      <c r="H98" s="40"/>
      <c r="I98" s="70"/>
    </row>
    <row r="99" spans="7:9" ht="15" thickBot="1" x14ac:dyDescent="0.35">
      <c r="G99" s="59" t="s">
        <v>113</v>
      </c>
      <c r="H99" s="67"/>
      <c r="I99" s="68">
        <f>H96/H97</f>
        <v>0.78838404854333133</v>
      </c>
    </row>
    <row r="101" spans="7:9" ht="15" thickBot="1" x14ac:dyDescent="0.35"/>
    <row r="102" spans="7:9" ht="18.600000000000001" thickBot="1" x14ac:dyDescent="0.4">
      <c r="G102" s="153" t="s">
        <v>129</v>
      </c>
      <c r="H102" s="154"/>
      <c r="I102" s="155"/>
    </row>
    <row r="104" spans="7:9" ht="15" thickBot="1" x14ac:dyDescent="0.35"/>
    <row r="105" spans="7:9" ht="15" thickBot="1" x14ac:dyDescent="0.35">
      <c r="G105" s="59" t="s">
        <v>114</v>
      </c>
      <c r="H105" s="58" t="s">
        <v>48</v>
      </c>
      <c r="I105" s="69"/>
    </row>
    <row r="106" spans="7:9" x14ac:dyDescent="0.3">
      <c r="G106" s="9" t="s">
        <v>116</v>
      </c>
      <c r="H106" s="40">
        <f>IS!C4</f>
        <v>600000</v>
      </c>
      <c r="I106" s="70"/>
    </row>
    <row r="107" spans="7:9" x14ac:dyDescent="0.3">
      <c r="G107" s="9" t="s">
        <v>115</v>
      </c>
      <c r="H107" s="40">
        <f>FP!C13</f>
        <v>260000</v>
      </c>
      <c r="I107" s="70"/>
    </row>
    <row r="108" spans="7:9" ht="15" thickBot="1" x14ac:dyDescent="0.35">
      <c r="G108" s="9"/>
      <c r="H108" s="40"/>
      <c r="I108" s="70"/>
    </row>
    <row r="109" spans="7:9" ht="15" thickBot="1" x14ac:dyDescent="0.35">
      <c r="G109" s="59" t="s">
        <v>118</v>
      </c>
      <c r="H109" s="67"/>
      <c r="I109" s="68">
        <f>H106/H107</f>
        <v>2.3076923076923075</v>
      </c>
    </row>
    <row r="111" spans="7:9" ht="15" thickBot="1" x14ac:dyDescent="0.35"/>
    <row r="112" spans="7:9" ht="15" thickBot="1" x14ac:dyDescent="0.35">
      <c r="G112" s="59" t="s">
        <v>117</v>
      </c>
      <c r="H112" s="58" t="s">
        <v>48</v>
      </c>
      <c r="I112" s="69"/>
    </row>
    <row r="113" spans="7:9" x14ac:dyDescent="0.3">
      <c r="G113" s="9" t="s">
        <v>145</v>
      </c>
      <c r="H113" s="74">
        <f>365</f>
        <v>365</v>
      </c>
      <c r="I113" s="70"/>
    </row>
    <row r="114" spans="7:9" x14ac:dyDescent="0.3">
      <c r="G114" s="9" t="str">
        <f>G109</f>
        <v xml:space="preserve"> Accounts Receivable Turnover Ratio </v>
      </c>
      <c r="H114" s="72">
        <f>I109</f>
        <v>2.3076923076923075</v>
      </c>
      <c r="I114" s="70"/>
    </row>
    <row r="115" spans="7:9" ht="15" thickBot="1" x14ac:dyDescent="0.35">
      <c r="G115" s="9"/>
      <c r="H115" s="73"/>
      <c r="I115" s="70"/>
    </row>
    <row r="116" spans="7:9" ht="15" thickBot="1" x14ac:dyDescent="0.35">
      <c r="G116" s="59" t="s">
        <v>120</v>
      </c>
      <c r="H116" s="67" t="s">
        <v>119</v>
      </c>
      <c r="I116" s="68">
        <f>H113/H114</f>
        <v>158.16666666666669</v>
      </c>
    </row>
    <row r="118" spans="7:9" ht="15" thickBot="1" x14ac:dyDescent="0.35"/>
    <row r="119" spans="7:9" ht="15" thickBot="1" x14ac:dyDescent="0.35">
      <c r="G119" s="59" t="s">
        <v>121</v>
      </c>
      <c r="H119" s="58" t="s">
        <v>48</v>
      </c>
      <c r="I119" s="69"/>
    </row>
    <row r="120" spans="7:9" x14ac:dyDescent="0.3">
      <c r="G120" s="9" t="s">
        <v>122</v>
      </c>
      <c r="H120" s="71">
        <f>IS!C5</f>
        <v>100000</v>
      </c>
      <c r="I120" s="70"/>
    </row>
    <row r="121" spans="7:9" x14ac:dyDescent="0.3">
      <c r="G121" s="9" t="s">
        <v>123</v>
      </c>
      <c r="H121" s="72">
        <f>FP!C12</f>
        <v>320000</v>
      </c>
      <c r="I121" s="70"/>
    </row>
    <row r="122" spans="7:9" ht="15" thickBot="1" x14ac:dyDescent="0.35">
      <c r="G122" s="9"/>
      <c r="H122" s="73"/>
      <c r="I122" s="70"/>
    </row>
    <row r="123" spans="7:9" ht="15" thickBot="1" x14ac:dyDescent="0.35">
      <c r="G123" s="59" t="s">
        <v>124</v>
      </c>
      <c r="H123" s="67"/>
      <c r="I123" s="68">
        <f>H120/H121</f>
        <v>0.3125</v>
      </c>
    </row>
    <row r="126" spans="7:9" ht="15" thickBot="1" x14ac:dyDescent="0.35"/>
    <row r="127" spans="7:9" ht="15" thickBot="1" x14ac:dyDescent="0.35">
      <c r="G127" s="59" t="s">
        <v>125</v>
      </c>
      <c r="H127" s="58" t="s">
        <v>48</v>
      </c>
      <c r="I127" s="69"/>
    </row>
    <row r="128" spans="7:9" x14ac:dyDescent="0.3">
      <c r="G128" s="9" t="s">
        <v>145</v>
      </c>
      <c r="H128" s="71">
        <f>365</f>
        <v>365</v>
      </c>
      <c r="I128" s="70"/>
    </row>
    <row r="129" spans="7:9" x14ac:dyDescent="0.3">
      <c r="G129" s="9" t="s">
        <v>124</v>
      </c>
      <c r="H129" s="72">
        <f>I123</f>
        <v>0.3125</v>
      </c>
      <c r="I129" s="70"/>
    </row>
    <row r="130" spans="7:9" ht="15" thickBot="1" x14ac:dyDescent="0.35">
      <c r="G130" s="9"/>
      <c r="H130" s="73"/>
      <c r="I130" s="70"/>
    </row>
    <row r="131" spans="7:9" ht="15" thickBot="1" x14ac:dyDescent="0.35">
      <c r="G131" s="59"/>
      <c r="H131" s="67"/>
      <c r="I131" s="68">
        <f>H128/H129</f>
        <v>1168</v>
      </c>
    </row>
  </sheetData>
  <mergeCells count="8">
    <mergeCell ref="A11:B11"/>
    <mergeCell ref="A2:B2"/>
    <mergeCell ref="G49:I49"/>
    <mergeCell ref="G86:I86"/>
    <mergeCell ref="G102:I102"/>
    <mergeCell ref="G2:I2"/>
    <mergeCell ref="A24:B24"/>
    <mergeCell ref="A19:B1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0"/>
  <sheetViews>
    <sheetView workbookViewId="0"/>
  </sheetViews>
  <sheetFormatPr defaultRowHeight="14.4" x14ac:dyDescent="0.3"/>
  <cols>
    <col min="1" max="1" width="65.109375" bestFit="1" customWidth="1"/>
    <col min="2" max="2" width="21.88671875" customWidth="1"/>
  </cols>
  <sheetData>
    <row r="2" spans="1:2" x14ac:dyDescent="0.3">
      <c r="A2" s="23"/>
      <c r="B2" s="24"/>
    </row>
    <row r="3" spans="1:2" x14ac:dyDescent="0.3">
      <c r="A3" s="23"/>
      <c r="B3" s="25">
        <v>2020</v>
      </c>
    </row>
    <row r="4" spans="1:2" x14ac:dyDescent="0.3">
      <c r="A4" s="131" t="s">
        <v>51</v>
      </c>
      <c r="B4" s="132"/>
    </row>
    <row r="5" spans="1:2" x14ac:dyDescent="0.3">
      <c r="A5" s="129" t="s">
        <v>146</v>
      </c>
      <c r="B5" s="128">
        <f>IS!C24</f>
        <v>296755</v>
      </c>
    </row>
    <row r="6" spans="1:2" x14ac:dyDescent="0.3">
      <c r="A6" s="130" t="s">
        <v>52</v>
      </c>
      <c r="B6" s="29"/>
    </row>
    <row r="7" spans="1:2" x14ac:dyDescent="0.3">
      <c r="A7" s="130" t="s">
        <v>53</v>
      </c>
      <c r="B7" s="29"/>
    </row>
    <row r="8" spans="1:2" x14ac:dyDescent="0.3">
      <c r="A8" s="26" t="s">
        <v>54</v>
      </c>
      <c r="B8" s="29">
        <v>0</v>
      </c>
    </row>
    <row r="9" spans="1:2" x14ac:dyDescent="0.3">
      <c r="A9" s="26" t="s">
        <v>55</v>
      </c>
      <c r="B9" s="29">
        <v>0</v>
      </c>
    </row>
    <row r="10" spans="1:2" x14ac:dyDescent="0.3">
      <c r="A10" s="26" t="s">
        <v>56</v>
      </c>
      <c r="B10" s="29">
        <v>0</v>
      </c>
    </row>
    <row r="11" spans="1:2" x14ac:dyDescent="0.3">
      <c r="A11" s="26" t="s">
        <v>57</v>
      </c>
      <c r="B11" s="29">
        <v>0</v>
      </c>
    </row>
    <row r="12" spans="1:2" x14ac:dyDescent="0.3">
      <c r="A12" s="26" t="s">
        <v>58</v>
      </c>
      <c r="B12" s="29">
        <v>0</v>
      </c>
    </row>
    <row r="13" spans="1:2" x14ac:dyDescent="0.3">
      <c r="A13" s="26" t="s">
        <v>59</v>
      </c>
      <c r="B13" s="29">
        <v>0</v>
      </c>
    </row>
    <row r="14" spans="1:2" x14ac:dyDescent="0.3">
      <c r="A14" s="133" t="s">
        <v>60</v>
      </c>
      <c r="B14" s="134"/>
    </row>
    <row r="15" spans="1:2" x14ac:dyDescent="0.3">
      <c r="A15" s="26" t="s">
        <v>61</v>
      </c>
      <c r="B15" s="29">
        <v>0</v>
      </c>
    </row>
    <row r="16" spans="1:2" x14ac:dyDescent="0.3">
      <c r="A16" s="26" t="s">
        <v>62</v>
      </c>
      <c r="B16" s="29">
        <v>0</v>
      </c>
    </row>
    <row r="17" spans="1:2" x14ac:dyDescent="0.3">
      <c r="A17" s="26" t="s">
        <v>63</v>
      </c>
      <c r="B17" s="29">
        <v>0</v>
      </c>
    </row>
    <row r="18" spans="1:2" x14ac:dyDescent="0.3">
      <c r="A18" s="26" t="s">
        <v>64</v>
      </c>
      <c r="B18" s="29">
        <v>0</v>
      </c>
    </row>
    <row r="19" spans="1:2" ht="15" thickBot="1" x14ac:dyDescent="0.35">
      <c r="A19" s="26" t="s">
        <v>65</v>
      </c>
      <c r="B19" s="29">
        <v>0</v>
      </c>
    </row>
    <row r="20" spans="1:2" ht="15" thickBot="1" x14ac:dyDescent="0.35">
      <c r="A20" s="135" t="s">
        <v>66</v>
      </c>
      <c r="B20" s="136">
        <f>SUM(B5:B19)</f>
        <v>296755</v>
      </c>
    </row>
    <row r="21" spans="1:2" x14ac:dyDescent="0.3">
      <c r="A21" s="31" t="s">
        <v>67</v>
      </c>
      <c r="B21" s="27"/>
    </row>
    <row r="22" spans="1:2" x14ac:dyDescent="0.3">
      <c r="A22" s="26" t="s">
        <v>68</v>
      </c>
      <c r="B22" s="29">
        <v>0</v>
      </c>
    </row>
    <row r="23" spans="1:2" ht="15" thickBot="1" x14ac:dyDescent="0.35">
      <c r="A23" s="26" t="s">
        <v>69</v>
      </c>
      <c r="B23" s="29">
        <v>0</v>
      </c>
    </row>
    <row r="24" spans="1:2" ht="15" thickBot="1" x14ac:dyDescent="0.35">
      <c r="A24" s="135" t="s">
        <v>70</v>
      </c>
      <c r="B24" s="136">
        <f t="shared" ref="B24" si="0">SUM(B22:B23)</f>
        <v>0</v>
      </c>
    </row>
    <row r="25" spans="1:2" x14ac:dyDescent="0.3">
      <c r="A25" s="31" t="s">
        <v>71</v>
      </c>
      <c r="B25" s="27"/>
    </row>
    <row r="26" spans="1:2" x14ac:dyDescent="0.3">
      <c r="A26" s="26" t="s">
        <v>72</v>
      </c>
      <c r="B26" s="29">
        <v>0</v>
      </c>
    </row>
    <row r="27" spans="1:2" ht="15" thickBot="1" x14ac:dyDescent="0.35">
      <c r="A27" s="26" t="s">
        <v>73</v>
      </c>
      <c r="B27" s="29">
        <v>0</v>
      </c>
    </row>
    <row r="28" spans="1:2" ht="15" thickBot="1" x14ac:dyDescent="0.35">
      <c r="A28" s="135" t="s">
        <v>74</v>
      </c>
      <c r="B28" s="136">
        <f>SUM(B26:B27)</f>
        <v>0</v>
      </c>
    </row>
    <row r="29" spans="1:2" ht="15" thickBot="1" x14ac:dyDescent="0.35">
      <c r="A29" s="28"/>
      <c r="B29" s="30"/>
    </row>
    <row r="30" spans="1:2" ht="15" thickBot="1" x14ac:dyDescent="0.35">
      <c r="A30" s="137" t="s">
        <v>147</v>
      </c>
      <c r="B30" s="138">
        <f>B20+B24+B28</f>
        <v>296755</v>
      </c>
    </row>
    <row r="31" spans="1:2" x14ac:dyDescent="0.3">
      <c r="A31" s="28"/>
      <c r="B31" s="30"/>
    </row>
    <row r="32" spans="1:2" x14ac:dyDescent="0.3">
      <c r="A32" s="28"/>
      <c r="B32" s="30"/>
    </row>
    <row r="35" spans="1:2" x14ac:dyDescent="0.3">
      <c r="A35" s="32"/>
      <c r="B35" s="27"/>
    </row>
    <row r="36" spans="1:2" x14ac:dyDescent="0.3">
      <c r="A36" s="26"/>
      <c r="B36" s="128"/>
    </row>
    <row r="37" spans="1:2" x14ac:dyDescent="0.3">
      <c r="A37" s="26"/>
      <c r="B37" s="128"/>
    </row>
    <row r="38" spans="1:2" x14ac:dyDescent="0.3">
      <c r="A38" s="26"/>
      <c r="B38" s="128"/>
    </row>
    <row r="39" spans="1:2" x14ac:dyDescent="0.3">
      <c r="A39" s="26"/>
      <c r="B39" s="128"/>
    </row>
    <row r="40" spans="1:2" x14ac:dyDescent="0.3">
      <c r="A40" s="26"/>
      <c r="B40" s="1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showGridLines="0" topLeftCell="B1" zoomScaleNormal="100" workbookViewId="0">
      <selection activeCell="B1" sqref="B1:P1"/>
    </sheetView>
  </sheetViews>
  <sheetFormatPr defaultColWidth="9.109375" defaultRowHeight="14.4" x14ac:dyDescent="0.3"/>
  <cols>
    <col min="1" max="1" width="3.44140625" style="139" customWidth="1"/>
    <col min="2" max="13" width="9.109375" style="139"/>
    <col min="14" max="14" width="10.5546875" style="139" customWidth="1"/>
    <col min="15" max="15" width="12.33203125" style="139" customWidth="1"/>
    <col min="16" max="16" width="14.5546875" style="139" customWidth="1"/>
    <col min="17" max="20" width="9.109375" style="139"/>
    <col min="21" max="21" width="13.6640625" style="139" bestFit="1" customWidth="1"/>
    <col min="22" max="22" width="11.44140625" style="139" customWidth="1"/>
    <col min="23" max="16384" width="9.109375" style="139"/>
  </cols>
  <sheetData>
    <row r="1" spans="2:22" ht="44.25" customHeight="1" x14ac:dyDescent="0.3">
      <c r="B1" s="159" t="s">
        <v>148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2" spans="2:22" x14ac:dyDescent="0.3"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</row>
    <row r="3" spans="2:22" x14ac:dyDescent="0.3"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U3" s="139" t="s">
        <v>90</v>
      </c>
      <c r="V3" s="141">
        <f>IS!C6/IS!C4</f>
        <v>0.83333333333333337</v>
      </c>
    </row>
    <row r="4" spans="2:22" x14ac:dyDescent="0.3"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U4" s="139" t="s">
        <v>91</v>
      </c>
      <c r="V4" s="141">
        <f>IS!C24/IS!C4</f>
        <v>0.49459166666666665</v>
      </c>
    </row>
    <row r="5" spans="2:22" x14ac:dyDescent="0.3"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</row>
    <row r="6" spans="2:22" x14ac:dyDescent="0.3"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2:22" x14ac:dyDescent="0.3"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2:22" x14ac:dyDescent="0.3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</row>
    <row r="9" spans="2:22" x14ac:dyDescent="0.3"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</row>
    <row r="10" spans="2:22" x14ac:dyDescent="0.3"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</row>
    <row r="11" spans="2:22" x14ac:dyDescent="0.3"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</row>
    <row r="12" spans="2:22" x14ac:dyDescent="0.3"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</row>
    <row r="13" spans="2:22" x14ac:dyDescent="0.3"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</row>
    <row r="14" spans="2:22" x14ac:dyDescent="0.3"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</row>
    <row r="15" spans="2:22" x14ac:dyDescent="0.3"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</row>
    <row r="16" spans="2:22" x14ac:dyDescent="0.3"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</row>
    <row r="17" spans="2:16" x14ac:dyDescent="0.3"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</row>
    <row r="18" spans="2:16" x14ac:dyDescent="0.3"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</row>
    <row r="19" spans="2:16" x14ac:dyDescent="0.3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</row>
    <row r="20" spans="2:16" x14ac:dyDescent="0.3"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</row>
    <row r="21" spans="2:16" x14ac:dyDescent="0.3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</row>
    <row r="22" spans="2:16" x14ac:dyDescent="0.3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</row>
    <row r="23" spans="2:16" x14ac:dyDescent="0.3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</row>
    <row r="24" spans="2:16" ht="15.75" customHeight="1" x14ac:dyDescent="0.3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</row>
    <row r="25" spans="2:16" ht="17.25" customHeight="1" x14ac:dyDescent="0.3"/>
  </sheetData>
  <mergeCells count="1">
    <mergeCell ref="B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</vt:lpstr>
      <vt:lpstr>FP</vt:lpstr>
      <vt:lpstr>working sheet</vt:lpstr>
      <vt:lpstr>Cash flow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2024-10-16T19:03:40Z</dcterms:modified>
</cp:coreProperties>
</file>