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UPM\jEPlus\CO2e primary energy consumption\"/>
    </mc:Choice>
  </mc:AlternateContent>
  <xr:revisionPtr revIDLastSave="0" documentId="13_ncr:1_{696A8A54-5F5C-45E1-A41B-05A3A444D536}" xr6:coauthVersionLast="47" xr6:coauthVersionMax="47" xr10:uidLastSave="{00000000-0000-0000-0000-000000000000}"/>
  <bookViews>
    <workbookView xWindow="630" yWindow="720" windowWidth="26385" windowHeight="14760" tabRatio="5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F14" i="1"/>
  <c r="J14" i="1"/>
  <c r="L14" i="1"/>
  <c r="N14" i="1"/>
  <c r="Q14" i="1"/>
  <c r="M10" i="1"/>
  <c r="G2" i="1"/>
  <c r="G3" i="1"/>
  <c r="G4" i="1"/>
  <c r="G5" i="1"/>
  <c r="G6" i="1"/>
  <c r="G7" i="1"/>
  <c r="G8" i="1"/>
  <c r="G9" i="1"/>
  <c r="G10" i="1"/>
  <c r="G11" i="1"/>
  <c r="G12" i="1"/>
  <c r="G13" i="1"/>
  <c r="E10" i="1"/>
  <c r="R2" i="1"/>
  <c r="R3" i="1"/>
  <c r="R4" i="1"/>
  <c r="R5" i="1"/>
  <c r="R6" i="1"/>
  <c r="R7" i="1"/>
  <c r="R8" i="1"/>
  <c r="R9" i="1"/>
  <c r="R10" i="1"/>
  <c r="R11" i="1"/>
  <c r="R12" i="1"/>
  <c r="R13" i="1"/>
  <c r="O2" i="1"/>
  <c r="K3" i="1"/>
  <c r="K4" i="1"/>
  <c r="K5" i="1"/>
  <c r="K6" i="1"/>
  <c r="K7" i="1"/>
  <c r="K8" i="1"/>
  <c r="K9" i="1"/>
  <c r="K10" i="1"/>
  <c r="K11" i="1"/>
  <c r="K12" i="1"/>
  <c r="K13" i="1"/>
  <c r="K2" i="1"/>
  <c r="O3" i="1"/>
  <c r="E3" i="1"/>
  <c r="E4" i="1"/>
  <c r="E14" i="1" s="1"/>
  <c r="E5" i="1"/>
  <c r="E6" i="1"/>
  <c r="E7" i="1"/>
  <c r="E8" i="1"/>
  <c r="E9" i="1"/>
  <c r="E11" i="1"/>
  <c r="E12" i="1"/>
  <c r="E13" i="1"/>
  <c r="E2" i="1"/>
  <c r="O4" i="1"/>
  <c r="O5" i="1"/>
  <c r="O6" i="1"/>
  <c r="O7" i="1"/>
  <c r="O8" i="1"/>
  <c r="O9" i="1"/>
  <c r="O10" i="1"/>
  <c r="O11" i="1"/>
  <c r="O12" i="1"/>
  <c r="O13" i="1"/>
  <c r="M13" i="1"/>
  <c r="M12" i="1"/>
  <c r="M11" i="1"/>
  <c r="M9" i="1"/>
  <c r="M8" i="1"/>
  <c r="M7" i="1"/>
  <c r="M6" i="1"/>
  <c r="M5" i="1"/>
  <c r="M4" i="1"/>
  <c r="M3" i="1"/>
  <c r="M2" i="1"/>
  <c r="P11" i="1" l="1"/>
  <c r="G14" i="1"/>
  <c r="R14" i="1"/>
  <c r="M14" i="1"/>
  <c r="K14" i="1"/>
  <c r="O14" i="1"/>
  <c r="H2" i="1"/>
  <c r="H9" i="1"/>
  <c r="I9" i="1" s="1"/>
  <c r="H10" i="1"/>
  <c r="I10" i="1" s="1"/>
  <c r="H5" i="1"/>
  <c r="I5" i="1" s="1"/>
  <c r="H12" i="1"/>
  <c r="I12" i="1" s="1"/>
  <c r="H8" i="1"/>
  <c r="I8" i="1" s="1"/>
  <c r="H4" i="1"/>
  <c r="I4" i="1" s="1"/>
  <c r="H6" i="1"/>
  <c r="I6" i="1" s="1"/>
  <c r="H13" i="1"/>
  <c r="I13" i="1" s="1"/>
  <c r="H11" i="1"/>
  <c r="I11" i="1" s="1"/>
  <c r="H7" i="1"/>
  <c r="I7" i="1" s="1"/>
  <c r="H3" i="1"/>
  <c r="I3" i="1" s="1"/>
  <c r="P13" i="1"/>
  <c r="P12" i="1"/>
  <c r="P8" i="1"/>
  <c r="P4" i="1"/>
  <c r="P3" i="1"/>
  <c r="P2" i="1"/>
  <c r="P10" i="1"/>
  <c r="P9" i="1"/>
  <c r="P7" i="1"/>
  <c r="P6" i="1"/>
  <c r="P5" i="1"/>
  <c r="H14" i="1" l="1"/>
  <c r="P14" i="1"/>
  <c r="I2" i="1"/>
  <c r="S7" i="1"/>
  <c r="T7" i="1" s="1"/>
  <c r="S9" i="1"/>
  <c r="T9" i="1" s="1"/>
  <c r="S3" i="1"/>
  <c r="T3" i="1" s="1"/>
  <c r="S13" i="1"/>
  <c r="T13" i="1" s="1"/>
  <c r="S2" i="1"/>
  <c r="S5" i="1"/>
  <c r="T5" i="1" s="1"/>
  <c r="S10" i="1"/>
  <c r="T10" i="1" s="1"/>
  <c r="S4" i="1"/>
  <c r="T4" i="1" s="1"/>
  <c r="S12" i="1"/>
  <c r="T12" i="1" s="1"/>
  <c r="S6" i="1"/>
  <c r="T6" i="1" s="1"/>
  <c r="S11" i="1"/>
  <c r="T11" i="1" s="1"/>
  <c r="S8" i="1"/>
  <c r="T8" i="1" s="1"/>
  <c r="I14" i="1" l="1"/>
  <c r="I16" i="1"/>
  <c r="I17" i="1" s="1"/>
  <c r="S14" i="1"/>
  <c r="T2" i="1"/>
  <c r="T14" i="1" l="1"/>
  <c r="T16" i="1"/>
  <c r="T17" i="1" s="1"/>
</calcChain>
</file>

<file path=xl/sharedStrings.xml><?xml version="1.0" encoding="utf-8"?>
<sst xmlns="http://schemas.openxmlformats.org/spreadsheetml/2006/main" count="33" uniqueCount="33">
  <si>
    <t>Date/Time</t>
  </si>
  <si>
    <t>May</t>
  </si>
  <si>
    <t>June</t>
  </si>
  <si>
    <t>July</t>
  </si>
  <si>
    <t>Aug</t>
  </si>
  <si>
    <t>Sep</t>
  </si>
  <si>
    <t>Nov</t>
  </si>
  <si>
    <t>Dec</t>
  </si>
  <si>
    <t>Feb</t>
  </si>
  <si>
    <t>Jan</t>
  </si>
  <si>
    <t>Oct</t>
  </si>
  <si>
    <t>Total</t>
  </si>
  <si>
    <t>Mar</t>
  </si>
  <si>
    <t>Apr</t>
  </si>
  <si>
    <r>
      <t xml:space="preserve">Actual:Electricity:Facility [kWh](Monthly) </t>
    </r>
    <r>
      <rPr>
        <sz val="11"/>
        <color rgb="FFFF0000"/>
        <rFont val="Calibri"/>
        <family val="2"/>
        <scheme val="minor"/>
      </rPr>
      <t>2021</t>
    </r>
  </si>
  <si>
    <r>
      <t xml:space="preserve">Actual:Electricity:Facility [kWh](Monthly) </t>
    </r>
    <r>
      <rPr>
        <sz val="11"/>
        <color rgb="FFFF0000"/>
        <rFont val="Calibri"/>
        <family val="2"/>
        <scheme val="minor"/>
      </rPr>
      <t>2022</t>
    </r>
  </si>
  <si>
    <r>
      <t xml:space="preserve">Actual:NaturalGas:Facility [kWh](Monthly) </t>
    </r>
    <r>
      <rPr>
        <sz val="11"/>
        <color rgb="FFFF0000"/>
        <rFont val="Calibri"/>
        <family val="2"/>
        <scheme val="minor"/>
      </rPr>
      <t>2022</t>
    </r>
  </si>
  <si>
    <r>
      <t xml:space="preserve">Actual:NaturalGas:Facility [m3](Monthly) </t>
    </r>
    <r>
      <rPr>
        <sz val="11"/>
        <color rgb="FFFF0000"/>
        <rFont val="Calibri"/>
        <family val="2"/>
        <scheme val="minor"/>
      </rPr>
      <t>2022</t>
    </r>
  </si>
  <si>
    <r>
      <t>Actual:NaturalGas:Facility [m3](Monthly)</t>
    </r>
    <r>
      <rPr>
        <sz val="11"/>
        <color rgb="FFFF0000"/>
        <rFont val="Calibri"/>
        <family val="2"/>
        <scheme val="minor"/>
      </rPr>
      <t xml:space="preserve"> 2021</t>
    </r>
  </si>
  <si>
    <r>
      <t xml:space="preserve">Actual:NaturalGas:Facility [m3](Monthly) </t>
    </r>
    <r>
      <rPr>
        <sz val="11"/>
        <color rgb="FFFF0000"/>
        <rFont val="Calibri"/>
        <family val="2"/>
        <scheme val="minor"/>
      </rPr>
      <t>2023</t>
    </r>
  </si>
  <si>
    <r>
      <t xml:space="preserve">Actual:NaturalGas:Facility [kWh](Monthly) </t>
    </r>
    <r>
      <rPr>
        <sz val="11"/>
        <color rgb="FFFF0000"/>
        <rFont val="Calibri"/>
        <family val="2"/>
        <scheme val="minor"/>
      </rPr>
      <t>2023</t>
    </r>
  </si>
  <si>
    <r>
      <t xml:space="preserve">Actual:Electricity:Facility [kWh](Monthly) </t>
    </r>
    <r>
      <rPr>
        <sz val="11"/>
        <color rgb="FFFF0000"/>
        <rFont val="Calibri"/>
        <family val="2"/>
        <scheme val="minor"/>
      </rPr>
      <t>2023</t>
    </r>
  </si>
  <si>
    <r>
      <t xml:space="preserve">Actual:NaturalGas:Facility [kWh](Monthly) </t>
    </r>
    <r>
      <rPr>
        <sz val="11"/>
        <color rgb="FFFF0000"/>
        <rFont val="Calibri"/>
        <family val="2"/>
        <scheme val="minor"/>
      </rPr>
      <t>2021</t>
    </r>
  </si>
  <si>
    <t>Average (2021-2023): Actual: Electricity [kWh]</t>
  </si>
  <si>
    <t>Average (2021-2023): Actual: Natural Gas [kWh]</t>
  </si>
  <si>
    <t>NMBE for Natural Gas</t>
  </si>
  <si>
    <t>CV (RMSE) for Natural Gas</t>
  </si>
  <si>
    <t>NMBE for Electricity</t>
  </si>
  <si>
    <t>CV (RMSE) for Electricity</t>
  </si>
  <si>
    <t xml:space="preserve">Simulation: Natural Gas: Facility [kWh] </t>
  </si>
  <si>
    <t xml:space="preserve">Simulation: Electricity: Facility [kWh] </t>
  </si>
  <si>
    <t>Electricity:Facility [J](Monthly)</t>
  </si>
  <si>
    <t>NaturalGas:Facility [J](Monthly)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</si>
</sst>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42" applyNumberFormat="1" applyFont="1" applyAlignment="1">
      <alignment horizontal="center"/>
    </xf>
    <xf numFmtId="0" fontId="0" fillId="37" borderId="0" xfId="0" applyFill="1" applyAlignment="1">
      <alignment horizontal="center"/>
    </xf>
    <xf numFmtId="2" fontId="0" fillId="2" borderId="0" xfId="42" applyNumberFormat="1" applyFont="1" applyFill="1" applyAlignment="1">
      <alignment horizontal="center"/>
    </xf>
    <xf numFmtId="2" fontId="0" fillId="34" borderId="0" xfId="42" applyNumberFormat="1" applyFont="1" applyFill="1" applyAlignment="1">
      <alignment horizontal="center"/>
    </xf>
    <xf numFmtId="0" fontId="0" fillId="38" borderId="0" xfId="0" applyFill="1" applyAlignment="1">
      <alignment horizontal="center"/>
    </xf>
    <xf numFmtId="0" fontId="0" fillId="38" borderId="0" xfId="42" applyNumberFormat="1" applyFont="1" applyFill="1" applyAlignment="1">
      <alignment horizontal="center"/>
    </xf>
    <xf numFmtId="0" fontId="0" fillId="36" borderId="0" xfId="42" applyNumberFormat="1" applyFont="1" applyFill="1" applyAlignment="1">
      <alignment horizontal="center"/>
    </xf>
    <xf numFmtId="0" fontId="0" fillId="39" borderId="0" xfId="0" applyFill="1" applyAlignment="1">
      <alignment horizontal="center"/>
    </xf>
    <xf numFmtId="0" fontId="0" fillId="34" borderId="0" xfId="42" applyNumberFormat="1" applyFont="1" applyFill="1" applyAlignment="1">
      <alignment horizontal="center"/>
    </xf>
    <xf numFmtId="0" fontId="0" fillId="34" borderId="0" xfId="42" applyNumberFormat="1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Comparison of actual building Electricity consumption with simulation results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(2021-2023): Actual: Electricity [kWh]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263.09666666666664</c:v>
                </c:pt>
                <c:pt idx="1">
                  <c:v>238.09666666666666</c:v>
                </c:pt>
                <c:pt idx="2">
                  <c:v>246.21333333333334</c:v>
                </c:pt>
                <c:pt idx="3">
                  <c:v>227.88000000000002</c:v>
                </c:pt>
                <c:pt idx="4">
                  <c:v>233</c:v>
                </c:pt>
                <c:pt idx="5">
                  <c:v>427.4666666666667</c:v>
                </c:pt>
                <c:pt idx="6">
                  <c:v>570.51333333333332</c:v>
                </c:pt>
                <c:pt idx="7">
                  <c:v>571.38</c:v>
                </c:pt>
                <c:pt idx="8">
                  <c:v>237.39333333333335</c:v>
                </c:pt>
                <c:pt idx="9">
                  <c:v>254.06000000000003</c:v>
                </c:pt>
                <c:pt idx="10">
                  <c:v>240.71666666666667</c:v>
                </c:pt>
                <c:pt idx="11">
                  <c:v>270.7166666666667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0-4040-91EA-73198E10AA0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Simulation: Electricity: Facility [kWh]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321.84637452099719</c:v>
                </c:pt>
                <c:pt idx="1">
                  <c:v>288.82408295563056</c:v>
                </c:pt>
                <c:pt idx="2">
                  <c:v>292.88127563272502</c:v>
                </c:pt>
                <c:pt idx="3">
                  <c:v>249.57113153572917</c:v>
                </c:pt>
                <c:pt idx="4">
                  <c:v>197.84007662020224</c:v>
                </c:pt>
                <c:pt idx="5">
                  <c:v>385.0886132375278</c:v>
                </c:pt>
                <c:pt idx="6">
                  <c:v>527.26423935325829</c:v>
                </c:pt>
                <c:pt idx="7">
                  <c:v>526.28402199817504</c:v>
                </c:pt>
                <c:pt idx="8">
                  <c:v>266.59961704304612</c:v>
                </c:pt>
                <c:pt idx="9">
                  <c:v>218.55967183328804</c:v>
                </c:pt>
                <c:pt idx="10">
                  <c:v>249.82061867480942</c:v>
                </c:pt>
                <c:pt idx="11">
                  <c:v>289.65517112888887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0-4040-91EA-73198E10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62891967"/>
        <c:axId val="1863796783"/>
      </c:barChart>
      <c:catAx>
        <c:axId val="18628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796783"/>
        <c:crosses val="autoZero"/>
        <c:auto val="1"/>
        <c:lblAlgn val="ctr"/>
        <c:lblOffset val="100"/>
        <c:noMultiLvlLbl val="0"/>
      </c:catAx>
      <c:valAx>
        <c:axId val="18637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919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Comparison of actual monthly Natural gas energy consumption with simulation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Average (2021-2023): Actual: Natural Gas [kWh]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Sheet1!$P$2:$P$13</c:f>
              <c:numCache>
                <c:formatCode>General</c:formatCode>
                <c:ptCount val="12"/>
                <c:pt idx="0">
                  <c:v>4165</c:v>
                </c:pt>
                <c:pt idx="1">
                  <c:v>3290</c:v>
                </c:pt>
                <c:pt idx="2">
                  <c:v>2625</c:v>
                </c:pt>
                <c:pt idx="3">
                  <c:v>1680</c:v>
                </c:pt>
                <c:pt idx="4">
                  <c:v>525</c:v>
                </c:pt>
                <c:pt idx="5">
                  <c:v>280</c:v>
                </c:pt>
                <c:pt idx="6">
                  <c:v>105</c:v>
                </c:pt>
                <c:pt idx="7">
                  <c:v>105</c:v>
                </c:pt>
                <c:pt idx="8">
                  <c:v>280</c:v>
                </c:pt>
                <c:pt idx="9">
                  <c:v>1085</c:v>
                </c:pt>
                <c:pt idx="10">
                  <c:v>1890</c:v>
                </c:pt>
                <c:pt idx="11">
                  <c:v>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4-41BB-B917-4A5DC4E559EB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Simulation: Natural Gas: Facility [kWh]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Sheet1!$R$2:$R$13</c:f>
              <c:numCache>
                <c:formatCode>General</c:formatCode>
                <c:ptCount val="12"/>
                <c:pt idx="0">
                  <c:v>4236.652042940972</c:v>
                </c:pt>
                <c:pt idx="1">
                  <c:v>3651.7174402788055</c:v>
                </c:pt>
                <c:pt idx="2">
                  <c:v>2794.6796870821668</c:v>
                </c:pt>
                <c:pt idx="3">
                  <c:v>1471.5234374893166</c:v>
                </c:pt>
                <c:pt idx="4">
                  <c:v>367.74757094367777</c:v>
                </c:pt>
                <c:pt idx="5">
                  <c:v>12</c:v>
                </c:pt>
                <c:pt idx="6">
                  <c:v>12.4</c:v>
                </c:pt>
                <c:pt idx="7">
                  <c:v>12.4</c:v>
                </c:pt>
                <c:pt idx="8">
                  <c:v>12</c:v>
                </c:pt>
                <c:pt idx="9">
                  <c:v>978.45712431674997</c:v>
                </c:pt>
                <c:pt idx="10">
                  <c:v>2358.5786271670804</c:v>
                </c:pt>
                <c:pt idx="11">
                  <c:v>3803.515083485278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4-41BB-B917-4A5DC4E5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73262192"/>
        <c:axId val="544334624"/>
      </c:barChart>
      <c:catAx>
        <c:axId val="9732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4624"/>
        <c:crosses val="autoZero"/>
        <c:auto val="1"/>
        <c:lblAlgn val="ctr"/>
        <c:lblOffset val="100"/>
        <c:noMultiLvlLbl val="0"/>
      </c:catAx>
      <c:valAx>
        <c:axId val="544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62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909691</xdr:colOff>
      <xdr:row>17</xdr:row>
      <xdr:rowOff>1</xdr:rowOff>
    </xdr:from>
    <xdr:to>
      <xdr:col>6</xdr:col>
      <xdr:colOff>2547134</xdr:colOff>
      <xdr:row>34</xdr:row>
      <xdr:rowOff>10702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1D447-E440-3E7E-9FD3-F02F2F532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2696965</xdr:colOff>
      <xdr:row>16</xdr:row>
      <xdr:rowOff>10703</xdr:rowOff>
    </xdr:from>
    <xdr:to>
      <xdr:col>16</xdr:col>
      <xdr:colOff>3146461</xdr:colOff>
      <xdr:row>32</xdr:row>
      <xdr:rowOff>107023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3CC30C-8CB9-E580-D2BE-9A66C041E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topLeftCell="F1" zoomScale="98" zoomScaleNormal="98" workbookViewId="0">
      <selection activeCell="Q2" sqref="Q2:Q13"/>
    </sheetView>
  </sheetViews>
  <sheetFormatPr defaultRowHeight="15" x14ac:dyDescent="0.25"/>
  <cols>
    <col min="1" max="1" width="11.42578125" customWidth="1"/>
    <col min="2" max="2" width="40.42578125" customWidth="1"/>
    <col min="3" max="4" width="44.5703125" style="1" customWidth="1"/>
    <col min="5" max="5" width="58" style="1" customWidth="1"/>
    <col min="6" max="6" width="46" customWidth="1"/>
    <col min="7" max="11" width="45.7109375" style="1" customWidth="1"/>
    <col min="12" max="12" width="39.85546875" style="1" customWidth="1"/>
    <col min="13" max="17" width="65.28515625" style="1" customWidth="1"/>
    <col min="18" max="18" width="45.7109375" style="1" customWidth="1"/>
    <col min="19" max="19" width="45.7109375" style="7" customWidth="1"/>
    <col min="20" max="20" width="56.42578125" style="1" customWidth="1"/>
    <col min="21" max="21" width="25.28515625" customWidth="1"/>
    <col min="22" max="22" width="36.28515625" customWidth="1"/>
  </cols>
  <sheetData>
    <row r="1" spans="1:20" x14ac:dyDescent="0.25">
      <c r="A1" t="s">
        <v>0</v>
      </c>
      <c r="B1" t="s">
        <v>14</v>
      </c>
      <c r="C1" s="1" t="s">
        <v>15</v>
      </c>
      <c r="D1" s="1" t="s">
        <v>21</v>
      </c>
      <c r="E1" s="5" t="s">
        <v>23</v>
      </c>
      <c r="F1" t="s">
        <v>31</v>
      </c>
      <c r="G1" s="4" t="s">
        <v>30</v>
      </c>
      <c r="H1" s="14" t="s">
        <v>27</v>
      </c>
      <c r="I1" s="14" t="s">
        <v>28</v>
      </c>
      <c r="J1" s="10" t="s">
        <v>18</v>
      </c>
      <c r="K1" s="10" t="s">
        <v>22</v>
      </c>
      <c r="L1" s="1" t="s">
        <v>17</v>
      </c>
      <c r="M1" s="3" t="s">
        <v>16</v>
      </c>
      <c r="N1" s="3" t="s">
        <v>19</v>
      </c>
      <c r="O1" s="3" t="s">
        <v>20</v>
      </c>
      <c r="P1" s="8" t="s">
        <v>24</v>
      </c>
      <c r="Q1" s="1" t="s">
        <v>32</v>
      </c>
      <c r="R1" s="4" t="s">
        <v>29</v>
      </c>
      <c r="S1" s="12" t="s">
        <v>25</v>
      </c>
      <c r="T1" s="11" t="s">
        <v>26</v>
      </c>
    </row>
    <row r="2" spans="1:20" x14ac:dyDescent="0.25">
      <c r="A2" t="s">
        <v>9</v>
      </c>
      <c r="B2" s="1">
        <v>258.51</v>
      </c>
      <c r="C2" s="1">
        <v>264.27</v>
      </c>
      <c r="D2" s="1">
        <v>266.51</v>
      </c>
      <c r="E2" s="1">
        <f>(B2+C2+D2)/3</f>
        <v>263.09666666666664</v>
      </c>
      <c r="F2" s="1">
        <v>1158646948.2755899</v>
      </c>
      <c r="G2" s="1">
        <f>F2/3600000</f>
        <v>321.84637452099719</v>
      </c>
      <c r="H2" s="1">
        <f>E2-G2</f>
        <v>-58.749707854330552</v>
      </c>
      <c r="I2" s="1">
        <f t="shared" ref="I2:I13" si="0">H2^2</f>
        <v>3451.5281729691887</v>
      </c>
      <c r="J2" s="7">
        <v>400</v>
      </c>
      <c r="K2" s="7">
        <f>J2*10.5</f>
        <v>4200</v>
      </c>
      <c r="L2" s="1">
        <v>380</v>
      </c>
      <c r="M2" s="1">
        <f t="shared" ref="M2:M12" si="1">L2*10.5</f>
        <v>3990</v>
      </c>
      <c r="N2" s="1">
        <v>410</v>
      </c>
      <c r="O2" s="1">
        <f>N2*10.5</f>
        <v>4305</v>
      </c>
      <c r="P2" s="1">
        <f>(M2+K2+O2)/3</f>
        <v>4165</v>
      </c>
      <c r="Q2" s="1">
        <v>15251947354.5875</v>
      </c>
      <c r="R2" s="1">
        <f>Q2/3600000</f>
        <v>4236.652042940972</v>
      </c>
      <c r="S2" s="7">
        <f>P2-R2</f>
        <v>-71.652042940972024</v>
      </c>
      <c r="T2" s="1">
        <f>S2^2</f>
        <v>5134.0152576148985</v>
      </c>
    </row>
    <row r="3" spans="1:20" x14ac:dyDescent="0.25">
      <c r="A3" t="s">
        <v>8</v>
      </c>
      <c r="B3" s="1">
        <v>228.51</v>
      </c>
      <c r="C3" s="1">
        <v>234.27</v>
      </c>
      <c r="D3" s="1">
        <v>251.51</v>
      </c>
      <c r="E3" s="1">
        <f t="shared" ref="E3:E13" si="2">(B3+C3+D3)/3</f>
        <v>238.09666666666666</v>
      </c>
      <c r="F3" s="1">
        <v>1039766698.64027</v>
      </c>
      <c r="G3" s="1">
        <f t="shared" ref="G3:G13" si="3">F3/3600000</f>
        <v>288.82408295563056</v>
      </c>
      <c r="H3" s="1">
        <f t="shared" ref="H3:H12" si="4">E3-G3</f>
        <v>-50.727416288963894</v>
      </c>
      <c r="I3" s="1">
        <f t="shared" si="0"/>
        <v>2573.2707633538394</v>
      </c>
      <c r="J3" s="7">
        <v>360</v>
      </c>
      <c r="K3" s="7">
        <f t="shared" ref="K3:K13" si="5">J3*10.5</f>
        <v>3780</v>
      </c>
      <c r="L3" s="1">
        <v>330</v>
      </c>
      <c r="M3" s="1">
        <f t="shared" si="1"/>
        <v>3465</v>
      </c>
      <c r="N3" s="1">
        <v>250</v>
      </c>
      <c r="O3" s="1">
        <f>N3*10.5</f>
        <v>2625</v>
      </c>
      <c r="P3" s="1">
        <f t="shared" ref="P3:P13" si="6">(M3+K3+O3)/3</f>
        <v>3290</v>
      </c>
      <c r="Q3" s="1">
        <v>13146182785.0037</v>
      </c>
      <c r="R3" s="1">
        <f t="shared" ref="R3:R13" si="7">Q3/3600000</f>
        <v>3651.7174402788055</v>
      </c>
      <c r="S3" s="7">
        <f t="shared" ref="S3:S13" si="8">P3-R3</f>
        <v>-361.7174402788055</v>
      </c>
      <c r="T3" s="1">
        <f t="shared" ref="T3:T13" si="9">S3^2</f>
        <v>130839.50660185122</v>
      </c>
    </row>
    <row r="4" spans="1:20" x14ac:dyDescent="0.25">
      <c r="A4" t="s">
        <v>12</v>
      </c>
      <c r="B4" s="1">
        <v>256.77</v>
      </c>
      <c r="C4" s="1">
        <v>239.69</v>
      </c>
      <c r="D4" s="1">
        <v>242.18</v>
      </c>
      <c r="E4" s="1">
        <f t="shared" si="2"/>
        <v>246.21333333333334</v>
      </c>
      <c r="F4" s="1">
        <v>1054372592.27781</v>
      </c>
      <c r="G4" s="1">
        <f t="shared" si="3"/>
        <v>292.88127563272502</v>
      </c>
      <c r="H4" s="1">
        <f t="shared" si="4"/>
        <v>-46.667942299391683</v>
      </c>
      <c r="I4" s="1">
        <f t="shared" si="0"/>
        <v>2177.8968384593513</v>
      </c>
      <c r="J4" s="7">
        <v>250</v>
      </c>
      <c r="K4" s="7">
        <f t="shared" si="5"/>
        <v>2625</v>
      </c>
      <c r="L4" s="1">
        <v>270</v>
      </c>
      <c r="M4" s="1">
        <f t="shared" si="1"/>
        <v>2835</v>
      </c>
      <c r="N4" s="1">
        <v>230</v>
      </c>
      <c r="O4" s="1">
        <f t="shared" ref="O4:O13" si="10">N4*10.5</f>
        <v>2415</v>
      </c>
      <c r="P4" s="1">
        <f t="shared" si="6"/>
        <v>2625</v>
      </c>
      <c r="Q4" s="1">
        <v>10060846873.4958</v>
      </c>
      <c r="R4" s="1">
        <f t="shared" si="7"/>
        <v>2794.6796870821668</v>
      </c>
      <c r="S4" s="7">
        <f t="shared" si="8"/>
        <v>-169.67968708216677</v>
      </c>
      <c r="T4" s="1">
        <f t="shared" si="9"/>
        <v>28791.19620830203</v>
      </c>
    </row>
    <row r="5" spans="1:20" x14ac:dyDescent="0.25">
      <c r="A5" t="s">
        <v>13</v>
      </c>
      <c r="B5" s="1">
        <v>226.77</v>
      </c>
      <c r="C5" s="1">
        <v>224.69</v>
      </c>
      <c r="D5" s="1">
        <v>232.18</v>
      </c>
      <c r="E5" s="1">
        <f t="shared" si="2"/>
        <v>227.88000000000002</v>
      </c>
      <c r="F5" s="1">
        <v>898456073.52862501</v>
      </c>
      <c r="G5" s="1">
        <f t="shared" si="3"/>
        <v>249.57113153572917</v>
      </c>
      <c r="H5" s="1">
        <f t="shared" si="4"/>
        <v>-21.691131535729141</v>
      </c>
      <c r="I5" s="1">
        <f t="shared" si="0"/>
        <v>470.50518730030325</v>
      </c>
      <c r="J5" s="7">
        <v>165</v>
      </c>
      <c r="K5" s="7">
        <f t="shared" si="5"/>
        <v>1732.5</v>
      </c>
      <c r="L5" s="1">
        <v>165</v>
      </c>
      <c r="M5" s="1">
        <f t="shared" si="1"/>
        <v>1732.5</v>
      </c>
      <c r="N5" s="1">
        <v>150</v>
      </c>
      <c r="O5" s="1">
        <f t="shared" si="10"/>
        <v>1575</v>
      </c>
      <c r="P5" s="1">
        <f t="shared" si="6"/>
        <v>1680</v>
      </c>
      <c r="Q5" s="1">
        <v>5297484374.9615402</v>
      </c>
      <c r="R5" s="1">
        <f t="shared" si="7"/>
        <v>1471.5234374893166</v>
      </c>
      <c r="S5" s="7">
        <f t="shared" si="8"/>
        <v>208.47656251068338</v>
      </c>
      <c r="T5" s="1">
        <f t="shared" si="9"/>
        <v>43462.477116270871</v>
      </c>
    </row>
    <row r="6" spans="1:20" x14ac:dyDescent="0.25">
      <c r="A6" t="s">
        <v>1</v>
      </c>
      <c r="B6" s="1">
        <v>172.72</v>
      </c>
      <c r="C6" s="1">
        <v>250</v>
      </c>
      <c r="D6" s="1">
        <v>276.27999999999997</v>
      </c>
      <c r="E6" s="1">
        <f t="shared" si="2"/>
        <v>233</v>
      </c>
      <c r="F6" s="1">
        <v>712224275.83272803</v>
      </c>
      <c r="G6" s="1">
        <f t="shared" si="3"/>
        <v>197.84007662020224</v>
      </c>
      <c r="H6" s="1">
        <f t="shared" si="4"/>
        <v>35.15992337979776</v>
      </c>
      <c r="I6" s="1">
        <f t="shared" si="0"/>
        <v>1236.2202120732491</v>
      </c>
      <c r="J6" s="7">
        <v>50</v>
      </c>
      <c r="K6" s="7">
        <f t="shared" si="5"/>
        <v>525</v>
      </c>
      <c r="L6" s="1">
        <v>50</v>
      </c>
      <c r="M6" s="1">
        <f t="shared" si="1"/>
        <v>525</v>
      </c>
      <c r="N6" s="1">
        <v>50</v>
      </c>
      <c r="O6" s="1">
        <f t="shared" si="10"/>
        <v>525</v>
      </c>
      <c r="P6" s="1">
        <f t="shared" si="6"/>
        <v>525</v>
      </c>
      <c r="Q6" s="1">
        <v>1323891255.3972399</v>
      </c>
      <c r="R6" s="1">
        <f t="shared" si="7"/>
        <v>367.74757094367777</v>
      </c>
      <c r="S6" s="7">
        <f t="shared" si="8"/>
        <v>157.25242905632223</v>
      </c>
      <c r="T6" s="1">
        <f t="shared" si="9"/>
        <v>24728.326444113656</v>
      </c>
    </row>
    <row r="7" spans="1:20" x14ac:dyDescent="0.25">
      <c r="A7" t="s">
        <v>2</v>
      </c>
      <c r="B7" s="1">
        <v>220.72</v>
      </c>
      <c r="C7" s="1">
        <v>785.4</v>
      </c>
      <c r="D7" s="1">
        <v>276.27999999999997</v>
      </c>
      <c r="E7" s="1">
        <f t="shared" si="2"/>
        <v>427.4666666666667</v>
      </c>
      <c r="F7" s="1">
        <v>1386319007.6551001</v>
      </c>
      <c r="G7" s="1">
        <f t="shared" si="3"/>
        <v>385.0886132375278</v>
      </c>
      <c r="H7" s="1">
        <f t="shared" si="4"/>
        <v>42.378053429138902</v>
      </c>
      <c r="I7" s="1">
        <f t="shared" si="0"/>
        <v>1795.8994124429514</v>
      </c>
      <c r="J7" s="7">
        <v>30</v>
      </c>
      <c r="K7" s="7">
        <f t="shared" si="5"/>
        <v>315</v>
      </c>
      <c r="L7" s="1">
        <v>20</v>
      </c>
      <c r="M7" s="1">
        <f t="shared" si="1"/>
        <v>210</v>
      </c>
      <c r="N7" s="1">
        <v>30</v>
      </c>
      <c r="O7" s="1">
        <f t="shared" si="10"/>
        <v>315</v>
      </c>
      <c r="P7" s="1">
        <f t="shared" si="6"/>
        <v>280</v>
      </c>
      <c r="Q7" s="1">
        <v>43200000</v>
      </c>
      <c r="R7" s="1">
        <f t="shared" si="7"/>
        <v>12</v>
      </c>
      <c r="S7" s="7">
        <f t="shared" si="8"/>
        <v>268</v>
      </c>
      <c r="T7" s="1">
        <f t="shared" si="9"/>
        <v>71824</v>
      </c>
    </row>
    <row r="8" spans="1:20" x14ac:dyDescent="0.25">
      <c r="A8" t="s">
        <v>3</v>
      </c>
      <c r="B8" s="1">
        <v>600</v>
      </c>
      <c r="C8" s="1">
        <v>465.33</v>
      </c>
      <c r="D8" s="1">
        <v>646.21</v>
      </c>
      <c r="E8" s="1">
        <f t="shared" si="2"/>
        <v>570.51333333333332</v>
      </c>
      <c r="F8" s="1">
        <v>1898151261.67173</v>
      </c>
      <c r="G8" s="1">
        <f t="shared" si="3"/>
        <v>527.26423935325829</v>
      </c>
      <c r="H8" s="1">
        <f t="shared" si="4"/>
        <v>43.249093980075031</v>
      </c>
      <c r="I8" s="1">
        <f t="shared" si="0"/>
        <v>1870.4841300973624</v>
      </c>
      <c r="J8" s="7">
        <v>10</v>
      </c>
      <c r="K8" s="7">
        <f t="shared" si="5"/>
        <v>105</v>
      </c>
      <c r="L8" s="1">
        <v>10</v>
      </c>
      <c r="M8" s="1">
        <f t="shared" si="1"/>
        <v>105</v>
      </c>
      <c r="N8" s="1">
        <v>10</v>
      </c>
      <c r="O8" s="1">
        <f t="shared" si="10"/>
        <v>105</v>
      </c>
      <c r="P8" s="1">
        <f t="shared" si="6"/>
        <v>105</v>
      </c>
      <c r="Q8" s="1">
        <v>44640000</v>
      </c>
      <c r="R8" s="1">
        <f t="shared" si="7"/>
        <v>12.4</v>
      </c>
      <c r="S8" s="7">
        <f t="shared" si="8"/>
        <v>92.6</v>
      </c>
      <c r="T8" s="1">
        <f t="shared" si="9"/>
        <v>8574.7599999999984</v>
      </c>
    </row>
    <row r="9" spans="1:20" x14ac:dyDescent="0.25">
      <c r="A9" t="s">
        <v>4</v>
      </c>
      <c r="B9" s="1">
        <v>632.6</v>
      </c>
      <c r="C9" s="1">
        <v>465.33</v>
      </c>
      <c r="D9" s="1">
        <v>616.21</v>
      </c>
      <c r="E9" s="1">
        <f t="shared" si="2"/>
        <v>571.38</v>
      </c>
      <c r="F9" s="1">
        <v>1894622479.1934299</v>
      </c>
      <c r="G9" s="1">
        <f t="shared" si="3"/>
        <v>526.28402199817504</v>
      </c>
      <c r="H9" s="1">
        <f t="shared" si="4"/>
        <v>45.09597800182496</v>
      </c>
      <c r="I9" s="1">
        <f t="shared" si="0"/>
        <v>2033.6472319410807</v>
      </c>
      <c r="J9" s="7">
        <v>10</v>
      </c>
      <c r="K9" s="7">
        <f t="shared" si="5"/>
        <v>105</v>
      </c>
      <c r="L9" s="1">
        <v>10</v>
      </c>
      <c r="M9" s="1">
        <f t="shared" si="1"/>
        <v>105</v>
      </c>
      <c r="N9" s="1">
        <v>10</v>
      </c>
      <c r="O9" s="1">
        <f t="shared" si="10"/>
        <v>105</v>
      </c>
      <c r="P9" s="1">
        <f t="shared" si="6"/>
        <v>105</v>
      </c>
      <c r="Q9" s="1">
        <v>44640000</v>
      </c>
      <c r="R9" s="1">
        <f t="shared" si="7"/>
        <v>12.4</v>
      </c>
      <c r="S9" s="7">
        <f t="shared" si="8"/>
        <v>92.6</v>
      </c>
      <c r="T9" s="1">
        <f t="shared" si="9"/>
        <v>8574.7599999999984</v>
      </c>
    </row>
    <row r="10" spans="1:20" x14ac:dyDescent="0.25">
      <c r="A10" t="s">
        <v>5</v>
      </c>
      <c r="B10" s="6">
        <v>247.36</v>
      </c>
      <c r="C10" s="6">
        <v>241.86</v>
      </c>
      <c r="D10" s="6">
        <v>222.96</v>
      </c>
      <c r="E10" s="1">
        <f>(B10+C10+D10)/3</f>
        <v>237.39333333333335</v>
      </c>
      <c r="F10" s="1">
        <v>959758621.35496604</v>
      </c>
      <c r="G10" s="1">
        <f t="shared" si="3"/>
        <v>266.59961704304612</v>
      </c>
      <c r="H10" s="1">
        <f t="shared" si="4"/>
        <v>-29.206283709712778</v>
      </c>
      <c r="I10" s="1">
        <f t="shared" si="0"/>
        <v>853.00700813223398</v>
      </c>
      <c r="J10" s="7">
        <v>25</v>
      </c>
      <c r="K10" s="7">
        <f t="shared" si="5"/>
        <v>262.5</v>
      </c>
      <c r="L10" s="1">
        <v>25</v>
      </c>
      <c r="M10" s="1">
        <f>L10*10.5</f>
        <v>262.5</v>
      </c>
      <c r="N10" s="1">
        <v>30</v>
      </c>
      <c r="O10" s="1">
        <f t="shared" si="10"/>
        <v>315</v>
      </c>
      <c r="P10" s="1">
        <f t="shared" si="6"/>
        <v>280</v>
      </c>
      <c r="Q10" s="1">
        <v>43200000</v>
      </c>
      <c r="R10" s="1">
        <f t="shared" si="7"/>
        <v>12</v>
      </c>
      <c r="S10" s="7">
        <f t="shared" si="8"/>
        <v>268</v>
      </c>
      <c r="T10" s="1">
        <f t="shared" si="9"/>
        <v>71824</v>
      </c>
    </row>
    <row r="11" spans="1:20" x14ac:dyDescent="0.25">
      <c r="A11" t="s">
        <v>10</v>
      </c>
      <c r="B11" s="6">
        <v>277.36</v>
      </c>
      <c r="C11" s="6">
        <v>161.86000000000001</v>
      </c>
      <c r="D11" s="6">
        <v>322.95999999999998</v>
      </c>
      <c r="E11" s="1">
        <f t="shared" si="2"/>
        <v>254.06000000000003</v>
      </c>
      <c r="F11" s="1">
        <v>786814818.59983695</v>
      </c>
      <c r="G11" s="1">
        <f t="shared" si="3"/>
        <v>218.55967183328804</v>
      </c>
      <c r="H11" s="1">
        <f t="shared" si="4"/>
        <v>35.500328166711995</v>
      </c>
      <c r="I11" s="1">
        <f t="shared" si="0"/>
        <v>1260.2732999442451</v>
      </c>
      <c r="J11" s="7">
        <v>110</v>
      </c>
      <c r="K11" s="7">
        <f t="shared" si="5"/>
        <v>1155</v>
      </c>
      <c r="L11" s="1">
        <v>100</v>
      </c>
      <c r="M11" s="1">
        <f t="shared" si="1"/>
        <v>1050</v>
      </c>
      <c r="N11" s="1">
        <v>100</v>
      </c>
      <c r="O11" s="1">
        <f t="shared" si="10"/>
        <v>1050</v>
      </c>
      <c r="P11" s="1">
        <f>(M11+K11+O11)/3</f>
        <v>1085</v>
      </c>
      <c r="Q11" s="1">
        <v>3522445647.5402999</v>
      </c>
      <c r="R11" s="1">
        <f t="shared" si="7"/>
        <v>978.45712431674997</v>
      </c>
      <c r="S11" s="7">
        <f t="shared" si="8"/>
        <v>106.54287568325003</v>
      </c>
      <c r="T11" s="1">
        <f t="shared" si="9"/>
        <v>11351.38435885647</v>
      </c>
    </row>
    <row r="12" spans="1:20" x14ac:dyDescent="0.25">
      <c r="A12" t="s">
        <v>6</v>
      </c>
      <c r="B12" s="1">
        <v>255.86</v>
      </c>
      <c r="C12" s="1">
        <v>261</v>
      </c>
      <c r="D12" s="1">
        <v>205.29</v>
      </c>
      <c r="E12" s="1">
        <f t="shared" si="2"/>
        <v>240.71666666666667</v>
      </c>
      <c r="F12" s="1">
        <v>899354227.22931397</v>
      </c>
      <c r="G12" s="1">
        <f t="shared" si="3"/>
        <v>249.82061867480942</v>
      </c>
      <c r="H12" s="1">
        <f t="shared" si="4"/>
        <v>-9.1039520081427554</v>
      </c>
      <c r="I12" s="1">
        <f t="shared" si="0"/>
        <v>82.881942166566503</v>
      </c>
      <c r="J12" s="7">
        <v>170</v>
      </c>
      <c r="K12" s="7">
        <f t="shared" si="5"/>
        <v>1785</v>
      </c>
      <c r="L12" s="1">
        <v>210</v>
      </c>
      <c r="M12" s="1">
        <f t="shared" si="1"/>
        <v>2205</v>
      </c>
      <c r="N12" s="1">
        <v>160</v>
      </c>
      <c r="O12" s="1">
        <f t="shared" si="10"/>
        <v>1680</v>
      </c>
      <c r="P12" s="1">
        <f t="shared" si="6"/>
        <v>1890</v>
      </c>
      <c r="Q12" s="1">
        <v>8490883057.8014898</v>
      </c>
      <c r="R12" s="1">
        <f t="shared" si="7"/>
        <v>2358.5786271670804</v>
      </c>
      <c r="S12" s="7">
        <f t="shared" si="8"/>
        <v>-468.57862716708041</v>
      </c>
      <c r="T12" s="1">
        <f t="shared" si="9"/>
        <v>219565.92983778575</v>
      </c>
    </row>
    <row r="13" spans="1:20" x14ac:dyDescent="0.25">
      <c r="A13" t="s">
        <v>7</v>
      </c>
      <c r="B13" s="1">
        <v>285.86</v>
      </c>
      <c r="C13" s="1">
        <v>261</v>
      </c>
      <c r="D13" s="1">
        <v>265.29000000000002</v>
      </c>
      <c r="E13" s="1">
        <f t="shared" si="2"/>
        <v>270.7166666666667</v>
      </c>
      <c r="F13" s="1">
        <v>1042758616.064</v>
      </c>
      <c r="G13" s="1">
        <f t="shared" si="3"/>
        <v>289.65517112888887</v>
      </c>
      <c r="H13" s="1">
        <f>E13-G13</f>
        <v>-18.93850446222217</v>
      </c>
      <c r="I13" s="1">
        <f t="shared" si="0"/>
        <v>358.66695126560904</v>
      </c>
      <c r="J13" s="7">
        <v>340</v>
      </c>
      <c r="K13" s="7">
        <f t="shared" si="5"/>
        <v>3570</v>
      </c>
      <c r="L13" s="1">
        <v>410</v>
      </c>
      <c r="M13" s="1">
        <f>L13*10.5</f>
        <v>4305</v>
      </c>
      <c r="N13" s="1">
        <v>320</v>
      </c>
      <c r="O13" s="1">
        <f t="shared" si="10"/>
        <v>3360</v>
      </c>
      <c r="P13" s="1">
        <f t="shared" si="6"/>
        <v>3745</v>
      </c>
      <c r="Q13" s="1">
        <v>13692654300.547001</v>
      </c>
      <c r="R13" s="1">
        <f t="shared" si="7"/>
        <v>3803.515083485278</v>
      </c>
      <c r="S13" s="7">
        <f t="shared" si="8"/>
        <v>-58.515083485277955</v>
      </c>
      <c r="T13" s="1">
        <f t="shared" si="9"/>
        <v>3424.0149952890488</v>
      </c>
    </row>
    <row r="14" spans="1:20" x14ac:dyDescent="0.25">
      <c r="A14" t="s">
        <v>11</v>
      </c>
      <c r="B14" s="2">
        <f>SUM(B2:B13)</f>
        <v>3663.0400000000004</v>
      </c>
      <c r="C14" s="2">
        <f t="shared" ref="C14:R14" si="11">SUM(C2:C13)</f>
        <v>3854.7000000000003</v>
      </c>
      <c r="D14" s="2">
        <f t="shared" si="11"/>
        <v>3823.86</v>
      </c>
      <c r="E14" s="2">
        <f>SUM(E2:E13)</f>
        <v>3780.5333333333333</v>
      </c>
      <c r="F14" s="2">
        <f>SUM(F2:F13)</f>
        <v>13731245620.323399</v>
      </c>
      <c r="G14" s="2">
        <f t="shared" si="11"/>
        <v>3814.2348945342774</v>
      </c>
      <c r="H14" s="5">
        <f>(SUM(H2:H13)/(11*AVERAGE(E2:E13)))*100</f>
        <v>-0.97249081677909466</v>
      </c>
      <c r="I14" s="5">
        <f>((SQRT(SUM(I2:I13)/11))/AVERAGE(E2:E13))*100</f>
        <v>12.898551425998175</v>
      </c>
      <c r="J14" s="9">
        <f t="shared" ref="J14:P14" si="12">SUM(J2:J13)</f>
        <v>1920</v>
      </c>
      <c r="K14" s="9">
        <f t="shared" si="12"/>
        <v>20160</v>
      </c>
      <c r="L14" s="2">
        <f t="shared" si="12"/>
        <v>1980</v>
      </c>
      <c r="M14" s="2">
        <f t="shared" si="12"/>
        <v>20790</v>
      </c>
      <c r="N14" s="2">
        <f t="shared" si="12"/>
        <v>1750</v>
      </c>
      <c r="O14" s="2">
        <f t="shared" si="12"/>
        <v>18375</v>
      </c>
      <c r="P14" s="2">
        <f t="shared" si="12"/>
        <v>19775</v>
      </c>
      <c r="Q14" s="2">
        <f t="shared" si="11"/>
        <v>70962015649.334579</v>
      </c>
      <c r="R14" s="2">
        <f t="shared" si="11"/>
        <v>19711.67101370405</v>
      </c>
      <c r="S14" s="13">
        <f>(SUM(S2:S13)/(11*(AVERAGE(P2:P13))))*100</f>
        <v>0.34936114724810274</v>
      </c>
      <c r="T14" s="13">
        <f>((SQRT(SUM(T2:T13)/11))/AVERAGE(P2:P13))*100</f>
        <v>14.500429357128978</v>
      </c>
    </row>
    <row r="15" spans="1:20" x14ac:dyDescent="0.25">
      <c r="H15" s="17"/>
      <c r="S15" s="15"/>
    </row>
    <row r="16" spans="1:20" x14ac:dyDescent="0.25">
      <c r="I16" s="1">
        <f>SQRT((SUM(I2:I13))/12)</f>
        <v>38.906170408374791</v>
      </c>
      <c r="S16" s="16"/>
      <c r="T16" s="1">
        <f>SQRT((SUM(T2:T13)/12))</f>
        <v>228.78198698398512</v>
      </c>
    </row>
    <row r="17" spans="3:20" x14ac:dyDescent="0.25">
      <c r="I17" s="1">
        <f>I16/(AVERAGE(E2:E13))</f>
        <v>0.12349422786039824</v>
      </c>
      <c r="T17" s="1">
        <f>(T16/AVERAGE(P2:P13))</f>
        <v>0.13883104140621094</v>
      </c>
    </row>
    <row r="21" spans="3:20" x14ac:dyDescent="0.25">
      <c r="C21" s="3"/>
      <c r="D21" s="3"/>
      <c r="E21" s="3"/>
    </row>
    <row r="22" spans="3:20" x14ac:dyDescent="0.25">
      <c r="C22" s="3"/>
      <c r="D22" s="3"/>
      <c r="E2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Farshid Dehghan</cp:lastModifiedBy>
  <dcterms:created xsi:type="dcterms:W3CDTF">2015-06-05T18:17:20Z</dcterms:created>
  <dcterms:modified xsi:type="dcterms:W3CDTF">2025-07-14T15:47:46Z</dcterms:modified>
</cp:coreProperties>
</file>