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nicatura en Administración - UTN BA - 2do año\Cuatrimestre I\Estadística\Unidad 1 - Estadística Descriptiva\Ejercicios\"/>
    </mc:Choice>
  </mc:AlternateContent>
  <xr:revisionPtr revIDLastSave="0" documentId="13_ncr:1_{8E356E99-4814-4DE1-9B84-8693C8AB401B}" xr6:coauthVersionLast="47" xr6:coauthVersionMax="47" xr10:uidLastSave="{00000000-0000-0000-0000-000000000000}"/>
  <bookViews>
    <workbookView xWindow="-120" yWindow="-120" windowWidth="20730" windowHeight="11040" xr2:uid="{BDA72D40-EE44-4426-9895-C4BCC8BC269E}"/>
  </bookViews>
  <sheets>
    <sheet name="Ejercicio 3" sheetId="1" r:id="rId1"/>
  </sheets>
  <definedNames>
    <definedName name="_xlchart.v1.0" hidden="1">'Ejercicio 3'!$I$2:$I$8</definedName>
    <definedName name="_xlchart.v1.1" hidden="1">'Ejercicio 3'!$J$1</definedName>
    <definedName name="_xlchart.v1.10" hidden="1">'Ejercicio 3'!$N$2:$N$8</definedName>
    <definedName name="_xlchart.v1.2" hidden="1">'Ejercicio 3'!$J$2:$J$8</definedName>
    <definedName name="_xlchart.v1.3" hidden="1">'Ejercicio 3'!$K$1</definedName>
    <definedName name="_xlchart.v1.4" hidden="1">'Ejercicio 3'!$K$2:$K$8</definedName>
    <definedName name="_xlchart.v1.5" hidden="1">'Ejercicio 3'!$L$1</definedName>
    <definedName name="_xlchart.v1.6" hidden="1">'Ejercicio 3'!$L$2:$L$8</definedName>
    <definedName name="_xlchart.v1.7" hidden="1">'Ejercicio 3'!$M$1</definedName>
    <definedName name="_xlchart.v1.8" hidden="1">'Ejercicio 3'!$M$2:$M$8</definedName>
    <definedName name="_xlchart.v1.9" hidden="1">'Ejercicio 3'!$N$1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  <c r="M8" i="1"/>
  <c r="M7" i="1"/>
  <c r="M6" i="1"/>
  <c r="M5" i="1"/>
  <c r="M4" i="1"/>
  <c r="M3" i="1"/>
  <c r="M2" i="1"/>
  <c r="L10" i="1"/>
  <c r="L8" i="1"/>
  <c r="L7" i="1"/>
  <c r="L6" i="1"/>
  <c r="L5" i="1"/>
  <c r="L4" i="1"/>
  <c r="L3" i="1"/>
  <c r="L2" i="1"/>
  <c r="K10" i="1"/>
  <c r="K8" i="1"/>
  <c r="K7" i="1"/>
  <c r="K6" i="1"/>
  <c r="K5" i="1"/>
  <c r="K4" i="1"/>
  <c r="K3" i="1"/>
  <c r="K2" i="1"/>
  <c r="J8" i="1"/>
  <c r="J7" i="1"/>
  <c r="J6" i="1"/>
  <c r="J5" i="1"/>
  <c r="J4" i="1"/>
  <c r="J3" i="1"/>
  <c r="J2" i="1"/>
  <c r="G24" i="1"/>
  <c r="G22" i="1"/>
  <c r="G21" i="1"/>
  <c r="G23" i="1"/>
  <c r="F23" i="1"/>
  <c r="E23" i="1"/>
  <c r="J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BERTOTTI</author>
  </authors>
  <commentList>
    <comment ref="D21" authorId="0" shapeId="0" xr:uid="{42B87FFA-32D8-4C49-B2A8-5BA33154E843}">
      <text>
        <r>
          <rPr>
            <b/>
            <sz val="9"/>
            <color indexed="81"/>
            <rFont val="Tahoma"/>
            <family val="2"/>
          </rPr>
          <t>FABIAN BERTOTTI:</t>
        </r>
        <r>
          <rPr>
            <sz val="9"/>
            <color indexed="81"/>
            <rFont val="Tahoma"/>
            <family val="2"/>
          </rPr>
          <t xml:space="preserve">
Total de datos.</t>
        </r>
      </text>
    </comment>
    <comment ref="D24" authorId="0" shapeId="0" xr:uid="{248B3C9F-6F21-47C2-8244-E40A10A26916}">
      <text>
        <r>
          <rPr>
            <b/>
            <sz val="9"/>
            <color indexed="81"/>
            <rFont val="Tahoma"/>
            <family val="2"/>
          </rPr>
          <t>FABIAN BERTOTTI:</t>
        </r>
        <r>
          <rPr>
            <sz val="9"/>
            <color indexed="81"/>
            <rFont val="Tahoma"/>
            <family val="2"/>
          </rPr>
          <t xml:space="preserve">
Amplitud</t>
        </r>
      </text>
    </comment>
    <comment ref="G24" authorId="0" shapeId="0" xr:uid="{EB5FF418-F278-43C8-BC37-252923BFE043}">
      <text>
        <r>
          <rPr>
            <b/>
            <sz val="9"/>
            <color indexed="81"/>
            <rFont val="Tahoma"/>
            <family val="2"/>
          </rPr>
          <t>FABIAN BERTOTTI:</t>
        </r>
        <r>
          <rPr>
            <sz val="9"/>
            <color indexed="81"/>
            <rFont val="Tahoma"/>
            <family val="2"/>
          </rPr>
          <t xml:space="preserve">
Se redondea a 700</t>
        </r>
      </text>
    </comment>
  </commentList>
</comments>
</file>

<file path=xl/sharedStrings.xml><?xml version="1.0" encoding="utf-8"?>
<sst xmlns="http://schemas.openxmlformats.org/spreadsheetml/2006/main" count="29" uniqueCount="29">
  <si>
    <t>Ejercicio 3</t>
  </si>
  <si>
    <t>En una empresa de servicios, se decide revisar la estructura de tarifas debido a un 
análisis de costos operativos. A continuación, se muestran los ingresos mensuales 
de 70 clientes con el fin de agruparlos en distintas categorías y definir medidas más 
rentables.</t>
  </si>
  <si>
    <t>Ingreso Mensual (USD)</t>
  </si>
  <si>
    <t>a) Defina y Clasifique la variable bajo estudio</t>
  </si>
  <si>
    <t>b) Construya una tabla de distribución de frecuencias agrupando los datos en 
intervalos de clases.</t>
  </si>
  <si>
    <t>c) Construya un gráfico apropiado</t>
  </si>
  <si>
    <t>d) Calcule las medidas de Posición Media, Mediana, Moda, Q1, Q3 y P80 
utilizando los comandos de Excel.</t>
  </si>
  <si>
    <t>e) ¿Hay mucha dispersión? Calcule el desvío estándar y el CV</t>
  </si>
  <si>
    <t>Ingresos_Clientes</t>
  </si>
  <si>
    <t>F.Absoluta</t>
  </si>
  <si>
    <t>F.Relativa</t>
  </si>
  <si>
    <t>F.Porcentual</t>
  </si>
  <si>
    <t>Variable (Cuantitativa continua):</t>
  </si>
  <si>
    <t>Rango</t>
  </si>
  <si>
    <t>N° de Intervalos</t>
  </si>
  <si>
    <t xml:space="preserve">N </t>
  </si>
  <si>
    <t>k</t>
  </si>
  <si>
    <t>Intervalos de clase</t>
  </si>
  <si>
    <t>F.Acumulativa</t>
  </si>
  <si>
    <t>F.Acumulativa%</t>
  </si>
  <si>
    <t>[1500-2200)</t>
  </si>
  <si>
    <t>[2200-2900)</t>
  </si>
  <si>
    <t>[2900-3600)</t>
  </si>
  <si>
    <t>[3600-4300</t>
  </si>
  <si>
    <t>[4300-5000)</t>
  </si>
  <si>
    <t>[5000-5700)</t>
  </si>
  <si>
    <t>[5700-6400)</t>
  </si>
  <si>
    <t>Totales</t>
  </si>
  <si>
    <t>[N°-N°) = El corchete dice que es el piso mientras que el paréntesis dice que es el techo y no se incluye en el rango, pasa a la siguiente categoría.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</si>
</sst>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C393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  <xf numFmtId="0" fontId="0" fillId="0" borderId="9" xfId="0" applyBorder="1"/>
    <xf numFmtId="2" fontId="1" fillId="0" borderId="1" xfId="0" applyNumberFormat="1" applyFont="1" applyBorder="1"/>
    <xf numFmtId="2" fontId="0" fillId="0" borderId="7" xfId="0" applyNumberFormat="1" applyBorder="1"/>
    <xf numFmtId="2" fontId="0" fillId="2" borderId="1" xfId="0" applyNumberFormat="1" applyFill="1" applyBorder="1"/>
    <xf numFmtId="2" fontId="0" fillId="0" borderId="10" xfId="0" applyNumberFormat="1" applyBorder="1"/>
    <xf numFmtId="2" fontId="0" fillId="0" borderId="8" xfId="0" applyNumberFormat="1" applyBorder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10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Sueldos en USD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Sueldos en USD</a:t>
          </a:r>
        </a:p>
      </cx:txPr>
    </cx:title>
    <cx:plotArea>
      <cx:plotAreaRegion>
        <cx:series layoutId="clusteredColumn" uniqueId="{05210843-850C-401D-82DD-CF6BCF5E2EFB}" formatIdx="0">
          <cx:tx>
            <cx:txData>
              <cx:f>_xlchart.v1.1</cx:f>
              <cx:v>F.Absoluta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A66AE14A-4754-4A88-9EB9-9E17001983E9}" formatIdx="1">
          <cx:axisId val="2"/>
        </cx:series>
        <cx:series layoutId="clusteredColumn" hidden="1" uniqueId="{52238DA9-9182-4F43-8C29-677248ED91CB}" formatIdx="2">
          <cx:tx>
            <cx:txData>
              <cx:f>_xlchart.v1.3</cx:f>
              <cx:v>F.Relativa</cx:v>
            </cx:txData>
          </cx:tx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27FB6ED4-A5F5-4986-A3D2-9308A50C7FE2}" formatIdx="3">
          <cx:axisId val="2"/>
        </cx:series>
        <cx:series layoutId="clusteredColumn" hidden="1" uniqueId="{9D150401-4ACE-42AD-A00C-9292406D7C10}" formatIdx="4">
          <cx:tx>
            <cx:txData>
              <cx:f>_xlchart.v1.5</cx:f>
              <cx:v>F.Porcentual</cx:v>
            </cx:txData>
          </cx:tx>
          <cx:dataLabels pos="inEnd">
            <cx:visibility seriesName="0" categoryName="0" value="1"/>
          </cx:dataLabels>
          <cx:dataId val="2"/>
          <cx:layoutPr>
            <cx:aggregation/>
          </cx:layoutPr>
          <cx:axisId val="1"/>
        </cx:series>
        <cx:series layoutId="paretoLine" ownerIdx="4" uniqueId="{E6789B40-9DFA-4332-9489-D9FB53610A8E}" formatIdx="5">
          <cx:axisId val="2"/>
        </cx:series>
        <cx:series layoutId="clusteredColumn" hidden="1" uniqueId="{38D08C44-B0C5-4DDA-B17D-14CEA56A4739}" formatIdx="6">
          <cx:tx>
            <cx:txData>
              <cx:f>_xlchart.v1.7</cx:f>
              <cx:v>F.Acumulativa</cx:v>
            </cx:txData>
          </cx:tx>
          <cx:dataLabels pos="inEnd">
            <cx:visibility seriesName="0" categoryName="0" value="1"/>
          </cx:dataLabels>
          <cx:dataId val="3"/>
          <cx:layoutPr>
            <cx:aggregation/>
          </cx:layoutPr>
          <cx:axisId val="1"/>
        </cx:series>
        <cx:series layoutId="paretoLine" ownerIdx="6" uniqueId="{C4333355-11F0-41CE-B135-2AF7CBEED969}" formatIdx="7">
          <cx:axisId val="2"/>
        </cx:series>
        <cx:series layoutId="clusteredColumn" hidden="1" uniqueId="{DC404499-55CF-444C-BB6A-ED56CDBA6D07}" formatIdx="8">
          <cx:tx>
            <cx:txData>
              <cx:f>_xlchart.v1.9</cx:f>
              <cx:v>F.Acumulativa%</cx:v>
            </cx:txData>
          </cx:tx>
          <cx:dataLabels pos="inEnd">
            <cx:visibility seriesName="0" categoryName="0" value="1"/>
          </cx:dataLabels>
          <cx:dataId val="4"/>
          <cx:layoutPr>
            <cx:aggregation/>
          </cx:layoutPr>
          <cx:axisId val="1"/>
        </cx:series>
        <cx:series layoutId="paretoLine" ownerIdx="8" uniqueId="{E0763FAC-D498-4E42-8832-70C7C2D9D85B}" formatIdx="9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14</xdr:row>
      <xdr:rowOff>0</xdr:rowOff>
    </xdr:from>
    <xdr:to>
      <xdr:col>13</xdr:col>
      <xdr:colOff>333375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964441C-8B2B-72E6-3F98-A8CC49F8BB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68425" y="2676525"/>
              <a:ext cx="6324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B391A5-B7B4-4588-A91E-EDE49E2AC400}" name="Tabla3" displayName="Tabla3" ref="I1:N8" totalsRowShown="0" headerRowDxfId="9" headerRowBorderDxfId="8" tableBorderDxfId="7" totalsRowBorderDxfId="6">
  <autoFilter ref="I1:N8" xr:uid="{EAB391A5-B7B4-4588-A91E-EDE49E2AC400}"/>
  <tableColumns count="6">
    <tableColumn id="1" xr3:uid="{4B942E50-254A-4ED9-A9C4-0195936B8380}" name="Intervalos de clase" dataDxfId="5"/>
    <tableColumn id="2" xr3:uid="{95BF52BA-9FF0-4563-98A1-531B0803C462}" name="F.Absoluta" dataDxfId="4">
      <calculatedColumnFormula>COUNTIFS(D2:G19, "&gt;=1500", D2:G19, "&lt;2200")</calculatedColumnFormula>
    </tableColumn>
    <tableColumn id="3" xr3:uid="{755A3A69-CCF5-435A-8E6C-E9909CA12A32}" name="F.Relativa" dataDxfId="3">
      <calculatedColumnFormula>10/70</calculatedColumnFormula>
    </tableColumn>
    <tableColumn id="4" xr3:uid="{420D430B-C0FF-4036-96A4-2C21C781B0BC}" name="F.Porcentual" dataDxfId="2">
      <calculatedColumnFormula>Tabla3[[#This Row],[F.Relativa]]*100</calculatedColumnFormula>
    </tableColumn>
    <tableColumn id="5" xr3:uid="{70791CBD-14F6-4B52-9297-694BF8738A1C}" name="F.Acumulativa" dataDxfId="1">
      <calculatedColumnFormula>Tabla3[[#This Row],[F.Absoluta]]</calculatedColumnFormula>
    </tableColumn>
    <tableColumn id="6" xr3:uid="{A722E2EF-1AA4-4A43-B75B-565BF1AFF9F0}" name="F.Acumulativa%" dataDxfId="0">
      <calculatedColumnFormula>Tabla3[[#This Row],[F.Porcentual]]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B8719-5AF5-400C-928B-891F9BD51224}">
  <dimension ref="A1:N24"/>
  <sheetViews>
    <sheetView tabSelected="1" topLeftCell="F1" workbookViewId="0">
      <selection activeCell="H5" sqref="H5"/>
    </sheetView>
  </sheetViews>
  <sheetFormatPr baseColWidth="10" defaultRowHeight="15" x14ac:dyDescent="0.2"/>
  <cols>
    <col min="1" max="1" width="65.77734375" bestFit="1" customWidth="1"/>
    <col min="3" max="3" width="19" bestFit="1" customWidth="1"/>
    <col min="4" max="4" width="17.77734375" customWidth="1"/>
    <col min="7" max="7" width="13.21875" customWidth="1"/>
    <col min="8" max="8" width="13.5546875" customWidth="1"/>
    <col min="9" max="9" width="18.6640625" bestFit="1" customWidth="1"/>
    <col min="10" max="10" width="11.88671875" bestFit="1" customWidth="1"/>
    <col min="11" max="11" width="11.109375" bestFit="1" customWidth="1"/>
    <col min="12" max="12" width="13.5546875" bestFit="1" customWidth="1"/>
    <col min="13" max="13" width="14.77734375" bestFit="1" customWidth="1"/>
    <col min="14" max="14" width="16.5546875" bestFit="1" customWidth="1"/>
  </cols>
  <sheetData>
    <row r="1" spans="1:14" ht="15.75" x14ac:dyDescent="0.25">
      <c r="A1" s="1" t="s">
        <v>0</v>
      </c>
      <c r="D1" s="19" t="s">
        <v>2</v>
      </c>
      <c r="E1" s="19"/>
      <c r="F1" s="19"/>
      <c r="G1" s="19"/>
      <c r="I1" s="5" t="s">
        <v>17</v>
      </c>
      <c r="J1" s="6" t="s">
        <v>9</v>
      </c>
      <c r="K1" s="6" t="s">
        <v>10</v>
      </c>
      <c r="L1" s="6" t="s">
        <v>11</v>
      </c>
      <c r="M1" s="6" t="s">
        <v>18</v>
      </c>
      <c r="N1" s="7" t="s">
        <v>19</v>
      </c>
    </row>
    <row r="2" spans="1:14" x14ac:dyDescent="0.2">
      <c r="A2" s="17" t="s">
        <v>1</v>
      </c>
      <c r="D2" s="2">
        <v>4200</v>
      </c>
      <c r="E2" s="2">
        <v>4100</v>
      </c>
      <c r="F2" s="2">
        <v>2100</v>
      </c>
      <c r="G2" s="2">
        <v>4800</v>
      </c>
      <c r="I2" s="11" t="s">
        <v>20</v>
      </c>
      <c r="J2" s="2">
        <f t="shared" ref="J2" si="0">COUNTIFS(D2:G19, "&gt;=1500", D2:G19, "&lt;2200")</f>
        <v>10</v>
      </c>
      <c r="K2" s="10">
        <f t="shared" ref="K2" si="1">10/70</f>
        <v>0.14285714285714285</v>
      </c>
      <c r="L2" s="10">
        <f>Tabla3[[#This Row],[F.Relativa]]*100</f>
        <v>14.285714285714285</v>
      </c>
      <c r="M2" s="2">
        <f>Tabla3[[#This Row],[F.Absoluta]]</f>
        <v>10</v>
      </c>
      <c r="N2" s="15">
        <f>Tabla3[[#This Row],[F.Porcentual]]</f>
        <v>14.285714285714285</v>
      </c>
    </row>
    <row r="3" spans="1:14" x14ac:dyDescent="0.2">
      <c r="A3" s="18"/>
      <c r="D3" s="2">
        <v>3425</v>
      </c>
      <c r="E3" s="2">
        <v>3460</v>
      </c>
      <c r="F3" s="2">
        <v>3100</v>
      </c>
      <c r="G3" s="2">
        <v>2800</v>
      </c>
      <c r="I3" s="11" t="s">
        <v>21</v>
      </c>
      <c r="J3" s="2">
        <f>COUNTIFS(D2:G19, "&gt;=2200", D2:G19, "&lt;2900")</f>
        <v>12</v>
      </c>
      <c r="K3" s="10">
        <f>12/70</f>
        <v>0.17142857142857143</v>
      </c>
      <c r="L3" s="10">
        <f>Tabla3[[#This Row],[F.Relativa]]*100</f>
        <v>17.142857142857142</v>
      </c>
      <c r="M3" s="2">
        <f>Tabla3[[#This Row],[F.Absoluta]]+J2</f>
        <v>22</v>
      </c>
      <c r="N3" s="15">
        <f>L2+L3</f>
        <v>31.428571428571427</v>
      </c>
    </row>
    <row r="4" spans="1:14" x14ac:dyDescent="0.2">
      <c r="A4" s="18"/>
      <c r="D4" s="2">
        <v>3700</v>
      </c>
      <c r="E4" s="2">
        <v>3200</v>
      </c>
      <c r="F4" s="2">
        <v>3600</v>
      </c>
      <c r="G4" s="2">
        <v>4700</v>
      </c>
      <c r="I4" s="11" t="s">
        <v>22</v>
      </c>
      <c r="J4" s="2">
        <f>COUNTIFS(D2:G19, "&gt;=2900", D2:G19, "&lt;3600")</f>
        <v>18</v>
      </c>
      <c r="K4" s="10">
        <f>18/70</f>
        <v>0.25714285714285712</v>
      </c>
      <c r="L4" s="10">
        <f>Tabla3[[#This Row],[F.Relativa]]*100</f>
        <v>25.714285714285712</v>
      </c>
      <c r="M4" s="2">
        <f>J2+J3+Tabla3[[#This Row],[F.Absoluta]]</f>
        <v>40</v>
      </c>
      <c r="N4" s="15">
        <f>L2+L3+L4</f>
        <v>57.142857142857139</v>
      </c>
    </row>
    <row r="5" spans="1:14" x14ac:dyDescent="0.2">
      <c r="A5" s="18"/>
      <c r="D5" s="2">
        <v>5100</v>
      </c>
      <c r="E5" s="2">
        <v>3900</v>
      </c>
      <c r="F5" s="2">
        <v>2800</v>
      </c>
      <c r="G5" s="2">
        <v>3900</v>
      </c>
      <c r="I5" s="11" t="s">
        <v>23</v>
      </c>
      <c r="J5" s="2">
        <f>COUNTIFS(D2:G19, "&gt;=3600", D2:G19, "&lt;4300")</f>
        <v>14</v>
      </c>
      <c r="K5" s="10">
        <f>14/70</f>
        <v>0.2</v>
      </c>
      <c r="L5" s="10">
        <f>Tabla3[[#This Row],[F.Relativa]]*100</f>
        <v>20</v>
      </c>
      <c r="M5" s="2">
        <f>J2+J3+J4+Tabla3[[#This Row],[F.Absoluta]]</f>
        <v>54</v>
      </c>
      <c r="N5" s="15">
        <f>L2+L3+L4+Tabla3[[#This Row],[F.Porcentual]]</f>
        <v>77.142857142857139</v>
      </c>
    </row>
    <row r="6" spans="1:14" x14ac:dyDescent="0.2">
      <c r="D6" s="2">
        <v>6200</v>
      </c>
      <c r="E6" s="2">
        <v>2900</v>
      </c>
      <c r="F6" s="2">
        <v>5000</v>
      </c>
      <c r="G6" s="2">
        <v>5100</v>
      </c>
      <c r="I6" s="11" t="s">
        <v>24</v>
      </c>
      <c r="J6" s="2">
        <f>COUNTIFS(D2:G19, "&gt;=4300", D2:G19, "&lt;5000")</f>
        <v>9</v>
      </c>
      <c r="K6" s="10">
        <f>9/70</f>
        <v>0.12857142857142856</v>
      </c>
      <c r="L6" s="10">
        <f>Tabla3[[#This Row],[F.Relativa]]*100</f>
        <v>12.857142857142856</v>
      </c>
      <c r="M6" s="2">
        <f>J2+J3+J4+J5+Tabla3[[#This Row],[F.Absoluta]]</f>
        <v>63</v>
      </c>
      <c r="N6" s="15">
        <f>L2+L3+L4+L5+Tabla3[[#This Row],[F.Porcentual]]</f>
        <v>90</v>
      </c>
    </row>
    <row r="7" spans="1:14" x14ac:dyDescent="0.2">
      <c r="A7" t="s">
        <v>3</v>
      </c>
      <c r="D7" s="2">
        <v>3300</v>
      </c>
      <c r="E7" s="2">
        <v>1500</v>
      </c>
      <c r="F7" s="2">
        <v>1600</v>
      </c>
      <c r="G7" s="2">
        <v>2100</v>
      </c>
      <c r="I7" s="11" t="s">
        <v>25</v>
      </c>
      <c r="J7" s="2">
        <f>COUNTIFS(D2:G19, "&gt;=5000", D2:G19, "&lt;5700")</f>
        <v>6</v>
      </c>
      <c r="K7" s="10">
        <f>6/70</f>
        <v>8.5714285714285715E-2</v>
      </c>
      <c r="L7" s="10">
        <f>Tabla3[[#This Row],[F.Relativa]]*100</f>
        <v>8.5714285714285712</v>
      </c>
      <c r="M7" s="2">
        <f>J2+J3+J4+J5+J6+Tabla3[[#This Row],[F.Absoluta]]</f>
        <v>69</v>
      </c>
      <c r="N7" s="15">
        <f>L2+L3+L4+L5+L6+Tabla3[[#This Row],[F.Porcentual]]</f>
        <v>98.571428571428569</v>
      </c>
    </row>
    <row r="8" spans="1:14" x14ac:dyDescent="0.2">
      <c r="A8" s="20" t="s">
        <v>4</v>
      </c>
      <c r="D8" s="2">
        <v>2800</v>
      </c>
      <c r="E8" s="2">
        <v>4980</v>
      </c>
      <c r="F8" s="2">
        <v>5300</v>
      </c>
      <c r="G8" s="2">
        <v>4400</v>
      </c>
      <c r="I8" s="8" t="s">
        <v>26</v>
      </c>
      <c r="J8" s="9">
        <f>COUNTIFS(D2:G19, "&gt;=5700", D2:G19, "&lt;6400")</f>
        <v>1</v>
      </c>
      <c r="K8" s="13">
        <f>1/70</f>
        <v>1.4285714285714285E-2</v>
      </c>
      <c r="L8" s="13">
        <f>Tabla3[[#This Row],[F.Relativa]]*100</f>
        <v>1.4285714285714286</v>
      </c>
      <c r="M8" s="2">
        <f>J2+J3+J4+J5+J6+J7+Tabla3[[#This Row],[F.Absoluta]]</f>
        <v>70</v>
      </c>
      <c r="N8" s="16">
        <f>L2+L3+L4+L5+L6+L7+Tabla3[[#This Row],[F.Porcentual]]</f>
        <v>100</v>
      </c>
    </row>
    <row r="9" spans="1:14" x14ac:dyDescent="0.2">
      <c r="A9" s="18"/>
      <c r="D9" s="2">
        <v>1900</v>
      </c>
      <c r="E9" s="2">
        <v>3400</v>
      </c>
      <c r="F9" s="2">
        <v>3500</v>
      </c>
      <c r="G9" s="2">
        <v>1700</v>
      </c>
    </row>
    <row r="10" spans="1:14" x14ac:dyDescent="0.2">
      <c r="A10" t="s">
        <v>5</v>
      </c>
      <c r="D10" s="2">
        <v>2500</v>
      </c>
      <c r="E10" s="2">
        <v>1700</v>
      </c>
      <c r="F10" s="2">
        <v>2500</v>
      </c>
      <c r="G10" s="2">
        <v>3500</v>
      </c>
      <c r="I10" s="2" t="s">
        <v>27</v>
      </c>
      <c r="J10" s="3">
        <f>SUM(J2,J3,J4,J5,J6,J7,J8)</f>
        <v>70</v>
      </c>
      <c r="K10" s="14">
        <f>SUM(K2,K3,K4,K5,K6,K7,K8)</f>
        <v>0.99999999999999989</v>
      </c>
      <c r="L10" s="14">
        <f>SUM(L2,L3,L4,L5,L6,L7,L8)</f>
        <v>100</v>
      </c>
    </row>
    <row r="11" spans="1:14" x14ac:dyDescent="0.2">
      <c r="A11" s="20" t="s">
        <v>6</v>
      </c>
      <c r="D11" s="2">
        <v>4800</v>
      </c>
      <c r="E11" s="2">
        <v>3800</v>
      </c>
      <c r="F11" s="2">
        <v>4200</v>
      </c>
      <c r="G11" s="2">
        <v>4900</v>
      </c>
    </row>
    <row r="12" spans="1:14" x14ac:dyDescent="0.2">
      <c r="A12" s="18"/>
      <c r="D12" s="2">
        <v>3000</v>
      </c>
      <c r="E12" s="2">
        <v>2000</v>
      </c>
      <c r="F12" s="2">
        <v>2300</v>
      </c>
      <c r="G12" s="2">
        <v>1800</v>
      </c>
      <c r="I12" s="21" t="s">
        <v>28</v>
      </c>
      <c r="J12" s="22"/>
      <c r="K12" s="22"/>
      <c r="L12" s="22"/>
      <c r="M12" s="22"/>
      <c r="N12" s="22"/>
    </row>
    <row r="13" spans="1:14" x14ac:dyDescent="0.2">
      <c r="A13" t="s">
        <v>7</v>
      </c>
      <c r="D13" s="2">
        <v>3450</v>
      </c>
      <c r="E13" s="2">
        <v>4000</v>
      </c>
      <c r="F13" s="2">
        <v>3700</v>
      </c>
      <c r="G13" s="2">
        <v>4300</v>
      </c>
      <c r="I13" s="22"/>
      <c r="J13" s="22"/>
      <c r="K13" s="22"/>
      <c r="L13" s="22"/>
      <c r="M13" s="22"/>
      <c r="N13" s="22"/>
    </row>
    <row r="14" spans="1:14" x14ac:dyDescent="0.2">
      <c r="D14" s="2">
        <v>2300</v>
      </c>
      <c r="E14" s="2">
        <v>2900</v>
      </c>
      <c r="F14" s="2">
        <v>1800</v>
      </c>
      <c r="G14" s="2">
        <v>2600</v>
      </c>
    </row>
    <row r="15" spans="1:14" ht="15.75" x14ac:dyDescent="0.25">
      <c r="A15" s="1" t="s">
        <v>12</v>
      </c>
      <c r="D15" s="2">
        <v>3000</v>
      </c>
      <c r="E15" s="2">
        <v>3400</v>
      </c>
      <c r="F15" s="2">
        <v>4100</v>
      </c>
      <c r="G15" s="2">
        <v>5400</v>
      </c>
    </row>
    <row r="16" spans="1:14" x14ac:dyDescent="0.2">
      <c r="A16" s="2" t="s">
        <v>8</v>
      </c>
      <c r="D16" s="2">
        <v>3200</v>
      </c>
      <c r="E16" s="2">
        <v>4600</v>
      </c>
      <c r="F16" s="2">
        <v>4800</v>
      </c>
      <c r="G16" s="2">
        <v>2200</v>
      </c>
    </row>
    <row r="17" spans="4:7" x14ac:dyDescent="0.2">
      <c r="D17" s="2">
        <v>4100</v>
      </c>
      <c r="E17" s="2">
        <v>3630</v>
      </c>
      <c r="F17" s="2">
        <v>2200</v>
      </c>
      <c r="G17" s="2">
        <v>3000</v>
      </c>
    </row>
    <row r="18" spans="4:7" x14ac:dyDescent="0.2">
      <c r="D18" s="2">
        <v>2700</v>
      </c>
      <c r="E18" s="2">
        <v>5100</v>
      </c>
      <c r="F18" s="2">
        <v>2600</v>
      </c>
      <c r="G18" s="2">
        <v>3400</v>
      </c>
    </row>
    <row r="19" spans="4:7" x14ac:dyDescent="0.2">
      <c r="D19" s="2">
        <v>3900</v>
      </c>
      <c r="E19" s="2">
        <v>3280</v>
      </c>
      <c r="F19" s="2"/>
      <c r="G19" s="2"/>
    </row>
    <row r="21" spans="4:7" ht="15.75" x14ac:dyDescent="0.25">
      <c r="D21" s="2" t="s">
        <v>15</v>
      </c>
      <c r="E21" s="2"/>
      <c r="F21" s="2"/>
      <c r="G21" s="4">
        <f>COUNTA(D2:G19)</f>
        <v>70</v>
      </c>
    </row>
    <row r="22" spans="4:7" ht="15.75" x14ac:dyDescent="0.25">
      <c r="D22" s="2" t="s">
        <v>14</v>
      </c>
      <c r="E22" s="2"/>
      <c r="F22" s="2"/>
      <c r="G22" s="4">
        <f>ROUND(1 + 3.33 *LOG10(70),0)</f>
        <v>7</v>
      </c>
    </row>
    <row r="23" spans="4:7" ht="15.75" x14ac:dyDescent="0.25">
      <c r="D23" s="2" t="s">
        <v>13</v>
      </c>
      <c r="E23" s="2">
        <f>MAX(D2:G19)</f>
        <v>6200</v>
      </c>
      <c r="F23" s="2">
        <f>MIN(D2:G19)</f>
        <v>1500</v>
      </c>
      <c r="G23" s="4">
        <f>E23-F23</f>
        <v>4700</v>
      </c>
    </row>
    <row r="24" spans="4:7" ht="15.75" x14ac:dyDescent="0.25">
      <c r="D24" s="2" t="s">
        <v>16</v>
      </c>
      <c r="E24" s="2"/>
      <c r="F24" s="2"/>
      <c r="G24" s="12">
        <f>ROUND(G23/G22,0)</f>
        <v>671</v>
      </c>
    </row>
  </sheetData>
  <mergeCells count="5">
    <mergeCell ref="A2:A5"/>
    <mergeCell ref="D1:G1"/>
    <mergeCell ref="A8:A9"/>
    <mergeCell ref="A11:A12"/>
    <mergeCell ref="I12:N13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BERTOTTI</dc:creator>
  <cp:lastModifiedBy>FABIAN BERTOTTI</cp:lastModifiedBy>
  <dcterms:created xsi:type="dcterms:W3CDTF">2025-08-12T02:20:50Z</dcterms:created>
  <dcterms:modified xsi:type="dcterms:W3CDTF">2025-10-03T17:22:26Z</dcterms:modified>
</cp:coreProperties>
</file>