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nicatura en Administración - UTN BA - 2do año\Cuatrimestre I\Estadística\Unidad 4 - Control de Calidad\Ejercicios\"/>
    </mc:Choice>
  </mc:AlternateContent>
  <xr:revisionPtr revIDLastSave="0" documentId="13_ncr:1_{CBE648DE-530F-4974-AFAE-4E83B006C41F}" xr6:coauthVersionLast="47" xr6:coauthVersionMax="47" xr10:uidLastSave="{00000000-0000-0000-0000-000000000000}"/>
  <bookViews>
    <workbookView xWindow="-120" yWindow="-120" windowWidth="20730" windowHeight="11040" activeTab="1" xr2:uid="{4859C7A9-A1F8-8247-9EFE-25F76F83EEA9}"/>
  </bookViews>
  <sheets>
    <sheet name="Tablas TP4" sheetId="1" r:id="rId1"/>
    <sheet name="Ejercicio 1 - Gráfico np" sheetId="2" r:id="rId2"/>
    <sheet name="Ejercicio 2 - Gráfico c" sheetId="3" r:id="rId3"/>
    <sheet name="Ejercicio 3 - Gráfico X y 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9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19" i="2"/>
  <c r="E18" i="2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4" i="4"/>
  <c r="P12" i="4"/>
  <c r="P5" i="4"/>
  <c r="Q5" i="4" s="1"/>
  <c r="N3" i="4"/>
  <c r="M3" i="4"/>
  <c r="L3" i="4"/>
  <c r="J3" i="4"/>
  <c r="I3" i="4"/>
  <c r="G31" i="4"/>
  <c r="E31" i="4"/>
  <c r="I39" i="3"/>
  <c r="H39" i="3"/>
  <c r="F39" i="3"/>
  <c r="D62" i="3"/>
  <c r="D37" i="3"/>
  <c r="B37" i="3"/>
  <c r="F37" i="3" s="1"/>
  <c r="G8" i="3"/>
  <c r="F8" i="3"/>
  <c r="C34" i="3"/>
  <c r="C4" i="3"/>
  <c r="E20" i="3" s="1"/>
  <c r="L19" i="2"/>
  <c r="D44" i="2"/>
  <c r="C44" i="2"/>
  <c r="B9" i="2"/>
  <c r="B4" i="2"/>
  <c r="F4" i="2" s="1"/>
  <c r="J19" i="2" s="1"/>
  <c r="I29" i="1"/>
  <c r="D29" i="1"/>
  <c r="C29" i="1"/>
  <c r="E8" i="2" l="1"/>
  <c r="C14" i="2"/>
  <c r="R12" i="4"/>
  <c r="R5" i="4"/>
  <c r="Q12" i="4"/>
  <c r="F41" i="3"/>
  <c r="F52" i="3"/>
  <c r="F42" i="3"/>
  <c r="F53" i="3"/>
  <c r="F43" i="3"/>
  <c r="F54" i="3"/>
  <c r="F55" i="3"/>
  <c r="F60" i="3"/>
  <c r="F44" i="3"/>
  <c r="F56" i="3"/>
  <c r="I37" i="3"/>
  <c r="F50" i="3"/>
  <c r="F45" i="3"/>
  <c r="F57" i="3"/>
  <c r="H37" i="3"/>
  <c r="F46" i="3"/>
  <c r="F58" i="3"/>
  <c r="F47" i="3"/>
  <c r="F48" i="3"/>
  <c r="F59" i="3"/>
  <c r="F49" i="3"/>
  <c r="F61" i="3"/>
  <c r="F51" i="3"/>
  <c r="F40" i="3"/>
  <c r="E31" i="3"/>
  <c r="E19" i="3"/>
  <c r="E26" i="3"/>
  <c r="E14" i="3"/>
  <c r="E25" i="3"/>
  <c r="E13" i="3"/>
  <c r="E30" i="3"/>
  <c r="E16" i="3"/>
  <c r="D4" i="3"/>
  <c r="E24" i="3"/>
  <c r="E12" i="3"/>
  <c r="E29" i="3"/>
  <c r="E28" i="3"/>
  <c r="E4" i="3"/>
  <c r="E23" i="3"/>
  <c r="E11" i="3"/>
  <c r="E18" i="3"/>
  <c r="E17" i="3"/>
  <c r="E22" i="3"/>
  <c r="E10" i="3"/>
  <c r="E27" i="3"/>
  <c r="E33" i="3"/>
  <c r="E21" i="3"/>
  <c r="E9" i="3"/>
  <c r="E15" i="3"/>
  <c r="E32" i="3"/>
  <c r="H14" i="2" l="1"/>
  <c r="F14" i="2"/>
  <c r="K19" i="2" s="1"/>
  <c r="F10" i="3"/>
  <c r="F22" i="3"/>
  <c r="F9" i="3"/>
  <c r="F19" i="3"/>
  <c r="F32" i="3"/>
  <c r="F11" i="3"/>
  <c r="F23" i="3"/>
  <c r="F12" i="3"/>
  <c r="F24" i="3"/>
  <c r="F18" i="3"/>
  <c r="F13" i="3"/>
  <c r="F25" i="3"/>
  <c r="F14" i="3"/>
  <c r="F26" i="3"/>
  <c r="F15" i="3"/>
  <c r="F27" i="3"/>
  <c r="F16" i="3"/>
  <c r="F28" i="3"/>
  <c r="F17" i="3"/>
  <c r="F30" i="3"/>
  <c r="F20" i="3"/>
  <c r="F29" i="3"/>
  <c r="F31" i="3"/>
  <c r="F21" i="3"/>
  <c r="F33" i="3"/>
  <c r="G13" i="3"/>
  <c r="G25" i="3"/>
  <c r="G33" i="3"/>
  <c r="G14" i="3"/>
  <c r="G26" i="3"/>
  <c r="G15" i="3"/>
  <c r="G27" i="3"/>
  <c r="G10" i="3"/>
  <c r="G16" i="3"/>
  <c r="G28" i="3"/>
  <c r="G21" i="3"/>
  <c r="G23" i="3"/>
  <c r="G17" i="3"/>
  <c r="G29" i="3"/>
  <c r="G9" i="3"/>
  <c r="G18" i="3"/>
  <c r="G30" i="3"/>
  <c r="G19" i="3"/>
  <c r="G31" i="3"/>
  <c r="G20" i="3"/>
  <c r="G32" i="3"/>
  <c r="G22" i="3"/>
  <c r="G12" i="3"/>
  <c r="G24" i="3"/>
  <c r="G11" i="3"/>
  <c r="I41" i="3"/>
  <c r="I52" i="3"/>
  <c r="I48" i="3"/>
  <c r="I42" i="3"/>
  <c r="I53" i="3"/>
  <c r="I50" i="3"/>
  <c r="I43" i="3"/>
  <c r="I54" i="3"/>
  <c r="I55" i="3"/>
  <c r="I44" i="3"/>
  <c r="I56" i="3"/>
  <c r="I60" i="3"/>
  <c r="I45" i="3"/>
  <c r="I57" i="3"/>
  <c r="I46" i="3"/>
  <c r="I58" i="3"/>
  <c r="I59" i="3"/>
  <c r="I49" i="3"/>
  <c r="I61" i="3"/>
  <c r="I47" i="3"/>
  <c r="I51" i="3"/>
  <c r="I40" i="3"/>
  <c r="H41" i="3"/>
  <c r="H52" i="3"/>
  <c r="H60" i="3"/>
  <c r="H50" i="3"/>
  <c r="H42" i="3"/>
  <c r="H53" i="3"/>
  <c r="H43" i="3"/>
  <c r="H54" i="3"/>
  <c r="H49" i="3"/>
  <c r="H61" i="3"/>
  <c r="H55" i="3"/>
  <c r="H44" i="3"/>
  <c r="H56" i="3"/>
  <c r="H47" i="3"/>
  <c r="H59" i="3"/>
  <c r="H45" i="3"/>
  <c r="H57" i="3"/>
  <c r="H46" i="3"/>
  <c r="H58" i="3"/>
  <c r="H48" i="3"/>
  <c r="H51" i="3"/>
  <c r="H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A1" authorId="0" shapeId="0" xr:uid="{18067438-DC2C-4FED-92CB-4A6EBD0A66B3}">
      <text>
        <r>
          <rPr>
            <sz val="9"/>
            <color indexed="81"/>
            <rFont val="Tahoma"/>
            <family val="2"/>
          </rPr>
          <t>El ejercicio es para un Gráfico np porque el tamaño de la muestra (n) es constante (100 unidades en cada subgrupo) y lo que se mide es la cantidad de unidades defectuosas (pn).</t>
        </r>
      </text>
    </comment>
    <comment ref="A3" authorId="0" shapeId="0" xr:uid="{D903985A-B75F-4613-BE26-8F23AE023406}">
      <text>
        <r>
          <rPr>
            <sz val="9"/>
            <color indexed="81"/>
            <rFont val="Tahoma"/>
            <family val="2"/>
          </rPr>
          <t xml:space="preserve">Se hace la suma total de las unidades defectuosas y se saca la LC.
</t>
        </r>
      </text>
    </comment>
    <comment ref="B3" authorId="0" shapeId="0" xr:uid="{24E18289-42DE-4F3D-B63B-3BAE9ADE4636}">
      <text>
        <r>
          <rPr>
            <sz val="9"/>
            <color indexed="81"/>
            <rFont val="Tahoma"/>
            <family val="2"/>
          </rPr>
          <t>'pn' significa "número de unidades defectuosas".
(p)roportion * (n)umber of samples (proporción por número de muestras), que en este caso es la cantidad de productos que no cumplen con los estándares de calidad en cada subgrupo de 100.</t>
        </r>
      </text>
    </comment>
    <comment ref="F4" authorId="0" shapeId="0" xr:uid="{FE92DC95-0713-4C55-9B30-269792434731}">
      <text>
        <r>
          <rPr>
            <sz val="9"/>
            <color indexed="81"/>
            <rFont val="Tahoma"/>
            <family val="2"/>
          </rPr>
          <t>Valor de mi LC</t>
        </r>
      </text>
    </comment>
    <comment ref="A8" authorId="0" shapeId="0" xr:uid="{6D53D2B3-6E90-4357-BD91-9403C6DC9AA4}">
      <text>
        <r>
          <rPr>
            <sz val="9"/>
            <color indexed="81"/>
            <rFont val="Tahoma"/>
            <family val="2"/>
          </rPr>
          <t>Se divide el promedio de defectuosos (np) por el tamaño de la muestra (n).</t>
        </r>
      </text>
    </comment>
    <comment ref="A13" authorId="0" shapeId="0" xr:uid="{E4CC7731-EA1F-456D-8BFB-5FBF188D167C}">
      <text>
        <r>
          <rPr>
            <sz val="9"/>
            <color indexed="81"/>
            <rFont val="Tahoma"/>
            <family val="2"/>
          </rPr>
          <t>Se usa la siguiente fórmula, donde n = 100 y np = 2.72:</t>
        </r>
      </text>
    </comment>
    <comment ref="H14" authorId="0" shapeId="0" xr:uid="{48A6B195-3FF3-4D64-BDC1-A2EEC83E189C}">
      <text>
        <r>
          <rPr>
            <sz val="9"/>
            <color indexed="81"/>
            <rFont val="Tahoma"/>
            <family val="2"/>
          </rPr>
          <t>Como no puede haber una cantidad negativa de defectos, el LIC es 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A1" authorId="0" shapeId="0" xr:uid="{C317C4E1-07A6-46AA-BFC9-45751237C2CA}">
      <text>
        <r>
          <rPr>
            <sz val="9"/>
            <color indexed="81"/>
            <rFont val="Tahoma"/>
            <family val="2"/>
          </rPr>
          <t>Este gráfico se usa para controlar el número de defectos en una unidad, como los raspones o imperfecciones en las canoas. 
El tamaño de la muestra es constante (una canoa por cada conteo).</t>
        </r>
      </text>
    </comment>
    <comment ref="A3" authorId="0" shapeId="0" xr:uid="{82A21313-5903-4822-BED1-DD36EC4C89FA}">
      <text>
        <r>
          <rPr>
            <sz val="9"/>
            <color indexed="81"/>
            <rFont val="Tahoma"/>
            <family val="2"/>
          </rPr>
          <t>Se suman todos los conteos de no conformidades (Σc = 141) y se divide por el número de unidades inspeccionadas (25 canoas).</t>
        </r>
      </text>
    </comment>
    <comment ref="E4" authorId="0" shapeId="0" xr:uid="{2A7FFEC1-9D65-4116-A41C-091A868C6E8C}">
      <text>
        <r>
          <rPr>
            <sz val="9"/>
            <color indexed="81"/>
            <rFont val="Tahoma"/>
            <family val="2"/>
          </rPr>
          <t>Como no puede haber un número negativo de defectos, el LIC es 0.</t>
        </r>
      </text>
    </comment>
    <comment ref="B13" authorId="0" shapeId="0" xr:uid="{822F9E5B-C49E-460C-8494-E6C9994292D1}">
      <text>
        <r>
          <rPr>
            <sz val="9"/>
            <color indexed="81"/>
            <rFont val="Tahoma"/>
            <family val="2"/>
          </rPr>
          <t>La observación con el número de serie 132 tiene 20 no conformidades.</t>
        </r>
      </text>
    </comment>
    <comment ref="B19" authorId="0" shapeId="0" xr:uid="{E9B421FC-7E35-4333-81C4-DD745EEAC188}">
      <text>
        <r>
          <rPr>
            <sz val="9"/>
            <color indexed="81"/>
            <rFont val="Tahoma"/>
            <family val="2"/>
          </rPr>
          <t>La observación con el número de serie 172 tiene 14 no conformidades.</t>
        </r>
      </text>
    </comment>
    <comment ref="B31" authorId="0" shapeId="0" xr:uid="{7B045BF9-9A06-494B-8886-F64DC38C9052}">
      <text>
        <r>
          <rPr>
            <sz val="9"/>
            <color indexed="81"/>
            <rFont val="Tahoma"/>
            <family val="2"/>
          </rPr>
          <t>La observación con el número de serie 278 tiene 14 no conformidades.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P2" authorId="0" shapeId="0" xr:uid="{68F30DF5-A8ED-4BF2-8B73-331353EFBA73}">
      <text>
        <r>
          <rPr>
            <sz val="9"/>
            <color indexed="81"/>
            <rFont val="Tahoma"/>
            <family val="2"/>
          </rPr>
          <t>Para una muestra de tamaño n=5, las constantes que se necesitan son: D3=0 y D4=2,114. 
Estos valores se obtienen de una tabla de constantes estándar para gráficos de control.</t>
        </r>
      </text>
    </comment>
    <comment ref="P9" authorId="0" shapeId="0" xr:uid="{59C34B62-3A78-491D-BB04-C442AF46C1BB}">
      <text>
        <r>
          <rPr>
            <sz val="9"/>
            <color indexed="81"/>
            <rFont val="Tahoma"/>
            <family val="2"/>
          </rPr>
          <t>Para una muestra de tamaño n=5, la constante que necesitas es: A 2=0,577.</t>
        </r>
      </text>
    </comment>
  </commentList>
</comments>
</file>

<file path=xl/sharedStrings.xml><?xml version="1.0" encoding="utf-8"?>
<sst xmlns="http://schemas.openxmlformats.org/spreadsheetml/2006/main" count="97" uniqueCount="53">
  <si>
    <t>Ejercicio 1</t>
  </si>
  <si>
    <t>Ejercicio 2</t>
  </si>
  <si>
    <t>Ejercicio 3</t>
  </si>
  <si>
    <t>Subgrupo</t>
  </si>
  <si>
    <t>Tamaño de muestra</t>
  </si>
  <si>
    <t>pn</t>
  </si>
  <si>
    <t>Nro. de serie</t>
  </si>
  <si>
    <t>Conteo de no conformidades</t>
  </si>
  <si>
    <t>Comentarios</t>
  </si>
  <si>
    <t>Subgrupo N</t>
  </si>
  <si>
    <t>x1</t>
  </si>
  <si>
    <t>x2</t>
  </si>
  <si>
    <t>x3</t>
  </si>
  <si>
    <t>x4</t>
  </si>
  <si>
    <t>x5</t>
  </si>
  <si>
    <t>adherencia en el molde</t>
  </si>
  <si>
    <t>larguero caído</t>
  </si>
  <si>
    <t>Total</t>
  </si>
  <si>
    <r>
      <t>1 - Calcular el promedio de defectuosos (</t>
    </r>
    <r>
      <rPr>
        <b/>
        <sz val="10"/>
        <color theme="1"/>
        <rFont val="Arial Unicode MS"/>
      </rPr>
      <t>np</t>
    </r>
    <r>
      <rPr>
        <b/>
        <sz val="12"/>
        <color theme="1"/>
        <rFont val="Calibri"/>
        <family val="2"/>
        <scheme val="minor"/>
      </rPr>
      <t>):</t>
    </r>
  </si>
  <si>
    <t>Paso 1 →</t>
  </si>
  <si>
    <t>Subgrupos</t>
  </si>
  <si>
    <t>np</t>
  </si>
  <si>
    <t>n</t>
  </si>
  <si>
    <t>Paso 2 →</t>
  </si>
  <si>
    <t>3 - Calcular los Límites de Control (LSC y LIC):</t>
  </si>
  <si>
    <r>
      <t>2 - Calcular la proporción promedio (</t>
    </r>
    <r>
      <rPr>
        <b/>
        <sz val="10"/>
        <color theme="1"/>
        <rFont val="Arial Unicode MS"/>
      </rPr>
      <t>p</t>
    </r>
    <r>
      <rPr>
        <b/>
        <sz val="12"/>
        <color theme="1"/>
        <rFont val="Calibri"/>
        <family val="2"/>
        <scheme val="minor"/>
      </rPr>
      <t>):</t>
    </r>
  </si>
  <si>
    <t>p</t>
  </si>
  <si>
    <t>LSC</t>
  </si>
  <si>
    <t>LIC</t>
  </si>
  <si>
    <t>4 - El proceso se encuentra bajo control? Justifique (GRAFICAR)</t>
  </si>
  <si>
    <t>LC</t>
  </si>
  <si>
    <t>LSP</t>
  </si>
  <si>
    <t>1 - Calcular la Línea Central (LC) y los Límites de Control (LSC y LIC):</t>
  </si>
  <si>
    <t>Justificar si el proceso está bajo control</t>
  </si>
  <si>
    <t>El proceso no está bajo control porque hay tres puntos que superan el LSC: 
El de la serie 132 (20 defectos), el de la 278 (14 defectos) y el de la 172 (14 defectos).</t>
  </si>
  <si>
    <t>Paso 3 →</t>
  </si>
  <si>
    <t>Nuevo total de defectos</t>
  </si>
  <si>
    <t>Nueva cantidad de unidades</t>
  </si>
  <si>
    <t>Nueva Línea Central (LC)</t>
  </si>
  <si>
    <t>Nuevo LSP</t>
  </si>
  <si>
    <t>Nuevo LIC</t>
  </si>
  <si>
    <r>
      <t xml:space="preserve">1 - Gráfico </t>
    </r>
    <r>
      <rPr>
        <b/>
        <sz val="10"/>
        <color theme="1"/>
        <rFont val="Arial Unicode MS"/>
      </rPr>
      <t>R</t>
    </r>
    <r>
      <rPr>
        <b/>
        <sz val="12"/>
        <color theme="1"/>
        <rFont val="Calibri"/>
        <family val="2"/>
        <scheme val="minor"/>
      </rPr>
      <t xml:space="preserve"> (Rango) - Para la variación</t>
    </r>
  </si>
  <si>
    <t>X̄ (media)</t>
  </si>
  <si>
    <t>R (rango)</t>
  </si>
  <si>
    <t>X̄̄ (promedio de medias):</t>
  </si>
  <si>
    <t>R̄ (promedio de rangos):</t>
  </si>
  <si>
    <t>Al revisar todos los valores de R de la tabla, se ve que el valor más alto es 41, que está dentro del límite superior de 58,01.
Por lo tanto, el gráfico R está bajo control.</t>
  </si>
  <si>
    <t>2 - Gráfico X (Media) - Para la variación</t>
  </si>
  <si>
    <t>Al revisar todos los valores de X̄ de la tabla, todos se encuentran dentro de los límites de control (entre 14,04 y 45,71). 
Por lo tanto, el gráfico X̄ está bajo control.</t>
  </si>
  <si>
    <t>3 - Conclusión</t>
  </si>
  <si>
    <t>Como ambos gráficos, R y X̄, están bajo control, podemos concluir que el proceso completo de 
producción es estable y predecible.</t>
  </si>
  <si>
    <t>LC (MEDIA)</t>
  </si>
  <si>
    <t>Observaciones:
- El gráfico está correctamente construido y refleja un proceso estable. 
- No hay subgrupos fuera de control ni señales de variabilidad anómala. 
- La elección del tipo de gráfico (np) es adecuada dado que se controla el número de unidades defectuosas en muestras de tamaño fijo.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</si>
</sst>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 de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1 - Gráfico np'!$E$18</c:f>
              <c:strCache>
                <c:ptCount val="1"/>
                <c:pt idx="0">
                  <c:v>LC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1 - Gráfico np'!$B$19:$B$43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1 - Gráfico np'!$E$19:$E$43</c:f>
              <c:numCache>
                <c:formatCode>General</c:formatCode>
                <c:ptCount val="25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  <c:pt idx="4">
                  <c:v>2.72</c:v>
                </c:pt>
                <c:pt idx="5">
                  <c:v>2.72</c:v>
                </c:pt>
                <c:pt idx="6">
                  <c:v>2.72</c:v>
                </c:pt>
                <c:pt idx="7">
                  <c:v>2.72</c:v>
                </c:pt>
                <c:pt idx="8">
                  <c:v>2.72</c:v>
                </c:pt>
                <c:pt idx="9">
                  <c:v>2.72</c:v>
                </c:pt>
                <c:pt idx="10">
                  <c:v>2.72</c:v>
                </c:pt>
                <c:pt idx="11">
                  <c:v>2.72</c:v>
                </c:pt>
                <c:pt idx="12">
                  <c:v>2.72</c:v>
                </c:pt>
                <c:pt idx="13">
                  <c:v>2.72</c:v>
                </c:pt>
                <c:pt idx="14">
                  <c:v>2.72</c:v>
                </c:pt>
                <c:pt idx="15">
                  <c:v>2.72</c:v>
                </c:pt>
                <c:pt idx="16">
                  <c:v>2.72</c:v>
                </c:pt>
                <c:pt idx="17">
                  <c:v>2.72</c:v>
                </c:pt>
                <c:pt idx="18">
                  <c:v>2.72</c:v>
                </c:pt>
                <c:pt idx="19">
                  <c:v>2.72</c:v>
                </c:pt>
                <c:pt idx="20">
                  <c:v>2.72</c:v>
                </c:pt>
                <c:pt idx="21">
                  <c:v>2.72</c:v>
                </c:pt>
                <c:pt idx="22">
                  <c:v>2.72</c:v>
                </c:pt>
                <c:pt idx="23">
                  <c:v>2.72</c:v>
                </c:pt>
                <c:pt idx="24">
                  <c:v>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F-49B1-8CB9-E791EDE21FE7}"/>
            </c:ext>
          </c:extLst>
        </c:ser>
        <c:ser>
          <c:idx val="1"/>
          <c:order val="1"/>
          <c:tx>
            <c:strRef>
              <c:f>'Ejercicio 1 - Gráfico np'!$B$18</c:f>
              <c:strCache>
                <c:ptCount val="1"/>
                <c:pt idx="0">
                  <c:v>Subgrupo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1 - Gráfico np'!$B$19:$B$43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1 - Gráfico np'!$D$19:$D$43</c:f>
              <c:numCache>
                <c:formatCode>General</c:formatCode>
                <c:ptCount val="2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F-49B1-8CB9-E791EDE21FE7}"/>
            </c:ext>
          </c:extLst>
        </c:ser>
        <c:ser>
          <c:idx val="2"/>
          <c:order val="2"/>
          <c:tx>
            <c:strRef>
              <c:f>'Ejercicio 1 - Gráfico np'!$K$18</c:f>
              <c:strCache>
                <c:ptCount val="1"/>
                <c:pt idx="0">
                  <c:v>LSC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1 - Gráfico np'!$B$19:$B$43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1 - Gráfico np'!$F$19:$F$43</c:f>
              <c:numCache>
                <c:formatCode>General</c:formatCode>
                <c:ptCount val="25"/>
                <c:pt idx="0">
                  <c:v>7.5999737704213128</c:v>
                </c:pt>
                <c:pt idx="1">
                  <c:v>7.5999737704213128</c:v>
                </c:pt>
                <c:pt idx="2">
                  <c:v>7.5999737704213128</c:v>
                </c:pt>
                <c:pt idx="3">
                  <c:v>7.5999737704213128</c:v>
                </c:pt>
                <c:pt idx="4">
                  <c:v>7.5999737704213128</c:v>
                </c:pt>
                <c:pt idx="5">
                  <c:v>7.5999737704213128</c:v>
                </c:pt>
                <c:pt idx="6">
                  <c:v>7.5999737704213128</c:v>
                </c:pt>
                <c:pt idx="7">
                  <c:v>7.5999737704213128</c:v>
                </c:pt>
                <c:pt idx="8">
                  <c:v>7.5999737704213128</c:v>
                </c:pt>
                <c:pt idx="9">
                  <c:v>7.5999737704213128</c:v>
                </c:pt>
                <c:pt idx="10">
                  <c:v>7.5999737704213128</c:v>
                </c:pt>
                <c:pt idx="11">
                  <c:v>7.5999737704213128</c:v>
                </c:pt>
                <c:pt idx="12">
                  <c:v>7.5999737704213128</c:v>
                </c:pt>
                <c:pt idx="13">
                  <c:v>7.5999737704213128</c:v>
                </c:pt>
                <c:pt idx="14">
                  <c:v>7.5999737704213128</c:v>
                </c:pt>
                <c:pt idx="15">
                  <c:v>7.5999737704213128</c:v>
                </c:pt>
                <c:pt idx="16">
                  <c:v>7.5999737704213128</c:v>
                </c:pt>
                <c:pt idx="17">
                  <c:v>7.5999737704213128</c:v>
                </c:pt>
                <c:pt idx="18">
                  <c:v>7.5999737704213128</c:v>
                </c:pt>
                <c:pt idx="19">
                  <c:v>7.5999737704213128</c:v>
                </c:pt>
                <c:pt idx="20">
                  <c:v>7.5999737704213128</c:v>
                </c:pt>
                <c:pt idx="21">
                  <c:v>7.5999737704213128</c:v>
                </c:pt>
                <c:pt idx="22">
                  <c:v>7.5999737704213128</c:v>
                </c:pt>
                <c:pt idx="23">
                  <c:v>7.5999737704213128</c:v>
                </c:pt>
                <c:pt idx="24">
                  <c:v>7.5999737704213128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0F-49B1-8CB9-E791EDE21FE7}"/>
            </c:ext>
          </c:extLst>
        </c:ser>
        <c:ser>
          <c:idx val="3"/>
          <c:order val="3"/>
          <c:tx>
            <c:strRef>
              <c:f>'Ejercicio 1 - Gráfico np'!$L$18</c:f>
              <c:strCache>
                <c:ptCount val="1"/>
                <c:pt idx="0">
                  <c:v>LIC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1 - Gráfico np'!$B$19:$B$43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1 - Gráfico np'!$G$19:$G$43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0F-49B1-8CB9-E791EDE2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231"/>
        <c:axId val="11736111"/>
      </c:scatterChart>
      <c:valAx>
        <c:axId val="117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Subgrupos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36111"/>
        <c:crosses val="autoZero"/>
        <c:crossBetween val="midCat"/>
      </c:valAx>
      <c:valAx>
        <c:axId val="117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1" i="0" u="none" strike="noStrike" cap="none" baseline="0"/>
              <a:t>Gráfico de Control 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c'!$B$9:$B$33</c:f>
              <c:numCache>
                <c:formatCode>General</c:formatCode>
                <c:ptCount val="25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132</c:v>
                </c:pt>
                <c:pt idx="5">
                  <c:v>143</c:v>
                </c:pt>
                <c:pt idx="6">
                  <c:v>150</c:v>
                </c:pt>
                <c:pt idx="7">
                  <c:v>152</c:v>
                </c:pt>
                <c:pt idx="8">
                  <c:v>164</c:v>
                </c:pt>
                <c:pt idx="9">
                  <c:v>166</c:v>
                </c:pt>
                <c:pt idx="10">
                  <c:v>172</c:v>
                </c:pt>
                <c:pt idx="11">
                  <c:v>184</c:v>
                </c:pt>
                <c:pt idx="12">
                  <c:v>185</c:v>
                </c:pt>
                <c:pt idx="13">
                  <c:v>198</c:v>
                </c:pt>
                <c:pt idx="14">
                  <c:v>208</c:v>
                </c:pt>
                <c:pt idx="15">
                  <c:v>222</c:v>
                </c:pt>
                <c:pt idx="16">
                  <c:v>235</c:v>
                </c:pt>
                <c:pt idx="17">
                  <c:v>241</c:v>
                </c:pt>
                <c:pt idx="18">
                  <c:v>258</c:v>
                </c:pt>
                <c:pt idx="19">
                  <c:v>259</c:v>
                </c:pt>
                <c:pt idx="20">
                  <c:v>264</c:v>
                </c:pt>
                <c:pt idx="21">
                  <c:v>267</c:v>
                </c:pt>
                <c:pt idx="22">
                  <c:v>278</c:v>
                </c:pt>
                <c:pt idx="23">
                  <c:v>281</c:v>
                </c:pt>
                <c:pt idx="24">
                  <c:v>288</c:v>
                </c:pt>
              </c:numCache>
            </c:numRef>
          </c:xVal>
          <c:yVal>
            <c:numRef>
              <c:f>'Ejercicio 2 - Gráfico c'!$C$9:$C$33</c:f>
              <c:numCache>
                <c:formatCode>General</c:formatCode>
                <c:ptCount val="2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4</c:v>
                </c:pt>
                <c:pt idx="22">
                  <c:v>14</c:v>
                </c:pt>
                <c:pt idx="23">
                  <c:v>4</c:v>
                </c:pt>
                <c:pt idx="2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A-4006-8A9D-608B60A0FA87}"/>
            </c:ext>
          </c:extLst>
        </c:ser>
        <c:ser>
          <c:idx val="1"/>
          <c:order val="1"/>
          <c:tx>
            <c:v>LC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c'!$B$9:$B$33</c:f>
              <c:numCache>
                <c:formatCode>General</c:formatCode>
                <c:ptCount val="25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132</c:v>
                </c:pt>
                <c:pt idx="5">
                  <c:v>143</c:v>
                </c:pt>
                <c:pt idx="6">
                  <c:v>150</c:v>
                </c:pt>
                <c:pt idx="7">
                  <c:v>152</c:v>
                </c:pt>
                <c:pt idx="8">
                  <c:v>164</c:v>
                </c:pt>
                <c:pt idx="9">
                  <c:v>166</c:v>
                </c:pt>
                <c:pt idx="10">
                  <c:v>172</c:v>
                </c:pt>
                <c:pt idx="11">
                  <c:v>184</c:v>
                </c:pt>
                <c:pt idx="12">
                  <c:v>185</c:v>
                </c:pt>
                <c:pt idx="13">
                  <c:v>198</c:v>
                </c:pt>
                <c:pt idx="14">
                  <c:v>208</c:v>
                </c:pt>
                <c:pt idx="15">
                  <c:v>222</c:v>
                </c:pt>
                <c:pt idx="16">
                  <c:v>235</c:v>
                </c:pt>
                <c:pt idx="17">
                  <c:v>241</c:v>
                </c:pt>
                <c:pt idx="18">
                  <c:v>258</c:v>
                </c:pt>
                <c:pt idx="19">
                  <c:v>259</c:v>
                </c:pt>
                <c:pt idx="20">
                  <c:v>264</c:v>
                </c:pt>
                <c:pt idx="21">
                  <c:v>267</c:v>
                </c:pt>
                <c:pt idx="22">
                  <c:v>278</c:v>
                </c:pt>
                <c:pt idx="23">
                  <c:v>281</c:v>
                </c:pt>
                <c:pt idx="24">
                  <c:v>288</c:v>
                </c:pt>
              </c:numCache>
            </c:numRef>
          </c:xVal>
          <c:yVal>
            <c:numRef>
              <c:f>'Ejercicio 2 - Gráfico c'!$E$9:$E$33</c:f>
              <c:numCache>
                <c:formatCode>General</c:formatCode>
                <c:ptCount val="25"/>
                <c:pt idx="0">
                  <c:v>5.64</c:v>
                </c:pt>
                <c:pt idx="1">
                  <c:v>5.64</c:v>
                </c:pt>
                <c:pt idx="2">
                  <c:v>5.64</c:v>
                </c:pt>
                <c:pt idx="3">
                  <c:v>5.64</c:v>
                </c:pt>
                <c:pt idx="4">
                  <c:v>5.64</c:v>
                </c:pt>
                <c:pt idx="5">
                  <c:v>5.64</c:v>
                </c:pt>
                <c:pt idx="6">
                  <c:v>5.64</c:v>
                </c:pt>
                <c:pt idx="7">
                  <c:v>5.64</c:v>
                </c:pt>
                <c:pt idx="8">
                  <c:v>5.64</c:v>
                </c:pt>
                <c:pt idx="9">
                  <c:v>5.64</c:v>
                </c:pt>
                <c:pt idx="10">
                  <c:v>5.64</c:v>
                </c:pt>
                <c:pt idx="11">
                  <c:v>5.64</c:v>
                </c:pt>
                <c:pt idx="12">
                  <c:v>5.64</c:v>
                </c:pt>
                <c:pt idx="13">
                  <c:v>5.64</c:v>
                </c:pt>
                <c:pt idx="14">
                  <c:v>5.64</c:v>
                </c:pt>
                <c:pt idx="15">
                  <c:v>5.64</c:v>
                </c:pt>
                <c:pt idx="16">
                  <c:v>5.64</c:v>
                </c:pt>
                <c:pt idx="17">
                  <c:v>5.64</c:v>
                </c:pt>
                <c:pt idx="18">
                  <c:v>5.64</c:v>
                </c:pt>
                <c:pt idx="19">
                  <c:v>5.64</c:v>
                </c:pt>
                <c:pt idx="20">
                  <c:v>5.64</c:v>
                </c:pt>
                <c:pt idx="21">
                  <c:v>5.64</c:v>
                </c:pt>
                <c:pt idx="22">
                  <c:v>5.64</c:v>
                </c:pt>
                <c:pt idx="23">
                  <c:v>5.64</c:v>
                </c:pt>
                <c:pt idx="24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A-4006-8A9D-608B60A0FA87}"/>
            </c:ext>
          </c:extLst>
        </c:ser>
        <c:ser>
          <c:idx val="2"/>
          <c:order val="2"/>
          <c:tx>
            <c:strRef>
              <c:f>'Ejercicio 2 - Gráfico c'!$F$8</c:f>
              <c:strCache>
                <c:ptCount val="1"/>
                <c:pt idx="0">
                  <c:v>LSP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c'!$B$9:$B$33</c:f>
              <c:numCache>
                <c:formatCode>General</c:formatCode>
                <c:ptCount val="25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132</c:v>
                </c:pt>
                <c:pt idx="5">
                  <c:v>143</c:v>
                </c:pt>
                <c:pt idx="6">
                  <c:v>150</c:v>
                </c:pt>
                <c:pt idx="7">
                  <c:v>152</c:v>
                </c:pt>
                <c:pt idx="8">
                  <c:v>164</c:v>
                </c:pt>
                <c:pt idx="9">
                  <c:v>166</c:v>
                </c:pt>
                <c:pt idx="10">
                  <c:v>172</c:v>
                </c:pt>
                <c:pt idx="11">
                  <c:v>184</c:v>
                </c:pt>
                <c:pt idx="12">
                  <c:v>185</c:v>
                </c:pt>
                <c:pt idx="13">
                  <c:v>198</c:v>
                </c:pt>
                <c:pt idx="14">
                  <c:v>208</c:v>
                </c:pt>
                <c:pt idx="15">
                  <c:v>222</c:v>
                </c:pt>
                <c:pt idx="16">
                  <c:v>235</c:v>
                </c:pt>
                <c:pt idx="17">
                  <c:v>241</c:v>
                </c:pt>
                <c:pt idx="18">
                  <c:v>258</c:v>
                </c:pt>
                <c:pt idx="19">
                  <c:v>259</c:v>
                </c:pt>
                <c:pt idx="20">
                  <c:v>264</c:v>
                </c:pt>
                <c:pt idx="21">
                  <c:v>267</c:v>
                </c:pt>
                <c:pt idx="22">
                  <c:v>278</c:v>
                </c:pt>
                <c:pt idx="23">
                  <c:v>281</c:v>
                </c:pt>
                <c:pt idx="24">
                  <c:v>288</c:v>
                </c:pt>
              </c:numCache>
            </c:numRef>
          </c:xVal>
          <c:yVal>
            <c:numRef>
              <c:f>'Ejercicio 2 - Gráfico c'!$F$9:$F$33</c:f>
              <c:numCache>
                <c:formatCode>General</c:formatCode>
                <c:ptCount val="25"/>
                <c:pt idx="0">
                  <c:v>12.77</c:v>
                </c:pt>
                <c:pt idx="1">
                  <c:v>12.77</c:v>
                </c:pt>
                <c:pt idx="2">
                  <c:v>12.77</c:v>
                </c:pt>
                <c:pt idx="3">
                  <c:v>12.77</c:v>
                </c:pt>
                <c:pt idx="4">
                  <c:v>12.77</c:v>
                </c:pt>
                <c:pt idx="5">
                  <c:v>12.77</c:v>
                </c:pt>
                <c:pt idx="6">
                  <c:v>12.77</c:v>
                </c:pt>
                <c:pt idx="7">
                  <c:v>12.77</c:v>
                </c:pt>
                <c:pt idx="8">
                  <c:v>12.77</c:v>
                </c:pt>
                <c:pt idx="9">
                  <c:v>12.77</c:v>
                </c:pt>
                <c:pt idx="10">
                  <c:v>12.77</c:v>
                </c:pt>
                <c:pt idx="11">
                  <c:v>12.77</c:v>
                </c:pt>
                <c:pt idx="12">
                  <c:v>12.77</c:v>
                </c:pt>
                <c:pt idx="13">
                  <c:v>12.77</c:v>
                </c:pt>
                <c:pt idx="14">
                  <c:v>12.77</c:v>
                </c:pt>
                <c:pt idx="15">
                  <c:v>12.77</c:v>
                </c:pt>
                <c:pt idx="16">
                  <c:v>12.77</c:v>
                </c:pt>
                <c:pt idx="17">
                  <c:v>12.77</c:v>
                </c:pt>
                <c:pt idx="18">
                  <c:v>12.77</c:v>
                </c:pt>
                <c:pt idx="19">
                  <c:v>12.77</c:v>
                </c:pt>
                <c:pt idx="20">
                  <c:v>12.77</c:v>
                </c:pt>
                <c:pt idx="21">
                  <c:v>12.77</c:v>
                </c:pt>
                <c:pt idx="22">
                  <c:v>12.77</c:v>
                </c:pt>
                <c:pt idx="23">
                  <c:v>12.77</c:v>
                </c:pt>
                <c:pt idx="24">
                  <c:v>12.77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A-4006-8A9D-608B60A0FA87}"/>
            </c:ext>
          </c:extLst>
        </c:ser>
        <c:ser>
          <c:idx val="3"/>
          <c:order val="3"/>
          <c:tx>
            <c:strRef>
              <c:f>'Ejercicio 2 - Gráfico c'!$G$8</c:f>
              <c:strCache>
                <c:ptCount val="1"/>
                <c:pt idx="0">
                  <c:v>LIC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c'!$B$9:$B$33</c:f>
              <c:numCache>
                <c:formatCode>General</c:formatCode>
                <c:ptCount val="25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132</c:v>
                </c:pt>
                <c:pt idx="5">
                  <c:v>143</c:v>
                </c:pt>
                <c:pt idx="6">
                  <c:v>150</c:v>
                </c:pt>
                <c:pt idx="7">
                  <c:v>152</c:v>
                </c:pt>
                <c:pt idx="8">
                  <c:v>164</c:v>
                </c:pt>
                <c:pt idx="9">
                  <c:v>166</c:v>
                </c:pt>
                <c:pt idx="10">
                  <c:v>172</c:v>
                </c:pt>
                <c:pt idx="11">
                  <c:v>184</c:v>
                </c:pt>
                <c:pt idx="12">
                  <c:v>185</c:v>
                </c:pt>
                <c:pt idx="13">
                  <c:v>198</c:v>
                </c:pt>
                <c:pt idx="14">
                  <c:v>208</c:v>
                </c:pt>
                <c:pt idx="15">
                  <c:v>222</c:v>
                </c:pt>
                <c:pt idx="16">
                  <c:v>235</c:v>
                </c:pt>
                <c:pt idx="17">
                  <c:v>241</c:v>
                </c:pt>
                <c:pt idx="18">
                  <c:v>258</c:v>
                </c:pt>
                <c:pt idx="19">
                  <c:v>259</c:v>
                </c:pt>
                <c:pt idx="20">
                  <c:v>264</c:v>
                </c:pt>
                <c:pt idx="21">
                  <c:v>267</c:v>
                </c:pt>
                <c:pt idx="22">
                  <c:v>278</c:v>
                </c:pt>
                <c:pt idx="23">
                  <c:v>281</c:v>
                </c:pt>
                <c:pt idx="24">
                  <c:v>288</c:v>
                </c:pt>
              </c:numCache>
            </c:numRef>
          </c:xVal>
          <c:yVal>
            <c:numRef>
              <c:f>'Ejercicio 2 - Gráfico c'!$G$9:$G$33</c:f>
              <c:numCache>
                <c:formatCode>General</c:formatCode>
                <c:ptCount val="25"/>
                <c:pt idx="0">
                  <c:v>-1.49</c:v>
                </c:pt>
                <c:pt idx="1">
                  <c:v>-1.49</c:v>
                </c:pt>
                <c:pt idx="2">
                  <c:v>-1.49</c:v>
                </c:pt>
                <c:pt idx="3">
                  <c:v>-1.49</c:v>
                </c:pt>
                <c:pt idx="4">
                  <c:v>-1.49</c:v>
                </c:pt>
                <c:pt idx="5">
                  <c:v>-1.49</c:v>
                </c:pt>
                <c:pt idx="6">
                  <c:v>-1.49</c:v>
                </c:pt>
                <c:pt idx="7">
                  <c:v>-1.49</c:v>
                </c:pt>
                <c:pt idx="8">
                  <c:v>-1.49</c:v>
                </c:pt>
                <c:pt idx="9">
                  <c:v>-1.49</c:v>
                </c:pt>
                <c:pt idx="10">
                  <c:v>-1.49</c:v>
                </c:pt>
                <c:pt idx="11">
                  <c:v>-1.49</c:v>
                </c:pt>
                <c:pt idx="12">
                  <c:v>-1.49</c:v>
                </c:pt>
                <c:pt idx="13">
                  <c:v>-1.49</c:v>
                </c:pt>
                <c:pt idx="14">
                  <c:v>-1.49</c:v>
                </c:pt>
                <c:pt idx="15">
                  <c:v>-1.49</c:v>
                </c:pt>
                <c:pt idx="16">
                  <c:v>-1.49</c:v>
                </c:pt>
                <c:pt idx="17">
                  <c:v>-1.49</c:v>
                </c:pt>
                <c:pt idx="18">
                  <c:v>-1.49</c:v>
                </c:pt>
                <c:pt idx="19">
                  <c:v>-1.49</c:v>
                </c:pt>
                <c:pt idx="20">
                  <c:v>-1.49</c:v>
                </c:pt>
                <c:pt idx="21">
                  <c:v>-1.49</c:v>
                </c:pt>
                <c:pt idx="22">
                  <c:v>-1.49</c:v>
                </c:pt>
                <c:pt idx="23">
                  <c:v>-1.49</c:v>
                </c:pt>
                <c:pt idx="24">
                  <c:v>-1.49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A-4006-8A9D-608B60A0F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51920"/>
        <c:axId val="1878149520"/>
      </c:scatterChart>
      <c:valAx>
        <c:axId val="18781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 b="1" i="0" u="none" strike="noStrike" baseline="0"/>
                  <a:t>N° de serie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8149520"/>
        <c:crosses val="autoZero"/>
        <c:crossBetween val="midCat"/>
      </c:valAx>
      <c:valAx>
        <c:axId val="18781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 b="1" i="0" u="none" strike="noStrike" baseline="0"/>
                  <a:t>Conteo de no conformidades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81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 de Control c - Ajustado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c'!$C$40:$C$61</c:f>
              <c:numCache>
                <c:formatCode>General</c:formatCode>
                <c:ptCount val="22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143</c:v>
                </c:pt>
                <c:pt idx="5">
                  <c:v>150</c:v>
                </c:pt>
                <c:pt idx="6">
                  <c:v>152</c:v>
                </c:pt>
                <c:pt idx="7">
                  <c:v>164</c:v>
                </c:pt>
                <c:pt idx="8">
                  <c:v>166</c:v>
                </c:pt>
                <c:pt idx="9">
                  <c:v>184</c:v>
                </c:pt>
                <c:pt idx="10">
                  <c:v>185</c:v>
                </c:pt>
                <c:pt idx="11">
                  <c:v>198</c:v>
                </c:pt>
                <c:pt idx="12">
                  <c:v>208</c:v>
                </c:pt>
                <c:pt idx="13">
                  <c:v>222</c:v>
                </c:pt>
                <c:pt idx="14">
                  <c:v>235</c:v>
                </c:pt>
                <c:pt idx="15">
                  <c:v>241</c:v>
                </c:pt>
                <c:pt idx="16">
                  <c:v>258</c:v>
                </c:pt>
                <c:pt idx="17">
                  <c:v>259</c:v>
                </c:pt>
                <c:pt idx="18">
                  <c:v>264</c:v>
                </c:pt>
                <c:pt idx="19">
                  <c:v>267</c:v>
                </c:pt>
                <c:pt idx="20">
                  <c:v>281</c:v>
                </c:pt>
                <c:pt idx="21">
                  <c:v>288</c:v>
                </c:pt>
              </c:numCache>
            </c:numRef>
          </c:xVal>
          <c:yVal>
            <c:numRef>
              <c:f>'Ejercicio 2 - Gráfico c'!$D$40:$D$61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8-49C6-B68C-4F07E6ED9C93}"/>
            </c:ext>
          </c:extLst>
        </c:ser>
        <c:ser>
          <c:idx val="1"/>
          <c:order val="1"/>
          <c:tx>
            <c:strRef>
              <c:f>'Ejercicio 2 - Gráfico c'!$F$39</c:f>
              <c:strCache>
                <c:ptCount val="1"/>
                <c:pt idx="0">
                  <c:v>Nueva Línea Central (LC)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c'!$C$40:$C$61</c:f>
              <c:numCache>
                <c:formatCode>General</c:formatCode>
                <c:ptCount val="22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143</c:v>
                </c:pt>
                <c:pt idx="5">
                  <c:v>150</c:v>
                </c:pt>
                <c:pt idx="6">
                  <c:v>152</c:v>
                </c:pt>
                <c:pt idx="7">
                  <c:v>164</c:v>
                </c:pt>
                <c:pt idx="8">
                  <c:v>166</c:v>
                </c:pt>
                <c:pt idx="9">
                  <c:v>184</c:v>
                </c:pt>
                <c:pt idx="10">
                  <c:v>185</c:v>
                </c:pt>
                <c:pt idx="11">
                  <c:v>198</c:v>
                </c:pt>
                <c:pt idx="12">
                  <c:v>208</c:v>
                </c:pt>
                <c:pt idx="13">
                  <c:v>222</c:v>
                </c:pt>
                <c:pt idx="14">
                  <c:v>235</c:v>
                </c:pt>
                <c:pt idx="15">
                  <c:v>241</c:v>
                </c:pt>
                <c:pt idx="16">
                  <c:v>258</c:v>
                </c:pt>
                <c:pt idx="17">
                  <c:v>259</c:v>
                </c:pt>
                <c:pt idx="18">
                  <c:v>264</c:v>
                </c:pt>
                <c:pt idx="19">
                  <c:v>267</c:v>
                </c:pt>
                <c:pt idx="20">
                  <c:v>281</c:v>
                </c:pt>
                <c:pt idx="21">
                  <c:v>288</c:v>
                </c:pt>
              </c:numCache>
            </c:numRef>
          </c:xVal>
          <c:yVal>
            <c:numRef>
              <c:f>'Ejercicio 2 - Gráfico c'!$F$40:$F$61</c:f>
              <c:numCache>
                <c:formatCode>General</c:formatCode>
                <c:ptCount val="22"/>
                <c:pt idx="0">
                  <c:v>4.2299999999999995</c:v>
                </c:pt>
                <c:pt idx="1">
                  <c:v>4.2299999999999995</c:v>
                </c:pt>
                <c:pt idx="2">
                  <c:v>4.2299999999999995</c:v>
                </c:pt>
                <c:pt idx="3">
                  <c:v>4.2299999999999995</c:v>
                </c:pt>
                <c:pt idx="4">
                  <c:v>4.2299999999999995</c:v>
                </c:pt>
                <c:pt idx="5">
                  <c:v>4.2299999999999995</c:v>
                </c:pt>
                <c:pt idx="6">
                  <c:v>4.2299999999999995</c:v>
                </c:pt>
                <c:pt idx="7">
                  <c:v>4.2299999999999995</c:v>
                </c:pt>
                <c:pt idx="8">
                  <c:v>4.2299999999999995</c:v>
                </c:pt>
                <c:pt idx="9">
                  <c:v>4.2299999999999995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48-49C6-B68C-4F07E6ED9C93}"/>
            </c:ext>
          </c:extLst>
        </c:ser>
        <c:ser>
          <c:idx val="2"/>
          <c:order val="2"/>
          <c:tx>
            <c:strRef>
              <c:f>'Ejercicio 2 - Gráfico c'!$H$39</c:f>
              <c:strCache>
                <c:ptCount val="1"/>
                <c:pt idx="0">
                  <c:v>Nuevo LSP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c'!$C$40:$C$61</c:f>
              <c:numCache>
                <c:formatCode>General</c:formatCode>
                <c:ptCount val="22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143</c:v>
                </c:pt>
                <c:pt idx="5">
                  <c:v>150</c:v>
                </c:pt>
                <c:pt idx="6">
                  <c:v>152</c:v>
                </c:pt>
                <c:pt idx="7">
                  <c:v>164</c:v>
                </c:pt>
                <c:pt idx="8">
                  <c:v>166</c:v>
                </c:pt>
                <c:pt idx="9">
                  <c:v>184</c:v>
                </c:pt>
                <c:pt idx="10">
                  <c:v>185</c:v>
                </c:pt>
                <c:pt idx="11">
                  <c:v>198</c:v>
                </c:pt>
                <c:pt idx="12">
                  <c:v>208</c:v>
                </c:pt>
                <c:pt idx="13">
                  <c:v>222</c:v>
                </c:pt>
                <c:pt idx="14">
                  <c:v>235</c:v>
                </c:pt>
                <c:pt idx="15">
                  <c:v>241</c:v>
                </c:pt>
                <c:pt idx="16">
                  <c:v>258</c:v>
                </c:pt>
                <c:pt idx="17">
                  <c:v>259</c:v>
                </c:pt>
                <c:pt idx="18">
                  <c:v>264</c:v>
                </c:pt>
                <c:pt idx="19">
                  <c:v>267</c:v>
                </c:pt>
                <c:pt idx="20">
                  <c:v>281</c:v>
                </c:pt>
                <c:pt idx="21">
                  <c:v>288</c:v>
                </c:pt>
              </c:numCache>
            </c:numRef>
          </c:xVal>
          <c:yVal>
            <c:numRef>
              <c:f>'Ejercicio 2 - Gráfico c'!$H$40:$H$61</c:f>
              <c:numCache>
                <c:formatCode>0.00</c:formatCode>
                <c:ptCount val="22"/>
                <c:pt idx="0">
                  <c:v>10.41</c:v>
                </c:pt>
                <c:pt idx="1">
                  <c:v>10.41</c:v>
                </c:pt>
                <c:pt idx="2">
                  <c:v>10.41</c:v>
                </c:pt>
                <c:pt idx="3">
                  <c:v>10.41</c:v>
                </c:pt>
                <c:pt idx="4">
                  <c:v>10.41</c:v>
                </c:pt>
                <c:pt idx="5">
                  <c:v>10.41</c:v>
                </c:pt>
                <c:pt idx="6">
                  <c:v>10.41</c:v>
                </c:pt>
                <c:pt idx="7">
                  <c:v>10.41</c:v>
                </c:pt>
                <c:pt idx="8">
                  <c:v>10.41</c:v>
                </c:pt>
                <c:pt idx="9">
                  <c:v>10.41</c:v>
                </c:pt>
                <c:pt idx="10">
                  <c:v>10.41</c:v>
                </c:pt>
                <c:pt idx="11">
                  <c:v>10.41</c:v>
                </c:pt>
                <c:pt idx="12">
                  <c:v>10.41</c:v>
                </c:pt>
                <c:pt idx="13">
                  <c:v>10.41</c:v>
                </c:pt>
                <c:pt idx="14">
                  <c:v>10.41</c:v>
                </c:pt>
                <c:pt idx="15">
                  <c:v>10.41</c:v>
                </c:pt>
                <c:pt idx="16">
                  <c:v>10.41</c:v>
                </c:pt>
                <c:pt idx="17">
                  <c:v>10.41</c:v>
                </c:pt>
                <c:pt idx="18">
                  <c:v>10.41</c:v>
                </c:pt>
                <c:pt idx="19">
                  <c:v>10.41</c:v>
                </c:pt>
                <c:pt idx="20">
                  <c:v>10.41</c:v>
                </c:pt>
                <c:pt idx="21">
                  <c:v>10.41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48-49C6-B68C-4F07E6ED9C93}"/>
            </c:ext>
          </c:extLst>
        </c:ser>
        <c:ser>
          <c:idx val="3"/>
          <c:order val="3"/>
          <c:tx>
            <c:strRef>
              <c:f>'Ejercicio 2 - Gráfico c'!$I$39</c:f>
              <c:strCache>
                <c:ptCount val="1"/>
                <c:pt idx="0">
                  <c:v>Nuevo LIC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2 - Gráfico c'!$C$40:$C$61</c:f>
              <c:numCache>
                <c:formatCode>General</c:formatCode>
                <c:ptCount val="22"/>
                <c:pt idx="0">
                  <c:v>102</c:v>
                </c:pt>
                <c:pt idx="1">
                  <c:v>113</c:v>
                </c:pt>
                <c:pt idx="2">
                  <c:v>121</c:v>
                </c:pt>
                <c:pt idx="3">
                  <c:v>125</c:v>
                </c:pt>
                <c:pt idx="4">
                  <c:v>143</c:v>
                </c:pt>
                <c:pt idx="5">
                  <c:v>150</c:v>
                </c:pt>
                <c:pt idx="6">
                  <c:v>152</c:v>
                </c:pt>
                <c:pt idx="7">
                  <c:v>164</c:v>
                </c:pt>
                <c:pt idx="8">
                  <c:v>166</c:v>
                </c:pt>
                <c:pt idx="9">
                  <c:v>184</c:v>
                </c:pt>
                <c:pt idx="10">
                  <c:v>185</c:v>
                </c:pt>
                <c:pt idx="11">
                  <c:v>198</c:v>
                </c:pt>
                <c:pt idx="12">
                  <c:v>208</c:v>
                </c:pt>
                <c:pt idx="13">
                  <c:v>222</c:v>
                </c:pt>
                <c:pt idx="14">
                  <c:v>235</c:v>
                </c:pt>
                <c:pt idx="15">
                  <c:v>241</c:v>
                </c:pt>
                <c:pt idx="16">
                  <c:v>258</c:v>
                </c:pt>
                <c:pt idx="17">
                  <c:v>259</c:v>
                </c:pt>
                <c:pt idx="18">
                  <c:v>264</c:v>
                </c:pt>
                <c:pt idx="19">
                  <c:v>267</c:v>
                </c:pt>
                <c:pt idx="20">
                  <c:v>281</c:v>
                </c:pt>
                <c:pt idx="21">
                  <c:v>288</c:v>
                </c:pt>
              </c:numCache>
            </c:numRef>
          </c:xVal>
          <c:yVal>
            <c:numRef>
              <c:f>'Ejercicio 2 - Gráfico c'!$I$40:$I$61</c:f>
              <c:numCache>
                <c:formatCode>0.00</c:formatCode>
                <c:ptCount val="22"/>
                <c:pt idx="0">
                  <c:v>-1.95</c:v>
                </c:pt>
                <c:pt idx="1">
                  <c:v>-1.95</c:v>
                </c:pt>
                <c:pt idx="2">
                  <c:v>-1.95</c:v>
                </c:pt>
                <c:pt idx="3">
                  <c:v>-1.95</c:v>
                </c:pt>
                <c:pt idx="4">
                  <c:v>-1.95</c:v>
                </c:pt>
                <c:pt idx="5">
                  <c:v>-1.95</c:v>
                </c:pt>
                <c:pt idx="6">
                  <c:v>-1.95</c:v>
                </c:pt>
                <c:pt idx="7">
                  <c:v>-1.95</c:v>
                </c:pt>
                <c:pt idx="8">
                  <c:v>-1.95</c:v>
                </c:pt>
                <c:pt idx="9">
                  <c:v>-1.95</c:v>
                </c:pt>
                <c:pt idx="10">
                  <c:v>-1.95</c:v>
                </c:pt>
                <c:pt idx="11">
                  <c:v>-1.95</c:v>
                </c:pt>
                <c:pt idx="12">
                  <c:v>-1.95</c:v>
                </c:pt>
                <c:pt idx="13">
                  <c:v>-1.95</c:v>
                </c:pt>
                <c:pt idx="14">
                  <c:v>-1.95</c:v>
                </c:pt>
                <c:pt idx="15">
                  <c:v>-1.95</c:v>
                </c:pt>
                <c:pt idx="16">
                  <c:v>-1.95</c:v>
                </c:pt>
                <c:pt idx="17">
                  <c:v>-1.95</c:v>
                </c:pt>
                <c:pt idx="18">
                  <c:v>-1.95</c:v>
                </c:pt>
                <c:pt idx="19">
                  <c:v>-1.95</c:v>
                </c:pt>
                <c:pt idx="20">
                  <c:v>-1.95</c:v>
                </c:pt>
                <c:pt idx="21">
                  <c:v>-1.95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48-49C6-B68C-4F07E6ED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04480"/>
        <c:axId val="1938404960"/>
      </c:scatterChart>
      <c:valAx>
        <c:axId val="1938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N° de 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404960"/>
        <c:crosses val="autoZero"/>
        <c:crossBetween val="midCat"/>
      </c:valAx>
      <c:valAx>
        <c:axId val="1938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Conteo de no conformidades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8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Control de</a:t>
            </a:r>
            <a:r>
              <a:rPr lang="es-AR"/>
              <a:t> R (Rango)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R'!$K$4:$K$28</c:f>
              <c:numCache>
                <c:formatCode>General</c:formatCode>
                <c:ptCount val="25"/>
                <c:pt idx="0">
                  <c:v>27</c:v>
                </c:pt>
                <c:pt idx="1">
                  <c:v>18</c:v>
                </c:pt>
                <c:pt idx="2">
                  <c:v>33</c:v>
                </c:pt>
                <c:pt idx="3">
                  <c:v>30</c:v>
                </c:pt>
                <c:pt idx="4">
                  <c:v>33</c:v>
                </c:pt>
                <c:pt idx="5">
                  <c:v>29</c:v>
                </c:pt>
                <c:pt idx="6">
                  <c:v>21</c:v>
                </c:pt>
                <c:pt idx="7">
                  <c:v>33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10</c:v>
                </c:pt>
                <c:pt idx="12">
                  <c:v>33</c:v>
                </c:pt>
                <c:pt idx="13">
                  <c:v>26</c:v>
                </c:pt>
                <c:pt idx="14">
                  <c:v>31</c:v>
                </c:pt>
                <c:pt idx="15">
                  <c:v>25</c:v>
                </c:pt>
                <c:pt idx="16">
                  <c:v>41</c:v>
                </c:pt>
                <c:pt idx="17">
                  <c:v>36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25</c:v>
                </c:pt>
                <c:pt idx="23">
                  <c:v>32</c:v>
                </c:pt>
                <c:pt idx="2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F-4AF8-8CA3-633B0152F831}"/>
            </c:ext>
          </c:extLst>
        </c:ser>
        <c:ser>
          <c:idx val="1"/>
          <c:order val="1"/>
          <c:tx>
            <c:strRef>
              <c:f>'Ejercicio 3 - Gráfico X y R'!$M$3</c:f>
              <c:strCache>
                <c:ptCount val="1"/>
                <c:pt idx="0">
                  <c:v>LSC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R'!$M$4:$M$28</c:f>
              <c:numCache>
                <c:formatCode>General</c:formatCode>
                <c:ptCount val="25"/>
                <c:pt idx="0">
                  <c:v>58.01</c:v>
                </c:pt>
                <c:pt idx="1">
                  <c:v>58.01</c:v>
                </c:pt>
                <c:pt idx="2">
                  <c:v>58.01</c:v>
                </c:pt>
                <c:pt idx="3">
                  <c:v>58.01</c:v>
                </c:pt>
                <c:pt idx="4">
                  <c:v>58.01</c:v>
                </c:pt>
                <c:pt idx="5">
                  <c:v>58.01</c:v>
                </c:pt>
                <c:pt idx="6">
                  <c:v>58.01</c:v>
                </c:pt>
                <c:pt idx="7">
                  <c:v>58.01</c:v>
                </c:pt>
                <c:pt idx="8">
                  <c:v>58.01</c:v>
                </c:pt>
                <c:pt idx="9">
                  <c:v>58.01</c:v>
                </c:pt>
                <c:pt idx="10">
                  <c:v>58.01</c:v>
                </c:pt>
                <c:pt idx="11">
                  <c:v>58.01</c:v>
                </c:pt>
                <c:pt idx="12">
                  <c:v>58.01</c:v>
                </c:pt>
                <c:pt idx="13">
                  <c:v>58.01</c:v>
                </c:pt>
                <c:pt idx="14">
                  <c:v>58.01</c:v>
                </c:pt>
                <c:pt idx="15">
                  <c:v>58.01</c:v>
                </c:pt>
                <c:pt idx="16">
                  <c:v>58.01</c:v>
                </c:pt>
                <c:pt idx="17">
                  <c:v>58.01</c:v>
                </c:pt>
                <c:pt idx="18">
                  <c:v>58.01</c:v>
                </c:pt>
                <c:pt idx="19">
                  <c:v>58.01</c:v>
                </c:pt>
                <c:pt idx="20">
                  <c:v>58.01</c:v>
                </c:pt>
                <c:pt idx="21">
                  <c:v>58.01</c:v>
                </c:pt>
                <c:pt idx="22">
                  <c:v>58.01</c:v>
                </c:pt>
                <c:pt idx="23">
                  <c:v>58.01</c:v>
                </c:pt>
                <c:pt idx="24">
                  <c:v>58.01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5F-4AF8-8CA3-633B0152F831}"/>
            </c:ext>
          </c:extLst>
        </c:ser>
        <c:ser>
          <c:idx val="2"/>
          <c:order val="2"/>
          <c:tx>
            <c:strRef>
              <c:f>'Ejercicio 3 - Gráfico X y R'!$L$3</c:f>
              <c:strCache>
                <c:ptCount val="1"/>
                <c:pt idx="0">
                  <c:v>LC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R'!$L$4:$L$28</c:f>
              <c:numCache>
                <c:formatCode>General</c:formatCode>
                <c:ptCount val="25"/>
                <c:pt idx="0">
                  <c:v>27.44</c:v>
                </c:pt>
                <c:pt idx="1">
                  <c:v>27.44</c:v>
                </c:pt>
                <c:pt idx="2">
                  <c:v>27.44</c:v>
                </c:pt>
                <c:pt idx="3">
                  <c:v>27.44</c:v>
                </c:pt>
                <c:pt idx="4">
                  <c:v>27.44</c:v>
                </c:pt>
                <c:pt idx="5">
                  <c:v>27.44</c:v>
                </c:pt>
                <c:pt idx="6">
                  <c:v>27.44</c:v>
                </c:pt>
                <c:pt idx="7">
                  <c:v>27.44</c:v>
                </c:pt>
                <c:pt idx="8">
                  <c:v>27.44</c:v>
                </c:pt>
                <c:pt idx="9">
                  <c:v>27.44</c:v>
                </c:pt>
                <c:pt idx="10">
                  <c:v>27.44</c:v>
                </c:pt>
                <c:pt idx="11">
                  <c:v>27.44</c:v>
                </c:pt>
                <c:pt idx="12">
                  <c:v>27.44</c:v>
                </c:pt>
                <c:pt idx="13">
                  <c:v>27.44</c:v>
                </c:pt>
                <c:pt idx="14">
                  <c:v>27.44</c:v>
                </c:pt>
                <c:pt idx="15">
                  <c:v>27.44</c:v>
                </c:pt>
                <c:pt idx="16">
                  <c:v>27.44</c:v>
                </c:pt>
                <c:pt idx="17">
                  <c:v>27.44</c:v>
                </c:pt>
                <c:pt idx="18">
                  <c:v>27.44</c:v>
                </c:pt>
                <c:pt idx="19">
                  <c:v>27.44</c:v>
                </c:pt>
                <c:pt idx="20">
                  <c:v>27.44</c:v>
                </c:pt>
                <c:pt idx="21">
                  <c:v>27.44</c:v>
                </c:pt>
                <c:pt idx="22">
                  <c:v>27.44</c:v>
                </c:pt>
                <c:pt idx="23">
                  <c:v>27.44</c:v>
                </c:pt>
                <c:pt idx="24">
                  <c:v>27.44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5F-4AF8-8CA3-633B0152F831}"/>
            </c:ext>
          </c:extLst>
        </c:ser>
        <c:ser>
          <c:idx val="3"/>
          <c:order val="3"/>
          <c:tx>
            <c:strRef>
              <c:f>'Ejercicio 3 - Gráfico X y R'!$N$3</c:f>
              <c:strCache>
                <c:ptCount val="1"/>
                <c:pt idx="0">
                  <c:v>LIC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R'!$N$4:$N$28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5F-4AF8-8CA3-633B0152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05472"/>
        <c:axId val="1934599232"/>
      </c:scatterChart>
      <c:valAx>
        <c:axId val="1934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Subgrupos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4599232"/>
        <c:crosses val="autoZero"/>
        <c:crossBetween val="midCat"/>
      </c:valAx>
      <c:valAx>
        <c:axId val="19345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Rango de LIC - LC - LSC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4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 de Control de X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3 - Gráfico X y R'!$G$3</c:f>
              <c:strCache>
                <c:ptCount val="1"/>
                <c:pt idx="0">
                  <c:v>X̄ (media)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R'!$G$4:$G$28</c:f>
              <c:numCache>
                <c:formatCode>General</c:formatCode>
                <c:ptCount val="25"/>
                <c:pt idx="0">
                  <c:v>35.6</c:v>
                </c:pt>
                <c:pt idx="1">
                  <c:v>29.2</c:v>
                </c:pt>
                <c:pt idx="2">
                  <c:v>20.2</c:v>
                </c:pt>
                <c:pt idx="3">
                  <c:v>39.4</c:v>
                </c:pt>
                <c:pt idx="4">
                  <c:v>29.2</c:v>
                </c:pt>
                <c:pt idx="5">
                  <c:v>31.4</c:v>
                </c:pt>
                <c:pt idx="6">
                  <c:v>23.2</c:v>
                </c:pt>
                <c:pt idx="7">
                  <c:v>32</c:v>
                </c:pt>
                <c:pt idx="8">
                  <c:v>29</c:v>
                </c:pt>
                <c:pt idx="9">
                  <c:v>32.6</c:v>
                </c:pt>
                <c:pt idx="10">
                  <c:v>32.200000000000003</c:v>
                </c:pt>
                <c:pt idx="11">
                  <c:v>26.8</c:v>
                </c:pt>
                <c:pt idx="12">
                  <c:v>27.8</c:v>
                </c:pt>
                <c:pt idx="13">
                  <c:v>29.8</c:v>
                </c:pt>
                <c:pt idx="14">
                  <c:v>31.6</c:v>
                </c:pt>
                <c:pt idx="15">
                  <c:v>22.2</c:v>
                </c:pt>
                <c:pt idx="16">
                  <c:v>31.2</c:v>
                </c:pt>
                <c:pt idx="17">
                  <c:v>28.8</c:v>
                </c:pt>
                <c:pt idx="18">
                  <c:v>31.4</c:v>
                </c:pt>
                <c:pt idx="19">
                  <c:v>29.6</c:v>
                </c:pt>
                <c:pt idx="20">
                  <c:v>39</c:v>
                </c:pt>
                <c:pt idx="21">
                  <c:v>19.399999999999999</c:v>
                </c:pt>
                <c:pt idx="22">
                  <c:v>34.200000000000003</c:v>
                </c:pt>
                <c:pt idx="23">
                  <c:v>32.6</c:v>
                </c:pt>
                <c:pt idx="24">
                  <c:v>28.2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F-4795-AFC1-686961816031}"/>
            </c:ext>
          </c:extLst>
        </c:ser>
        <c:ser>
          <c:idx val="1"/>
          <c:order val="1"/>
          <c:tx>
            <c:strRef>
              <c:f>'Ejercicio 3 - Gráfico X y R'!$H$3</c:f>
              <c:strCache>
                <c:ptCount val="1"/>
                <c:pt idx="0">
                  <c:v>LC (MEDIA)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R'!$H$4:$H$28</c:f>
              <c:numCache>
                <c:formatCode>General</c:formatCode>
                <c:ptCount val="25"/>
                <c:pt idx="0">
                  <c:v>29.87</c:v>
                </c:pt>
                <c:pt idx="1">
                  <c:v>29.87</c:v>
                </c:pt>
                <c:pt idx="2">
                  <c:v>29.87</c:v>
                </c:pt>
                <c:pt idx="3">
                  <c:v>29.87</c:v>
                </c:pt>
                <c:pt idx="4">
                  <c:v>29.87</c:v>
                </c:pt>
                <c:pt idx="5">
                  <c:v>29.87</c:v>
                </c:pt>
                <c:pt idx="6">
                  <c:v>29.87</c:v>
                </c:pt>
                <c:pt idx="7">
                  <c:v>29.87</c:v>
                </c:pt>
                <c:pt idx="8">
                  <c:v>29.87</c:v>
                </c:pt>
                <c:pt idx="9">
                  <c:v>29.87</c:v>
                </c:pt>
                <c:pt idx="10">
                  <c:v>29.87</c:v>
                </c:pt>
                <c:pt idx="11">
                  <c:v>29.87</c:v>
                </c:pt>
                <c:pt idx="12">
                  <c:v>29.87</c:v>
                </c:pt>
                <c:pt idx="13">
                  <c:v>29.87</c:v>
                </c:pt>
                <c:pt idx="14">
                  <c:v>29.87</c:v>
                </c:pt>
                <c:pt idx="15">
                  <c:v>29.87</c:v>
                </c:pt>
                <c:pt idx="16">
                  <c:v>29.87</c:v>
                </c:pt>
                <c:pt idx="17">
                  <c:v>29.87</c:v>
                </c:pt>
                <c:pt idx="18">
                  <c:v>29.87</c:v>
                </c:pt>
                <c:pt idx="19">
                  <c:v>29.87</c:v>
                </c:pt>
                <c:pt idx="20">
                  <c:v>29.87</c:v>
                </c:pt>
                <c:pt idx="21">
                  <c:v>29.87</c:v>
                </c:pt>
                <c:pt idx="22">
                  <c:v>29.87</c:v>
                </c:pt>
                <c:pt idx="23">
                  <c:v>29.87</c:v>
                </c:pt>
                <c:pt idx="24">
                  <c:v>29.87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F-4795-AFC1-686961816031}"/>
            </c:ext>
          </c:extLst>
        </c:ser>
        <c:ser>
          <c:idx val="2"/>
          <c:order val="2"/>
          <c:tx>
            <c:strRef>
              <c:f>'Ejercicio 3 - Gráfico X y R'!$I$3</c:f>
              <c:strCache>
                <c:ptCount val="1"/>
                <c:pt idx="0">
                  <c:v>LSC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R'!$I$4:$I$28</c:f>
              <c:numCache>
                <c:formatCode>General</c:formatCode>
                <c:ptCount val="25"/>
                <c:pt idx="0">
                  <c:v>45.71</c:v>
                </c:pt>
                <c:pt idx="1">
                  <c:v>45.71</c:v>
                </c:pt>
                <c:pt idx="2">
                  <c:v>45.71</c:v>
                </c:pt>
                <c:pt idx="3">
                  <c:v>45.71</c:v>
                </c:pt>
                <c:pt idx="4">
                  <c:v>45.71</c:v>
                </c:pt>
                <c:pt idx="5">
                  <c:v>45.71</c:v>
                </c:pt>
                <c:pt idx="6">
                  <c:v>45.71</c:v>
                </c:pt>
                <c:pt idx="7">
                  <c:v>45.71</c:v>
                </c:pt>
                <c:pt idx="8">
                  <c:v>45.71</c:v>
                </c:pt>
                <c:pt idx="9">
                  <c:v>45.71</c:v>
                </c:pt>
                <c:pt idx="10">
                  <c:v>45.71</c:v>
                </c:pt>
                <c:pt idx="11">
                  <c:v>45.71</c:v>
                </c:pt>
                <c:pt idx="12">
                  <c:v>45.71</c:v>
                </c:pt>
                <c:pt idx="13">
                  <c:v>45.71</c:v>
                </c:pt>
                <c:pt idx="14">
                  <c:v>45.71</c:v>
                </c:pt>
                <c:pt idx="15">
                  <c:v>45.71</c:v>
                </c:pt>
                <c:pt idx="16">
                  <c:v>45.71</c:v>
                </c:pt>
                <c:pt idx="17">
                  <c:v>45.71</c:v>
                </c:pt>
                <c:pt idx="18">
                  <c:v>45.71</c:v>
                </c:pt>
                <c:pt idx="19">
                  <c:v>45.71</c:v>
                </c:pt>
                <c:pt idx="20">
                  <c:v>45.71</c:v>
                </c:pt>
                <c:pt idx="21">
                  <c:v>45.71</c:v>
                </c:pt>
                <c:pt idx="22">
                  <c:v>45.71</c:v>
                </c:pt>
                <c:pt idx="23">
                  <c:v>45.71</c:v>
                </c:pt>
                <c:pt idx="24">
                  <c:v>45.71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DF-4795-AFC1-686961816031}"/>
            </c:ext>
          </c:extLst>
        </c:ser>
        <c:ser>
          <c:idx val="3"/>
          <c:order val="3"/>
          <c:tx>
            <c:strRef>
              <c:f>'Ejercicio 3 - Gráfico X y R'!$J$3</c:f>
              <c:strCache>
                <c:ptCount val="1"/>
                <c:pt idx="0">
                  <c:v>LIC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3 - Gráfico X y R'!$A$4:$A$28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'Ejercicio 3 - Gráfico X y R'!$J$4:$J$28</c:f>
              <c:numCache>
                <c:formatCode>General</c:formatCode>
                <c:ptCount val="25"/>
                <c:pt idx="0">
                  <c:v>14.04</c:v>
                </c:pt>
                <c:pt idx="1">
                  <c:v>14.04</c:v>
                </c:pt>
                <c:pt idx="2">
                  <c:v>14.04</c:v>
                </c:pt>
                <c:pt idx="3">
                  <c:v>14.04</c:v>
                </c:pt>
                <c:pt idx="4">
                  <c:v>14.04</c:v>
                </c:pt>
                <c:pt idx="5">
                  <c:v>14.04</c:v>
                </c:pt>
                <c:pt idx="6">
                  <c:v>14.04</c:v>
                </c:pt>
                <c:pt idx="7">
                  <c:v>14.04</c:v>
                </c:pt>
                <c:pt idx="8">
                  <c:v>14.04</c:v>
                </c:pt>
                <c:pt idx="9">
                  <c:v>14.04</c:v>
                </c:pt>
                <c:pt idx="10">
                  <c:v>14.04</c:v>
                </c:pt>
                <c:pt idx="11">
                  <c:v>14.04</c:v>
                </c:pt>
                <c:pt idx="12">
                  <c:v>14.04</c:v>
                </c:pt>
                <c:pt idx="13">
                  <c:v>14.04</c:v>
                </c:pt>
                <c:pt idx="14">
                  <c:v>14.04</c:v>
                </c:pt>
                <c:pt idx="15">
                  <c:v>14.04</c:v>
                </c:pt>
                <c:pt idx="16">
                  <c:v>14.04</c:v>
                </c:pt>
                <c:pt idx="17">
                  <c:v>14.04</c:v>
                </c:pt>
                <c:pt idx="18">
                  <c:v>14.04</c:v>
                </c:pt>
                <c:pt idx="19">
                  <c:v>14.04</c:v>
                </c:pt>
                <c:pt idx="20">
                  <c:v>14.04</c:v>
                </c:pt>
                <c:pt idx="21">
                  <c:v>14.04</c:v>
                </c:pt>
                <c:pt idx="22">
                  <c:v>14.04</c:v>
                </c:pt>
                <c:pt idx="23">
                  <c:v>14.04</c:v>
                </c:pt>
                <c:pt idx="24">
                  <c:v>14.04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DF-4795-AFC1-68696181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26640"/>
        <c:axId val="1192437680"/>
      </c:scatterChart>
      <c:valAx>
        <c:axId val="11924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Subgrupos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2437680"/>
        <c:crosses val="autoZero"/>
        <c:crossBetween val="midCat"/>
      </c:valAx>
      <c:valAx>
        <c:axId val="1192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Rango de LIC - LC - LSC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24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833436</xdr:colOff>
      <xdr:row>20</xdr:row>
      <xdr:rowOff>0</xdr:rowOff>
    </xdr:from>
    <xdr:to>
      <xdr:col>16</xdr:col>
      <xdr:colOff>9525</xdr:colOff>
      <xdr:row>37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9F056-A777-BFD7-355C-28EF3835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190499</xdr:rowOff>
    </xdr:from>
    <xdr:to>
      <xdr:col>17</xdr:col>
      <xdr:colOff>9525</xdr:colOff>
      <xdr:row>28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A6A224-7F7C-9DC6-CC96-04C4AD2A1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190500</xdr:rowOff>
    </xdr:from>
    <xdr:to>
      <xdr:col>19</xdr:col>
      <xdr:colOff>9525</xdr:colOff>
      <xdr:row>53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D2AD61-C9E2-0978-80CB-21880E14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20</xdr:row>
      <xdr:rowOff>0</xdr:rowOff>
    </xdr:from>
    <xdr:to>
      <xdr:col>23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FB4AF1-526C-7DC9-235C-62BE8CB8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4761</xdr:colOff>
      <xdr:row>36</xdr:row>
      <xdr:rowOff>200024</xdr:rowOff>
    </xdr:from>
    <xdr:to>
      <xdr:col>23</xdr:col>
      <xdr:colOff>9524</xdr:colOff>
      <xdr:row>53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B805AC-9258-066B-7EF9-72132793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E635-4D2A-A64D-BCE6-A4DBE1D72F39}">
  <dimension ref="A2:S29"/>
  <sheetViews>
    <sheetView topLeftCell="H1" workbookViewId="0">
      <selection activeCell="T5" sqref="T5"/>
    </sheetView>
  </sheetViews>
  <sheetFormatPr baseColWidth="10" defaultRowHeight="15.75"/>
  <cols>
    <col min="3" max="3" width="17.625" bestFit="1" customWidth="1"/>
    <col min="8" max="8" width="11.625" bestFit="1" customWidth="1"/>
    <col min="9" max="9" width="24.875" bestFit="1" customWidth="1"/>
    <col min="10" max="10" width="20.5" bestFit="1" customWidth="1"/>
  </cols>
  <sheetData>
    <row r="2" spans="1:19">
      <c r="A2" t="s">
        <v>0</v>
      </c>
      <c r="G2" t="s">
        <v>1</v>
      </c>
      <c r="M2" t="s">
        <v>2</v>
      </c>
    </row>
    <row r="3" spans="1:19">
      <c r="B3" s="1" t="s">
        <v>3</v>
      </c>
      <c r="C3" s="1" t="s">
        <v>4</v>
      </c>
      <c r="D3" s="1" t="s">
        <v>5</v>
      </c>
      <c r="H3" s="2" t="s">
        <v>6</v>
      </c>
      <c r="I3" s="2" t="s">
        <v>7</v>
      </c>
      <c r="J3" s="2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</row>
    <row r="4" spans="1:19">
      <c r="B4" s="2">
        <v>1</v>
      </c>
      <c r="C4" s="2">
        <v>100</v>
      </c>
      <c r="D4" s="2">
        <v>4</v>
      </c>
      <c r="H4" s="2">
        <v>102</v>
      </c>
      <c r="I4" s="2">
        <v>7</v>
      </c>
      <c r="J4" s="2"/>
      <c r="N4" s="2">
        <v>1</v>
      </c>
      <c r="O4" s="2">
        <v>47</v>
      </c>
      <c r="P4" s="2">
        <v>32</v>
      </c>
      <c r="Q4" s="2">
        <v>44</v>
      </c>
      <c r="R4" s="2">
        <v>35</v>
      </c>
      <c r="S4" s="2">
        <v>20</v>
      </c>
    </row>
    <row r="5" spans="1:19">
      <c r="B5" s="2">
        <v>2</v>
      </c>
      <c r="C5" s="2">
        <v>100</v>
      </c>
      <c r="D5" s="2">
        <v>2</v>
      </c>
      <c r="H5" s="2">
        <v>113</v>
      </c>
      <c r="I5" s="2">
        <v>6</v>
      </c>
      <c r="J5" s="2"/>
      <c r="N5" s="2">
        <v>2</v>
      </c>
      <c r="O5" s="2">
        <v>19</v>
      </c>
      <c r="P5" s="2">
        <v>37</v>
      </c>
      <c r="Q5" s="2">
        <v>31</v>
      </c>
      <c r="R5" s="2">
        <v>25</v>
      </c>
      <c r="S5" s="2">
        <v>34</v>
      </c>
    </row>
    <row r="6" spans="1:19">
      <c r="B6" s="2">
        <v>3</v>
      </c>
      <c r="C6" s="2">
        <v>100</v>
      </c>
      <c r="D6" s="2">
        <v>0</v>
      </c>
      <c r="H6" s="2">
        <v>121</v>
      </c>
      <c r="I6" s="2">
        <v>6</v>
      </c>
      <c r="J6" s="2"/>
      <c r="N6" s="2">
        <v>3</v>
      </c>
      <c r="O6" s="2">
        <v>19</v>
      </c>
      <c r="P6" s="2">
        <v>11</v>
      </c>
      <c r="Q6" s="2">
        <v>16</v>
      </c>
      <c r="R6" s="2">
        <v>11</v>
      </c>
      <c r="S6" s="2">
        <v>44</v>
      </c>
    </row>
    <row r="7" spans="1:19">
      <c r="B7" s="2">
        <v>4</v>
      </c>
      <c r="C7" s="2">
        <v>100</v>
      </c>
      <c r="D7" s="2">
        <v>5</v>
      </c>
      <c r="H7" s="2">
        <v>125</v>
      </c>
      <c r="I7" s="2">
        <v>3</v>
      </c>
      <c r="J7" s="2"/>
      <c r="N7" s="2">
        <v>4</v>
      </c>
      <c r="O7" s="2">
        <v>29</v>
      </c>
      <c r="P7" s="2">
        <v>29</v>
      </c>
      <c r="Q7" s="2">
        <v>42</v>
      </c>
      <c r="R7" s="2">
        <v>59</v>
      </c>
      <c r="S7" s="2">
        <v>38</v>
      </c>
    </row>
    <row r="8" spans="1:19">
      <c r="B8" s="2">
        <v>5</v>
      </c>
      <c r="C8" s="2">
        <v>100</v>
      </c>
      <c r="D8" s="2">
        <v>3</v>
      </c>
      <c r="H8" s="2">
        <v>132</v>
      </c>
      <c r="I8" s="2">
        <v>20</v>
      </c>
      <c r="J8" s="2" t="s">
        <v>15</v>
      </c>
      <c r="N8" s="2">
        <v>5</v>
      </c>
      <c r="O8" s="2">
        <v>28</v>
      </c>
      <c r="P8" s="2">
        <v>12</v>
      </c>
      <c r="Q8" s="2">
        <v>45</v>
      </c>
      <c r="R8" s="2">
        <v>36</v>
      </c>
      <c r="S8" s="2">
        <v>25</v>
      </c>
    </row>
    <row r="9" spans="1:19">
      <c r="B9" s="2">
        <v>6</v>
      </c>
      <c r="C9" s="2">
        <v>100</v>
      </c>
      <c r="D9" s="2">
        <v>2</v>
      </c>
      <c r="H9" s="2">
        <v>143</v>
      </c>
      <c r="I9" s="2">
        <v>8</v>
      </c>
      <c r="J9" s="2"/>
      <c r="N9" s="2">
        <v>6</v>
      </c>
      <c r="O9" s="2">
        <v>40</v>
      </c>
      <c r="P9" s="2">
        <v>35</v>
      </c>
      <c r="Q9" s="2">
        <v>11</v>
      </c>
      <c r="R9" s="2">
        <v>38</v>
      </c>
      <c r="S9" s="2">
        <v>33</v>
      </c>
    </row>
    <row r="10" spans="1:19">
      <c r="B10" s="2">
        <v>7</v>
      </c>
      <c r="C10" s="2">
        <v>100</v>
      </c>
      <c r="D10" s="2">
        <v>4</v>
      </c>
      <c r="H10" s="2">
        <v>150</v>
      </c>
      <c r="I10" s="2">
        <v>6</v>
      </c>
      <c r="J10" s="2"/>
      <c r="N10" s="2">
        <v>7</v>
      </c>
      <c r="O10" s="2">
        <v>15</v>
      </c>
      <c r="P10" s="2">
        <v>30</v>
      </c>
      <c r="Q10" s="2">
        <v>12</v>
      </c>
      <c r="R10" s="2">
        <v>33</v>
      </c>
      <c r="S10" s="2">
        <v>26</v>
      </c>
    </row>
    <row r="11" spans="1:19">
      <c r="B11" s="2">
        <v>8</v>
      </c>
      <c r="C11" s="2">
        <v>100</v>
      </c>
      <c r="D11" s="2">
        <v>3</v>
      </c>
      <c r="H11" s="2">
        <v>152</v>
      </c>
      <c r="I11" s="2">
        <v>1</v>
      </c>
      <c r="J11" s="2"/>
      <c r="N11" s="2">
        <v>8</v>
      </c>
      <c r="O11" s="2">
        <v>35</v>
      </c>
      <c r="P11" s="2">
        <v>44</v>
      </c>
      <c r="Q11" s="2">
        <v>32</v>
      </c>
      <c r="R11" s="2">
        <v>11</v>
      </c>
      <c r="S11" s="2">
        <v>38</v>
      </c>
    </row>
    <row r="12" spans="1:19">
      <c r="B12" s="2">
        <v>9</v>
      </c>
      <c r="C12" s="2">
        <v>100</v>
      </c>
      <c r="D12" s="2">
        <v>2</v>
      </c>
      <c r="H12" s="2">
        <v>164</v>
      </c>
      <c r="I12" s="2">
        <v>0</v>
      </c>
      <c r="J12" s="2"/>
      <c r="N12" s="2">
        <v>9</v>
      </c>
      <c r="O12" s="2">
        <v>27</v>
      </c>
      <c r="P12" s="2">
        <v>37</v>
      </c>
      <c r="Q12" s="2">
        <v>26</v>
      </c>
      <c r="R12" s="2">
        <v>20</v>
      </c>
      <c r="S12" s="2">
        <v>35</v>
      </c>
    </row>
    <row r="13" spans="1:19">
      <c r="B13" s="2">
        <v>10</v>
      </c>
      <c r="C13" s="2">
        <v>100</v>
      </c>
      <c r="D13" s="2">
        <v>6</v>
      </c>
      <c r="H13" s="2">
        <v>166</v>
      </c>
      <c r="I13" s="2">
        <v>5</v>
      </c>
      <c r="J13" s="2"/>
      <c r="N13" s="2">
        <v>10</v>
      </c>
      <c r="O13" s="2">
        <v>23</v>
      </c>
      <c r="P13" s="2">
        <v>45</v>
      </c>
      <c r="Q13" s="2">
        <v>26</v>
      </c>
      <c r="R13" s="2">
        <v>37</v>
      </c>
      <c r="S13" s="2">
        <v>32</v>
      </c>
    </row>
    <row r="14" spans="1:19">
      <c r="B14" s="2">
        <v>11</v>
      </c>
      <c r="C14" s="2">
        <v>100</v>
      </c>
      <c r="D14" s="2">
        <v>1</v>
      </c>
      <c r="H14" s="2">
        <v>172</v>
      </c>
      <c r="I14" s="2">
        <v>14</v>
      </c>
      <c r="J14" s="2"/>
      <c r="N14" s="2">
        <v>11</v>
      </c>
      <c r="O14" s="2">
        <v>28</v>
      </c>
      <c r="P14" s="2">
        <v>44</v>
      </c>
      <c r="Q14" s="2">
        <v>40</v>
      </c>
      <c r="R14" s="2">
        <v>31</v>
      </c>
      <c r="S14" s="2">
        <v>18</v>
      </c>
    </row>
    <row r="15" spans="1:19">
      <c r="B15" s="2">
        <v>12</v>
      </c>
      <c r="C15" s="2">
        <v>100</v>
      </c>
      <c r="D15" s="2">
        <v>4</v>
      </c>
      <c r="H15" s="2">
        <v>184</v>
      </c>
      <c r="I15" s="2">
        <v>3</v>
      </c>
      <c r="J15" s="2"/>
      <c r="N15" s="2">
        <v>12</v>
      </c>
      <c r="O15" s="2">
        <v>31</v>
      </c>
      <c r="P15" s="2">
        <v>25</v>
      </c>
      <c r="Q15" s="2">
        <v>24</v>
      </c>
      <c r="R15" s="2">
        <v>32</v>
      </c>
      <c r="S15" s="2">
        <v>22</v>
      </c>
    </row>
    <row r="16" spans="1:19">
      <c r="B16" s="2">
        <v>13</v>
      </c>
      <c r="C16" s="2">
        <v>100</v>
      </c>
      <c r="D16" s="2">
        <v>1</v>
      </c>
      <c r="H16" s="2">
        <v>185</v>
      </c>
      <c r="I16" s="2">
        <v>1</v>
      </c>
      <c r="J16" s="2"/>
      <c r="N16" s="2">
        <v>13</v>
      </c>
      <c r="O16" s="2">
        <v>22</v>
      </c>
      <c r="P16" s="2">
        <v>37</v>
      </c>
      <c r="Q16" s="2">
        <v>19</v>
      </c>
      <c r="R16" s="2">
        <v>47</v>
      </c>
      <c r="S16" s="2">
        <v>14</v>
      </c>
    </row>
    <row r="17" spans="2:19">
      <c r="B17" s="2">
        <v>14</v>
      </c>
      <c r="C17" s="2">
        <v>100</v>
      </c>
      <c r="D17" s="2">
        <v>0</v>
      </c>
      <c r="H17" s="2">
        <v>198</v>
      </c>
      <c r="I17" s="2">
        <v>3</v>
      </c>
      <c r="J17" s="2"/>
      <c r="N17" s="2">
        <v>14</v>
      </c>
      <c r="O17" s="2">
        <v>37</v>
      </c>
      <c r="P17" s="2">
        <v>32</v>
      </c>
      <c r="Q17" s="2">
        <v>12</v>
      </c>
      <c r="R17" s="2">
        <v>38</v>
      </c>
      <c r="S17" s="2">
        <v>30</v>
      </c>
    </row>
    <row r="18" spans="2:19">
      <c r="B18" s="2">
        <v>15</v>
      </c>
      <c r="C18" s="2">
        <v>100</v>
      </c>
      <c r="D18" s="2">
        <v>2</v>
      </c>
      <c r="H18" s="2">
        <v>208</v>
      </c>
      <c r="I18" s="2">
        <v>2</v>
      </c>
      <c r="J18" s="2"/>
      <c r="N18" s="2">
        <v>15</v>
      </c>
      <c r="O18" s="2">
        <v>25</v>
      </c>
      <c r="P18" s="2">
        <v>40</v>
      </c>
      <c r="Q18" s="2">
        <v>24</v>
      </c>
      <c r="R18" s="2">
        <v>50</v>
      </c>
      <c r="S18" s="2">
        <v>19</v>
      </c>
    </row>
    <row r="19" spans="2:19">
      <c r="B19" s="2">
        <v>16</v>
      </c>
      <c r="C19" s="2">
        <v>100</v>
      </c>
      <c r="D19" s="2">
        <v>3</v>
      </c>
      <c r="H19" s="2">
        <v>222</v>
      </c>
      <c r="I19" s="2">
        <v>7</v>
      </c>
      <c r="J19" s="2"/>
      <c r="N19" s="2">
        <v>16</v>
      </c>
      <c r="O19" s="2">
        <v>7</v>
      </c>
      <c r="P19" s="2">
        <v>31</v>
      </c>
      <c r="Q19" s="2">
        <v>23</v>
      </c>
      <c r="R19" s="2">
        <v>18</v>
      </c>
      <c r="S19" s="2">
        <v>32</v>
      </c>
    </row>
    <row r="20" spans="2:19">
      <c r="B20" s="2">
        <v>17</v>
      </c>
      <c r="C20" s="2">
        <v>100</v>
      </c>
      <c r="D20" s="2">
        <v>1</v>
      </c>
      <c r="H20" s="2">
        <v>235</v>
      </c>
      <c r="I20" s="2">
        <v>5</v>
      </c>
      <c r="J20" s="2"/>
      <c r="N20" s="2">
        <v>17</v>
      </c>
      <c r="O20" s="2">
        <v>38</v>
      </c>
      <c r="P20" s="2">
        <v>0</v>
      </c>
      <c r="Q20" s="2">
        <v>41</v>
      </c>
      <c r="R20" s="2">
        <v>40</v>
      </c>
      <c r="S20" s="2">
        <v>37</v>
      </c>
    </row>
    <row r="21" spans="2:19">
      <c r="B21" s="2">
        <v>18</v>
      </c>
      <c r="C21" s="2">
        <v>100</v>
      </c>
      <c r="D21" s="2">
        <v>6</v>
      </c>
      <c r="H21" s="2">
        <v>241</v>
      </c>
      <c r="I21" s="2">
        <v>7</v>
      </c>
      <c r="J21" s="2"/>
      <c r="N21" s="2">
        <v>18</v>
      </c>
      <c r="O21" s="2">
        <v>35</v>
      </c>
      <c r="P21" s="2">
        <v>12</v>
      </c>
      <c r="Q21" s="2">
        <v>29</v>
      </c>
      <c r="R21" s="2">
        <v>48</v>
      </c>
      <c r="S21" s="2">
        <v>20</v>
      </c>
    </row>
    <row r="22" spans="2:19">
      <c r="B22" s="2">
        <v>19</v>
      </c>
      <c r="C22" s="2">
        <v>100</v>
      </c>
      <c r="D22" s="2">
        <v>1</v>
      </c>
      <c r="H22" s="2">
        <v>258</v>
      </c>
      <c r="I22" s="2">
        <v>2</v>
      </c>
      <c r="J22" s="2"/>
      <c r="N22" s="2">
        <v>19</v>
      </c>
      <c r="O22" s="2">
        <v>31</v>
      </c>
      <c r="P22" s="2">
        <v>20</v>
      </c>
      <c r="Q22" s="2">
        <v>35</v>
      </c>
      <c r="R22" s="2">
        <v>24</v>
      </c>
      <c r="S22" s="2">
        <v>47</v>
      </c>
    </row>
    <row r="23" spans="2:19">
      <c r="B23" s="2">
        <v>20</v>
      </c>
      <c r="C23" s="2">
        <v>100</v>
      </c>
      <c r="D23" s="2">
        <v>3</v>
      </c>
      <c r="H23" s="2">
        <v>259</v>
      </c>
      <c r="I23" s="2">
        <v>8</v>
      </c>
      <c r="J23" s="2"/>
      <c r="N23" s="2">
        <v>20</v>
      </c>
      <c r="O23" s="2">
        <v>12</v>
      </c>
      <c r="P23" s="2">
        <v>27</v>
      </c>
      <c r="Q23" s="2">
        <v>38</v>
      </c>
      <c r="R23" s="2">
        <v>40</v>
      </c>
      <c r="S23" s="2">
        <v>31</v>
      </c>
    </row>
    <row r="24" spans="2:19">
      <c r="B24" s="2">
        <v>21</v>
      </c>
      <c r="C24" s="2">
        <v>100</v>
      </c>
      <c r="D24" s="2">
        <v>3</v>
      </c>
      <c r="H24" s="2">
        <v>264</v>
      </c>
      <c r="I24" s="2">
        <v>0</v>
      </c>
      <c r="J24" s="2"/>
      <c r="N24" s="2">
        <v>21</v>
      </c>
      <c r="O24" s="2">
        <v>52</v>
      </c>
      <c r="P24" s="2">
        <v>42</v>
      </c>
      <c r="Q24" s="2">
        <v>52</v>
      </c>
      <c r="R24" s="2">
        <v>24</v>
      </c>
      <c r="S24" s="2">
        <v>25</v>
      </c>
    </row>
    <row r="25" spans="2:19">
      <c r="B25" s="2">
        <v>22</v>
      </c>
      <c r="C25" s="2">
        <v>100</v>
      </c>
      <c r="D25" s="2">
        <v>2</v>
      </c>
      <c r="H25" s="2">
        <v>267</v>
      </c>
      <c r="I25" s="2">
        <v>4</v>
      </c>
      <c r="J25" s="2" t="s">
        <v>16</v>
      </c>
      <c r="N25" s="2">
        <v>22</v>
      </c>
      <c r="O25" s="2">
        <v>20</v>
      </c>
      <c r="P25" s="2">
        <v>31</v>
      </c>
      <c r="Q25" s="2">
        <v>15</v>
      </c>
      <c r="R25" s="2">
        <v>3</v>
      </c>
      <c r="S25" s="2">
        <v>28</v>
      </c>
    </row>
    <row r="26" spans="2:19">
      <c r="B26" s="2">
        <v>23</v>
      </c>
      <c r="C26" s="2">
        <v>100</v>
      </c>
      <c r="D26" s="2">
        <v>0</v>
      </c>
      <c r="H26" s="2">
        <v>278</v>
      </c>
      <c r="I26" s="2">
        <v>14</v>
      </c>
      <c r="J26" s="2"/>
      <c r="N26" s="2">
        <v>23</v>
      </c>
      <c r="O26" s="2">
        <v>29</v>
      </c>
      <c r="P26" s="2">
        <v>47</v>
      </c>
      <c r="Q26" s="2">
        <v>41</v>
      </c>
      <c r="R26" s="2">
        <v>32</v>
      </c>
      <c r="S26" s="2">
        <v>22</v>
      </c>
    </row>
    <row r="27" spans="2:19">
      <c r="B27" s="2">
        <v>24</v>
      </c>
      <c r="C27" s="2">
        <v>100</v>
      </c>
      <c r="D27" s="2">
        <v>7</v>
      </c>
      <c r="H27" s="2">
        <v>281</v>
      </c>
      <c r="I27" s="2">
        <v>4</v>
      </c>
      <c r="J27" s="2"/>
      <c r="N27" s="2">
        <v>24</v>
      </c>
      <c r="O27" s="2">
        <v>28</v>
      </c>
      <c r="P27" s="2">
        <v>27</v>
      </c>
      <c r="Q27" s="2">
        <v>22</v>
      </c>
      <c r="R27" s="2">
        <v>32</v>
      </c>
      <c r="S27" s="2">
        <v>54</v>
      </c>
    </row>
    <row r="28" spans="2:19">
      <c r="B28" s="2">
        <v>25</v>
      </c>
      <c r="C28" s="2">
        <v>100</v>
      </c>
      <c r="D28" s="2">
        <v>3</v>
      </c>
      <c r="H28" s="2">
        <v>288</v>
      </c>
      <c r="I28" s="2">
        <v>5</v>
      </c>
      <c r="J28" s="2"/>
      <c r="N28" s="2">
        <v>25</v>
      </c>
      <c r="O28" s="2">
        <v>42</v>
      </c>
      <c r="P28" s="2">
        <v>34</v>
      </c>
      <c r="Q28" s="2">
        <v>15</v>
      </c>
      <c r="R28" s="2">
        <v>29</v>
      </c>
      <c r="S28" s="2">
        <v>21</v>
      </c>
    </row>
    <row r="29" spans="2:19">
      <c r="B29" s="2" t="s">
        <v>17</v>
      </c>
      <c r="C29" s="2">
        <f>SUM(C4:C28)</f>
        <v>2500</v>
      </c>
      <c r="D29" s="2">
        <f>SUM(D4:D28)</f>
        <v>68</v>
      </c>
      <c r="H29" t="s">
        <v>17</v>
      </c>
      <c r="I29">
        <f>SUM(I4:I28)</f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E2DA-FDCA-4480-B278-B1B575ABD6FA}">
  <dimension ref="A1:P45"/>
  <sheetViews>
    <sheetView tabSelected="1" topLeftCell="D30" workbookViewId="0">
      <selection activeCell="I46" sqref="I46"/>
    </sheetView>
  </sheetViews>
  <sheetFormatPr baseColWidth="10" defaultRowHeight="15.75"/>
  <cols>
    <col min="3" max="3" width="17.125" bestFit="1" customWidth="1"/>
  </cols>
  <sheetData>
    <row r="1" spans="1:9">
      <c r="A1" s="23" t="s">
        <v>18</v>
      </c>
      <c r="B1" s="23"/>
      <c r="C1" s="23"/>
      <c r="D1" s="23"/>
    </row>
    <row r="3" spans="1:9">
      <c r="A3" t="s">
        <v>19</v>
      </c>
      <c r="B3" s="3" t="s">
        <v>5</v>
      </c>
      <c r="C3" s="3" t="s">
        <v>20</v>
      </c>
      <c r="E3" t="s">
        <v>23</v>
      </c>
      <c r="F3" s="3" t="s">
        <v>21</v>
      </c>
    </row>
    <row r="4" spans="1:9">
      <c r="B4" s="3">
        <f>'Tablas TP4'!D29</f>
        <v>68</v>
      </c>
      <c r="C4" s="3">
        <v>25</v>
      </c>
      <c r="F4" s="9">
        <f>B4/C4</f>
        <v>2.72</v>
      </c>
    </row>
    <row r="6" spans="1:9">
      <c r="A6" s="4" t="s">
        <v>25</v>
      </c>
      <c r="B6" s="5"/>
      <c r="C6" s="6"/>
      <c r="D6" s="7"/>
    </row>
    <row r="7" spans="1:9">
      <c r="E7" s="1" t="s">
        <v>26</v>
      </c>
    </row>
    <row r="8" spans="1:9">
      <c r="A8" t="s">
        <v>19</v>
      </c>
      <c r="B8" s="1" t="s">
        <v>22</v>
      </c>
      <c r="D8" t="s">
        <v>23</v>
      </c>
      <c r="E8" s="10">
        <f>F4/B9</f>
        <v>2.7200000000000002E-2</v>
      </c>
    </row>
    <row r="9" spans="1:9">
      <c r="B9" s="1">
        <f>'Tablas TP4'!C28</f>
        <v>100</v>
      </c>
    </row>
    <row r="11" spans="1:9">
      <c r="A11" s="23" t="s">
        <v>24</v>
      </c>
      <c r="B11" s="23"/>
      <c r="C11" s="23"/>
      <c r="D11" s="23"/>
    </row>
    <row r="13" spans="1:9">
      <c r="A13" t="s">
        <v>19</v>
      </c>
      <c r="B13" s="3" t="s">
        <v>22</v>
      </c>
      <c r="C13" s="3" t="s">
        <v>21</v>
      </c>
      <c r="E13" t="s">
        <v>23</v>
      </c>
      <c r="F13" s="11" t="s">
        <v>27</v>
      </c>
      <c r="H13" s="24" t="s">
        <v>28</v>
      </c>
      <c r="I13" s="24"/>
    </row>
    <row r="14" spans="1:9">
      <c r="B14" s="3">
        <v>100</v>
      </c>
      <c r="C14" s="3">
        <f>F4</f>
        <v>2.72</v>
      </c>
      <c r="F14" s="11">
        <f>C14 + 3 * SQRT(C14 * (1-E8))</f>
        <v>7.5999737704213128</v>
      </c>
      <c r="H14" s="8">
        <f>C14 - 3 * SQRT(C14 * (1-E8))</f>
        <v>-2.1599737704213129</v>
      </c>
      <c r="I14" s="11">
        <v>0</v>
      </c>
    </row>
    <row r="16" spans="1:9">
      <c r="A16" s="23" t="s">
        <v>29</v>
      </c>
      <c r="B16" s="23"/>
      <c r="C16" s="23"/>
      <c r="D16" s="23"/>
      <c r="E16" s="23"/>
    </row>
    <row r="18" spans="1:12">
      <c r="A18" t="s">
        <v>19</v>
      </c>
      <c r="B18" s="1" t="s">
        <v>3</v>
      </c>
      <c r="C18" s="1" t="s">
        <v>4</v>
      </c>
      <c r="D18" s="1" t="s">
        <v>5</v>
      </c>
      <c r="E18" s="1" t="str">
        <f>J18</f>
        <v>LC</v>
      </c>
      <c r="F18" s="1" t="str">
        <f>K18</f>
        <v>LSC</v>
      </c>
      <c r="G18" s="1" t="str">
        <f>L18</f>
        <v>LIC</v>
      </c>
      <c r="I18" s="12" t="s">
        <v>23</v>
      </c>
      <c r="J18" s="11" t="s">
        <v>30</v>
      </c>
      <c r="K18" s="11" t="s">
        <v>27</v>
      </c>
      <c r="L18" s="11" t="s">
        <v>28</v>
      </c>
    </row>
    <row r="19" spans="1:12">
      <c r="B19" s="2">
        <v>1</v>
      </c>
      <c r="C19" s="2">
        <v>100</v>
      </c>
      <c r="D19" s="2">
        <v>4</v>
      </c>
      <c r="E19" s="2">
        <f t="shared" ref="E19:E43" si="0">$J$19</f>
        <v>2.72</v>
      </c>
      <c r="F19" s="2">
        <f t="shared" ref="F19:F43" si="1">$K$19</f>
        <v>7.5999737704213128</v>
      </c>
      <c r="G19" s="2">
        <v>0</v>
      </c>
      <c r="J19" s="11">
        <f>F4</f>
        <v>2.72</v>
      </c>
      <c r="K19" s="11">
        <f>F14</f>
        <v>7.5999737704213128</v>
      </c>
      <c r="L19" s="11">
        <f>I14</f>
        <v>0</v>
      </c>
    </row>
    <row r="20" spans="1:12">
      <c r="B20" s="2">
        <v>2</v>
      </c>
      <c r="C20" s="2">
        <v>100</v>
      </c>
      <c r="D20" s="2">
        <v>2</v>
      </c>
      <c r="E20" s="2">
        <f t="shared" si="0"/>
        <v>2.72</v>
      </c>
      <c r="F20" s="2">
        <f t="shared" si="1"/>
        <v>7.5999737704213128</v>
      </c>
      <c r="G20" s="2">
        <v>0</v>
      </c>
    </row>
    <row r="21" spans="1:12">
      <c r="B21" s="2">
        <v>3</v>
      </c>
      <c r="C21" s="2">
        <v>100</v>
      </c>
      <c r="D21" s="2">
        <v>0</v>
      </c>
      <c r="E21" s="2">
        <f t="shared" si="0"/>
        <v>2.72</v>
      </c>
      <c r="F21" s="2">
        <f t="shared" si="1"/>
        <v>7.5999737704213128</v>
      </c>
      <c r="G21" s="2">
        <v>0</v>
      </c>
    </row>
    <row r="22" spans="1:12">
      <c r="B22" s="2">
        <v>4</v>
      </c>
      <c r="C22" s="2">
        <v>100</v>
      </c>
      <c r="D22" s="2">
        <v>5</v>
      </c>
      <c r="E22" s="2">
        <f t="shared" si="0"/>
        <v>2.72</v>
      </c>
      <c r="F22" s="2">
        <f t="shared" si="1"/>
        <v>7.5999737704213128</v>
      </c>
      <c r="G22" s="2">
        <v>0</v>
      </c>
    </row>
    <row r="23" spans="1:12">
      <c r="B23" s="2">
        <v>5</v>
      </c>
      <c r="C23" s="2">
        <v>100</v>
      </c>
      <c r="D23" s="2">
        <v>3</v>
      </c>
      <c r="E23" s="2">
        <f t="shared" si="0"/>
        <v>2.72</v>
      </c>
      <c r="F23" s="2">
        <f t="shared" si="1"/>
        <v>7.5999737704213128</v>
      </c>
      <c r="G23" s="2">
        <v>0</v>
      </c>
    </row>
    <row r="24" spans="1:12">
      <c r="B24" s="2">
        <v>6</v>
      </c>
      <c r="C24" s="2">
        <v>100</v>
      </c>
      <c r="D24" s="2">
        <v>2</v>
      </c>
      <c r="E24" s="2">
        <f t="shared" si="0"/>
        <v>2.72</v>
      </c>
      <c r="F24" s="2">
        <f t="shared" si="1"/>
        <v>7.5999737704213128</v>
      </c>
      <c r="G24" s="2">
        <v>0</v>
      </c>
    </row>
    <row r="25" spans="1:12">
      <c r="B25" s="2">
        <v>7</v>
      </c>
      <c r="C25" s="2">
        <v>100</v>
      </c>
      <c r="D25" s="2">
        <v>4</v>
      </c>
      <c r="E25" s="2">
        <f t="shared" si="0"/>
        <v>2.72</v>
      </c>
      <c r="F25" s="2">
        <f t="shared" si="1"/>
        <v>7.5999737704213128</v>
      </c>
      <c r="G25" s="2">
        <v>0</v>
      </c>
    </row>
    <row r="26" spans="1:12">
      <c r="B26" s="2">
        <v>8</v>
      </c>
      <c r="C26" s="2">
        <v>100</v>
      </c>
      <c r="D26" s="2">
        <v>3</v>
      </c>
      <c r="E26" s="2">
        <f t="shared" si="0"/>
        <v>2.72</v>
      </c>
      <c r="F26" s="2">
        <f t="shared" si="1"/>
        <v>7.5999737704213128</v>
      </c>
      <c r="G26" s="2">
        <v>0</v>
      </c>
    </row>
    <row r="27" spans="1:12">
      <c r="B27" s="2">
        <v>9</v>
      </c>
      <c r="C27" s="2">
        <v>100</v>
      </c>
      <c r="D27" s="2">
        <v>2</v>
      </c>
      <c r="E27" s="2">
        <f t="shared" si="0"/>
        <v>2.72</v>
      </c>
      <c r="F27" s="2">
        <f t="shared" si="1"/>
        <v>7.5999737704213128</v>
      </c>
      <c r="G27" s="2">
        <v>0</v>
      </c>
    </row>
    <row r="28" spans="1:12">
      <c r="B28" s="2">
        <v>10</v>
      </c>
      <c r="C28" s="2">
        <v>100</v>
      </c>
      <c r="D28" s="2">
        <v>6</v>
      </c>
      <c r="E28" s="2">
        <f t="shared" si="0"/>
        <v>2.72</v>
      </c>
      <c r="F28" s="2">
        <f t="shared" si="1"/>
        <v>7.5999737704213128</v>
      </c>
      <c r="G28" s="2">
        <v>0</v>
      </c>
    </row>
    <row r="29" spans="1:12">
      <c r="B29" s="2">
        <v>11</v>
      </c>
      <c r="C29" s="2">
        <v>100</v>
      </c>
      <c r="D29" s="2">
        <v>1</v>
      </c>
      <c r="E29" s="2">
        <f t="shared" si="0"/>
        <v>2.72</v>
      </c>
      <c r="F29" s="2">
        <f t="shared" si="1"/>
        <v>7.5999737704213128</v>
      </c>
      <c r="G29" s="2">
        <v>0</v>
      </c>
    </row>
    <row r="30" spans="1:12">
      <c r="B30" s="2">
        <v>12</v>
      </c>
      <c r="C30" s="2">
        <v>100</v>
      </c>
      <c r="D30" s="2">
        <v>4</v>
      </c>
      <c r="E30" s="2">
        <f t="shared" si="0"/>
        <v>2.72</v>
      </c>
      <c r="F30" s="2">
        <f t="shared" si="1"/>
        <v>7.5999737704213128</v>
      </c>
      <c r="G30" s="2">
        <v>0</v>
      </c>
    </row>
    <row r="31" spans="1:12">
      <c r="B31" s="2">
        <v>13</v>
      </c>
      <c r="C31" s="2">
        <v>100</v>
      </c>
      <c r="D31" s="2">
        <v>1</v>
      </c>
      <c r="E31" s="2">
        <f t="shared" si="0"/>
        <v>2.72</v>
      </c>
      <c r="F31" s="2">
        <f t="shared" si="1"/>
        <v>7.5999737704213128</v>
      </c>
      <c r="G31" s="2">
        <v>0</v>
      </c>
    </row>
    <row r="32" spans="1:12">
      <c r="B32" s="2">
        <v>14</v>
      </c>
      <c r="C32" s="2">
        <v>100</v>
      </c>
      <c r="D32" s="2">
        <v>0</v>
      </c>
      <c r="E32" s="2">
        <f t="shared" si="0"/>
        <v>2.72</v>
      </c>
      <c r="F32" s="2">
        <f t="shared" si="1"/>
        <v>7.5999737704213128</v>
      </c>
      <c r="G32" s="2">
        <v>0</v>
      </c>
    </row>
    <row r="33" spans="2:16">
      <c r="B33" s="2">
        <v>15</v>
      </c>
      <c r="C33" s="2">
        <v>100</v>
      </c>
      <c r="D33" s="2">
        <v>2</v>
      </c>
      <c r="E33" s="2">
        <f t="shared" si="0"/>
        <v>2.72</v>
      </c>
      <c r="F33" s="2">
        <f t="shared" si="1"/>
        <v>7.5999737704213128</v>
      </c>
      <c r="G33" s="2">
        <v>0</v>
      </c>
    </row>
    <row r="34" spans="2:16">
      <c r="B34" s="2">
        <v>16</v>
      </c>
      <c r="C34" s="2">
        <v>100</v>
      </c>
      <c r="D34" s="2">
        <v>3</v>
      </c>
      <c r="E34" s="2">
        <f t="shared" si="0"/>
        <v>2.72</v>
      </c>
      <c r="F34" s="2">
        <f t="shared" si="1"/>
        <v>7.5999737704213128</v>
      </c>
      <c r="G34" s="2">
        <v>0</v>
      </c>
    </row>
    <row r="35" spans="2:16">
      <c r="B35" s="2">
        <v>17</v>
      </c>
      <c r="C35" s="2">
        <v>100</v>
      </c>
      <c r="D35" s="2">
        <v>1</v>
      </c>
      <c r="E35" s="2">
        <f t="shared" si="0"/>
        <v>2.72</v>
      </c>
      <c r="F35" s="2">
        <f t="shared" si="1"/>
        <v>7.5999737704213128</v>
      </c>
      <c r="G35" s="2">
        <v>0</v>
      </c>
    </row>
    <row r="36" spans="2:16">
      <c r="B36" s="2">
        <v>18</v>
      </c>
      <c r="C36" s="2">
        <v>100</v>
      </c>
      <c r="D36" s="2">
        <v>6</v>
      </c>
      <c r="E36" s="2">
        <f t="shared" si="0"/>
        <v>2.72</v>
      </c>
      <c r="F36" s="2">
        <f t="shared" si="1"/>
        <v>7.5999737704213128</v>
      </c>
      <c r="G36" s="2">
        <v>0</v>
      </c>
    </row>
    <row r="37" spans="2:16">
      <c r="B37" s="2">
        <v>19</v>
      </c>
      <c r="C37" s="2">
        <v>100</v>
      </c>
      <c r="D37" s="2">
        <v>1</v>
      </c>
      <c r="E37" s="2">
        <f t="shared" si="0"/>
        <v>2.72</v>
      </c>
      <c r="F37" s="2">
        <f t="shared" si="1"/>
        <v>7.5999737704213128</v>
      </c>
      <c r="G37" s="2">
        <v>0</v>
      </c>
    </row>
    <row r="38" spans="2:16">
      <c r="B38" s="2">
        <v>20</v>
      </c>
      <c r="C38" s="2">
        <v>100</v>
      </c>
      <c r="D38" s="2">
        <v>3</v>
      </c>
      <c r="E38" s="2">
        <f t="shared" si="0"/>
        <v>2.72</v>
      </c>
      <c r="F38" s="2">
        <f t="shared" si="1"/>
        <v>7.5999737704213128</v>
      </c>
      <c r="G38" s="2">
        <v>0</v>
      </c>
    </row>
    <row r="39" spans="2:16">
      <c r="B39" s="2">
        <v>21</v>
      </c>
      <c r="C39" s="2">
        <v>100</v>
      </c>
      <c r="D39" s="2">
        <v>3</v>
      </c>
      <c r="E39" s="2">
        <f t="shared" si="0"/>
        <v>2.72</v>
      </c>
      <c r="F39" s="2">
        <f t="shared" si="1"/>
        <v>7.5999737704213128</v>
      </c>
      <c r="G39" s="2">
        <v>0</v>
      </c>
      <c r="I39" s="37" t="s">
        <v>52</v>
      </c>
      <c r="J39" s="38"/>
      <c r="K39" s="38"/>
      <c r="L39" s="38"/>
      <c r="M39" s="38"/>
      <c r="N39" s="38"/>
      <c r="O39" s="38"/>
      <c r="P39" s="38"/>
    </row>
    <row r="40" spans="2:16">
      <c r="B40" s="2">
        <v>22</v>
      </c>
      <c r="C40" s="2">
        <v>100</v>
      </c>
      <c r="D40" s="2">
        <v>2</v>
      </c>
      <c r="E40" s="2">
        <f t="shared" si="0"/>
        <v>2.72</v>
      </c>
      <c r="F40" s="2">
        <f t="shared" si="1"/>
        <v>7.5999737704213128</v>
      </c>
      <c r="G40" s="2">
        <v>0</v>
      </c>
      <c r="I40" s="38"/>
      <c r="J40" s="38"/>
      <c r="K40" s="38"/>
      <c r="L40" s="38"/>
      <c r="M40" s="38"/>
      <c r="N40" s="38"/>
      <c r="O40" s="38"/>
      <c r="P40" s="38"/>
    </row>
    <row r="41" spans="2:16">
      <c r="B41" s="2">
        <v>23</v>
      </c>
      <c r="C41" s="2">
        <v>100</v>
      </c>
      <c r="D41" s="2">
        <v>0</v>
      </c>
      <c r="E41" s="2">
        <f t="shared" si="0"/>
        <v>2.72</v>
      </c>
      <c r="F41" s="2">
        <f t="shared" si="1"/>
        <v>7.5999737704213128</v>
      </c>
      <c r="G41" s="2">
        <v>0</v>
      </c>
      <c r="I41" s="38"/>
      <c r="J41" s="38"/>
      <c r="K41" s="38"/>
      <c r="L41" s="38"/>
      <c r="M41" s="38"/>
      <c r="N41" s="38"/>
      <c r="O41" s="38"/>
      <c r="P41" s="38"/>
    </row>
    <row r="42" spans="2:16">
      <c r="B42" s="2">
        <v>24</v>
      </c>
      <c r="C42" s="2">
        <v>100</v>
      </c>
      <c r="D42" s="2">
        <v>7</v>
      </c>
      <c r="E42" s="2">
        <f t="shared" si="0"/>
        <v>2.72</v>
      </c>
      <c r="F42" s="2">
        <f t="shared" si="1"/>
        <v>7.5999737704213128</v>
      </c>
      <c r="G42" s="2">
        <v>0</v>
      </c>
      <c r="I42" s="38"/>
      <c r="J42" s="38"/>
      <c r="K42" s="38"/>
      <c r="L42" s="38"/>
      <c r="M42" s="38"/>
      <c r="N42" s="38"/>
      <c r="O42" s="38"/>
      <c r="P42" s="38"/>
    </row>
    <row r="43" spans="2:16">
      <c r="B43" s="2">
        <v>25</v>
      </c>
      <c r="C43" s="2">
        <v>100</v>
      </c>
      <c r="D43" s="2">
        <v>3</v>
      </c>
      <c r="E43" s="2">
        <f t="shared" si="0"/>
        <v>2.72</v>
      </c>
      <c r="F43" s="2">
        <f t="shared" si="1"/>
        <v>7.5999737704213128</v>
      </c>
      <c r="G43" s="2">
        <v>0</v>
      </c>
      <c r="I43" s="38"/>
      <c r="J43" s="38"/>
      <c r="K43" s="38"/>
      <c r="L43" s="38"/>
      <c r="M43" s="38"/>
      <c r="N43" s="38"/>
      <c r="O43" s="38"/>
      <c r="P43" s="38"/>
    </row>
    <row r="44" spans="2:16">
      <c r="B44" s="2" t="s">
        <v>17</v>
      </c>
      <c r="C44" s="2">
        <f>SUM(C19:C43)</f>
        <v>2500</v>
      </c>
      <c r="D44" s="2">
        <f>SUM(D19:D43)</f>
        <v>68</v>
      </c>
      <c r="I44" s="38"/>
      <c r="J44" s="38"/>
      <c r="K44" s="38"/>
      <c r="L44" s="38"/>
      <c r="M44" s="38"/>
      <c r="N44" s="38"/>
      <c r="O44" s="38"/>
      <c r="P44" s="38"/>
    </row>
    <row r="45" spans="2:16">
      <c r="I45" s="38"/>
      <c r="J45" s="38"/>
      <c r="K45" s="38"/>
      <c r="L45" s="38"/>
      <c r="M45" s="38"/>
      <c r="N45" s="38"/>
      <c r="O45" s="38"/>
      <c r="P45" s="38"/>
    </row>
  </sheetData>
  <mergeCells count="5">
    <mergeCell ref="A1:D1"/>
    <mergeCell ref="A11:D11"/>
    <mergeCell ref="A16:E16"/>
    <mergeCell ref="H13:I13"/>
    <mergeCell ref="I39:P4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E20-6821-4DF9-B6BB-F3FA6DA054D9}">
  <dimension ref="A1:O62"/>
  <sheetViews>
    <sheetView topLeftCell="G7" workbookViewId="0">
      <selection activeCell="O55" sqref="O55"/>
    </sheetView>
  </sheetViews>
  <sheetFormatPr baseColWidth="10" defaultRowHeight="15.75"/>
  <cols>
    <col min="2" max="2" width="11.25" bestFit="1" customWidth="1"/>
    <col min="3" max="4" width="24.375" bestFit="1" customWidth="1"/>
    <col min="5" max="5" width="20" bestFit="1" customWidth="1"/>
  </cols>
  <sheetData>
    <row r="1" spans="1:15">
      <c r="A1" s="28" t="s">
        <v>32</v>
      </c>
      <c r="B1" s="29"/>
      <c r="C1" s="29"/>
      <c r="D1" s="29"/>
      <c r="E1" s="29"/>
      <c r="F1" s="30"/>
    </row>
    <row r="3" spans="1:15">
      <c r="A3" t="s">
        <v>19</v>
      </c>
      <c r="C3" s="1" t="s">
        <v>30</v>
      </c>
      <c r="D3" s="3" t="s">
        <v>31</v>
      </c>
      <c r="E3" s="3" t="s">
        <v>28</v>
      </c>
    </row>
    <row r="4" spans="1:15">
      <c r="C4" s="1">
        <f>'Tablas TP4'!I29/(COUNT('Tablas TP4'!H4:H28))</f>
        <v>5.64</v>
      </c>
      <c r="D4" s="3">
        <f>ROUNDUP((C4 + 3 * SQRT(C4)),2)</f>
        <v>12.77</v>
      </c>
      <c r="E4" s="3">
        <f>ROUNDUP((C4 - 3 * SQRT(C4)),2)</f>
        <v>-1.49</v>
      </c>
    </row>
    <row r="6" spans="1:15">
      <c r="A6" t="s">
        <v>23</v>
      </c>
      <c r="B6" s="31" t="s">
        <v>33</v>
      </c>
      <c r="C6" s="31"/>
      <c r="D6" s="31"/>
      <c r="E6" s="31"/>
    </row>
    <row r="8" spans="1:15">
      <c r="B8" s="2" t="s">
        <v>6</v>
      </c>
      <c r="C8" s="2" t="s">
        <v>7</v>
      </c>
      <c r="D8" s="2" t="s">
        <v>8</v>
      </c>
      <c r="E8" s="2" t="s">
        <v>30</v>
      </c>
      <c r="F8" s="2" t="str">
        <f>D3</f>
        <v>LSP</v>
      </c>
      <c r="G8" s="2" t="str">
        <f>E3</f>
        <v>LIC</v>
      </c>
      <c r="I8" s="25" t="s">
        <v>34</v>
      </c>
      <c r="J8" s="24"/>
      <c r="K8" s="24"/>
      <c r="L8" s="24"/>
      <c r="M8" s="24"/>
      <c r="N8" s="24"/>
      <c r="O8" s="24"/>
    </row>
    <row r="9" spans="1:15">
      <c r="B9" s="2">
        <v>102</v>
      </c>
      <c r="C9" s="2">
        <v>7</v>
      </c>
      <c r="D9" s="2"/>
      <c r="E9" s="2">
        <f t="shared" ref="E9:E33" si="0">$C$4</f>
        <v>5.64</v>
      </c>
      <c r="F9" s="2">
        <f>$D$4</f>
        <v>12.77</v>
      </c>
      <c r="G9" s="2">
        <f>$E$4</f>
        <v>-1.49</v>
      </c>
      <c r="I9" s="24"/>
      <c r="J9" s="24"/>
      <c r="K9" s="24"/>
      <c r="L9" s="24"/>
      <c r="M9" s="24"/>
      <c r="N9" s="24"/>
      <c r="O9" s="24"/>
    </row>
    <row r="10" spans="1:15">
      <c r="B10" s="2">
        <v>113</v>
      </c>
      <c r="C10" s="2">
        <v>6</v>
      </c>
      <c r="D10" s="2"/>
      <c r="E10" s="2">
        <f t="shared" si="0"/>
        <v>5.64</v>
      </c>
      <c r="F10" s="2">
        <f t="shared" ref="F10:F33" si="1">$D$4</f>
        <v>12.77</v>
      </c>
      <c r="G10" s="2">
        <f t="shared" ref="G10:G33" si="2">$E$4</f>
        <v>-1.49</v>
      </c>
      <c r="I10" s="24"/>
      <c r="J10" s="24"/>
      <c r="K10" s="24"/>
      <c r="L10" s="24"/>
      <c r="M10" s="24"/>
      <c r="N10" s="24"/>
      <c r="O10" s="24"/>
    </row>
    <row r="11" spans="1:15">
      <c r="B11" s="2">
        <v>121</v>
      </c>
      <c r="C11" s="2">
        <v>6</v>
      </c>
      <c r="D11" s="2"/>
      <c r="E11" s="2">
        <f t="shared" si="0"/>
        <v>5.64</v>
      </c>
      <c r="F11" s="2">
        <f t="shared" si="1"/>
        <v>12.77</v>
      </c>
      <c r="G11" s="2">
        <f t="shared" si="2"/>
        <v>-1.49</v>
      </c>
    </row>
    <row r="12" spans="1:15">
      <c r="B12" s="2">
        <v>125</v>
      </c>
      <c r="C12" s="2">
        <v>3</v>
      </c>
      <c r="D12" s="2"/>
      <c r="E12" s="2">
        <f t="shared" si="0"/>
        <v>5.64</v>
      </c>
      <c r="F12" s="2">
        <f t="shared" si="1"/>
        <v>12.77</v>
      </c>
      <c r="G12" s="2">
        <f t="shared" si="2"/>
        <v>-1.49</v>
      </c>
    </row>
    <row r="13" spans="1:15">
      <c r="B13" s="2">
        <v>132</v>
      </c>
      <c r="C13" s="2">
        <v>20</v>
      </c>
      <c r="D13" s="2" t="s">
        <v>15</v>
      </c>
      <c r="E13" s="2">
        <f t="shared" si="0"/>
        <v>5.64</v>
      </c>
      <c r="F13" s="2">
        <f t="shared" si="1"/>
        <v>12.77</v>
      </c>
      <c r="G13" s="2">
        <f t="shared" si="2"/>
        <v>-1.49</v>
      </c>
    </row>
    <row r="14" spans="1:15">
      <c r="B14" s="2">
        <v>143</v>
      </c>
      <c r="C14" s="2">
        <v>8</v>
      </c>
      <c r="D14" s="2"/>
      <c r="E14" s="2">
        <f t="shared" si="0"/>
        <v>5.64</v>
      </c>
      <c r="F14" s="2">
        <f t="shared" si="1"/>
        <v>12.77</v>
      </c>
      <c r="G14" s="2">
        <f t="shared" si="2"/>
        <v>-1.49</v>
      </c>
    </row>
    <row r="15" spans="1:15">
      <c r="B15" s="2">
        <v>150</v>
      </c>
      <c r="C15" s="2">
        <v>6</v>
      </c>
      <c r="D15" s="2"/>
      <c r="E15" s="2">
        <f t="shared" si="0"/>
        <v>5.64</v>
      </c>
      <c r="F15" s="2">
        <f t="shared" si="1"/>
        <v>12.77</v>
      </c>
      <c r="G15" s="2">
        <f t="shared" si="2"/>
        <v>-1.49</v>
      </c>
    </row>
    <row r="16" spans="1:15">
      <c r="B16" s="2">
        <v>152</v>
      </c>
      <c r="C16" s="2">
        <v>1</v>
      </c>
      <c r="D16" s="2"/>
      <c r="E16" s="2">
        <f t="shared" si="0"/>
        <v>5.64</v>
      </c>
      <c r="F16" s="2">
        <f t="shared" si="1"/>
        <v>12.77</v>
      </c>
      <c r="G16" s="2">
        <f t="shared" si="2"/>
        <v>-1.49</v>
      </c>
    </row>
    <row r="17" spans="2:7">
      <c r="B17" s="2">
        <v>164</v>
      </c>
      <c r="C17" s="2">
        <v>0</v>
      </c>
      <c r="D17" s="2"/>
      <c r="E17" s="2">
        <f t="shared" si="0"/>
        <v>5.64</v>
      </c>
      <c r="F17" s="2">
        <f t="shared" si="1"/>
        <v>12.77</v>
      </c>
      <c r="G17" s="2">
        <f t="shared" si="2"/>
        <v>-1.49</v>
      </c>
    </row>
    <row r="18" spans="2:7">
      <c r="B18" s="2">
        <v>166</v>
      </c>
      <c r="C18" s="2">
        <v>5</v>
      </c>
      <c r="D18" s="2"/>
      <c r="E18" s="2">
        <f t="shared" si="0"/>
        <v>5.64</v>
      </c>
      <c r="F18" s="2">
        <f t="shared" si="1"/>
        <v>12.77</v>
      </c>
      <c r="G18" s="2">
        <f t="shared" si="2"/>
        <v>-1.49</v>
      </c>
    </row>
    <row r="19" spans="2:7">
      <c r="B19" s="2">
        <v>172</v>
      </c>
      <c r="C19" s="2">
        <v>14</v>
      </c>
      <c r="D19" s="2"/>
      <c r="E19" s="2">
        <f t="shared" si="0"/>
        <v>5.64</v>
      </c>
      <c r="F19" s="2">
        <f t="shared" si="1"/>
        <v>12.77</v>
      </c>
      <c r="G19" s="2">
        <f t="shared" si="2"/>
        <v>-1.49</v>
      </c>
    </row>
    <row r="20" spans="2:7">
      <c r="B20" s="2">
        <v>184</v>
      </c>
      <c r="C20" s="2">
        <v>3</v>
      </c>
      <c r="D20" s="2"/>
      <c r="E20" s="2">
        <f t="shared" si="0"/>
        <v>5.64</v>
      </c>
      <c r="F20" s="2">
        <f t="shared" si="1"/>
        <v>12.77</v>
      </c>
      <c r="G20" s="2">
        <f t="shared" si="2"/>
        <v>-1.49</v>
      </c>
    </row>
    <row r="21" spans="2:7">
      <c r="B21" s="2">
        <v>185</v>
      </c>
      <c r="C21" s="2">
        <v>1</v>
      </c>
      <c r="D21" s="2"/>
      <c r="E21" s="2">
        <f t="shared" si="0"/>
        <v>5.64</v>
      </c>
      <c r="F21" s="2">
        <f t="shared" si="1"/>
        <v>12.77</v>
      </c>
      <c r="G21" s="2">
        <f t="shared" si="2"/>
        <v>-1.49</v>
      </c>
    </row>
    <row r="22" spans="2:7">
      <c r="B22" s="2">
        <v>198</v>
      </c>
      <c r="C22" s="2">
        <v>3</v>
      </c>
      <c r="D22" s="2"/>
      <c r="E22" s="2">
        <f t="shared" si="0"/>
        <v>5.64</v>
      </c>
      <c r="F22" s="2">
        <f t="shared" si="1"/>
        <v>12.77</v>
      </c>
      <c r="G22" s="2">
        <f t="shared" si="2"/>
        <v>-1.49</v>
      </c>
    </row>
    <row r="23" spans="2:7">
      <c r="B23" s="2">
        <v>208</v>
      </c>
      <c r="C23" s="2">
        <v>2</v>
      </c>
      <c r="D23" s="2"/>
      <c r="E23" s="2">
        <f t="shared" si="0"/>
        <v>5.64</v>
      </c>
      <c r="F23" s="2">
        <f t="shared" si="1"/>
        <v>12.77</v>
      </c>
      <c r="G23" s="2">
        <f t="shared" si="2"/>
        <v>-1.49</v>
      </c>
    </row>
    <row r="24" spans="2:7">
      <c r="B24" s="2">
        <v>222</v>
      </c>
      <c r="C24" s="2">
        <v>7</v>
      </c>
      <c r="D24" s="2"/>
      <c r="E24" s="2">
        <f t="shared" si="0"/>
        <v>5.64</v>
      </c>
      <c r="F24" s="2">
        <f t="shared" si="1"/>
        <v>12.77</v>
      </c>
      <c r="G24" s="2">
        <f t="shared" si="2"/>
        <v>-1.49</v>
      </c>
    </row>
    <row r="25" spans="2:7">
      <c r="B25" s="2">
        <v>235</v>
      </c>
      <c r="C25" s="2">
        <v>5</v>
      </c>
      <c r="D25" s="2"/>
      <c r="E25" s="2">
        <f t="shared" si="0"/>
        <v>5.64</v>
      </c>
      <c r="F25" s="2">
        <f t="shared" si="1"/>
        <v>12.77</v>
      </c>
      <c r="G25" s="2">
        <f t="shared" si="2"/>
        <v>-1.49</v>
      </c>
    </row>
    <row r="26" spans="2:7">
      <c r="B26" s="2">
        <v>241</v>
      </c>
      <c r="C26" s="2">
        <v>7</v>
      </c>
      <c r="D26" s="2"/>
      <c r="E26" s="2">
        <f t="shared" si="0"/>
        <v>5.64</v>
      </c>
      <c r="F26" s="2">
        <f t="shared" si="1"/>
        <v>12.77</v>
      </c>
      <c r="G26" s="2">
        <f t="shared" si="2"/>
        <v>-1.49</v>
      </c>
    </row>
    <row r="27" spans="2:7">
      <c r="B27" s="2">
        <v>258</v>
      </c>
      <c r="C27" s="2">
        <v>2</v>
      </c>
      <c r="D27" s="2"/>
      <c r="E27" s="2">
        <f t="shared" si="0"/>
        <v>5.64</v>
      </c>
      <c r="F27" s="2">
        <f t="shared" si="1"/>
        <v>12.77</v>
      </c>
      <c r="G27" s="2">
        <f t="shared" si="2"/>
        <v>-1.49</v>
      </c>
    </row>
    <row r="28" spans="2:7">
      <c r="B28" s="2">
        <v>259</v>
      </c>
      <c r="C28" s="2">
        <v>8</v>
      </c>
      <c r="D28" s="2"/>
      <c r="E28" s="2">
        <f t="shared" si="0"/>
        <v>5.64</v>
      </c>
      <c r="F28" s="2">
        <f t="shared" si="1"/>
        <v>12.77</v>
      </c>
      <c r="G28" s="2">
        <f t="shared" si="2"/>
        <v>-1.49</v>
      </c>
    </row>
    <row r="29" spans="2:7">
      <c r="B29" s="2">
        <v>264</v>
      </c>
      <c r="C29" s="2">
        <v>0</v>
      </c>
      <c r="D29" s="2"/>
      <c r="E29" s="2">
        <f t="shared" si="0"/>
        <v>5.64</v>
      </c>
      <c r="F29" s="2">
        <f t="shared" si="1"/>
        <v>12.77</v>
      </c>
      <c r="G29" s="2">
        <f t="shared" si="2"/>
        <v>-1.49</v>
      </c>
    </row>
    <row r="30" spans="2:7">
      <c r="B30" s="2">
        <v>267</v>
      </c>
      <c r="C30" s="2">
        <v>4</v>
      </c>
      <c r="D30" s="2" t="s">
        <v>16</v>
      </c>
      <c r="E30" s="2">
        <f t="shared" si="0"/>
        <v>5.64</v>
      </c>
      <c r="F30" s="2">
        <f t="shared" si="1"/>
        <v>12.77</v>
      </c>
      <c r="G30" s="2">
        <f t="shared" si="2"/>
        <v>-1.49</v>
      </c>
    </row>
    <row r="31" spans="2:7">
      <c r="B31" s="2">
        <v>278</v>
      </c>
      <c r="C31" s="2">
        <v>14</v>
      </c>
      <c r="D31" s="2"/>
      <c r="E31" s="2">
        <f t="shared" si="0"/>
        <v>5.64</v>
      </c>
      <c r="F31" s="2">
        <f t="shared" si="1"/>
        <v>12.77</v>
      </c>
      <c r="G31" s="2">
        <f t="shared" si="2"/>
        <v>-1.49</v>
      </c>
    </row>
    <row r="32" spans="2:7">
      <c r="B32" s="2">
        <v>281</v>
      </c>
      <c r="C32" s="2">
        <v>4</v>
      </c>
      <c r="D32" s="2"/>
      <c r="E32" s="2">
        <f t="shared" si="0"/>
        <v>5.64</v>
      </c>
      <c r="F32" s="2">
        <f t="shared" si="1"/>
        <v>12.77</v>
      </c>
      <c r="G32" s="2">
        <f t="shared" si="2"/>
        <v>-1.49</v>
      </c>
    </row>
    <row r="33" spans="1:9">
      <c r="B33" s="2">
        <v>288</v>
      </c>
      <c r="C33" s="2">
        <v>5</v>
      </c>
      <c r="D33" s="2"/>
      <c r="E33" s="2">
        <f t="shared" si="0"/>
        <v>5.64</v>
      </c>
      <c r="F33" s="2">
        <f t="shared" si="1"/>
        <v>12.77</v>
      </c>
      <c r="G33" s="2">
        <f t="shared" si="2"/>
        <v>-1.49</v>
      </c>
    </row>
    <row r="34" spans="1:9">
      <c r="B34" t="s">
        <v>17</v>
      </c>
      <c r="C34">
        <f>SUM(C9:C33)</f>
        <v>141</v>
      </c>
    </row>
    <row r="36" spans="1:9">
      <c r="A36" t="s">
        <v>35</v>
      </c>
      <c r="B36" s="26" t="s">
        <v>36</v>
      </c>
      <c r="C36" s="26"/>
      <c r="D36" s="26" t="s">
        <v>37</v>
      </c>
      <c r="E36" s="26"/>
      <c r="F36" s="26" t="s">
        <v>38</v>
      </c>
      <c r="G36" s="26"/>
      <c r="H36" s="13" t="s">
        <v>39</v>
      </c>
      <c r="I36" s="13" t="s">
        <v>40</v>
      </c>
    </row>
    <row r="37" spans="1:9">
      <c r="B37" s="27">
        <f>141 - (C31+C19+C13)</f>
        <v>93</v>
      </c>
      <c r="C37" s="27"/>
      <c r="D37" s="27">
        <f>25-3</f>
        <v>22</v>
      </c>
      <c r="E37" s="27"/>
      <c r="F37" s="27">
        <f>ROUNDUP((B37/D37),2)</f>
        <v>4.2299999999999995</v>
      </c>
      <c r="G37" s="27"/>
      <c r="H37" s="2">
        <f>ROUNDUP((F37+3*SQRT(F37)),2)</f>
        <v>10.41</v>
      </c>
      <c r="I37" s="2">
        <f>ROUNDUP((F37-3*SQRT(F37)),2)</f>
        <v>-1.95</v>
      </c>
    </row>
    <row r="39" spans="1:9">
      <c r="C39" s="2" t="s">
        <v>6</v>
      </c>
      <c r="D39" s="2" t="s">
        <v>7</v>
      </c>
      <c r="E39" s="2" t="s">
        <v>8</v>
      </c>
      <c r="F39" s="2" t="str">
        <f>F36</f>
        <v>Nueva Línea Central (LC)</v>
      </c>
      <c r="G39" s="2"/>
      <c r="H39" s="2" t="str">
        <f>H36</f>
        <v>Nuevo LSP</v>
      </c>
      <c r="I39" s="2" t="str">
        <f>I36</f>
        <v>Nuevo LIC</v>
      </c>
    </row>
    <row r="40" spans="1:9">
      <c r="C40" s="2">
        <v>102</v>
      </c>
      <c r="D40" s="2">
        <v>7</v>
      </c>
      <c r="E40" s="2"/>
      <c r="F40" s="27">
        <f>$F$37</f>
        <v>4.2299999999999995</v>
      </c>
      <c r="G40" s="27"/>
      <c r="H40" s="14">
        <f>$H$37</f>
        <v>10.41</v>
      </c>
      <c r="I40" s="14">
        <f>$I$37</f>
        <v>-1.95</v>
      </c>
    </row>
    <row r="41" spans="1:9">
      <c r="C41" s="2">
        <v>113</v>
      </c>
      <c r="D41" s="2">
        <v>6</v>
      </c>
      <c r="E41" s="2"/>
      <c r="F41" s="27">
        <f t="shared" ref="F41:F61" si="3">$F$37</f>
        <v>4.2299999999999995</v>
      </c>
      <c r="G41" s="27"/>
      <c r="H41" s="14">
        <f t="shared" ref="H41:H61" si="4">$H$37</f>
        <v>10.41</v>
      </c>
      <c r="I41" s="14">
        <f t="shared" ref="I41:I61" si="5">$I$37</f>
        <v>-1.95</v>
      </c>
    </row>
    <row r="42" spans="1:9">
      <c r="C42" s="2">
        <v>121</v>
      </c>
      <c r="D42" s="2">
        <v>6</v>
      </c>
      <c r="E42" s="2"/>
      <c r="F42" s="27">
        <f t="shared" si="3"/>
        <v>4.2299999999999995</v>
      </c>
      <c r="G42" s="27"/>
      <c r="H42" s="14">
        <f t="shared" si="4"/>
        <v>10.41</v>
      </c>
      <c r="I42" s="14">
        <f t="shared" si="5"/>
        <v>-1.95</v>
      </c>
    </row>
    <row r="43" spans="1:9">
      <c r="C43" s="2">
        <v>125</v>
      </c>
      <c r="D43" s="2">
        <v>3</v>
      </c>
      <c r="E43" s="2"/>
      <c r="F43" s="27">
        <f t="shared" si="3"/>
        <v>4.2299999999999995</v>
      </c>
      <c r="G43" s="27"/>
      <c r="H43" s="14">
        <f t="shared" si="4"/>
        <v>10.41</v>
      </c>
      <c r="I43" s="14">
        <f t="shared" si="5"/>
        <v>-1.95</v>
      </c>
    </row>
    <row r="44" spans="1:9">
      <c r="C44" s="2">
        <v>143</v>
      </c>
      <c r="D44" s="2">
        <v>8</v>
      </c>
      <c r="E44" s="2"/>
      <c r="F44" s="27">
        <f t="shared" si="3"/>
        <v>4.2299999999999995</v>
      </c>
      <c r="G44" s="27"/>
      <c r="H44" s="14">
        <f t="shared" si="4"/>
        <v>10.41</v>
      </c>
      <c r="I44" s="14">
        <f t="shared" si="5"/>
        <v>-1.95</v>
      </c>
    </row>
    <row r="45" spans="1:9">
      <c r="C45" s="2">
        <v>150</v>
      </c>
      <c r="D45" s="2">
        <v>6</v>
      </c>
      <c r="E45" s="2"/>
      <c r="F45" s="27">
        <f t="shared" si="3"/>
        <v>4.2299999999999995</v>
      </c>
      <c r="G45" s="27"/>
      <c r="H45" s="14">
        <f t="shared" si="4"/>
        <v>10.41</v>
      </c>
      <c r="I45" s="14">
        <f t="shared" si="5"/>
        <v>-1.95</v>
      </c>
    </row>
    <row r="46" spans="1:9">
      <c r="C46" s="2">
        <v>152</v>
      </c>
      <c r="D46" s="2">
        <v>1</v>
      </c>
      <c r="E46" s="2"/>
      <c r="F46" s="27">
        <f t="shared" si="3"/>
        <v>4.2299999999999995</v>
      </c>
      <c r="G46" s="27"/>
      <c r="H46" s="14">
        <f t="shared" si="4"/>
        <v>10.41</v>
      </c>
      <c r="I46" s="14">
        <f t="shared" si="5"/>
        <v>-1.95</v>
      </c>
    </row>
    <row r="47" spans="1:9">
      <c r="C47" s="2">
        <v>164</v>
      </c>
      <c r="D47" s="2">
        <v>0</v>
      </c>
      <c r="E47" s="2"/>
      <c r="F47" s="27">
        <f t="shared" si="3"/>
        <v>4.2299999999999995</v>
      </c>
      <c r="G47" s="27"/>
      <c r="H47" s="14">
        <f t="shared" si="4"/>
        <v>10.41</v>
      </c>
      <c r="I47" s="14">
        <f t="shared" si="5"/>
        <v>-1.95</v>
      </c>
    </row>
    <row r="48" spans="1:9">
      <c r="C48" s="2">
        <v>166</v>
      </c>
      <c r="D48" s="2">
        <v>5</v>
      </c>
      <c r="E48" s="2"/>
      <c r="F48" s="27">
        <f t="shared" si="3"/>
        <v>4.2299999999999995</v>
      </c>
      <c r="G48" s="27"/>
      <c r="H48" s="14">
        <f t="shared" si="4"/>
        <v>10.41</v>
      </c>
      <c r="I48" s="14">
        <f t="shared" si="5"/>
        <v>-1.95</v>
      </c>
    </row>
    <row r="49" spans="3:9">
      <c r="C49" s="2">
        <v>184</v>
      </c>
      <c r="D49" s="2">
        <v>3</v>
      </c>
      <c r="E49" s="2"/>
      <c r="F49" s="27">
        <f t="shared" si="3"/>
        <v>4.2299999999999995</v>
      </c>
      <c r="G49" s="27"/>
      <c r="H49" s="14">
        <f t="shared" si="4"/>
        <v>10.41</v>
      </c>
      <c r="I49" s="14">
        <f t="shared" si="5"/>
        <v>-1.95</v>
      </c>
    </row>
    <row r="50" spans="3:9">
      <c r="C50" s="2">
        <v>185</v>
      </c>
      <c r="D50" s="2">
        <v>1</v>
      </c>
      <c r="E50" s="2"/>
      <c r="F50" s="27">
        <f t="shared" si="3"/>
        <v>4.2299999999999995</v>
      </c>
      <c r="G50" s="27"/>
      <c r="H50" s="14">
        <f t="shared" si="4"/>
        <v>10.41</v>
      </c>
      <c r="I50" s="14">
        <f t="shared" si="5"/>
        <v>-1.95</v>
      </c>
    </row>
    <row r="51" spans="3:9">
      <c r="C51" s="2">
        <v>198</v>
      </c>
      <c r="D51" s="2">
        <v>3</v>
      </c>
      <c r="E51" s="2"/>
      <c r="F51" s="27">
        <f t="shared" si="3"/>
        <v>4.2299999999999995</v>
      </c>
      <c r="G51" s="27"/>
      <c r="H51" s="14">
        <f t="shared" si="4"/>
        <v>10.41</v>
      </c>
      <c r="I51" s="14">
        <f t="shared" si="5"/>
        <v>-1.95</v>
      </c>
    </row>
    <row r="52" spans="3:9">
      <c r="C52" s="2">
        <v>208</v>
      </c>
      <c r="D52" s="2">
        <v>2</v>
      </c>
      <c r="E52" s="2"/>
      <c r="F52" s="27">
        <f t="shared" si="3"/>
        <v>4.2299999999999995</v>
      </c>
      <c r="G52" s="27"/>
      <c r="H52" s="14">
        <f t="shared" si="4"/>
        <v>10.41</v>
      </c>
      <c r="I52" s="14">
        <f t="shared" si="5"/>
        <v>-1.95</v>
      </c>
    </row>
    <row r="53" spans="3:9">
      <c r="C53" s="2">
        <v>222</v>
      </c>
      <c r="D53" s="2">
        <v>7</v>
      </c>
      <c r="E53" s="2"/>
      <c r="F53" s="27">
        <f t="shared" si="3"/>
        <v>4.2299999999999995</v>
      </c>
      <c r="G53" s="27"/>
      <c r="H53" s="14">
        <f t="shared" si="4"/>
        <v>10.41</v>
      </c>
      <c r="I53" s="14">
        <f t="shared" si="5"/>
        <v>-1.95</v>
      </c>
    </row>
    <row r="54" spans="3:9">
      <c r="C54" s="2">
        <v>235</v>
      </c>
      <c r="D54" s="2">
        <v>5</v>
      </c>
      <c r="E54" s="2"/>
      <c r="F54" s="27">
        <f t="shared" si="3"/>
        <v>4.2299999999999995</v>
      </c>
      <c r="G54" s="27"/>
      <c r="H54" s="14">
        <f t="shared" si="4"/>
        <v>10.41</v>
      </c>
      <c r="I54" s="14">
        <f t="shared" si="5"/>
        <v>-1.95</v>
      </c>
    </row>
    <row r="55" spans="3:9">
      <c r="C55" s="2">
        <v>241</v>
      </c>
      <c r="D55" s="2">
        <v>7</v>
      </c>
      <c r="E55" s="2"/>
      <c r="F55" s="27">
        <f t="shared" si="3"/>
        <v>4.2299999999999995</v>
      </c>
      <c r="G55" s="27"/>
      <c r="H55" s="14">
        <f t="shared" si="4"/>
        <v>10.41</v>
      </c>
      <c r="I55" s="14">
        <f t="shared" si="5"/>
        <v>-1.95</v>
      </c>
    </row>
    <row r="56" spans="3:9">
      <c r="C56" s="2">
        <v>258</v>
      </c>
      <c r="D56" s="2">
        <v>2</v>
      </c>
      <c r="E56" s="2"/>
      <c r="F56" s="27">
        <f t="shared" si="3"/>
        <v>4.2299999999999995</v>
      </c>
      <c r="G56" s="27"/>
      <c r="H56" s="14">
        <f t="shared" si="4"/>
        <v>10.41</v>
      </c>
      <c r="I56" s="14">
        <f t="shared" si="5"/>
        <v>-1.95</v>
      </c>
    </row>
    <row r="57" spans="3:9">
      <c r="C57" s="2">
        <v>259</v>
      </c>
      <c r="D57" s="2">
        <v>8</v>
      </c>
      <c r="E57" s="2"/>
      <c r="F57" s="27">
        <f t="shared" si="3"/>
        <v>4.2299999999999995</v>
      </c>
      <c r="G57" s="27"/>
      <c r="H57" s="14">
        <f t="shared" si="4"/>
        <v>10.41</v>
      </c>
      <c r="I57" s="14">
        <f t="shared" si="5"/>
        <v>-1.95</v>
      </c>
    </row>
    <row r="58" spans="3:9">
      <c r="C58" s="2">
        <v>264</v>
      </c>
      <c r="D58" s="2">
        <v>0</v>
      </c>
      <c r="E58" s="2"/>
      <c r="F58" s="27">
        <f t="shared" si="3"/>
        <v>4.2299999999999995</v>
      </c>
      <c r="G58" s="27"/>
      <c r="H58" s="14">
        <f t="shared" si="4"/>
        <v>10.41</v>
      </c>
      <c r="I58" s="14">
        <f t="shared" si="5"/>
        <v>-1.95</v>
      </c>
    </row>
    <row r="59" spans="3:9">
      <c r="C59" s="2">
        <v>267</v>
      </c>
      <c r="D59" s="2">
        <v>4</v>
      </c>
      <c r="E59" s="2" t="s">
        <v>16</v>
      </c>
      <c r="F59" s="27">
        <f t="shared" si="3"/>
        <v>4.2299999999999995</v>
      </c>
      <c r="G59" s="27"/>
      <c r="H59" s="14">
        <f t="shared" si="4"/>
        <v>10.41</v>
      </c>
      <c r="I59" s="14">
        <f t="shared" si="5"/>
        <v>-1.95</v>
      </c>
    </row>
    <row r="60" spans="3:9">
      <c r="C60" s="2">
        <v>281</v>
      </c>
      <c r="D60" s="2">
        <v>4</v>
      </c>
      <c r="E60" s="2"/>
      <c r="F60" s="27">
        <f t="shared" si="3"/>
        <v>4.2299999999999995</v>
      </c>
      <c r="G60" s="27"/>
      <c r="H60" s="14">
        <f t="shared" si="4"/>
        <v>10.41</v>
      </c>
      <c r="I60" s="14">
        <f t="shared" si="5"/>
        <v>-1.95</v>
      </c>
    </row>
    <row r="61" spans="3:9">
      <c r="C61" s="2">
        <v>288</v>
      </c>
      <c r="D61" s="2">
        <v>5</v>
      </c>
      <c r="E61" s="2"/>
      <c r="F61" s="27">
        <f t="shared" si="3"/>
        <v>4.2299999999999995</v>
      </c>
      <c r="G61" s="27"/>
      <c r="H61" s="14">
        <f t="shared" si="4"/>
        <v>10.41</v>
      </c>
      <c r="I61" s="14">
        <f t="shared" si="5"/>
        <v>-1.95</v>
      </c>
    </row>
    <row r="62" spans="3:9">
      <c r="C62" t="s">
        <v>17</v>
      </c>
      <c r="D62">
        <f>SUM(D40:D61)</f>
        <v>93</v>
      </c>
    </row>
  </sheetData>
  <mergeCells count="31">
    <mergeCell ref="F60:G60"/>
    <mergeCell ref="F61:G61"/>
    <mergeCell ref="F54:G54"/>
    <mergeCell ref="F55:G55"/>
    <mergeCell ref="F56:G56"/>
    <mergeCell ref="F57:G57"/>
    <mergeCell ref="F58:G58"/>
    <mergeCell ref="F59:G59"/>
    <mergeCell ref="F50:G50"/>
    <mergeCell ref="F49:G49"/>
    <mergeCell ref="F51:G51"/>
    <mergeCell ref="F52:G52"/>
    <mergeCell ref="F53:G53"/>
    <mergeCell ref="F44:G44"/>
    <mergeCell ref="F45:G45"/>
    <mergeCell ref="F46:G46"/>
    <mergeCell ref="F47:G47"/>
    <mergeCell ref="F48:G48"/>
    <mergeCell ref="F43:G43"/>
    <mergeCell ref="A1:F1"/>
    <mergeCell ref="B6:E6"/>
    <mergeCell ref="B37:C37"/>
    <mergeCell ref="D36:E36"/>
    <mergeCell ref="D37:E37"/>
    <mergeCell ref="F36:G36"/>
    <mergeCell ref="F37:G37"/>
    <mergeCell ref="I8:O10"/>
    <mergeCell ref="B36:C36"/>
    <mergeCell ref="F40:G40"/>
    <mergeCell ref="F41:G41"/>
    <mergeCell ref="F42:G4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415-951B-4A76-BD7D-F6DEA519D0E9}">
  <dimension ref="A2:X31"/>
  <sheetViews>
    <sheetView topLeftCell="M1" workbookViewId="0">
      <selection activeCell="O7" sqref="O7"/>
    </sheetView>
  </sheetViews>
  <sheetFormatPr baseColWidth="10" defaultRowHeight="15.75"/>
  <sheetData>
    <row r="2" spans="1:24">
      <c r="P2" s="31" t="s">
        <v>41</v>
      </c>
      <c r="Q2" s="31"/>
      <c r="R2" s="31"/>
      <c r="S2" s="31"/>
    </row>
    <row r="3" spans="1:24">
      <c r="A3" s="15" t="s">
        <v>3</v>
      </c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9" t="s">
        <v>42</v>
      </c>
      <c r="H3" s="19" t="s">
        <v>51</v>
      </c>
      <c r="I3" s="19" t="str">
        <f>Q4</f>
        <v>LSC</v>
      </c>
      <c r="J3" s="19" t="str">
        <f>R4</f>
        <v>LIC</v>
      </c>
      <c r="K3" s="21" t="s">
        <v>43</v>
      </c>
      <c r="L3" s="21" t="str">
        <f>P11</f>
        <v>LC</v>
      </c>
      <c r="M3" s="21" t="str">
        <f>Q11</f>
        <v>LSC</v>
      </c>
      <c r="N3" s="21" t="str">
        <f>R11</f>
        <v>LIC</v>
      </c>
    </row>
    <row r="4" spans="1:24">
      <c r="A4" s="16">
        <v>1</v>
      </c>
      <c r="B4" s="16">
        <v>47</v>
      </c>
      <c r="C4" s="16">
        <v>32</v>
      </c>
      <c r="D4" s="16">
        <v>44</v>
      </c>
      <c r="E4" s="16">
        <v>35</v>
      </c>
      <c r="F4" s="16">
        <v>20</v>
      </c>
      <c r="G4" s="20">
        <v>35.6</v>
      </c>
      <c r="H4" s="20">
        <f>$P$12</f>
        <v>29.87</v>
      </c>
      <c r="I4" s="20">
        <f>$Q$12</f>
        <v>45.71</v>
      </c>
      <c r="J4" s="20">
        <f>$R$12</f>
        <v>14.04</v>
      </c>
      <c r="K4" s="22">
        <v>27</v>
      </c>
      <c r="L4" s="22">
        <f>$P$5</f>
        <v>27.44</v>
      </c>
      <c r="M4" s="22">
        <f>$Q$5</f>
        <v>58.01</v>
      </c>
      <c r="N4" s="22">
        <f>$R$5</f>
        <v>0</v>
      </c>
      <c r="P4" s="17" t="s">
        <v>30</v>
      </c>
      <c r="Q4" s="17" t="s">
        <v>27</v>
      </c>
      <c r="R4" s="17" t="s">
        <v>28</v>
      </c>
      <c r="T4" s="34" t="s">
        <v>46</v>
      </c>
      <c r="U4" s="35"/>
      <c r="V4" s="35"/>
      <c r="W4" s="35"/>
      <c r="X4" s="35"/>
    </row>
    <row r="5" spans="1:24">
      <c r="A5" s="16">
        <v>2</v>
      </c>
      <c r="B5" s="16">
        <v>19</v>
      </c>
      <c r="C5" s="16">
        <v>37</v>
      </c>
      <c r="D5" s="16">
        <v>31</v>
      </c>
      <c r="E5" s="16">
        <v>25</v>
      </c>
      <c r="F5" s="16">
        <v>34</v>
      </c>
      <c r="G5" s="20">
        <v>29.2</v>
      </c>
      <c r="H5" s="20">
        <f t="shared" ref="H5:H28" si="0">$P$12</f>
        <v>29.87</v>
      </c>
      <c r="I5" s="20">
        <f t="shared" ref="I5:I28" si="1">$Q$12</f>
        <v>45.71</v>
      </c>
      <c r="J5" s="20">
        <f t="shared" ref="J5:J28" si="2">$R$12</f>
        <v>14.04</v>
      </c>
      <c r="K5" s="22">
        <v>18</v>
      </c>
      <c r="L5" s="22">
        <f t="shared" ref="L5:L28" si="3">$P$5</f>
        <v>27.44</v>
      </c>
      <c r="M5" s="22">
        <f t="shared" ref="M5:M28" si="4">$Q$5</f>
        <v>58.01</v>
      </c>
      <c r="N5" s="22">
        <f t="shared" ref="N5:N28" si="5">$R$5</f>
        <v>0</v>
      </c>
      <c r="P5" s="17">
        <f>(SUM(K4:K28)) / (COUNT(A4:A28))</f>
        <v>27.44</v>
      </c>
      <c r="Q5" s="17">
        <f>ROUNDUP((2.114 * P5),2 )</f>
        <v>58.01</v>
      </c>
      <c r="R5" s="17">
        <f>ROUNDUP((0 * P5),2 )</f>
        <v>0</v>
      </c>
      <c r="T5" s="35"/>
      <c r="U5" s="35"/>
      <c r="V5" s="35"/>
      <c r="W5" s="35"/>
      <c r="X5" s="35"/>
    </row>
    <row r="6" spans="1:24">
      <c r="A6" s="16">
        <v>3</v>
      </c>
      <c r="B6" s="16">
        <v>19</v>
      </c>
      <c r="C6" s="16">
        <v>11</v>
      </c>
      <c r="D6" s="16">
        <v>16</v>
      </c>
      <c r="E6" s="16">
        <v>11</v>
      </c>
      <c r="F6" s="16">
        <v>44</v>
      </c>
      <c r="G6" s="20">
        <v>20.2</v>
      </c>
      <c r="H6" s="20">
        <f t="shared" si="0"/>
        <v>29.87</v>
      </c>
      <c r="I6" s="20">
        <f t="shared" si="1"/>
        <v>45.71</v>
      </c>
      <c r="J6" s="20">
        <f t="shared" si="2"/>
        <v>14.04</v>
      </c>
      <c r="K6" s="22">
        <v>33</v>
      </c>
      <c r="L6" s="22">
        <f t="shared" si="3"/>
        <v>27.44</v>
      </c>
      <c r="M6" s="22">
        <f t="shared" si="4"/>
        <v>58.01</v>
      </c>
      <c r="N6" s="22">
        <f t="shared" si="5"/>
        <v>0</v>
      </c>
    </row>
    <row r="7" spans="1:24">
      <c r="A7" s="16">
        <v>4</v>
      </c>
      <c r="B7" s="16">
        <v>29</v>
      </c>
      <c r="C7" s="16">
        <v>29</v>
      </c>
      <c r="D7" s="16">
        <v>42</v>
      </c>
      <c r="E7" s="16">
        <v>59</v>
      </c>
      <c r="F7" s="16">
        <v>38</v>
      </c>
      <c r="G7" s="20">
        <v>39.4</v>
      </c>
      <c r="H7" s="20">
        <f t="shared" si="0"/>
        <v>29.87</v>
      </c>
      <c r="I7" s="20">
        <f t="shared" si="1"/>
        <v>45.71</v>
      </c>
      <c r="J7" s="20">
        <f t="shared" si="2"/>
        <v>14.04</v>
      </c>
      <c r="K7" s="22">
        <v>30</v>
      </c>
      <c r="L7" s="22">
        <f t="shared" si="3"/>
        <v>27.44</v>
      </c>
      <c r="M7" s="22">
        <f t="shared" si="4"/>
        <v>58.01</v>
      </c>
      <c r="N7" s="22">
        <f t="shared" si="5"/>
        <v>0</v>
      </c>
    </row>
    <row r="8" spans="1:24">
      <c r="A8" s="16">
        <v>5</v>
      </c>
      <c r="B8" s="16">
        <v>28</v>
      </c>
      <c r="C8" s="16">
        <v>12</v>
      </c>
      <c r="D8" s="16">
        <v>45</v>
      </c>
      <c r="E8" s="16">
        <v>36</v>
      </c>
      <c r="F8" s="16">
        <v>25</v>
      </c>
      <c r="G8" s="20">
        <v>29.2</v>
      </c>
      <c r="H8" s="20">
        <f t="shared" si="0"/>
        <v>29.87</v>
      </c>
      <c r="I8" s="20">
        <f t="shared" si="1"/>
        <v>45.71</v>
      </c>
      <c r="J8" s="20">
        <f t="shared" si="2"/>
        <v>14.04</v>
      </c>
      <c r="K8" s="22">
        <v>33</v>
      </c>
      <c r="L8" s="22">
        <f t="shared" si="3"/>
        <v>27.44</v>
      </c>
      <c r="M8" s="22">
        <f t="shared" si="4"/>
        <v>58.01</v>
      </c>
      <c r="N8" s="22">
        <f t="shared" si="5"/>
        <v>0</v>
      </c>
    </row>
    <row r="9" spans="1:24">
      <c r="A9" s="16">
        <v>6</v>
      </c>
      <c r="B9" s="16">
        <v>40</v>
      </c>
      <c r="C9" s="16">
        <v>35</v>
      </c>
      <c r="D9" s="16">
        <v>11</v>
      </c>
      <c r="E9" s="16">
        <v>38</v>
      </c>
      <c r="F9" s="16">
        <v>33</v>
      </c>
      <c r="G9" s="20">
        <v>31.4</v>
      </c>
      <c r="H9" s="20">
        <f t="shared" si="0"/>
        <v>29.87</v>
      </c>
      <c r="I9" s="20">
        <f t="shared" si="1"/>
        <v>45.71</v>
      </c>
      <c r="J9" s="20">
        <f t="shared" si="2"/>
        <v>14.04</v>
      </c>
      <c r="K9" s="22">
        <v>29</v>
      </c>
      <c r="L9" s="22">
        <f t="shared" si="3"/>
        <v>27.44</v>
      </c>
      <c r="M9" s="22">
        <f t="shared" si="4"/>
        <v>58.01</v>
      </c>
      <c r="N9" s="22">
        <f t="shared" si="5"/>
        <v>0</v>
      </c>
      <c r="P9" s="31" t="s">
        <v>47</v>
      </c>
      <c r="Q9" s="31"/>
      <c r="R9" s="31"/>
      <c r="S9" s="31"/>
    </row>
    <row r="10" spans="1:24">
      <c r="A10" s="16">
        <v>7</v>
      </c>
      <c r="B10" s="16">
        <v>15</v>
      </c>
      <c r="C10" s="16">
        <v>30</v>
      </c>
      <c r="D10" s="16">
        <v>12</v>
      </c>
      <c r="E10" s="16">
        <v>33</v>
      </c>
      <c r="F10" s="16">
        <v>26</v>
      </c>
      <c r="G10" s="20">
        <v>23.2</v>
      </c>
      <c r="H10" s="20">
        <f t="shared" si="0"/>
        <v>29.87</v>
      </c>
      <c r="I10" s="20">
        <f t="shared" si="1"/>
        <v>45.71</v>
      </c>
      <c r="J10" s="20">
        <f t="shared" si="2"/>
        <v>14.04</v>
      </c>
      <c r="K10" s="22">
        <v>21</v>
      </c>
      <c r="L10" s="22">
        <f t="shared" si="3"/>
        <v>27.44</v>
      </c>
      <c r="M10" s="22">
        <f t="shared" si="4"/>
        <v>58.01</v>
      </c>
      <c r="N10" s="22">
        <f t="shared" si="5"/>
        <v>0</v>
      </c>
    </row>
    <row r="11" spans="1:24" ht="15.75" customHeight="1">
      <c r="A11" s="16">
        <v>8</v>
      </c>
      <c r="B11" s="16">
        <v>35</v>
      </c>
      <c r="C11" s="16">
        <v>44</v>
      </c>
      <c r="D11" s="16">
        <v>32</v>
      </c>
      <c r="E11" s="16">
        <v>11</v>
      </c>
      <c r="F11" s="16">
        <v>38</v>
      </c>
      <c r="G11" s="20">
        <v>32</v>
      </c>
      <c r="H11" s="20">
        <f t="shared" si="0"/>
        <v>29.87</v>
      </c>
      <c r="I11" s="20">
        <f t="shared" si="1"/>
        <v>45.71</v>
      </c>
      <c r="J11" s="20">
        <f t="shared" si="2"/>
        <v>14.04</v>
      </c>
      <c r="K11" s="22">
        <v>33</v>
      </c>
      <c r="L11" s="22">
        <f t="shared" si="3"/>
        <v>27.44</v>
      </c>
      <c r="M11" s="22">
        <f t="shared" si="4"/>
        <v>58.01</v>
      </c>
      <c r="N11" s="22">
        <f t="shared" si="5"/>
        <v>0</v>
      </c>
      <c r="P11" s="17" t="s">
        <v>30</v>
      </c>
      <c r="Q11" s="17" t="s">
        <v>27</v>
      </c>
      <c r="R11" s="17" t="s">
        <v>28</v>
      </c>
      <c r="T11" s="32" t="s">
        <v>48</v>
      </c>
      <c r="U11" s="32"/>
      <c r="V11" s="32"/>
      <c r="W11" s="32"/>
      <c r="X11" s="32"/>
    </row>
    <row r="12" spans="1:24">
      <c r="A12" s="16">
        <v>9</v>
      </c>
      <c r="B12" s="16">
        <v>27</v>
      </c>
      <c r="C12" s="16">
        <v>37</v>
      </c>
      <c r="D12" s="16">
        <v>26</v>
      </c>
      <c r="E12" s="16">
        <v>20</v>
      </c>
      <c r="F12" s="16">
        <v>35</v>
      </c>
      <c r="G12" s="20">
        <v>29</v>
      </c>
      <c r="H12" s="20">
        <f t="shared" si="0"/>
        <v>29.87</v>
      </c>
      <c r="I12" s="20">
        <f t="shared" si="1"/>
        <v>45.71</v>
      </c>
      <c r="J12" s="20">
        <f t="shared" si="2"/>
        <v>14.04</v>
      </c>
      <c r="K12" s="22">
        <v>17</v>
      </c>
      <c r="L12" s="22">
        <f t="shared" si="3"/>
        <v>27.44</v>
      </c>
      <c r="M12" s="22">
        <f t="shared" si="4"/>
        <v>58.01</v>
      </c>
      <c r="N12" s="22">
        <f t="shared" si="5"/>
        <v>0</v>
      </c>
      <c r="P12" s="2">
        <f>ROUNDUP((SUM(G4:G28)) / (COUNT(G4:G28)),2)</f>
        <v>29.87</v>
      </c>
      <c r="Q12" s="2">
        <f>ROUNDUP((P12+(0.577*P5)),2)</f>
        <v>45.71</v>
      </c>
      <c r="R12" s="2">
        <f>ROUNDUP((P12-(0.577*P5)),2)</f>
        <v>14.04</v>
      </c>
      <c r="T12" s="32"/>
      <c r="U12" s="32"/>
      <c r="V12" s="32"/>
      <c r="W12" s="32"/>
      <c r="X12" s="32"/>
    </row>
    <row r="13" spans="1:24">
      <c r="A13" s="16">
        <v>10</v>
      </c>
      <c r="B13" s="16">
        <v>23</v>
      </c>
      <c r="C13" s="16">
        <v>45</v>
      </c>
      <c r="D13" s="16">
        <v>26</v>
      </c>
      <c r="E13" s="16">
        <v>37</v>
      </c>
      <c r="F13" s="16">
        <v>32</v>
      </c>
      <c r="G13" s="20">
        <v>32.6</v>
      </c>
      <c r="H13" s="20">
        <f t="shared" si="0"/>
        <v>29.87</v>
      </c>
      <c r="I13" s="20">
        <f t="shared" si="1"/>
        <v>45.71</v>
      </c>
      <c r="J13" s="20">
        <f t="shared" si="2"/>
        <v>14.04</v>
      </c>
      <c r="K13" s="22">
        <v>22</v>
      </c>
      <c r="L13" s="22">
        <f t="shared" si="3"/>
        <v>27.44</v>
      </c>
      <c r="M13" s="22">
        <f t="shared" si="4"/>
        <v>58.01</v>
      </c>
      <c r="N13" s="22">
        <f t="shared" si="5"/>
        <v>0</v>
      </c>
      <c r="T13" s="32"/>
      <c r="U13" s="32"/>
      <c r="V13" s="32"/>
      <c r="W13" s="32"/>
      <c r="X13" s="32"/>
    </row>
    <row r="14" spans="1:24">
      <c r="A14" s="16">
        <v>11</v>
      </c>
      <c r="B14" s="16">
        <v>28</v>
      </c>
      <c r="C14" s="16">
        <v>44</v>
      </c>
      <c r="D14" s="16">
        <v>40</v>
      </c>
      <c r="E14" s="16">
        <v>31</v>
      </c>
      <c r="F14" s="16">
        <v>18</v>
      </c>
      <c r="G14" s="20">
        <v>32.200000000000003</v>
      </c>
      <c r="H14" s="20">
        <f t="shared" si="0"/>
        <v>29.87</v>
      </c>
      <c r="I14" s="20">
        <f t="shared" si="1"/>
        <v>45.71</v>
      </c>
      <c r="J14" s="20">
        <f t="shared" si="2"/>
        <v>14.04</v>
      </c>
      <c r="K14" s="22">
        <v>26</v>
      </c>
      <c r="L14" s="22">
        <f t="shared" si="3"/>
        <v>27.44</v>
      </c>
      <c r="M14" s="22">
        <f t="shared" si="4"/>
        <v>58.01</v>
      </c>
      <c r="N14" s="22">
        <f t="shared" si="5"/>
        <v>0</v>
      </c>
      <c r="T14" s="32"/>
      <c r="U14" s="32"/>
      <c r="V14" s="32"/>
      <c r="W14" s="32"/>
      <c r="X14" s="32"/>
    </row>
    <row r="15" spans="1:24">
      <c r="A15" s="16">
        <v>12</v>
      </c>
      <c r="B15" s="16">
        <v>31</v>
      </c>
      <c r="C15" s="16">
        <v>25</v>
      </c>
      <c r="D15" s="16">
        <v>24</v>
      </c>
      <c r="E15" s="16">
        <v>32</v>
      </c>
      <c r="F15" s="16">
        <v>22</v>
      </c>
      <c r="G15" s="20">
        <v>26.8</v>
      </c>
      <c r="H15" s="20">
        <f t="shared" si="0"/>
        <v>29.87</v>
      </c>
      <c r="I15" s="20">
        <f t="shared" si="1"/>
        <v>45.71</v>
      </c>
      <c r="J15" s="20">
        <f t="shared" si="2"/>
        <v>14.04</v>
      </c>
      <c r="K15" s="22">
        <v>10</v>
      </c>
      <c r="L15" s="22">
        <f t="shared" si="3"/>
        <v>27.44</v>
      </c>
      <c r="M15" s="22">
        <f t="shared" si="4"/>
        <v>58.01</v>
      </c>
      <c r="N15" s="22">
        <f t="shared" si="5"/>
        <v>0</v>
      </c>
    </row>
    <row r="16" spans="1:24">
      <c r="A16" s="16">
        <v>13</v>
      </c>
      <c r="B16" s="16">
        <v>22</v>
      </c>
      <c r="C16" s="16">
        <v>37</v>
      </c>
      <c r="D16" s="16">
        <v>19</v>
      </c>
      <c r="E16" s="16">
        <v>47</v>
      </c>
      <c r="F16" s="16">
        <v>14</v>
      </c>
      <c r="G16" s="20">
        <v>27.8</v>
      </c>
      <c r="H16" s="20">
        <f t="shared" si="0"/>
        <v>29.87</v>
      </c>
      <c r="I16" s="20">
        <f t="shared" si="1"/>
        <v>45.71</v>
      </c>
      <c r="J16" s="20">
        <f t="shared" si="2"/>
        <v>14.04</v>
      </c>
      <c r="K16" s="22">
        <v>33</v>
      </c>
      <c r="L16" s="22">
        <f t="shared" si="3"/>
        <v>27.44</v>
      </c>
      <c r="M16" s="22">
        <f t="shared" si="4"/>
        <v>58.01</v>
      </c>
      <c r="N16" s="22">
        <f t="shared" si="5"/>
        <v>0</v>
      </c>
      <c r="P16" s="31" t="s">
        <v>49</v>
      </c>
      <c r="Q16" s="31"/>
    </row>
    <row r="17" spans="1:23">
      <c r="A17" s="16">
        <v>14</v>
      </c>
      <c r="B17" s="16">
        <v>37</v>
      </c>
      <c r="C17" s="16">
        <v>32</v>
      </c>
      <c r="D17" s="16">
        <v>12</v>
      </c>
      <c r="E17" s="16">
        <v>38</v>
      </c>
      <c r="F17" s="16">
        <v>30</v>
      </c>
      <c r="G17" s="20">
        <v>29.8</v>
      </c>
      <c r="H17" s="20">
        <f t="shared" si="0"/>
        <v>29.87</v>
      </c>
      <c r="I17" s="20">
        <f t="shared" si="1"/>
        <v>45.71</v>
      </c>
      <c r="J17" s="20">
        <f t="shared" si="2"/>
        <v>14.04</v>
      </c>
      <c r="K17" s="22">
        <v>26</v>
      </c>
      <c r="L17" s="22">
        <f t="shared" si="3"/>
        <v>27.44</v>
      </c>
      <c r="M17" s="22">
        <f t="shared" si="4"/>
        <v>58.01</v>
      </c>
      <c r="N17" s="22">
        <f t="shared" si="5"/>
        <v>0</v>
      </c>
    </row>
    <row r="18" spans="1:23">
      <c r="A18" s="16">
        <v>15</v>
      </c>
      <c r="B18" s="16">
        <v>25</v>
      </c>
      <c r="C18" s="16">
        <v>40</v>
      </c>
      <c r="D18" s="16">
        <v>24</v>
      </c>
      <c r="E18" s="16">
        <v>50</v>
      </c>
      <c r="F18" s="16">
        <v>19</v>
      </c>
      <c r="G18" s="20">
        <v>31.6</v>
      </c>
      <c r="H18" s="20">
        <f t="shared" si="0"/>
        <v>29.87</v>
      </c>
      <c r="I18" s="20">
        <f t="shared" si="1"/>
        <v>45.71</v>
      </c>
      <c r="J18" s="20">
        <f t="shared" si="2"/>
        <v>14.04</v>
      </c>
      <c r="K18" s="22">
        <v>31</v>
      </c>
      <c r="L18" s="22">
        <f t="shared" si="3"/>
        <v>27.44</v>
      </c>
      <c r="M18" s="22">
        <f t="shared" si="4"/>
        <v>58.01</v>
      </c>
      <c r="N18" s="22">
        <f t="shared" si="5"/>
        <v>0</v>
      </c>
      <c r="P18" s="32" t="s">
        <v>50</v>
      </c>
      <c r="Q18" s="33"/>
      <c r="R18" s="33"/>
      <c r="S18" s="33"/>
      <c r="T18" s="33"/>
      <c r="U18" s="33"/>
      <c r="V18" s="33"/>
      <c r="W18" s="33"/>
    </row>
    <row r="19" spans="1:23">
      <c r="A19" s="16">
        <v>16</v>
      </c>
      <c r="B19" s="16">
        <v>7</v>
      </c>
      <c r="C19" s="16">
        <v>31</v>
      </c>
      <c r="D19" s="16">
        <v>23</v>
      </c>
      <c r="E19" s="16">
        <v>18</v>
      </c>
      <c r="F19" s="16">
        <v>32</v>
      </c>
      <c r="G19" s="20">
        <v>22.2</v>
      </c>
      <c r="H19" s="20">
        <f t="shared" si="0"/>
        <v>29.87</v>
      </c>
      <c r="I19" s="20">
        <f t="shared" si="1"/>
        <v>45.71</v>
      </c>
      <c r="J19" s="20">
        <f t="shared" si="2"/>
        <v>14.04</v>
      </c>
      <c r="K19" s="22">
        <v>25</v>
      </c>
      <c r="L19" s="22">
        <f t="shared" si="3"/>
        <v>27.44</v>
      </c>
      <c r="M19" s="22">
        <f t="shared" si="4"/>
        <v>58.01</v>
      </c>
      <c r="N19" s="22">
        <f t="shared" si="5"/>
        <v>0</v>
      </c>
      <c r="P19" s="33"/>
      <c r="Q19" s="33"/>
      <c r="R19" s="33"/>
      <c r="S19" s="33"/>
      <c r="T19" s="33"/>
      <c r="U19" s="33"/>
      <c r="V19" s="33"/>
      <c r="W19" s="33"/>
    </row>
    <row r="20" spans="1:23">
      <c r="A20" s="16">
        <v>17</v>
      </c>
      <c r="B20" s="16">
        <v>38</v>
      </c>
      <c r="C20" s="16">
        <v>0</v>
      </c>
      <c r="D20" s="16">
        <v>41</v>
      </c>
      <c r="E20" s="16">
        <v>40</v>
      </c>
      <c r="F20" s="16">
        <v>37</v>
      </c>
      <c r="G20" s="20">
        <v>31.2</v>
      </c>
      <c r="H20" s="20">
        <f t="shared" si="0"/>
        <v>29.87</v>
      </c>
      <c r="I20" s="20">
        <f t="shared" si="1"/>
        <v>45.71</v>
      </c>
      <c r="J20" s="20">
        <f t="shared" si="2"/>
        <v>14.04</v>
      </c>
      <c r="K20" s="22">
        <v>41</v>
      </c>
      <c r="L20" s="22">
        <f t="shared" si="3"/>
        <v>27.44</v>
      </c>
      <c r="M20" s="22">
        <f t="shared" si="4"/>
        <v>58.01</v>
      </c>
      <c r="N20" s="22">
        <f t="shared" si="5"/>
        <v>0</v>
      </c>
    </row>
    <row r="21" spans="1:23">
      <c r="A21" s="16">
        <v>18</v>
      </c>
      <c r="B21" s="16">
        <v>35</v>
      </c>
      <c r="C21" s="16">
        <v>12</v>
      </c>
      <c r="D21" s="16">
        <v>29</v>
      </c>
      <c r="E21" s="16">
        <v>48</v>
      </c>
      <c r="F21" s="16">
        <v>20</v>
      </c>
      <c r="G21" s="20">
        <v>28.8</v>
      </c>
      <c r="H21" s="20">
        <f t="shared" si="0"/>
        <v>29.87</v>
      </c>
      <c r="I21" s="20">
        <f t="shared" si="1"/>
        <v>45.71</v>
      </c>
      <c r="J21" s="20">
        <f t="shared" si="2"/>
        <v>14.04</v>
      </c>
      <c r="K21" s="22">
        <v>36</v>
      </c>
      <c r="L21" s="22">
        <f t="shared" si="3"/>
        <v>27.44</v>
      </c>
      <c r="M21" s="22">
        <f t="shared" si="4"/>
        <v>58.01</v>
      </c>
      <c r="N21" s="22">
        <f t="shared" si="5"/>
        <v>0</v>
      </c>
    </row>
    <row r="22" spans="1:23">
      <c r="A22" s="16">
        <v>19</v>
      </c>
      <c r="B22" s="16">
        <v>31</v>
      </c>
      <c r="C22" s="16">
        <v>20</v>
      </c>
      <c r="D22" s="16">
        <v>35</v>
      </c>
      <c r="E22" s="16">
        <v>24</v>
      </c>
      <c r="F22" s="16">
        <v>47</v>
      </c>
      <c r="G22" s="20">
        <v>31.4</v>
      </c>
      <c r="H22" s="20">
        <f t="shared" si="0"/>
        <v>29.87</v>
      </c>
      <c r="I22" s="20">
        <f t="shared" si="1"/>
        <v>45.71</v>
      </c>
      <c r="J22" s="20">
        <f t="shared" si="2"/>
        <v>14.04</v>
      </c>
      <c r="K22" s="22">
        <v>27</v>
      </c>
      <c r="L22" s="22">
        <f t="shared" si="3"/>
        <v>27.44</v>
      </c>
      <c r="M22" s="22">
        <f t="shared" si="4"/>
        <v>58.01</v>
      </c>
      <c r="N22" s="22">
        <f t="shared" si="5"/>
        <v>0</v>
      </c>
    </row>
    <row r="23" spans="1:23">
      <c r="A23" s="16">
        <v>20</v>
      </c>
      <c r="B23" s="16">
        <v>12</v>
      </c>
      <c r="C23" s="16">
        <v>27</v>
      </c>
      <c r="D23" s="16">
        <v>38</v>
      </c>
      <c r="E23" s="16">
        <v>40</v>
      </c>
      <c r="F23" s="16">
        <v>31</v>
      </c>
      <c r="G23" s="20">
        <v>29.6</v>
      </c>
      <c r="H23" s="20">
        <f t="shared" si="0"/>
        <v>29.87</v>
      </c>
      <c r="I23" s="20">
        <f t="shared" si="1"/>
        <v>45.71</v>
      </c>
      <c r="J23" s="20">
        <f t="shared" si="2"/>
        <v>14.04</v>
      </c>
      <c r="K23" s="22">
        <v>28</v>
      </c>
      <c r="L23" s="22">
        <f t="shared" si="3"/>
        <v>27.44</v>
      </c>
      <c r="M23" s="22">
        <f t="shared" si="4"/>
        <v>58.01</v>
      </c>
      <c r="N23" s="22">
        <f t="shared" si="5"/>
        <v>0</v>
      </c>
    </row>
    <row r="24" spans="1:23">
      <c r="A24" s="16">
        <v>21</v>
      </c>
      <c r="B24" s="16">
        <v>52</v>
      </c>
      <c r="C24" s="16">
        <v>42</v>
      </c>
      <c r="D24" s="16">
        <v>52</v>
      </c>
      <c r="E24" s="16">
        <v>24</v>
      </c>
      <c r="F24" s="16">
        <v>25</v>
      </c>
      <c r="G24" s="20">
        <v>39</v>
      </c>
      <c r="H24" s="20">
        <f t="shared" si="0"/>
        <v>29.87</v>
      </c>
      <c r="I24" s="20">
        <f t="shared" si="1"/>
        <v>45.71</v>
      </c>
      <c r="J24" s="20">
        <f t="shared" si="2"/>
        <v>14.04</v>
      </c>
      <c r="K24" s="22">
        <v>28</v>
      </c>
      <c r="L24" s="22">
        <f t="shared" si="3"/>
        <v>27.44</v>
      </c>
      <c r="M24" s="22">
        <f t="shared" si="4"/>
        <v>58.01</v>
      </c>
      <c r="N24" s="22">
        <f t="shared" si="5"/>
        <v>0</v>
      </c>
    </row>
    <row r="25" spans="1:23">
      <c r="A25" s="16">
        <v>22</v>
      </c>
      <c r="B25" s="16">
        <v>20</v>
      </c>
      <c r="C25" s="16">
        <v>31</v>
      </c>
      <c r="D25" s="16">
        <v>15</v>
      </c>
      <c r="E25" s="16">
        <v>3</v>
      </c>
      <c r="F25" s="16">
        <v>28</v>
      </c>
      <c r="G25" s="20">
        <v>19.399999999999999</v>
      </c>
      <c r="H25" s="20">
        <f t="shared" si="0"/>
        <v>29.87</v>
      </c>
      <c r="I25" s="20">
        <f t="shared" si="1"/>
        <v>45.71</v>
      </c>
      <c r="J25" s="20">
        <f t="shared" si="2"/>
        <v>14.04</v>
      </c>
      <c r="K25" s="22">
        <v>28</v>
      </c>
      <c r="L25" s="22">
        <f t="shared" si="3"/>
        <v>27.44</v>
      </c>
      <c r="M25" s="22">
        <f t="shared" si="4"/>
        <v>58.01</v>
      </c>
      <c r="N25" s="22">
        <f t="shared" si="5"/>
        <v>0</v>
      </c>
    </row>
    <row r="26" spans="1:23">
      <c r="A26" s="16">
        <v>23</v>
      </c>
      <c r="B26" s="16">
        <v>29</v>
      </c>
      <c r="C26" s="16">
        <v>47</v>
      </c>
      <c r="D26" s="16">
        <v>41</v>
      </c>
      <c r="E26" s="16">
        <v>32</v>
      </c>
      <c r="F26" s="16">
        <v>22</v>
      </c>
      <c r="G26" s="20">
        <v>34.200000000000003</v>
      </c>
      <c r="H26" s="20">
        <f t="shared" si="0"/>
        <v>29.87</v>
      </c>
      <c r="I26" s="20">
        <f t="shared" si="1"/>
        <v>45.71</v>
      </c>
      <c r="J26" s="20">
        <f t="shared" si="2"/>
        <v>14.04</v>
      </c>
      <c r="K26" s="22">
        <v>25</v>
      </c>
      <c r="L26" s="22">
        <f t="shared" si="3"/>
        <v>27.44</v>
      </c>
      <c r="M26" s="22">
        <f t="shared" si="4"/>
        <v>58.01</v>
      </c>
      <c r="N26" s="22">
        <f t="shared" si="5"/>
        <v>0</v>
      </c>
    </row>
    <row r="27" spans="1:23">
      <c r="A27" s="16">
        <v>24</v>
      </c>
      <c r="B27" s="16">
        <v>28</v>
      </c>
      <c r="C27" s="16">
        <v>27</v>
      </c>
      <c r="D27" s="16">
        <v>22</v>
      </c>
      <c r="E27" s="16">
        <v>32</v>
      </c>
      <c r="F27" s="16">
        <v>54</v>
      </c>
      <c r="G27" s="20">
        <v>32.6</v>
      </c>
      <c r="H27" s="20">
        <f t="shared" si="0"/>
        <v>29.87</v>
      </c>
      <c r="I27" s="20">
        <f t="shared" si="1"/>
        <v>45.71</v>
      </c>
      <c r="J27" s="20">
        <f t="shared" si="2"/>
        <v>14.04</v>
      </c>
      <c r="K27" s="22">
        <v>32</v>
      </c>
      <c r="L27" s="22">
        <f t="shared" si="3"/>
        <v>27.44</v>
      </c>
      <c r="M27" s="22">
        <f t="shared" si="4"/>
        <v>58.01</v>
      </c>
      <c r="N27" s="22">
        <f t="shared" si="5"/>
        <v>0</v>
      </c>
    </row>
    <row r="28" spans="1:23">
      <c r="A28" s="16">
        <v>25</v>
      </c>
      <c r="B28" s="16">
        <v>42</v>
      </c>
      <c r="C28" s="16">
        <v>34</v>
      </c>
      <c r="D28" s="16">
        <v>15</v>
      </c>
      <c r="E28" s="16">
        <v>29</v>
      </c>
      <c r="F28" s="16">
        <v>21</v>
      </c>
      <c r="G28" s="20">
        <v>28.2</v>
      </c>
      <c r="H28" s="20">
        <f t="shared" si="0"/>
        <v>29.87</v>
      </c>
      <c r="I28" s="20">
        <f t="shared" si="1"/>
        <v>45.71</v>
      </c>
      <c r="J28" s="20">
        <f t="shared" si="2"/>
        <v>14.04</v>
      </c>
      <c r="K28" s="22">
        <v>27</v>
      </c>
      <c r="L28" s="22">
        <f t="shared" si="3"/>
        <v>27.44</v>
      </c>
      <c r="M28" s="22">
        <f t="shared" si="4"/>
        <v>58.01</v>
      </c>
      <c r="N28" s="22">
        <f t="shared" si="5"/>
        <v>0</v>
      </c>
    </row>
    <row r="30" spans="1:23">
      <c r="E30" s="26" t="s">
        <v>44</v>
      </c>
      <c r="F30" s="26"/>
      <c r="G30" s="26" t="s">
        <v>45</v>
      </c>
      <c r="H30" s="26"/>
      <c r="I30" s="26"/>
      <c r="J30" s="26"/>
      <c r="K30" s="26"/>
      <c r="L30" s="18"/>
      <c r="M30" s="18"/>
      <c r="N30" s="18"/>
    </row>
    <row r="31" spans="1:23">
      <c r="E31" s="36">
        <f>AVERAGE(G4:G28)</f>
        <v>29.864000000000004</v>
      </c>
      <c r="F31" s="36"/>
      <c r="G31" s="27">
        <f>AVERAGE(K4:K28)</f>
        <v>27.44</v>
      </c>
      <c r="H31" s="27"/>
      <c r="I31" s="27"/>
      <c r="J31" s="27"/>
      <c r="K31" s="27"/>
      <c r="L31" s="12"/>
      <c r="M31" s="12"/>
      <c r="N31" s="12"/>
    </row>
  </sheetData>
  <mergeCells count="10">
    <mergeCell ref="E30:F30"/>
    <mergeCell ref="E31:F31"/>
    <mergeCell ref="G30:K30"/>
    <mergeCell ref="G31:K31"/>
    <mergeCell ref="P2:S2"/>
    <mergeCell ref="P16:Q16"/>
    <mergeCell ref="P18:W19"/>
    <mergeCell ref="T4:X5"/>
    <mergeCell ref="P9:S9"/>
    <mergeCell ref="T11:X1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 TP4</vt:lpstr>
      <vt:lpstr>Ejercicio 1 - Gráfico np</vt:lpstr>
      <vt:lpstr>Ejercicio 2 - Gráfico c</vt:lpstr>
      <vt:lpstr>Ejercicio 3 - Gráfico X y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Arias</dc:creator>
  <cp:lastModifiedBy>FABIAN BERTOTTI</cp:lastModifiedBy>
  <dcterms:created xsi:type="dcterms:W3CDTF">2022-04-27T00:39:45Z</dcterms:created>
  <dcterms:modified xsi:type="dcterms:W3CDTF">2025-09-29T03:51:27Z</dcterms:modified>
</cp:coreProperties>
</file>